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15600" windowHeight="11100" tabRatio="686"/>
  </bookViews>
  <sheets>
    <sheet name="Month Schedule" sheetId="4" r:id="rId1"/>
  </sheets>
  <definedNames>
    <definedName name="_xlnm._FilterDatabase" localSheetId="0" hidden="1">'Month Schedule'!$AZ$4:$AZ$13</definedName>
    <definedName name="KeyAbsence">'Month Schedule'!$AH$17</definedName>
    <definedName name="KeyDayOff">'Month Schedule'!$AC$17</definedName>
    <definedName name="KeyEmergencyLevae">'Month Schedule'!$S$17</definedName>
    <definedName name="KeySick">'Month Schedule'!$N$17</definedName>
    <definedName name="KeyUnpaidLeave">'Month Schedule'!#REF!</definedName>
    <definedName name="KeyVacationDL">'Month Schedule'!$X$17</definedName>
    <definedName name="KeyVacationEL">'Month Schedule'!$S$17</definedName>
    <definedName name="KeyVacationL">'Month Schedule'!$I$17</definedName>
    <definedName name="KeyVacationS">'Month Schedule'!$N$17</definedName>
  </definedNames>
  <calcPr calcId="145621"/>
</workbook>
</file>

<file path=xl/calcChain.xml><?xml version="1.0" encoding="utf-8"?>
<calcChain xmlns="http://schemas.openxmlformats.org/spreadsheetml/2006/main">
  <c r="B7" i="4" l="1"/>
  <c r="B8" i="4"/>
  <c r="B9" i="4"/>
  <c r="B10" i="4"/>
  <c r="B11" i="4"/>
  <c r="B12" i="4"/>
  <c r="B13" i="4"/>
  <c r="B6" i="4"/>
  <c r="BB7" i="4" l="1"/>
  <c r="BB8" i="4"/>
  <c r="BD8" i="4" s="1"/>
  <c r="BB9" i="4"/>
  <c r="BF9" i="4" s="1"/>
  <c r="BB10" i="4"/>
  <c r="BB11" i="4"/>
  <c r="BF11" i="4" s="1"/>
  <c r="BB12" i="4"/>
  <c r="BD12" i="4" s="1"/>
  <c r="BB13" i="4"/>
  <c r="BB6" i="4"/>
  <c r="BG6" i="4" s="1"/>
  <c r="BF6" i="4" l="1"/>
  <c r="BE10" i="4"/>
  <c r="BF10" i="4"/>
  <c r="BC10" i="4"/>
  <c r="BC6" i="4"/>
  <c r="BH8" i="4"/>
  <c r="BG7" i="4"/>
  <c r="BG9" i="4"/>
  <c r="BG11" i="4"/>
  <c r="BG13" i="4"/>
  <c r="BG8" i="4"/>
  <c r="BG10" i="4"/>
  <c r="BG12" i="4"/>
  <c r="BC13" i="4"/>
  <c r="BD13" i="4"/>
  <c r="BH13" i="4"/>
  <c r="BE13" i="4"/>
  <c r="BC9" i="4"/>
  <c r="BD9" i="4"/>
  <c r="BH9" i="4"/>
  <c r="BE9" i="4"/>
  <c r="BD6" i="4"/>
  <c r="BH6" i="4"/>
  <c r="BF13" i="4"/>
  <c r="BH10" i="4"/>
  <c r="BC11" i="4"/>
  <c r="BD11" i="4"/>
  <c r="BH11" i="4"/>
  <c r="BE11" i="4"/>
  <c r="BC7" i="4"/>
  <c r="BD7" i="4"/>
  <c r="BH7" i="4"/>
  <c r="BE7" i="4"/>
  <c r="BE12" i="4"/>
  <c r="BF12" i="4"/>
  <c r="BC12" i="4"/>
  <c r="BE8" i="4"/>
  <c r="BF8" i="4"/>
  <c r="BC8" i="4"/>
  <c r="BE6" i="4"/>
  <c r="BH12" i="4"/>
  <c r="BD10" i="4"/>
  <c r="BF7" i="4"/>
  <c r="BI10" i="4" l="1"/>
  <c r="BI6" i="4"/>
  <c r="BI8" i="4"/>
  <c r="BI11" i="4"/>
  <c r="BI9" i="4"/>
  <c r="BI12" i="4"/>
  <c r="BI13" i="4"/>
  <c r="BI7" i="4"/>
  <c r="G3" i="4"/>
  <c r="AF2" i="4"/>
  <c r="F3" i="4"/>
  <c r="G4" i="4"/>
  <c r="H4" i="4" s="1"/>
  <c r="I4" i="4" s="1"/>
  <c r="J3" i="4" s="1"/>
  <c r="BA6" i="4" l="1"/>
  <c r="AZ6" i="4" s="1"/>
  <c r="BA7" i="4"/>
  <c r="BA11" i="4"/>
  <c r="BA12" i="4"/>
  <c r="BA13" i="4"/>
  <c r="BA8" i="4"/>
  <c r="BA9" i="4"/>
  <c r="BA10" i="4"/>
  <c r="H3" i="4"/>
  <c r="I3" i="4"/>
  <c r="J4" i="4"/>
  <c r="K3" i="4" s="1"/>
  <c r="AZ7" i="4" l="1"/>
  <c r="AZ13" i="4"/>
  <c r="AZ10" i="4"/>
  <c r="AZ9" i="4"/>
  <c r="AZ8" i="4"/>
  <c r="AZ12" i="4"/>
  <c r="AZ11" i="4"/>
  <c r="K4" i="4"/>
  <c r="L3" i="4" s="1"/>
  <c r="L4" i="4" l="1"/>
  <c r="M3" i="4" s="1"/>
  <c r="M4" i="4" l="1"/>
  <c r="N3" i="4" s="1"/>
  <c r="J20" i="4"/>
  <c r="N4" i="4" l="1"/>
  <c r="O3" i="4" s="1"/>
  <c r="D24" i="4"/>
  <c r="E26" i="4" l="1"/>
  <c r="O4" i="4"/>
  <c r="P3" i="4" s="1"/>
  <c r="E27" i="4" l="1"/>
  <c r="F27" i="4" s="1"/>
  <c r="F26" i="4"/>
  <c r="P4" i="4"/>
  <c r="Q3" i="4" s="1"/>
  <c r="P26" i="4" l="1"/>
  <c r="X26" i="4"/>
  <c r="V26" i="4"/>
  <c r="R26" i="4"/>
  <c r="N26" i="4"/>
  <c r="T26" i="4"/>
  <c r="T27" i="4"/>
  <c r="R27" i="4"/>
  <c r="N27" i="4"/>
  <c r="V27" i="4"/>
  <c r="H26" i="4"/>
  <c r="H27" i="4"/>
  <c r="X27" i="4"/>
  <c r="E28" i="4"/>
  <c r="F28" i="4" s="1"/>
  <c r="P27" i="4"/>
  <c r="Q4" i="4"/>
  <c r="R3" i="4" s="1"/>
  <c r="E29" i="4" l="1"/>
  <c r="F29" i="4" s="1"/>
  <c r="T29" i="4" s="1"/>
  <c r="H28" i="4"/>
  <c r="T28" i="4"/>
  <c r="N28" i="4"/>
  <c r="V28" i="4"/>
  <c r="R28" i="4"/>
  <c r="Z27" i="4"/>
  <c r="Z26" i="4"/>
  <c r="X28" i="4"/>
  <c r="P28" i="4"/>
  <c r="R4" i="4"/>
  <c r="S3" i="4" s="1"/>
  <c r="R29" i="4" l="1"/>
  <c r="N29" i="4"/>
  <c r="E30" i="4"/>
  <c r="F30" i="4" s="1"/>
  <c r="N30" i="4" s="1"/>
  <c r="V29" i="4"/>
  <c r="H29" i="4"/>
  <c r="Z28" i="4"/>
  <c r="R30" i="4"/>
  <c r="P29" i="4"/>
  <c r="X29" i="4"/>
  <c r="S4" i="4"/>
  <c r="T3" i="4" s="1"/>
  <c r="E31" i="4" l="1"/>
  <c r="F31" i="4" s="1"/>
  <c r="T31" i="4" s="1"/>
  <c r="T30" i="4"/>
  <c r="H30" i="4"/>
  <c r="V30" i="4"/>
  <c r="Z29" i="4"/>
  <c r="X30" i="4"/>
  <c r="P30" i="4"/>
  <c r="T4" i="4"/>
  <c r="U3" i="4" s="1"/>
  <c r="R31" i="4" l="1"/>
  <c r="H31" i="4"/>
  <c r="V31" i="4"/>
  <c r="E32" i="4"/>
  <c r="F32" i="4" s="1"/>
  <c r="H32" i="4" s="1"/>
  <c r="N31" i="4"/>
  <c r="Z30" i="4"/>
  <c r="X31" i="4"/>
  <c r="P31" i="4"/>
  <c r="U4" i="4"/>
  <c r="V3" i="4" s="1"/>
  <c r="E33" i="4" l="1"/>
  <c r="F33" i="4" s="1"/>
  <c r="N33" i="4" s="1"/>
  <c r="V32" i="4"/>
  <c r="R32" i="4"/>
  <c r="T32" i="4"/>
  <c r="N32" i="4"/>
  <c r="Z31" i="4"/>
  <c r="P32" i="4"/>
  <c r="X32" i="4"/>
  <c r="V4" i="4"/>
  <c r="W3" i="4" s="1"/>
  <c r="R33" i="4" l="1"/>
  <c r="T33" i="4"/>
  <c r="H33" i="4"/>
  <c r="V33" i="4"/>
  <c r="E34" i="4"/>
  <c r="F34" i="4" s="1"/>
  <c r="H34" i="4" s="1"/>
  <c r="Z32" i="4"/>
  <c r="P33" i="4"/>
  <c r="X33" i="4"/>
  <c r="W4" i="4"/>
  <c r="X3" i="4" s="1"/>
  <c r="E35" i="4" l="1"/>
  <c r="F35" i="4" s="1"/>
  <c r="N35" i="4" s="1"/>
  <c r="N34" i="4"/>
  <c r="V34" i="4"/>
  <c r="R34" i="4"/>
  <c r="T34" i="4"/>
  <c r="Z33" i="4"/>
  <c r="X34" i="4"/>
  <c r="P34" i="4"/>
  <c r="E36" i="4"/>
  <c r="F36" i="4" s="1"/>
  <c r="X4" i="4"/>
  <c r="Y3" i="4" s="1"/>
  <c r="R35" i="4" l="1"/>
  <c r="T35" i="4"/>
  <c r="V35" i="4"/>
  <c r="H35" i="4"/>
  <c r="Z34" i="4"/>
  <c r="H36" i="4"/>
  <c r="T36" i="4"/>
  <c r="V36" i="4"/>
  <c r="N36" i="4"/>
  <c r="R36" i="4"/>
  <c r="E37" i="4"/>
  <c r="F37" i="4" s="1"/>
  <c r="X35" i="4"/>
  <c r="P35" i="4"/>
  <c r="Y4" i="4"/>
  <c r="Z3" i="4" s="1"/>
  <c r="Z35" i="4" l="1"/>
  <c r="H37" i="4"/>
  <c r="V37" i="4"/>
  <c r="T37" i="4"/>
  <c r="R37" i="4"/>
  <c r="N37" i="4"/>
  <c r="P36" i="4"/>
  <c r="X36" i="4"/>
  <c r="E38" i="4"/>
  <c r="F38" i="4" s="1"/>
  <c r="Z4" i="4"/>
  <c r="AA3" i="4" s="1"/>
  <c r="Z36" i="4" l="1"/>
  <c r="H38" i="4"/>
  <c r="R38" i="4"/>
  <c r="N38" i="4"/>
  <c r="V38" i="4"/>
  <c r="T38" i="4"/>
  <c r="P37" i="4"/>
  <c r="X37" i="4"/>
  <c r="E39" i="4"/>
  <c r="F39" i="4" s="1"/>
  <c r="AA4" i="4"/>
  <c r="AB3" i="4" s="1"/>
  <c r="Z37" i="4" l="1"/>
  <c r="H39" i="4"/>
  <c r="T39" i="4"/>
  <c r="R39" i="4"/>
  <c r="N39" i="4"/>
  <c r="V39" i="4"/>
  <c r="E40" i="4"/>
  <c r="F40" i="4" s="1"/>
  <c r="P38" i="4"/>
  <c r="X38" i="4"/>
  <c r="AB4" i="4"/>
  <c r="AC3" i="4" s="1"/>
  <c r="Z38" i="4" l="1"/>
  <c r="H40" i="4"/>
  <c r="T40" i="4"/>
  <c r="V40" i="4"/>
  <c r="R40" i="4"/>
  <c r="N40" i="4"/>
  <c r="P39" i="4"/>
  <c r="X39" i="4"/>
  <c r="E41" i="4"/>
  <c r="F41" i="4" s="1"/>
  <c r="AC4" i="4"/>
  <c r="AD3" i="4" s="1"/>
  <c r="Z39" i="4" l="1"/>
  <c r="H41" i="4"/>
  <c r="V41" i="4"/>
  <c r="T41" i="4"/>
  <c r="N41" i="4"/>
  <c r="R41" i="4"/>
  <c r="X40" i="4"/>
  <c r="P40" i="4"/>
  <c r="E42" i="4"/>
  <c r="F42" i="4" s="1"/>
  <c r="AD4" i="4"/>
  <c r="AE3" i="4" s="1"/>
  <c r="Z40" i="4" l="1"/>
  <c r="H42" i="4"/>
  <c r="R42" i="4"/>
  <c r="N42" i="4"/>
  <c r="V42" i="4"/>
  <c r="T42" i="4"/>
  <c r="E43" i="4"/>
  <c r="F43" i="4" s="1"/>
  <c r="P41" i="4"/>
  <c r="X41" i="4"/>
  <c r="AE4" i="4"/>
  <c r="AF3" i="4" s="1"/>
  <c r="Z41" i="4" l="1"/>
  <c r="H43" i="4"/>
  <c r="T43" i="4"/>
  <c r="R43" i="4"/>
  <c r="N43" i="4"/>
  <c r="V43" i="4"/>
  <c r="P42" i="4"/>
  <c r="X42" i="4"/>
  <c r="E44" i="4"/>
  <c r="F44" i="4" s="1"/>
  <c r="AF4" i="4"/>
  <c r="AG3" i="4" s="1"/>
  <c r="Z42" i="4" l="1"/>
  <c r="H44" i="4"/>
  <c r="T44" i="4"/>
  <c r="N44" i="4"/>
  <c r="V44" i="4"/>
  <c r="R44" i="4"/>
  <c r="E45" i="4"/>
  <c r="F45" i="4" s="1"/>
  <c r="X43" i="4"/>
  <c r="P43" i="4"/>
  <c r="AG4" i="4"/>
  <c r="AH3" i="4" s="1"/>
  <c r="Z43" i="4" l="1"/>
  <c r="H45" i="4"/>
  <c r="V45" i="4"/>
  <c r="T45" i="4"/>
  <c r="R45" i="4"/>
  <c r="N45" i="4"/>
  <c r="P44" i="4"/>
  <c r="X44" i="4"/>
  <c r="E46" i="4"/>
  <c r="F46" i="4" s="1"/>
  <c r="AH4" i="4"/>
  <c r="Z44" i="4" l="1"/>
  <c r="H46" i="4"/>
  <c r="R46" i="4"/>
  <c r="N46" i="4"/>
  <c r="V46" i="4"/>
  <c r="T46" i="4"/>
  <c r="E47" i="4"/>
  <c r="F47" i="4" s="1"/>
  <c r="P45" i="4"/>
  <c r="X45" i="4"/>
  <c r="AI3" i="4"/>
  <c r="AI4" i="4"/>
  <c r="Z45" i="4" l="1"/>
  <c r="H47" i="4"/>
  <c r="T47" i="4"/>
  <c r="R47" i="4"/>
  <c r="N47" i="4"/>
  <c r="V47" i="4"/>
  <c r="X46" i="4"/>
  <c r="P46" i="4"/>
  <c r="E48" i="4"/>
  <c r="F48" i="4" s="1"/>
  <c r="AJ4" i="4"/>
  <c r="AJ3" i="4"/>
  <c r="Z46" i="4" l="1"/>
  <c r="H48" i="4"/>
  <c r="T48" i="4"/>
  <c r="R48" i="4"/>
  <c r="V48" i="4"/>
  <c r="N48" i="4"/>
  <c r="E49" i="4"/>
  <c r="F49" i="4" s="1"/>
  <c r="P47" i="4"/>
  <c r="X47" i="4"/>
  <c r="Z47" i="4" l="1"/>
  <c r="H49" i="4"/>
  <c r="V49" i="4"/>
  <c r="T49" i="4"/>
  <c r="N49" i="4"/>
  <c r="R49" i="4"/>
  <c r="P48" i="4"/>
  <c r="X48" i="4"/>
  <c r="E50" i="4"/>
  <c r="F50" i="4" s="1"/>
  <c r="Z48" i="4" l="1"/>
  <c r="H50" i="4"/>
  <c r="R50" i="4"/>
  <c r="N50" i="4"/>
  <c r="V50" i="4"/>
  <c r="T50" i="4"/>
  <c r="E51" i="4"/>
  <c r="F51" i="4" s="1"/>
  <c r="P49" i="4"/>
  <c r="X49" i="4"/>
  <c r="Z49" i="4" l="1"/>
  <c r="H51" i="4"/>
  <c r="T51" i="4"/>
  <c r="R51" i="4"/>
  <c r="N51" i="4"/>
  <c r="V51" i="4"/>
  <c r="X50" i="4"/>
  <c r="P50" i="4"/>
  <c r="P51" i="4"/>
  <c r="X51" i="4"/>
  <c r="Z50" i="4" l="1"/>
  <c r="Z51" i="4"/>
</calcChain>
</file>

<file path=xl/sharedStrings.xml><?xml version="1.0" encoding="utf-8"?>
<sst xmlns="http://schemas.openxmlformats.org/spreadsheetml/2006/main" count="94" uniqueCount="64">
  <si>
    <t>Employee Name</t>
  </si>
  <si>
    <t>Total Days</t>
  </si>
  <si>
    <t>Employee Month Schedule</t>
  </si>
  <si>
    <t>E</t>
  </si>
  <si>
    <t>Day Off</t>
  </si>
  <si>
    <t xml:space="preserve">Annual Leave </t>
  </si>
  <si>
    <t>Sick leave</t>
  </si>
  <si>
    <t>S</t>
  </si>
  <si>
    <t xml:space="preserve">Emergency Levae </t>
  </si>
  <si>
    <t>Absence</t>
  </si>
  <si>
    <t>A</t>
  </si>
  <si>
    <t>OFF</t>
  </si>
  <si>
    <t>Emp No.</t>
  </si>
  <si>
    <t>All</t>
  </si>
  <si>
    <t>Tick box For more details .</t>
  </si>
  <si>
    <t>SALESMAN</t>
  </si>
  <si>
    <t>SALESMAN ASST CUM DRIVER</t>
  </si>
  <si>
    <t>Position</t>
  </si>
  <si>
    <t>Pers.No.</t>
  </si>
  <si>
    <t>U</t>
  </si>
  <si>
    <t>V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</si>
  <si>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</si>
  <si>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</si>
  <si>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</si>
  <si>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</si>
  <si>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</si>
  <si>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</si>
  <si>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</si>
  <si>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</si>
  <si>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</si>
  <si>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</si>
  <si>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</si>
  <si>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</si>
  <si>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</si>
  <si>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</si>
  <si>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</si>
  <si>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</si>
  <si>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</si>
  <si>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</si>
  <si>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</si>
  <si>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</si>
  <si>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</si>
  <si>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</si>
  <si>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</si>
  <si>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</si>
  <si>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</si>
  <si>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</si>
  <si>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</si>
  <si>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192</t>
  </si>
  <si>
    <t>203</t>
  </si>
  <si>
    <t>214</t>
  </si>
  <si>
    <t>t</t>
  </si>
  <si>
    <t>202</t>
  </si>
  <si>
    <t>Off</t>
  </si>
  <si>
    <t xml:space="preserve">Total </t>
  </si>
  <si>
    <t xml:space="preserve">Unpaid Leave </t>
  </si>
  <si>
    <t>SAID</t>
  </si>
  <si>
    <t xml:space="preserve">MOHAMMED </t>
  </si>
  <si>
    <t xml:space="preserve">RASHID </t>
  </si>
  <si>
    <t xml:space="preserve">SALIM </t>
  </si>
  <si>
    <t xml:space="preserve">YOUSF </t>
  </si>
  <si>
    <t xml:space="preserve">KHAMIS </t>
  </si>
  <si>
    <t xml:space="preserve">HUMAID </t>
  </si>
  <si>
    <t xml:space="preserve">KHALFAN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</si>
</sst>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0;"/>
    <numFmt numFmtId="165" formatCode="mmmm"/>
    <numFmt numFmtId="166" formatCode="ddd"/>
  </numFmts>
  <fonts count="50"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3"/>
      <name val="Calibri"/>
      <family val="2"/>
      <scheme val="major"/>
    </font>
    <font>
      <sz val="9"/>
      <name val="Calibri"/>
      <family val="2"/>
      <scheme val="minor"/>
    </font>
    <font>
      <sz val="18"/>
      <color theme="3"/>
      <name val="Calibri"/>
      <family val="2"/>
      <scheme val="minor"/>
    </font>
    <font>
      <sz val="10"/>
      <name val="Calibri"/>
      <family val="2"/>
      <scheme val="major"/>
    </font>
    <font>
      <b/>
      <sz val="18"/>
      <color theme="4" tint="-0.249977111117893"/>
      <name val="Calibri"/>
      <family val="2"/>
      <scheme val="major"/>
    </font>
    <font>
      <b/>
      <sz val="16"/>
      <color theme="4" tint="-0.249977111117893"/>
      <name val="Calibri"/>
      <family val="2"/>
      <scheme val="major"/>
    </font>
    <font>
      <b/>
      <sz val="18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9"/>
      <color theme="1"/>
      <name val="Trebuchet MS"/>
      <family val="2"/>
    </font>
    <font>
      <b/>
      <sz val="8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rgb="FF004687"/>
      <name val="Co Headline"/>
      <family val="2"/>
    </font>
    <font>
      <sz val="9"/>
      <color rgb="FF00A0E1"/>
      <name val="Co Headline"/>
      <family val="2"/>
    </font>
    <font>
      <b/>
      <sz val="11"/>
      <color theme="0"/>
      <name val="Calibri"/>
      <family val="2"/>
      <scheme val="minor"/>
    </font>
    <font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9"/>
      <color theme="0"/>
      <name val="Century Gothic"/>
      <family val="2"/>
    </font>
    <font>
      <b/>
      <u/>
      <sz val="12"/>
      <color theme="4"/>
      <name val="Calibri"/>
      <family val="2"/>
    </font>
    <font>
      <sz val="10"/>
      <color theme="0"/>
      <name val="Calibri"/>
      <family val="2"/>
      <scheme val="major"/>
    </font>
    <font>
      <b/>
      <sz val="10"/>
      <color theme="0"/>
      <name val="Century Gothic"/>
      <family val="2"/>
    </font>
    <font>
      <sz val="10"/>
      <color theme="1"/>
      <name val="Calibri"/>
      <family val="2"/>
      <scheme val="major"/>
    </font>
    <font>
      <sz val="9"/>
      <color theme="1"/>
      <name val="Century Gothic"/>
      <family val="2"/>
    </font>
    <font>
      <b/>
      <u/>
      <sz val="24"/>
      <name val="Calibri"/>
      <family val="2"/>
      <scheme val="major"/>
    </font>
    <font>
      <sz val="10"/>
      <name val="Tahoma"/>
      <family val="2"/>
    </font>
    <font>
      <b/>
      <sz val="12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u/>
      <sz val="12"/>
      <color theme="1"/>
      <name val="Calibri"/>
      <family val="2"/>
    </font>
    <font>
      <b/>
      <sz val="9"/>
      <color theme="1"/>
      <name val="Calibri"/>
      <family val="2"/>
      <scheme val="maj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ajor"/>
    </font>
    <font>
      <sz val="8"/>
      <color theme="0"/>
      <name val="Century Gothic"/>
      <family val="2"/>
    </font>
    <font>
      <b/>
      <sz val="12"/>
      <color theme="1"/>
      <name val="Engravers MT"/>
      <family val="1"/>
    </font>
    <font>
      <b/>
      <sz val="9"/>
      <color theme="1"/>
      <name val="Engravers MT"/>
      <family val="1"/>
    </font>
    <font>
      <b/>
      <sz val="12"/>
      <color rgb="FF660033"/>
      <name val="Century Gothic"/>
      <family val="2"/>
    </font>
    <font>
      <b/>
      <sz val="10"/>
      <name val="Calibri"/>
      <family val="2"/>
      <scheme val="major"/>
    </font>
    <font>
      <b/>
      <sz val="9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theme="4" tint="0.79992065187536243"/>
      </patternFill>
    </fill>
    <fill>
      <patternFill patternType="solid">
        <fgColor theme="0"/>
        <bgColor theme="4" tint="0.7999206518753624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theme="4" tint="0.79992065187536243"/>
      </patternFill>
    </fill>
  </fills>
  <borders count="2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4" tint="0.399975585192419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0" tint="-4.9989318521683403E-2"/>
      </left>
      <right/>
      <top/>
      <bottom style="medium">
        <color indexed="64"/>
      </bottom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 style="thin">
        <color theme="0" tint="-0.24994659260841701"/>
      </right>
      <top style="medium">
        <color indexed="64"/>
      </top>
      <bottom/>
      <diagonal/>
    </border>
    <border>
      <left style="thin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thin">
        <color auto="1"/>
      </right>
      <top style="thin">
        <color rgb="FF00B0F0"/>
      </top>
      <bottom style="thin">
        <color rgb="FF00B0F0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8">
    <xf numFmtId="0" fontId="0" fillId="0" borderId="0" xfId="0"/>
    <xf numFmtId="0" fontId="10" fillId="0" borderId="0" xfId="0" applyFont="1" applyFill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0" fillId="3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right" indent="2"/>
      <protection hidden="1"/>
    </xf>
    <xf numFmtId="0" fontId="23" fillId="0" borderId="0" xfId="0" applyFont="1" applyProtection="1">
      <protection hidden="1"/>
    </xf>
    <xf numFmtId="0" fontId="24" fillId="0" borderId="0" xfId="0" applyFont="1" applyProtection="1">
      <protection hidden="1"/>
    </xf>
    <xf numFmtId="49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164" fontId="17" fillId="3" borderId="0" xfId="0" applyNumberFormat="1" applyFont="1" applyFill="1" applyBorder="1" applyAlignment="1" applyProtection="1">
      <alignment horizontal="center" vertical="center" wrapText="1"/>
      <protection hidden="1"/>
    </xf>
    <xf numFmtId="164" fontId="21" fillId="3" borderId="0" xfId="0" applyNumberFormat="1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164" fontId="20" fillId="3" borderId="0" xfId="0" applyNumberFormat="1" applyFont="1" applyFill="1" applyBorder="1" applyAlignment="1" applyProtection="1">
      <alignment horizontal="center" vertical="center"/>
      <protection hidden="1"/>
    </xf>
    <xf numFmtId="164" fontId="19" fillId="3" borderId="0" xfId="0" applyNumberFormat="1" applyFont="1" applyFill="1" applyBorder="1" applyAlignment="1" applyProtection="1">
      <alignment horizontal="center" vertical="center"/>
      <protection hidden="1"/>
    </xf>
    <xf numFmtId="164" fontId="22" fillId="3" borderId="0" xfId="0" applyNumberFormat="1" applyFont="1" applyFill="1" applyBorder="1" applyAlignment="1" applyProtection="1">
      <alignment horizontal="center" vertical="center" wrapText="1"/>
      <protection hidden="1"/>
    </xf>
    <xf numFmtId="164" fontId="19" fillId="8" borderId="0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ont="1" applyFill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1" fillId="0" borderId="0" xfId="0" applyFont="1" applyFill="1" applyAlignment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29" fillId="0" borderId="0" xfId="0" applyFont="1" applyProtection="1">
      <protection hidden="1"/>
    </xf>
    <xf numFmtId="0" fontId="26" fillId="0" borderId="0" xfId="0" applyFont="1" applyProtection="1">
      <protection hidden="1"/>
    </xf>
    <xf numFmtId="0" fontId="33" fillId="0" borderId="0" xfId="0" applyFont="1" applyFill="1" applyAlignment="1" applyProtection="1">
      <alignment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34" fillId="0" borderId="0" xfId="0" applyFont="1" applyProtection="1">
      <protection hidden="1"/>
    </xf>
    <xf numFmtId="0" fontId="34" fillId="0" borderId="0" xfId="0" applyFont="1" applyAlignment="1" applyProtection="1">
      <alignment vertical="center"/>
      <protection hidden="1"/>
    </xf>
    <xf numFmtId="0" fontId="0" fillId="0" borderId="0" xfId="0" applyFont="1" applyProtection="1">
      <protection hidden="1"/>
    </xf>
    <xf numFmtId="0" fontId="0" fillId="3" borderId="0" xfId="0" applyFont="1" applyFill="1" applyProtection="1">
      <protection hidden="1"/>
    </xf>
    <xf numFmtId="0" fontId="28" fillId="0" borderId="0" xfId="0" applyFont="1" applyProtection="1">
      <protection hidden="1"/>
    </xf>
    <xf numFmtId="0" fontId="19" fillId="5" borderId="2" xfId="0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left" vertical="center"/>
      <protection hidden="1"/>
    </xf>
    <xf numFmtId="0" fontId="0" fillId="3" borderId="0" xfId="0" applyFont="1" applyFill="1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49" fontId="1" fillId="0" borderId="0" xfId="0" applyNumberFormat="1" applyFont="1" applyAlignment="1" applyProtection="1">
      <alignment horizontal="left" vertical="center"/>
      <protection hidden="1"/>
    </xf>
    <xf numFmtId="49" fontId="6" fillId="9" borderId="17" xfId="0" applyNumberFormat="1" applyFont="1" applyFill="1" applyBorder="1" applyAlignment="1" applyProtection="1">
      <alignment horizontal="center" vertical="center"/>
      <protection hidden="1"/>
    </xf>
    <xf numFmtId="49" fontId="6" fillId="9" borderId="18" xfId="0" applyNumberFormat="1" applyFont="1" applyFill="1" applyBorder="1" applyAlignment="1" applyProtection="1">
      <alignment horizontal="center" vertical="center"/>
      <protection hidden="1"/>
    </xf>
    <xf numFmtId="0" fontId="0" fillId="9" borderId="18" xfId="0" applyFill="1" applyBorder="1" applyAlignment="1">
      <alignment horizontal="center"/>
    </xf>
    <xf numFmtId="0" fontId="0" fillId="9" borderId="19" xfId="0" applyFont="1" applyFill="1" applyBorder="1" applyAlignment="1" applyProtection="1">
      <alignment horizontal="center" vertical="center"/>
      <protection hidden="1"/>
    </xf>
    <xf numFmtId="0" fontId="16" fillId="3" borderId="10" xfId="0" applyFont="1" applyFill="1" applyBorder="1" applyAlignment="1">
      <alignment horizontal="left" vertical="center" indent="1"/>
    </xf>
    <xf numFmtId="49" fontId="16" fillId="3" borderId="11" xfId="0" applyNumberFormat="1" applyFont="1" applyFill="1" applyBorder="1" applyAlignment="1">
      <alignment horizontal="left" vertical="center" indent="1"/>
    </xf>
    <xf numFmtId="164" fontId="0" fillId="3" borderId="16" xfId="0" applyNumberFormat="1" applyFont="1" applyFill="1" applyBorder="1" applyAlignment="1" applyProtection="1">
      <alignment horizontal="center" vertical="center"/>
      <protection hidden="1"/>
    </xf>
    <xf numFmtId="0" fontId="16" fillId="3" borderId="12" xfId="0" applyFont="1" applyFill="1" applyBorder="1" applyAlignment="1">
      <alignment horizontal="left" vertical="center" indent="1"/>
    </xf>
    <xf numFmtId="49" fontId="16" fillId="3" borderId="13" xfId="0" applyNumberFormat="1" applyFont="1" applyFill="1" applyBorder="1" applyAlignment="1">
      <alignment horizontal="left" vertical="center" indent="1"/>
    </xf>
    <xf numFmtId="164" fontId="21" fillId="10" borderId="0" xfId="0" applyNumberFormat="1" applyFont="1" applyFill="1" applyBorder="1" applyAlignment="1" applyProtection="1">
      <alignment horizontal="center" vertical="center"/>
      <protection hidden="1"/>
    </xf>
    <xf numFmtId="164" fontId="21" fillId="11" borderId="0" xfId="0" applyNumberFormat="1" applyFont="1" applyFill="1" applyBorder="1" applyAlignment="1" applyProtection="1">
      <alignment horizontal="center" vertical="center"/>
      <protection hidden="1"/>
    </xf>
    <xf numFmtId="49" fontId="25" fillId="9" borderId="14" xfId="0" applyNumberFormat="1" applyFont="1" applyFill="1" applyBorder="1" applyAlignment="1">
      <alignment horizontal="center" vertical="center"/>
    </xf>
    <xf numFmtId="49" fontId="25" fillId="9" borderId="15" xfId="0" applyNumberFormat="1" applyFont="1" applyFill="1" applyBorder="1" applyAlignment="1">
      <alignment horizontal="center" vertical="center"/>
    </xf>
    <xf numFmtId="0" fontId="2" fillId="3" borderId="0" xfId="0" applyFont="1" applyFill="1" applyAlignment="1" applyProtection="1">
      <alignment vertical="center"/>
      <protection hidden="1"/>
    </xf>
    <xf numFmtId="165" fontId="11" fillId="3" borderId="4" xfId="0" applyNumberFormat="1" applyFont="1" applyFill="1" applyBorder="1" applyAlignment="1" applyProtection="1">
      <alignment vertical="center"/>
      <protection hidden="1"/>
    </xf>
    <xf numFmtId="0" fontId="13" fillId="3" borderId="5" xfId="2" applyFont="1" applyFill="1" applyBorder="1" applyAlignment="1" applyProtection="1">
      <alignment vertical="center"/>
      <protection hidden="1"/>
    </xf>
    <xf numFmtId="164" fontId="20" fillId="7" borderId="0" xfId="0" applyNumberFormat="1" applyFont="1" applyFill="1" applyBorder="1" applyAlignment="1" applyProtection="1">
      <alignment horizontal="center" vertical="center"/>
      <protection hidden="1"/>
    </xf>
    <xf numFmtId="0" fontId="15" fillId="12" borderId="1" xfId="0" applyFont="1" applyFill="1" applyBorder="1" applyAlignment="1" applyProtection="1">
      <alignment horizontal="center" vertical="center"/>
      <protection hidden="1"/>
    </xf>
    <xf numFmtId="166" fontId="38" fillId="3" borderId="21" xfId="0" applyNumberFormat="1" applyFont="1" applyFill="1" applyBorder="1" applyAlignment="1" applyProtection="1">
      <alignment horizontal="center" vertical="center"/>
      <protection hidden="1"/>
    </xf>
    <xf numFmtId="166" fontId="38" fillId="3" borderId="22" xfId="0" applyNumberFormat="1" applyFont="1" applyFill="1" applyBorder="1" applyAlignment="1" applyProtection="1">
      <alignment horizontal="center" vertical="center"/>
      <protection hidden="1"/>
    </xf>
    <xf numFmtId="166" fontId="38" fillId="3" borderId="23" xfId="0" applyNumberFormat="1" applyFont="1" applyFill="1" applyBorder="1" applyAlignment="1" applyProtection="1">
      <alignment horizontal="center" vertical="center"/>
      <protection hidden="1"/>
    </xf>
    <xf numFmtId="0" fontId="14" fillId="3" borderId="0" xfId="0" applyFont="1" applyFill="1" applyProtection="1">
      <protection hidden="1"/>
    </xf>
    <xf numFmtId="0" fontId="39" fillId="3" borderId="0" xfId="0" applyFont="1" applyFill="1" applyAlignment="1" applyProtection="1">
      <alignment horizontal="left" vertical="center"/>
      <protection hidden="1"/>
    </xf>
    <xf numFmtId="0" fontId="28" fillId="3" borderId="0" xfId="0" applyFont="1" applyFill="1" applyAlignment="1" applyProtection="1">
      <alignment horizontal="right" indent="2"/>
      <protection hidden="1"/>
    </xf>
    <xf numFmtId="17" fontId="40" fillId="3" borderId="0" xfId="0" applyNumberFormat="1" applyFont="1" applyFill="1" applyBorder="1" applyAlignment="1" applyProtection="1">
      <alignment horizontal="left" vertical="center"/>
      <protection hidden="1"/>
    </xf>
    <xf numFmtId="2" fontId="41" fillId="3" borderId="0" xfId="0" applyNumberFormat="1" applyFont="1" applyFill="1" applyBorder="1" applyAlignment="1" applyProtection="1">
      <alignment horizontal="center" vertical="center"/>
      <protection hidden="1"/>
    </xf>
    <xf numFmtId="2" fontId="42" fillId="3" borderId="0" xfId="0" applyNumberFormat="1" applyFont="1" applyFill="1" applyBorder="1" applyAlignment="1" applyProtection="1">
      <alignment horizontal="center" vertical="center"/>
      <protection hidden="1"/>
    </xf>
    <xf numFmtId="0" fontId="37" fillId="6" borderId="6" xfId="0" applyFont="1" applyFill="1" applyBorder="1" applyAlignment="1" applyProtection="1">
      <alignment horizontal="center" vertical="center"/>
      <protection hidden="1"/>
    </xf>
    <xf numFmtId="0" fontId="12" fillId="3" borderId="4" xfId="0" applyFont="1" applyFill="1" applyBorder="1" applyAlignment="1" applyProtection="1">
      <alignment vertical="center"/>
      <protection hidden="1"/>
    </xf>
    <xf numFmtId="0" fontId="43" fillId="3" borderId="0" xfId="0" applyFont="1" applyFill="1" applyBorder="1" applyAlignment="1" applyProtection="1">
      <alignment vertical="center"/>
      <protection hidden="1"/>
    </xf>
    <xf numFmtId="0" fontId="8" fillId="3" borderId="24" xfId="0" applyFont="1" applyFill="1" applyBorder="1" applyAlignment="1" applyProtection="1">
      <alignment horizontal="center"/>
      <protection hidden="1"/>
    </xf>
    <xf numFmtId="0" fontId="8" fillId="3" borderId="25" xfId="0" applyFont="1" applyFill="1" applyBorder="1" applyAlignment="1" applyProtection="1">
      <alignment horizont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7" fillId="0" borderId="0" xfId="0" applyFont="1" applyFill="1" applyBorder="1" applyAlignment="1" applyProtection="1">
      <alignment horizontal="center" vertical="center"/>
      <protection hidden="1"/>
    </xf>
    <xf numFmtId="0" fontId="36" fillId="3" borderId="0" xfId="0" applyFont="1" applyFill="1" applyBorder="1" applyAlignment="1">
      <alignment horizontal="center"/>
    </xf>
    <xf numFmtId="0" fontId="36" fillId="3" borderId="0" xfId="0" applyFont="1" applyFill="1" applyBorder="1"/>
    <xf numFmtId="49" fontId="16" fillId="3" borderId="0" xfId="0" applyNumberFormat="1" applyFont="1" applyFill="1" applyBorder="1" applyAlignment="1">
      <alignment horizontal="left" vertical="center" indent="1"/>
    </xf>
    <xf numFmtId="0" fontId="45" fillId="0" borderId="13" xfId="0" applyFont="1" applyFill="1" applyBorder="1" applyAlignment="1" applyProtection="1">
      <alignment horizontal="center" vertical="center"/>
      <protection hidden="1"/>
    </xf>
    <xf numFmtId="49" fontId="26" fillId="0" borderId="0" xfId="0" applyNumberFormat="1" applyFont="1" applyFill="1" applyProtection="1">
      <protection hidden="1"/>
    </xf>
    <xf numFmtId="0" fontId="26" fillId="0" borderId="0" xfId="0" applyFont="1" applyFill="1" applyAlignment="1" applyProtection="1">
      <alignment horizontal="center"/>
      <protection hidden="1"/>
    </xf>
    <xf numFmtId="0" fontId="26" fillId="0" borderId="0" xfId="0" applyFont="1" applyFill="1" applyAlignment="1" applyProtection="1">
      <alignment horizontal="left"/>
      <protection hidden="1"/>
    </xf>
    <xf numFmtId="2" fontId="21" fillId="0" borderId="0" xfId="0" applyNumberFormat="1" applyFont="1" applyFill="1" applyBorder="1" applyAlignment="1" applyProtection="1">
      <alignment horizontal="center" vertical="center"/>
      <protection hidden="1"/>
    </xf>
    <xf numFmtId="2" fontId="26" fillId="0" borderId="0" xfId="0" applyNumberFormat="1" applyFont="1" applyFill="1" applyBorder="1" applyAlignment="1" applyProtection="1">
      <alignment horizontal="center"/>
      <protection hidden="1"/>
    </xf>
    <xf numFmtId="2" fontId="20" fillId="0" borderId="0" xfId="0" applyNumberFormat="1" applyFont="1" applyFill="1" applyBorder="1" applyAlignment="1" applyProtection="1">
      <alignment horizontal="center" vertical="center"/>
      <protection hidden="1"/>
    </xf>
    <xf numFmtId="2" fontId="19" fillId="0" borderId="0" xfId="0" applyNumberFormat="1" applyFont="1" applyFill="1" applyBorder="1" applyAlignment="1" applyProtection="1">
      <alignment horizontal="center" vertical="center"/>
      <protection hidden="1"/>
    </xf>
    <xf numFmtId="0" fontId="19" fillId="0" borderId="6" xfId="0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Alignment="1" applyProtection="1">
      <alignment horizontal="right" indent="2"/>
      <protection hidden="1"/>
    </xf>
    <xf numFmtId="0" fontId="26" fillId="0" borderId="0" xfId="0" applyFont="1" applyFill="1" applyProtection="1">
      <protection hidden="1"/>
    </xf>
    <xf numFmtId="49" fontId="26" fillId="0" borderId="0" xfId="0" applyNumberFormat="1" applyFont="1" applyFill="1" applyAlignment="1" applyProtection="1">
      <alignment horizontal="center" vertical="center"/>
      <protection hidden="1"/>
    </xf>
    <xf numFmtId="49" fontId="26" fillId="0" borderId="0" xfId="0" applyNumberFormat="1" applyFont="1" applyFill="1" applyAlignment="1" applyProtection="1">
      <alignment horizontal="left" vertical="center"/>
      <protection hidden="1"/>
    </xf>
    <xf numFmtId="0" fontId="26" fillId="0" borderId="0" xfId="0" applyFont="1" applyFill="1" applyBorder="1" applyAlignment="1" applyProtection="1">
      <alignment horizontal="center"/>
      <protection hidden="1"/>
    </xf>
    <xf numFmtId="0" fontId="26" fillId="0" borderId="0" xfId="0" applyNumberFormat="1" applyFont="1" applyFill="1" applyAlignment="1" applyProtection="1">
      <alignment horizontal="left" vertical="center"/>
      <protection hidden="1"/>
    </xf>
    <xf numFmtId="0" fontId="44" fillId="0" borderId="0" xfId="0" applyFont="1" applyFill="1" applyAlignment="1" applyProtection="1">
      <alignment horizontal="center"/>
      <protection hidden="1"/>
    </xf>
    <xf numFmtId="49" fontId="28" fillId="0" borderId="0" xfId="0" applyNumberFormat="1" applyFont="1" applyProtection="1">
      <protection hidden="1"/>
    </xf>
    <xf numFmtId="17" fontId="40" fillId="3" borderId="0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14" fillId="0" borderId="0" xfId="0" applyFont="1" applyFill="1" applyAlignment="1" applyProtection="1">
      <alignment horizontal="center" vertical="center"/>
      <protection hidden="1"/>
    </xf>
    <xf numFmtId="0" fontId="14" fillId="0" borderId="0" xfId="0" applyFont="1" applyFill="1" applyAlignment="1" applyProtection="1">
      <alignment horizontal="left" vertical="center"/>
      <protection hidden="1"/>
    </xf>
    <xf numFmtId="0" fontId="14" fillId="0" borderId="0" xfId="0" applyFont="1" applyFill="1" applyProtection="1">
      <protection hidden="1"/>
    </xf>
    <xf numFmtId="0" fontId="14" fillId="0" borderId="0" xfId="0" applyFont="1" applyFill="1" applyBorder="1" applyProtection="1">
      <protection hidden="1"/>
    </xf>
    <xf numFmtId="0" fontId="46" fillId="0" borderId="13" xfId="0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Alignment="1" applyProtection="1">
      <alignment horizontal="center"/>
      <protection hidden="1"/>
    </xf>
    <xf numFmtId="49" fontId="7" fillId="0" borderId="0" xfId="1" applyNumberFormat="1" applyFont="1" applyFill="1" applyBorder="1" applyAlignment="1" applyProtection="1">
      <alignment horizontal="center" vertical="top"/>
      <protection hidden="1"/>
    </xf>
    <xf numFmtId="164" fontId="22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18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22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9" xfId="0" applyFont="1" applyFill="1" applyBorder="1" applyAlignment="1" applyProtection="1">
      <alignment horizontal="center" vertical="center"/>
      <protection hidden="1"/>
    </xf>
    <xf numFmtId="0" fontId="35" fillId="0" borderId="0" xfId="0" applyFont="1" applyFill="1" applyBorder="1" applyAlignment="1" applyProtection="1">
      <alignment horizontal="center" vertical="center"/>
      <protection hidden="1"/>
    </xf>
    <xf numFmtId="0" fontId="14" fillId="3" borderId="0" xfId="0" applyFont="1" applyFill="1" applyBorder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center"/>
      <protection hidden="1"/>
    </xf>
    <xf numFmtId="49" fontId="25" fillId="0" borderId="0" xfId="0" applyNumberFormat="1" applyFont="1" applyFill="1" applyBorder="1" applyAlignment="1" applyProtection="1">
      <alignment horizontal="center" vertical="center"/>
      <protection hidden="1"/>
    </xf>
    <xf numFmtId="165" fontId="11" fillId="2" borderId="20" xfId="0" applyNumberFormat="1" applyFont="1" applyFill="1" applyBorder="1" applyAlignment="1" applyProtection="1">
      <alignment horizontal="center" vertical="center"/>
      <protection hidden="1"/>
    </xf>
    <xf numFmtId="165" fontId="11" fillId="2" borderId="7" xfId="0" applyNumberFormat="1" applyFont="1" applyFill="1" applyBorder="1" applyAlignment="1" applyProtection="1">
      <alignment horizontal="center" vertical="center"/>
      <protection hidden="1"/>
    </xf>
    <xf numFmtId="165" fontId="11" fillId="2" borderId="8" xfId="0" applyNumberFormat="1" applyFont="1" applyFill="1" applyBorder="1" applyAlignment="1" applyProtection="1">
      <alignment horizontal="center" vertical="center"/>
      <protection hidden="1"/>
    </xf>
    <xf numFmtId="0" fontId="13" fillId="2" borderId="0" xfId="2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Border="1" applyAlignment="1" applyProtection="1">
      <alignment horizontal="left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47" fillId="0" borderId="26" xfId="0" applyFont="1" applyBorder="1" applyAlignment="1" applyProtection="1">
      <alignment horizontal="center" vertical="center"/>
      <protection hidden="1"/>
    </xf>
    <xf numFmtId="0" fontId="48" fillId="0" borderId="0" xfId="0" applyFont="1" applyFill="1" applyAlignment="1" applyProtection="1">
      <alignment vertical="center"/>
      <protection hidden="1"/>
    </xf>
    <xf numFmtId="0" fontId="49" fillId="0" borderId="0" xfId="0" applyFont="1" applyProtection="1">
      <protection hidden="1"/>
    </xf>
    <xf numFmtId="0" fontId="49" fillId="0" borderId="0" xfId="0" applyFont="1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2" fillId="0" borderId="0" xfId="0" applyFont="1" applyFill="1" applyProtection="1">
      <protection hidden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/>
    <cellStyle name="Title" xfId="1" builtinId="15" customBuiltin="1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/>
        <top style="thin">
          <color theme="0" tint="-0.14996795556505021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Engravers MT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scheme val="none"/>
      </font>
      <numFmt numFmtId="30" formatCode="@"/>
      <fill>
        <patternFill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dashed">
          <color auto="1"/>
        </left>
        <right style="dashed">
          <color auto="1"/>
        </right>
        <top style="dashed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rebuchet MS"/>
        <scheme val="none"/>
      </font>
      <fill>
        <patternFill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auto="1"/>
        </left>
        <right style="dashed">
          <color auto="1"/>
        </right>
        <top style="dashed">
          <color auto="1"/>
        </top>
        <bottom style="thin">
          <color auto="1"/>
        </bottom>
      </border>
    </dxf>
    <dxf>
      <border outline="0">
        <right style="medium">
          <color indexed="64"/>
        </right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theme="4" tint="0.79992065187536243"/>
          <bgColor theme="0"/>
        </patternFill>
      </fill>
      <alignment horizontal="center" vertical="center" textRotation="0" wrapText="0" indent="0" justifyLastLine="0" shrinkToFit="0" readingOrder="0"/>
      <protection locked="1" hidden="1"/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theme="0"/>
      </font>
    </dxf>
    <dxf>
      <font>
        <color theme="0" tint="-4.9989318521683403E-2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ill>
        <patternFill patternType="darkUp"/>
      </fill>
    </dxf>
    <dxf>
      <fill>
        <patternFill patternType="darkDown"/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92D050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499984740745262"/>
        </patternFill>
      </fill>
    </dxf>
    <dxf>
      <fill>
        <patternFill>
          <bgColor rgb="FF00B0F0"/>
        </patternFill>
      </fill>
    </dxf>
    <dxf>
      <fill>
        <patternFill>
          <bgColor theme="2" tint="-0.24994659260841701"/>
        </patternFill>
      </fill>
    </dxf>
    <dxf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3743705557422"/>
        </top>
        <bottom style="thin">
          <color theme="0" tint="-0.14996795556505021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2" tint="-0.24994659260841701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4" tint="-0.249977111117893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TableStyleMedium2" defaultPivotStyle="PivotStyleLight16">
    <tableStyle name="Employee Absence Table" pivot="0" count="13">
      <tableStyleElement type="wholeTable" dxfId="62"/>
      <tableStyleElement type="headerRow" dxfId="61"/>
      <tableStyleElement type="totalRow" dxfId="60"/>
      <tableStyleElement type="firstColumn" dxfId="59"/>
      <tableStyleElement type="lastColumn" dxfId="58"/>
      <tableStyleElement type="firstRowStripe" dxfId="57"/>
      <tableStyleElement type="secondRowStripe" dxfId="56"/>
      <tableStyleElement type="firstColumnStripe" dxfId="55"/>
      <tableStyleElement type="secondColumnStripe" dxfId="54"/>
      <tableStyleElement type="firstHeaderCell" dxfId="53"/>
      <tableStyleElement type="lastHeaderCell" dxfId="52"/>
      <tableStyleElement type="firstTotalCell" dxfId="51"/>
      <tableStyleElement type="lastTotalCell" dxfId="50"/>
    </tableStyle>
  </tableStyles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I$2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285750</xdr:colOff>
      <xdr:row>1</xdr:row>
      <xdr:rowOff>219075</xdr:rowOff>
    </xdr:from>
    <xdr:to>
      <xdr:col>36</xdr:col>
      <xdr:colOff>666750</xdr:colOff>
      <xdr:row>2</xdr:row>
      <xdr:rowOff>9526</xdr:rowOff>
    </xdr:to>
    <xdr:sp macro="" textlink="">
      <xdr:nvSpPr>
        <xdr:cNvPr id="3" name="Data Entry Note" descr="Enter Year: Type year in cell AG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4268450" y="762000"/>
          <a:ext cx="676275" cy="171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solidFill>
                <a:schemeClr val="accent1">
                  <a:lumMod val="75000"/>
                </a:schemeClr>
              </a:solidFill>
            </a:rPr>
            <a:t>Enter Year:</a:t>
          </a:r>
        </a:p>
      </xdr:txBody>
    </xdr:sp>
    <xdr:clientData fPrintsWithSheet="0"/>
  </xdr:twoCellAnchor>
  <xdr:twoCellAnchor editAs="oneCell">
    <xdr:from>
      <xdr:col>47</xdr:col>
      <xdr:colOff>0</xdr:colOff>
      <xdr:row>0</xdr:row>
      <xdr:rowOff>0</xdr:rowOff>
    </xdr:from>
    <xdr:to>
      <xdr:col>16384</xdr:col>
      <xdr:colOff>304800</xdr:colOff>
      <xdr:row>0</xdr:row>
      <xdr:rowOff>304800</xdr:rowOff>
    </xdr:to>
    <xdr:sp macro="" textlink="">
      <xdr:nvSpPr>
        <xdr:cNvPr id="1025" name="8E8577F3-FD1E-474F-B084-A09D8080A7F0" descr="ms-appdata://local/LiveComm/0e50514452e143fb/120712-0049/Att/200000da/Image-1.png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2100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2200275</xdr:colOff>
          <xdr:row>18</xdr:row>
          <xdr:rowOff>152400</xdr:rowOff>
        </xdr:from>
        <xdr:to>
          <xdr:col>4</xdr:col>
          <xdr:colOff>342900</xdr:colOff>
          <xdr:row>23</xdr:row>
          <xdr:rowOff>104775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xdr:oneCellAnchor>
    <xdr:from>
      <xdr:col>3</xdr:col>
      <xdr:colOff>850900</xdr:colOff>
      <xdr:row>13</xdr:row>
      <xdr:rowOff>63500</xdr:rowOff>
    </xdr:from>
    <xdr:ext cx="3238500" cy="16637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908300" y="2844800"/>
          <a:ext cx="3238500" cy="1663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ar-OM" sz="2400"/>
            <a:t>لاظهار اخر محتوي مكتوب ( رقم او نص ) في صف معين</a:t>
          </a:r>
          <a:endParaRPr lang="en-US" sz="2400"/>
        </a:p>
      </xdr:txBody>
    </xdr:sp>
    <xdr:clientData/>
  </xdr:oneCellAnchor>
  <xdr:twoCellAnchor>
    <xdr:from>
      <xdr:col>17</xdr:col>
      <xdr:colOff>38100</xdr:colOff>
      <xdr:row>3</xdr:row>
      <xdr:rowOff>190500</xdr:rowOff>
    </xdr:from>
    <xdr:to>
      <xdr:col>18</xdr:col>
      <xdr:colOff>12700</xdr:colOff>
      <xdr:row>13</xdr:row>
      <xdr:rowOff>38100</xdr:rowOff>
    </xdr:to>
    <xdr:sp macro="" textlink="">
      <xdr:nvSpPr>
        <xdr:cNvPr id="7" name="Callout: Line 6">
          <a:extLst>
            <a:ext uri="{FF2B5EF4-FFF2-40B4-BE49-F238E27FC236}">
              <a16:creationId xmlns:a16="http://schemas.microsoft.com/office/drawing/2014/main" xmlns="" id="{21DA1BCB-FB09-4877-8343-83455DCF38D9}"/>
            </a:ext>
          </a:extLst>
        </xdr:cNvPr>
        <xdr:cNvSpPr/>
      </xdr:nvSpPr>
      <xdr:spPr>
        <a:xfrm>
          <a:off x="10541000" y="1333500"/>
          <a:ext cx="419100" cy="1485900"/>
        </a:xfrm>
        <a:prstGeom prst="borderCallout1">
          <a:avLst>
            <a:gd name="adj1" fmla="val 18750"/>
            <a:gd name="adj2" fmla="val -8333"/>
            <a:gd name="adj3" fmla="val 152664"/>
            <a:gd name="adj4" fmla="val -170803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C5:AK13" totalsRowShown="0" headerRowDxfId="37" dataDxfId="36" tableBorderDxfId="35">
  <tableColumns count="35">
    <tableColumn id="1" name="Pers.No." dataDxfId="34"/>
    <tableColumn id="2" name="Employee Name" dataDxfId="33"/>
    <tableColumn id="3" name="Position" dataDxfId="32"/>
    <tableColumn id="4" name="202" dataDxfId="31"/>
    <tableColumn id="5" name="20" dataDxfId="30"/>
    <tableColumn id="6" name="21" dataDxfId="29"/>
    <tableColumn id="7" name="22" dataDxfId="28"/>
    <tableColumn id="8" name="23" dataDxfId="27"/>
    <tableColumn id="9" name="24" dataDxfId="26"/>
    <tableColumn id="10" name="25" dataDxfId="25"/>
    <tableColumn id="11" name="26" dataDxfId="24"/>
    <tableColumn id="12" name="27" dataDxfId="23"/>
    <tableColumn id="13" name="28" dataDxfId="22"/>
    <tableColumn id="14" name="1" dataDxfId="21"/>
    <tableColumn id="15" name="2" dataDxfId="20"/>
    <tableColumn id="16" name="3" dataDxfId="19"/>
    <tableColumn id="17" name="4" dataDxfId="18"/>
    <tableColumn id="18" name="5" dataDxfId="17"/>
    <tableColumn id="19" name="6" dataDxfId="16"/>
    <tableColumn id="20" name="7" dataDxfId="15"/>
    <tableColumn id="21" name="8" dataDxfId="14"/>
    <tableColumn id="22" name="9" dataDxfId="13"/>
    <tableColumn id="23" name="10" dataDxfId="12"/>
    <tableColumn id="24" name="11" dataDxfId="11"/>
    <tableColumn id="25" name="12" dataDxfId="10"/>
    <tableColumn id="26" name="13" dataDxfId="9"/>
    <tableColumn id="27" name="14" dataDxfId="8"/>
    <tableColumn id="28" name="15" dataDxfId="7"/>
    <tableColumn id="29" name="16" dataDxfId="6"/>
    <tableColumn id="30" name="17" dataDxfId="5"/>
    <tableColumn id="31" name="18" dataDxfId="4"/>
    <tableColumn id="32" name="192" dataDxfId="3"/>
    <tableColumn id="33" name="203" dataDxfId="2"/>
    <tableColumn id="34" name="214" dataDxfId="1"/>
    <tableColumn id="45" name="Total Day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Employee Absence Schedule">
      <a:dk1>
        <a:sysClr val="windowText" lastClr="000000"/>
      </a:dk1>
      <a:lt1>
        <a:sysClr val="window" lastClr="FFFFFF"/>
      </a:lt1>
      <a:dk2>
        <a:srgbClr val="4B180E"/>
      </a:dk2>
      <a:lt2>
        <a:srgbClr val="F1F2E8"/>
      </a:lt2>
      <a:accent1>
        <a:srgbClr val="A53423"/>
      </a:accent1>
      <a:accent2>
        <a:srgbClr val="E68130"/>
      </a:accent2>
      <a:accent3>
        <a:srgbClr val="9BB05D"/>
      </a:accent3>
      <a:accent4>
        <a:srgbClr val="CC9900"/>
      </a:accent4>
      <a:accent5>
        <a:srgbClr val="4F66AF"/>
      </a:accent5>
      <a:accent6>
        <a:srgbClr val="D0D2D3"/>
      </a:accent6>
      <a:hlink>
        <a:srgbClr val="4F66AF"/>
      </a:hlink>
      <a:folHlink>
        <a:srgbClr val="6B9AC6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89999084444715716"/>
  </sheetPr>
  <dimension ref="A1:XFC61"/>
  <sheetViews>
    <sheetView showGridLines="0" tabSelected="1" zoomScale="75" zoomScaleNormal="75" workbookViewId="0">
      <selection activeCell="T9" sqref="T9"/>
    </sheetView>
  </sheetViews>
  <sheetFormatPr defaultColWidth="0" defaultRowHeight="15" customHeight="1"/>
  <cols>
    <col min="1" max="1" width="10" style="15" customWidth="1"/>
    <col min="2" max="2" width="10" style="135" customWidth="1"/>
    <col min="3" max="3" width="10.7109375" style="14" customWidth="1"/>
    <col min="4" max="4" width="37.140625" style="25" bestFit="1" customWidth="1"/>
    <col min="5" max="5" width="30" style="52" customWidth="1"/>
    <col min="6" max="17" width="4.85546875" style="27" customWidth="1"/>
    <col min="18" max="18" width="6.7109375" style="27" customWidth="1"/>
    <col min="19" max="33" width="4.85546875" style="27" customWidth="1"/>
    <col min="34" max="36" width="4.85546875" style="46" customWidth="1"/>
    <col min="37" max="37" width="17.42578125" style="11" customWidth="1"/>
    <col min="38" max="38" width="6.28515625" style="27" hidden="1"/>
    <col min="39" max="40" width="9.140625" style="41" hidden="1"/>
    <col min="41" max="41" width="9.140625" style="34" hidden="1"/>
    <col min="42" max="47" width="9.140625" style="41" hidden="1"/>
    <col min="48" max="48" width="14.7109375" style="41" hidden="1"/>
    <col min="49" max="49" width="9.140625" style="41" hidden="1"/>
    <col min="50" max="50" width="4.28515625" style="41" hidden="1"/>
    <col min="51" max="51" width="4.85546875" style="41" hidden="1"/>
    <col min="52" max="52" width="9.140625" style="41" hidden="1"/>
    <col min="53" max="53" width="4" style="41" hidden="1"/>
    <col min="54" max="54" width="9.140625" style="41" hidden="1"/>
    <col min="55" max="16380" width="9.140625" style="15" hidden="1"/>
    <col min="16381" max="16381" width="10.42578125" style="15" hidden="1"/>
    <col min="16382" max="16382" width="12.5703125" style="15" hidden="1"/>
    <col min="16383" max="16383" width="8.28515625" style="15" hidden="1"/>
    <col min="16384" max="16384" width="7.5703125" style="15" hidden="1"/>
  </cols>
  <sheetData>
    <row r="1" spans="2:88" s="2" customFormat="1" ht="42.75" customHeight="1">
      <c r="B1" s="131"/>
      <c r="C1" s="119" t="s">
        <v>2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20"/>
      <c r="AG1" s="119"/>
      <c r="AH1" s="119"/>
      <c r="AI1" s="119"/>
      <c r="AJ1" s="119"/>
      <c r="AK1" s="119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"/>
      <c r="BV1" s="35"/>
      <c r="BW1" s="35"/>
      <c r="BX1" s="31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</row>
    <row r="2" spans="2:88" s="4" customFormat="1" ht="12" customHeight="1" thickBot="1">
      <c r="C2" s="66"/>
      <c r="D2" s="67"/>
      <c r="E2" s="67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2">
        <f>DAY(EOMONTH(C3,0))</f>
        <v>28</v>
      </c>
      <c r="AG2" s="81"/>
      <c r="AH2" s="81"/>
      <c r="AI2" s="81"/>
      <c r="AJ2" s="81"/>
      <c r="AK2" s="68"/>
      <c r="AL2" s="3"/>
      <c r="AM2" s="36"/>
      <c r="AN2" s="36"/>
      <c r="AO2" s="32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</row>
    <row r="3" spans="2:88" s="6" customFormat="1" ht="35.25" customHeight="1" thickBot="1">
      <c r="B3" s="132"/>
      <c r="C3" s="124">
        <v>43497</v>
      </c>
      <c r="D3" s="125"/>
      <c r="E3" s="126"/>
      <c r="F3" s="71">
        <f>$C$3</f>
        <v>43497</v>
      </c>
      <c r="G3" s="72">
        <f>$C$3+F4</f>
        <v>43498</v>
      </c>
      <c r="H3" s="72">
        <f t="shared" ref="H3:AF3" si="0">$C$3+G4</f>
        <v>43499</v>
      </c>
      <c r="I3" s="72">
        <f t="shared" si="0"/>
        <v>43500</v>
      </c>
      <c r="J3" s="72">
        <f t="shared" si="0"/>
        <v>43501</v>
      </c>
      <c r="K3" s="72">
        <f t="shared" si="0"/>
        <v>43502</v>
      </c>
      <c r="L3" s="72">
        <f t="shared" si="0"/>
        <v>43503</v>
      </c>
      <c r="M3" s="72">
        <f t="shared" si="0"/>
        <v>43504</v>
      </c>
      <c r="N3" s="72">
        <f t="shared" si="0"/>
        <v>43505</v>
      </c>
      <c r="O3" s="72">
        <f t="shared" si="0"/>
        <v>43506</v>
      </c>
      <c r="P3" s="72">
        <f t="shared" si="0"/>
        <v>43507</v>
      </c>
      <c r="Q3" s="72">
        <f t="shared" si="0"/>
        <v>43508</v>
      </c>
      <c r="R3" s="72">
        <f t="shared" si="0"/>
        <v>43509</v>
      </c>
      <c r="S3" s="72">
        <f t="shared" si="0"/>
        <v>43510</v>
      </c>
      <c r="T3" s="72">
        <f t="shared" si="0"/>
        <v>43511</v>
      </c>
      <c r="U3" s="72">
        <f t="shared" si="0"/>
        <v>43512</v>
      </c>
      <c r="V3" s="72">
        <f t="shared" si="0"/>
        <v>43513</v>
      </c>
      <c r="W3" s="72">
        <f t="shared" si="0"/>
        <v>43514</v>
      </c>
      <c r="X3" s="72">
        <f t="shared" si="0"/>
        <v>43515</v>
      </c>
      <c r="Y3" s="72">
        <f t="shared" si="0"/>
        <v>43516</v>
      </c>
      <c r="Z3" s="72">
        <f t="shared" si="0"/>
        <v>43517</v>
      </c>
      <c r="AA3" s="72">
        <f t="shared" si="0"/>
        <v>43518</v>
      </c>
      <c r="AB3" s="72">
        <f t="shared" si="0"/>
        <v>43519</v>
      </c>
      <c r="AC3" s="72">
        <f t="shared" si="0"/>
        <v>43520</v>
      </c>
      <c r="AD3" s="72">
        <f t="shared" si="0"/>
        <v>43521</v>
      </c>
      <c r="AE3" s="72">
        <f t="shared" si="0"/>
        <v>43522</v>
      </c>
      <c r="AF3" s="72">
        <f t="shared" si="0"/>
        <v>43523</v>
      </c>
      <c r="AG3" s="72">
        <f>$C$3+AF4</f>
        <v>43524</v>
      </c>
      <c r="AH3" s="72">
        <f>$C$3+AG4</f>
        <v>43525</v>
      </c>
      <c r="AI3" s="72">
        <f>$C$3+AH4</f>
        <v>43526</v>
      </c>
      <c r="AJ3" s="73">
        <f>$C$3+AI4</f>
        <v>43527</v>
      </c>
      <c r="AK3" s="127">
        <v>2019</v>
      </c>
      <c r="AL3" s="5"/>
      <c r="AM3" s="37"/>
      <c r="AN3" s="37"/>
      <c r="AO3" s="33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</row>
    <row r="4" spans="2:88" s="6" customFormat="1" ht="21">
      <c r="B4" s="132"/>
      <c r="C4" s="64" t="s">
        <v>18</v>
      </c>
      <c r="D4" s="65" t="s">
        <v>0</v>
      </c>
      <c r="E4" s="65" t="s">
        <v>17</v>
      </c>
      <c r="F4" s="83">
        <v>1</v>
      </c>
      <c r="G4" s="84">
        <f>F4+1</f>
        <v>2</v>
      </c>
      <c r="H4" s="84">
        <f t="shared" ref="H4:AI4" si="1">G4+1</f>
        <v>3</v>
      </c>
      <c r="I4" s="84">
        <f t="shared" si="1"/>
        <v>4</v>
      </c>
      <c r="J4" s="84">
        <f t="shared" si="1"/>
        <v>5</v>
      </c>
      <c r="K4" s="84">
        <f t="shared" si="1"/>
        <v>6</v>
      </c>
      <c r="L4" s="84">
        <f t="shared" si="1"/>
        <v>7</v>
      </c>
      <c r="M4" s="84">
        <f t="shared" si="1"/>
        <v>8</v>
      </c>
      <c r="N4" s="84">
        <f t="shared" si="1"/>
        <v>9</v>
      </c>
      <c r="O4" s="84">
        <f t="shared" si="1"/>
        <v>10</v>
      </c>
      <c r="P4" s="84">
        <f t="shared" si="1"/>
        <v>11</v>
      </c>
      <c r="Q4" s="84">
        <f t="shared" si="1"/>
        <v>12</v>
      </c>
      <c r="R4" s="84">
        <f t="shared" si="1"/>
        <v>13</v>
      </c>
      <c r="S4" s="84">
        <f t="shared" si="1"/>
        <v>14</v>
      </c>
      <c r="T4" s="84">
        <f t="shared" si="1"/>
        <v>15</v>
      </c>
      <c r="U4" s="84">
        <f t="shared" si="1"/>
        <v>16</v>
      </c>
      <c r="V4" s="84">
        <f t="shared" si="1"/>
        <v>17</v>
      </c>
      <c r="W4" s="84">
        <f t="shared" si="1"/>
        <v>18</v>
      </c>
      <c r="X4" s="84">
        <f t="shared" si="1"/>
        <v>19</v>
      </c>
      <c r="Y4" s="84">
        <f t="shared" si="1"/>
        <v>20</v>
      </c>
      <c r="Z4" s="84">
        <f t="shared" si="1"/>
        <v>21</v>
      </c>
      <c r="AA4" s="84">
        <f t="shared" si="1"/>
        <v>22</v>
      </c>
      <c r="AB4" s="84">
        <f t="shared" si="1"/>
        <v>23</v>
      </c>
      <c r="AC4" s="84">
        <f t="shared" si="1"/>
        <v>24</v>
      </c>
      <c r="AD4" s="84">
        <f t="shared" si="1"/>
        <v>25</v>
      </c>
      <c r="AE4" s="84">
        <f t="shared" si="1"/>
        <v>26</v>
      </c>
      <c r="AF4" s="84">
        <f t="shared" si="1"/>
        <v>27</v>
      </c>
      <c r="AG4" s="84">
        <f t="shared" si="1"/>
        <v>28</v>
      </c>
      <c r="AH4" s="84">
        <f t="shared" si="1"/>
        <v>29</v>
      </c>
      <c r="AI4" s="84">
        <f t="shared" si="1"/>
        <v>30</v>
      </c>
      <c r="AJ4" s="84">
        <f>AI4+1</f>
        <v>31</v>
      </c>
      <c r="AK4" s="127"/>
      <c r="AL4" s="5"/>
      <c r="AM4" s="37"/>
      <c r="AN4" s="37"/>
      <c r="AO4" s="33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85" t="s">
        <v>51</v>
      </c>
      <c r="BA4" s="37"/>
      <c r="BB4" s="37"/>
      <c r="BC4" s="78" t="s">
        <v>20</v>
      </c>
      <c r="BD4" s="78" t="s">
        <v>7</v>
      </c>
      <c r="BE4" s="79" t="s">
        <v>3</v>
      </c>
      <c r="BF4" s="78" t="s">
        <v>19</v>
      </c>
      <c r="BG4" s="78" t="s">
        <v>53</v>
      </c>
      <c r="BH4" s="80" t="s">
        <v>10</v>
      </c>
    </row>
    <row r="5" spans="2:88" s="8" customFormat="1" hidden="1">
      <c r="B5" s="133"/>
      <c r="C5" s="53" t="s">
        <v>18</v>
      </c>
      <c r="D5" s="54" t="s">
        <v>0</v>
      </c>
      <c r="E5" s="54" t="s">
        <v>17</v>
      </c>
      <c r="F5" s="55" t="s">
        <v>52</v>
      </c>
      <c r="G5" s="55" t="s">
        <v>21</v>
      </c>
      <c r="H5" s="55" t="s">
        <v>22</v>
      </c>
      <c r="I5" s="55" t="s">
        <v>23</v>
      </c>
      <c r="J5" s="55" t="s">
        <v>24</v>
      </c>
      <c r="K5" s="55" t="s">
        <v>25</v>
      </c>
      <c r="L5" s="55" t="s">
        <v>26</v>
      </c>
      <c r="M5" s="55" t="s">
        <v>27</v>
      </c>
      <c r="N5" s="55" t="s">
        <v>28</v>
      </c>
      <c r="O5" s="55" t="s">
        <v>29</v>
      </c>
      <c r="P5" s="55" t="s">
        <v>30</v>
      </c>
      <c r="Q5" s="55" t="s">
        <v>31</v>
      </c>
      <c r="R5" s="55" t="s">
        <v>32</v>
      </c>
      <c r="S5" s="55" t="s">
        <v>33</v>
      </c>
      <c r="T5" s="55" t="s">
        <v>34</v>
      </c>
      <c r="U5" s="55" t="s">
        <v>35</v>
      </c>
      <c r="V5" s="55" t="s">
        <v>36</v>
      </c>
      <c r="W5" s="55" t="s">
        <v>37</v>
      </c>
      <c r="X5" s="55" t="s">
        <v>38</v>
      </c>
      <c r="Y5" s="55" t="s">
        <v>39</v>
      </c>
      <c r="Z5" s="55" t="s">
        <v>40</v>
      </c>
      <c r="AA5" s="55" t="s">
        <v>41</v>
      </c>
      <c r="AB5" s="55" t="s">
        <v>42</v>
      </c>
      <c r="AC5" s="55" t="s">
        <v>43</v>
      </c>
      <c r="AD5" s="55" t="s">
        <v>44</v>
      </c>
      <c r="AE5" s="55" t="s">
        <v>45</v>
      </c>
      <c r="AF5" s="55" t="s">
        <v>46</v>
      </c>
      <c r="AG5" s="55" t="s">
        <v>47</v>
      </c>
      <c r="AH5" s="55" t="s">
        <v>48</v>
      </c>
      <c r="AI5" s="55" t="s">
        <v>49</v>
      </c>
      <c r="AJ5" s="55" t="s">
        <v>50</v>
      </c>
      <c r="AK5" s="56" t="s">
        <v>1</v>
      </c>
      <c r="AL5" s="7"/>
      <c r="AM5" s="38"/>
      <c r="AN5" s="38"/>
      <c r="AO5" s="29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>
        <v>0</v>
      </c>
      <c r="BA5" s="38"/>
      <c r="BB5" s="38"/>
    </row>
    <row r="6" spans="2:88" s="8" customFormat="1" ht="15.75">
      <c r="B6" s="130">
        <f>IFERROR(LOOKUP(2,1/(Table1[[#This Row],[202]:[18]]&lt;&gt;""),Table1[[#This Row],[202]:[18]]),"")</f>
        <v>665</v>
      </c>
      <c r="C6" s="57">
        <v>71241</v>
      </c>
      <c r="D6" s="58" t="s">
        <v>56</v>
      </c>
      <c r="E6" s="61" t="s">
        <v>15</v>
      </c>
      <c r="F6" s="113" t="s">
        <v>3</v>
      </c>
      <c r="G6" s="113" t="s">
        <v>19</v>
      </c>
      <c r="H6" s="113">
        <v>665</v>
      </c>
      <c r="I6" s="113">
        <v>777</v>
      </c>
      <c r="J6" s="113">
        <v>777</v>
      </c>
      <c r="K6" s="113" t="s">
        <v>3</v>
      </c>
      <c r="L6" s="113">
        <v>777</v>
      </c>
      <c r="M6" s="113" t="s">
        <v>20</v>
      </c>
      <c r="N6" s="113" t="s">
        <v>20</v>
      </c>
      <c r="O6" s="113" t="s">
        <v>20</v>
      </c>
      <c r="P6" s="113" t="s">
        <v>20</v>
      </c>
      <c r="Q6" s="113" t="s">
        <v>20</v>
      </c>
      <c r="R6" s="113">
        <v>665</v>
      </c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90"/>
      <c r="AI6" s="90"/>
      <c r="AJ6" s="90"/>
      <c r="AK6" s="59"/>
      <c r="AL6" s="7"/>
      <c r="AM6" s="38"/>
      <c r="AN6" s="38"/>
      <c r="AO6" s="29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>
        <f>COUNTIF($BA$6:BA6,BA6)+BA6-1</f>
        <v>1</v>
      </c>
      <c r="BA6" s="38">
        <f t="shared" ref="BA6:BA13" si="2">RANK($BI6,$BI$6:$BI$13)</f>
        <v>1</v>
      </c>
      <c r="BB6" s="38">
        <f>Table1[[#This Row],[Pers.No.]]</f>
        <v>71241</v>
      </c>
      <c r="BC6" s="7">
        <f>SUMPRODUCT((Table1[Pers.No.]=$BB6)*(Table1[[Pers.No.]:[214]]=BC$4))</f>
        <v>5</v>
      </c>
      <c r="BD6" s="7">
        <f>SUMPRODUCT((Table1[Pers.No.]=$BB6)*(Table1[[Pers.No.]:[214]]=BD$4))</f>
        <v>0</v>
      </c>
      <c r="BE6" s="7">
        <f>SUMPRODUCT((Table1[Pers.No.]=$BB6)*(Table1[[Pers.No.]:[214]]=BE$4))</f>
        <v>2</v>
      </c>
      <c r="BF6" s="7">
        <f>SUMPRODUCT((Table1[Pers.No.]=$BB6)*(Table1[[Pers.No.]:[214]]=BF$4))</f>
        <v>1</v>
      </c>
      <c r="BG6" s="7">
        <f>SUMPRODUCT((Table1[Pers.No.]=$BB$6)*(Table1[[Pers.No.]:[214]]=BG$4))</f>
        <v>0</v>
      </c>
      <c r="BH6" s="7">
        <f>SUMPRODUCT((Table1[Pers.No.]=$BB6)*(Table1[[Pers.No.]:[214]]=BH$4))</f>
        <v>0</v>
      </c>
      <c r="BI6" s="8">
        <f>SUM(BC6:BH6)</f>
        <v>8</v>
      </c>
    </row>
    <row r="7" spans="2:88" s="8" customFormat="1" ht="13.5" customHeight="1">
      <c r="B7" s="130" t="str">
        <f>IFERROR(LOOKUP(2,1/(Table1[[#This Row],[202]:[18]]&lt;&gt;""),Table1[[#This Row],[202]:[18]]),"")</f>
        <v>U</v>
      </c>
      <c r="C7" s="60">
        <v>78018</v>
      </c>
      <c r="D7" s="61" t="s">
        <v>57</v>
      </c>
      <c r="E7" s="61" t="s">
        <v>15</v>
      </c>
      <c r="F7" s="113">
        <v>555</v>
      </c>
      <c r="G7" s="113"/>
      <c r="H7" s="113">
        <v>555</v>
      </c>
      <c r="I7" s="113"/>
      <c r="J7" s="113"/>
      <c r="K7" s="113"/>
      <c r="L7" s="113"/>
      <c r="M7" s="113"/>
      <c r="N7" s="113"/>
      <c r="O7" s="113"/>
      <c r="P7" s="113"/>
      <c r="Q7" s="113">
        <v>677</v>
      </c>
      <c r="R7" s="113" t="s">
        <v>19</v>
      </c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90"/>
      <c r="AI7" s="90"/>
      <c r="AJ7" s="90"/>
      <c r="AK7" s="59"/>
      <c r="AL7" s="7"/>
      <c r="AM7" s="38"/>
      <c r="AN7" s="38"/>
      <c r="AO7" s="29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>
        <f>COUNTIF($BA$6:BA7,BA7)+BA7-1</f>
        <v>2</v>
      </c>
      <c r="BA7" s="38">
        <f t="shared" si="2"/>
        <v>2</v>
      </c>
      <c r="BB7" s="38">
        <f>Table1[[#This Row],[Pers.No.]]</f>
        <v>78018</v>
      </c>
      <c r="BC7" s="7">
        <f>SUMPRODUCT((Table1[Pers.No.]=$BB7)*(Table1[[Pers.No.]:[214]]=BC$4))</f>
        <v>0</v>
      </c>
      <c r="BD7" s="7">
        <f>SUMPRODUCT((Table1[Pers.No.]=$BB7)*(Table1[[Pers.No.]:[214]]=BD$4))</f>
        <v>0</v>
      </c>
      <c r="BE7" s="7">
        <f>SUMPRODUCT((Table1[Pers.No.]=$BB7)*(Table1[[Pers.No.]:[214]]=BE$4))</f>
        <v>0</v>
      </c>
      <c r="BF7" s="7">
        <f>SUMPRODUCT((Table1[Pers.No.]=$BB7)*(Table1[[Pers.No.]:[214]]=BF$4))</f>
        <v>1</v>
      </c>
      <c r="BG7" s="7">
        <f>SUMPRODUCT((Table1[Pers.No.]=$BB$6)*(Table1[[Pers.No.]:[214]]=BG$4))</f>
        <v>0</v>
      </c>
      <c r="BH7" s="7">
        <f>SUMPRODUCT((Table1[Pers.No.]=$BB7)*(Table1[[Pers.No.]:[214]]=BH$4))</f>
        <v>0</v>
      </c>
      <c r="BI7" s="8">
        <f>SUM(BC7:BH7)</f>
        <v>1</v>
      </c>
    </row>
    <row r="8" spans="2:88" s="8" customFormat="1" ht="13.5" customHeight="1">
      <c r="B8" s="130" t="str">
        <f>IFERROR(LOOKUP(2,1/(Table1[[#This Row],[202]:[18]]&lt;&gt;""),Table1[[#This Row],[202]:[18]]),"")</f>
        <v/>
      </c>
      <c r="C8" s="60">
        <v>79276</v>
      </c>
      <c r="D8" s="61" t="s">
        <v>58</v>
      </c>
      <c r="E8" s="61" t="s">
        <v>16</v>
      </c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90"/>
      <c r="AI8" s="90"/>
      <c r="AJ8" s="90"/>
      <c r="AK8" s="59"/>
      <c r="AL8" s="7"/>
      <c r="AM8" s="38"/>
      <c r="AN8" s="38"/>
      <c r="AO8" s="29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>
        <f>COUNTIF($BA$6:BA8,BA8)+BA8-1</f>
        <v>3</v>
      </c>
      <c r="BA8" s="38">
        <f t="shared" si="2"/>
        <v>3</v>
      </c>
      <c r="BB8" s="38">
        <f>Table1[[#This Row],[Pers.No.]]</f>
        <v>79276</v>
      </c>
      <c r="BC8" s="7">
        <f>SUMPRODUCT((Table1[Pers.No.]=$BB8)*(Table1[[Pers.No.]:[214]]=BC$4))</f>
        <v>0</v>
      </c>
      <c r="BD8" s="7">
        <f>SUMPRODUCT((Table1[Pers.No.]=$BB8)*(Table1[[Pers.No.]:[214]]=BD$4))</f>
        <v>0</v>
      </c>
      <c r="BE8" s="7">
        <f>SUMPRODUCT((Table1[Pers.No.]=$BB8)*(Table1[[Pers.No.]:[214]]=BE$4))</f>
        <v>0</v>
      </c>
      <c r="BF8" s="7">
        <f>SUMPRODUCT((Table1[Pers.No.]=$BB8)*(Table1[[Pers.No.]:[214]]=BF$4))</f>
        <v>0</v>
      </c>
      <c r="BG8" s="7">
        <f>SUMPRODUCT((Table1[Pers.No.]=$BB$6)*(Table1[[Pers.No.]:[214]]=BG$4))</f>
        <v>0</v>
      </c>
      <c r="BH8" s="7">
        <f>SUMPRODUCT((Table1[Pers.No.]=$BB8)*(Table1[[Pers.No.]:[214]]=BH$4))</f>
        <v>0</v>
      </c>
      <c r="BI8" s="8">
        <f t="shared" ref="BI8:BI13" si="3">SUM(BC8:BH8)</f>
        <v>0</v>
      </c>
    </row>
    <row r="9" spans="2:88" s="8" customFormat="1" ht="13.5" customHeight="1">
      <c r="B9" s="130" t="str">
        <f>IFERROR(LOOKUP(2,1/(Table1[[#This Row],[202]:[18]]&lt;&gt;""),Table1[[#This Row],[202]:[18]]),"")</f>
        <v/>
      </c>
      <c r="C9" s="60">
        <v>81452</v>
      </c>
      <c r="D9" s="61" t="s">
        <v>59</v>
      </c>
      <c r="E9" s="61" t="s">
        <v>15</v>
      </c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90"/>
      <c r="AI9" s="90"/>
      <c r="AJ9" s="90"/>
      <c r="AK9" s="59"/>
      <c r="AL9" s="7"/>
      <c r="AM9" s="38"/>
      <c r="AN9" s="38"/>
      <c r="AO9" s="29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>
        <f>COUNTIF($BA$6:BA9,BA9)+BA9-1</f>
        <v>4</v>
      </c>
      <c r="BA9" s="38">
        <f t="shared" si="2"/>
        <v>3</v>
      </c>
      <c r="BB9" s="38">
        <f>Table1[[#This Row],[Pers.No.]]</f>
        <v>81452</v>
      </c>
      <c r="BC9" s="7">
        <f>SUMPRODUCT((Table1[Pers.No.]=$BB9)*(Table1[[Pers.No.]:[214]]=BC$4))</f>
        <v>0</v>
      </c>
      <c r="BD9" s="7">
        <f>SUMPRODUCT((Table1[Pers.No.]=$BB9)*(Table1[[Pers.No.]:[214]]=BD$4))</f>
        <v>0</v>
      </c>
      <c r="BE9" s="7">
        <f>SUMPRODUCT((Table1[Pers.No.]=$BB9)*(Table1[[Pers.No.]:[214]]=BE$4))</f>
        <v>0</v>
      </c>
      <c r="BF9" s="7">
        <f>SUMPRODUCT((Table1[Pers.No.]=$BB9)*(Table1[[Pers.No.]:[214]]=BF$4))</f>
        <v>0</v>
      </c>
      <c r="BG9" s="7">
        <f>SUMPRODUCT((Table1[Pers.No.]=$BB$6)*(Table1[[Pers.No.]:[214]]=BG$4))</f>
        <v>0</v>
      </c>
      <c r="BH9" s="7">
        <f>SUMPRODUCT((Table1[Pers.No.]=$BB9)*(Table1[[Pers.No.]:[214]]=BH$4))</f>
        <v>0</v>
      </c>
      <c r="BI9" s="8">
        <f t="shared" si="3"/>
        <v>0</v>
      </c>
    </row>
    <row r="10" spans="2:88" s="8" customFormat="1" ht="13.5" customHeight="1">
      <c r="B10" s="130" t="str">
        <f>IFERROR(LOOKUP(2,1/(Table1[[#This Row],[202]:[18]]&lt;&gt;""),Table1[[#This Row],[202]:[18]]),"")</f>
        <v/>
      </c>
      <c r="C10" s="60">
        <v>81936</v>
      </c>
      <c r="D10" s="61" t="s">
        <v>60</v>
      </c>
      <c r="E10" s="61" t="s">
        <v>15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90"/>
      <c r="AI10" s="90"/>
      <c r="AJ10" s="90"/>
      <c r="AK10" s="59"/>
      <c r="AL10" s="7"/>
      <c r="AM10" s="38"/>
      <c r="AN10" s="38"/>
      <c r="AO10" s="29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>
        <f>COUNTIF($BA$6:BA10,BA10)+BA10-1</f>
        <v>5</v>
      </c>
      <c r="BA10" s="38">
        <f t="shared" si="2"/>
        <v>3</v>
      </c>
      <c r="BB10" s="38">
        <f>Table1[[#This Row],[Pers.No.]]</f>
        <v>81936</v>
      </c>
      <c r="BC10" s="7">
        <f>SUMPRODUCT((Table1[Pers.No.]=$BB10)*(Table1[[Pers.No.]:[214]]=BC$4))</f>
        <v>0</v>
      </c>
      <c r="BD10" s="7">
        <f>SUMPRODUCT((Table1[Pers.No.]=$BB10)*(Table1[[Pers.No.]:[214]]=BD$4))</f>
        <v>0</v>
      </c>
      <c r="BE10" s="7">
        <f>SUMPRODUCT((Table1[Pers.No.]=$BB10)*(Table1[[Pers.No.]:[214]]=BE$4))</f>
        <v>0</v>
      </c>
      <c r="BF10" s="7">
        <f>SUMPRODUCT((Table1[Pers.No.]=$BB10)*(Table1[[Pers.No.]:[214]]=BF$4))</f>
        <v>0</v>
      </c>
      <c r="BG10" s="7">
        <f>SUMPRODUCT((Table1[Pers.No.]=$BB$6)*(Table1[[Pers.No.]:[214]]=BG$4))</f>
        <v>0</v>
      </c>
      <c r="BH10" s="7">
        <f>SUMPRODUCT((Table1[Pers.No.]=$BB10)*(Table1[[Pers.No.]:[214]]=BH$4))</f>
        <v>0</v>
      </c>
      <c r="BI10" s="8">
        <f t="shared" si="3"/>
        <v>0</v>
      </c>
    </row>
    <row r="11" spans="2:88" s="8" customFormat="1" ht="13.5" customHeight="1">
      <c r="B11" s="130" t="str">
        <f>IFERROR(LOOKUP(2,1/(Table1[[#This Row],[202]:[18]]&lt;&gt;""),Table1[[#This Row],[202]:[18]]),"")</f>
        <v/>
      </c>
      <c r="C11" s="60">
        <v>95272</v>
      </c>
      <c r="D11" s="61" t="s">
        <v>61</v>
      </c>
      <c r="E11" s="61" t="s">
        <v>15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90"/>
      <c r="AI11" s="90"/>
      <c r="AJ11" s="90"/>
      <c r="AK11" s="59"/>
      <c r="AL11" s="7"/>
      <c r="AM11" s="38"/>
      <c r="AN11" s="38"/>
      <c r="AO11" s="29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>
        <f>COUNTIF($BA$6:BA11,BA11)+BA11-1</f>
        <v>6</v>
      </c>
      <c r="BA11" s="38">
        <f t="shared" si="2"/>
        <v>3</v>
      </c>
      <c r="BB11" s="38">
        <f>Table1[[#This Row],[Pers.No.]]</f>
        <v>95272</v>
      </c>
      <c r="BC11" s="7">
        <f>SUMPRODUCT((Table1[Pers.No.]=$BB11)*(Table1[[Pers.No.]:[214]]=BC$4))</f>
        <v>0</v>
      </c>
      <c r="BD11" s="7">
        <f>SUMPRODUCT((Table1[Pers.No.]=$BB11)*(Table1[[Pers.No.]:[214]]=BD$4))</f>
        <v>0</v>
      </c>
      <c r="BE11" s="7">
        <f>SUMPRODUCT((Table1[Pers.No.]=$BB11)*(Table1[[Pers.No.]:[214]]=BE$4))</f>
        <v>0</v>
      </c>
      <c r="BF11" s="7">
        <f>SUMPRODUCT((Table1[Pers.No.]=$BB11)*(Table1[[Pers.No.]:[214]]=BF$4))</f>
        <v>0</v>
      </c>
      <c r="BG11" s="7">
        <f>SUMPRODUCT((Table1[Pers.No.]=$BB$6)*(Table1[[Pers.No.]:[214]]=BG$4))</f>
        <v>0</v>
      </c>
      <c r="BH11" s="7">
        <f>SUMPRODUCT((Table1[Pers.No.]=$BB11)*(Table1[[Pers.No.]:[214]]=BH$4))</f>
        <v>0</v>
      </c>
      <c r="BI11" s="8">
        <f t="shared" si="3"/>
        <v>0</v>
      </c>
    </row>
    <row r="12" spans="2:88" s="8" customFormat="1" ht="13.5" customHeight="1">
      <c r="B12" s="130" t="str">
        <f>IFERROR(LOOKUP(2,1/(Table1[[#This Row],[202]:[18]]&lt;&gt;""),Table1[[#This Row],[202]:[18]]),"")</f>
        <v/>
      </c>
      <c r="C12" s="60">
        <v>96108</v>
      </c>
      <c r="D12" s="61" t="s">
        <v>62</v>
      </c>
      <c r="E12" s="61" t="s">
        <v>16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90"/>
      <c r="AI12" s="90"/>
      <c r="AJ12" s="90"/>
      <c r="AK12" s="59"/>
      <c r="AL12" s="7"/>
      <c r="AM12" s="38"/>
      <c r="AN12" s="38"/>
      <c r="AO12" s="29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>
        <f>COUNTIF($BA$6:BA12,BA12)+BA12-1</f>
        <v>7</v>
      </c>
      <c r="BA12" s="38">
        <f t="shared" si="2"/>
        <v>3</v>
      </c>
      <c r="BB12" s="38">
        <f>Table1[[#This Row],[Pers.No.]]</f>
        <v>96108</v>
      </c>
      <c r="BC12" s="7">
        <f>SUMPRODUCT((Table1[Pers.No.]=$BB12)*(Table1[[Pers.No.]:[214]]=BC$4))</f>
        <v>0</v>
      </c>
      <c r="BD12" s="7">
        <f>SUMPRODUCT((Table1[Pers.No.]=$BB12)*(Table1[[Pers.No.]:[214]]=BD$4))</f>
        <v>0</v>
      </c>
      <c r="BE12" s="7">
        <f>SUMPRODUCT((Table1[Pers.No.]=$BB12)*(Table1[[Pers.No.]:[214]]=BE$4))</f>
        <v>0</v>
      </c>
      <c r="BF12" s="7">
        <f>SUMPRODUCT((Table1[Pers.No.]=$BB12)*(Table1[[Pers.No.]:[214]]=BF$4))</f>
        <v>0</v>
      </c>
      <c r="BG12" s="7">
        <f>SUMPRODUCT((Table1[Pers.No.]=$BB$6)*(Table1[[Pers.No.]:[214]]=BG$4))</f>
        <v>0</v>
      </c>
      <c r="BH12" s="7">
        <f>SUMPRODUCT((Table1[Pers.No.]=$BB12)*(Table1[[Pers.No.]:[214]]=BH$4))</f>
        <v>0</v>
      </c>
      <c r="BI12" s="8">
        <f t="shared" si="3"/>
        <v>0</v>
      </c>
    </row>
    <row r="13" spans="2:88" s="8" customFormat="1" ht="13.5" customHeight="1">
      <c r="B13" s="130" t="str">
        <f>IFERROR(LOOKUP(2,1/(Table1[[#This Row],[202]:[18]]&lt;&gt;""),Table1[[#This Row],[202]:[18]]),"")</f>
        <v/>
      </c>
      <c r="C13" s="60">
        <v>97617</v>
      </c>
      <c r="D13" s="61" t="s">
        <v>63</v>
      </c>
      <c r="E13" s="61" t="s">
        <v>15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90"/>
      <c r="AI13" s="90"/>
      <c r="AJ13" s="90"/>
      <c r="AK13" s="59"/>
      <c r="AL13" s="7"/>
      <c r="AM13" s="38"/>
      <c r="AN13" s="38"/>
      <c r="AO13" s="29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>
        <f>COUNTIF($BA$6:BA13,BA13)+BA13-1</f>
        <v>8</v>
      </c>
      <c r="BA13" s="38">
        <f t="shared" si="2"/>
        <v>3</v>
      </c>
      <c r="BB13" s="38">
        <f>Table1[[#This Row],[Pers.No.]]</f>
        <v>97617</v>
      </c>
      <c r="BC13" s="7">
        <f>SUMPRODUCT((Table1[Pers.No.]=$BB13)*(Table1[[Pers.No.]:[214]]=BC$4))</f>
        <v>0</v>
      </c>
      <c r="BD13" s="7">
        <f>SUMPRODUCT((Table1[Pers.No.]=$BB13)*(Table1[[Pers.No.]:[214]]=BD$4))</f>
        <v>0</v>
      </c>
      <c r="BE13" s="7">
        <f>SUMPRODUCT((Table1[Pers.No.]=$BB13)*(Table1[[Pers.No.]:[214]]=BE$4))</f>
        <v>0</v>
      </c>
      <c r="BF13" s="7">
        <f>SUMPRODUCT((Table1[Pers.No.]=$BB13)*(Table1[[Pers.No.]:[214]]=BF$4))</f>
        <v>0</v>
      </c>
      <c r="BG13" s="7">
        <f>SUMPRODUCT((Table1[Pers.No.]=$BB$6)*(Table1[[Pers.No.]:[214]]=BG$4))</f>
        <v>0</v>
      </c>
      <c r="BH13" s="7">
        <f>SUMPRODUCT((Table1[Pers.No.]=$BB13)*(Table1[[Pers.No.]:[214]]=BH$4))</f>
        <v>0</v>
      </c>
      <c r="BI13" s="8">
        <f t="shared" si="3"/>
        <v>0</v>
      </c>
    </row>
    <row r="14" spans="2:88" s="8" customFormat="1" ht="13.5" customHeight="1">
      <c r="B14" s="133"/>
      <c r="C14" s="87"/>
      <c r="D14" s="88"/>
      <c r="E14" s="89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10"/>
      <c r="AL14" s="7"/>
      <c r="AM14" s="38"/>
      <c r="AN14" s="38"/>
      <c r="AO14" s="29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7"/>
      <c r="BD14" s="7"/>
      <c r="BE14" s="7"/>
      <c r="BF14" s="7"/>
      <c r="BG14" s="7"/>
      <c r="BH14" s="7"/>
    </row>
    <row r="15" spans="2:88" s="8" customFormat="1" ht="13.5" customHeight="1">
      <c r="B15" s="133"/>
      <c r="C15" s="87"/>
      <c r="D15" s="88"/>
      <c r="E15" s="89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10"/>
      <c r="AL15" s="7"/>
      <c r="AM15" s="38"/>
      <c r="AN15" s="38"/>
      <c r="AO15" s="29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7"/>
      <c r="BD15" s="7"/>
      <c r="BE15" s="7"/>
      <c r="BF15" s="7"/>
      <c r="BG15" s="7"/>
      <c r="BH15" s="7"/>
    </row>
    <row r="16" spans="2:88" s="9" customFormat="1" ht="15" customHeight="1">
      <c r="B16" s="134"/>
      <c r="D16" s="24"/>
      <c r="E16" s="49"/>
      <c r="F16" s="17"/>
      <c r="G16" s="17"/>
      <c r="H16" s="17"/>
      <c r="I16" s="18"/>
      <c r="J16" s="10"/>
      <c r="K16" s="17"/>
      <c r="L16" s="17"/>
      <c r="M16" s="17"/>
      <c r="N16" s="18"/>
      <c r="O16" s="19"/>
      <c r="P16" s="17"/>
      <c r="Q16" s="17"/>
      <c r="R16" s="17"/>
      <c r="S16" s="20"/>
      <c r="T16" s="19"/>
      <c r="U16" s="17"/>
      <c r="V16" s="17"/>
      <c r="W16" s="17"/>
      <c r="X16" s="21"/>
      <c r="Y16" s="19"/>
      <c r="Z16" s="17"/>
      <c r="AA16" s="17"/>
      <c r="AB16" s="17"/>
      <c r="AC16" s="21"/>
      <c r="AD16" s="19"/>
      <c r="AE16" s="22"/>
      <c r="AF16" s="22"/>
      <c r="AG16" s="22"/>
      <c r="AH16" s="22"/>
      <c r="AI16" s="22"/>
      <c r="AJ16" s="22"/>
      <c r="AM16" s="39"/>
      <c r="AN16" s="39"/>
      <c r="AO16" s="28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</row>
    <row r="17" spans="2:54" s="9" customFormat="1" ht="22.5" customHeight="1">
      <c r="B17" s="134"/>
      <c r="C17" s="12"/>
      <c r="D17" s="47"/>
      <c r="E17" s="48"/>
      <c r="F17" s="116" t="s">
        <v>5</v>
      </c>
      <c r="G17" s="116"/>
      <c r="H17" s="116"/>
      <c r="I17" s="63" t="s">
        <v>20</v>
      </c>
      <c r="J17" s="10"/>
      <c r="K17" s="116" t="s">
        <v>6</v>
      </c>
      <c r="L17" s="116"/>
      <c r="M17" s="116"/>
      <c r="N17" s="62" t="s">
        <v>7</v>
      </c>
      <c r="O17" s="16"/>
      <c r="P17" s="117" t="s">
        <v>8</v>
      </c>
      <c r="Q17" s="117"/>
      <c r="R17" s="117"/>
      <c r="S17" s="69" t="s">
        <v>3</v>
      </c>
      <c r="T17" s="16"/>
      <c r="U17" s="116" t="s">
        <v>55</v>
      </c>
      <c r="V17" s="116"/>
      <c r="W17" s="116"/>
      <c r="X17" s="23" t="s">
        <v>19</v>
      </c>
      <c r="Y17" s="16"/>
      <c r="Z17" s="116" t="s">
        <v>4</v>
      </c>
      <c r="AA17" s="116"/>
      <c r="AB17" s="118"/>
      <c r="AC17" s="42" t="s">
        <v>11</v>
      </c>
      <c r="AD17" s="16"/>
      <c r="AE17" s="116" t="s">
        <v>9</v>
      </c>
      <c r="AF17" s="116"/>
      <c r="AG17" s="116"/>
      <c r="AH17" s="70" t="s">
        <v>10</v>
      </c>
      <c r="AI17" s="16"/>
      <c r="AM17" s="39"/>
      <c r="AN17" s="39"/>
      <c r="AO17" s="28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</row>
    <row r="18" spans="2:54" s="9" customFormat="1" ht="16.5" customHeight="1" thickBot="1">
      <c r="B18" s="134"/>
      <c r="C18" s="13"/>
      <c r="D18" s="44"/>
      <c r="E18" s="50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M18" s="39"/>
      <c r="AN18" s="39"/>
      <c r="AO18" s="28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</row>
    <row r="19" spans="2:54" ht="16.5" customHeight="1">
      <c r="D19" s="43"/>
      <c r="E19" s="51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</row>
    <row r="20" spans="2:54" ht="18" customHeight="1">
      <c r="D20" s="30" t="s">
        <v>14</v>
      </c>
      <c r="E20" s="75"/>
      <c r="F20" s="74"/>
      <c r="G20" s="74"/>
      <c r="H20" s="74"/>
      <c r="I20" s="74"/>
      <c r="J20" s="74" t="str">
        <f>F21&amp;I21</f>
        <v>AllTRUE</v>
      </c>
      <c r="K20" s="74"/>
      <c r="L20" s="74"/>
      <c r="M20" s="74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76"/>
    </row>
    <row r="21" spans="2:54" s="41" customFormat="1" ht="27" hidden="1" customHeight="1">
      <c r="B21" s="136"/>
      <c r="C21" s="106"/>
      <c r="D21" s="107"/>
      <c r="E21" s="77"/>
      <c r="F21" s="121" t="s">
        <v>13</v>
      </c>
      <c r="G21" s="122"/>
      <c r="H21" s="74"/>
      <c r="I21" s="122" t="b">
        <v>1</v>
      </c>
      <c r="J21" s="122"/>
      <c r="K21" s="74"/>
      <c r="L21" s="74"/>
      <c r="M21" s="74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76"/>
      <c r="AL21" s="108"/>
    </row>
    <row r="22" spans="2:54" s="100" customFormat="1" ht="9" hidden="1" customHeight="1">
      <c r="B22" s="137"/>
      <c r="C22" s="91"/>
      <c r="D22" s="109"/>
      <c r="E22" s="110"/>
      <c r="F22" s="111"/>
      <c r="G22" s="111"/>
      <c r="H22" s="129"/>
      <c r="I22" s="129"/>
      <c r="J22" s="129"/>
      <c r="K22" s="129"/>
      <c r="L22" s="129"/>
      <c r="M22" s="111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99"/>
      <c r="AL22" s="92"/>
    </row>
    <row r="23" spans="2:54" s="100" customFormat="1" ht="13.5" hidden="1" customHeight="1">
      <c r="B23" s="137"/>
      <c r="C23" s="91"/>
      <c r="D23" s="109"/>
      <c r="E23" s="110"/>
      <c r="F23" s="123" t="s">
        <v>12</v>
      </c>
      <c r="G23" s="123"/>
      <c r="H23" s="123" t="s">
        <v>0</v>
      </c>
      <c r="I23" s="123"/>
      <c r="J23" s="123"/>
      <c r="K23" s="123"/>
      <c r="L23" s="123"/>
      <c r="M23" s="111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99"/>
      <c r="AL23" s="92"/>
    </row>
    <row r="24" spans="2:54" s="100" customFormat="1" ht="20.25" customHeight="1">
      <c r="B24" s="137"/>
      <c r="C24" s="91"/>
      <c r="D24" s="92" t="str">
        <f>IF(I21=TRUE,"OK","")</f>
        <v>OK</v>
      </c>
      <c r="E24" s="93"/>
      <c r="F24" s="123"/>
      <c r="G24" s="123"/>
      <c r="H24" s="123"/>
      <c r="I24" s="123"/>
      <c r="J24" s="123"/>
      <c r="K24" s="123"/>
      <c r="L24" s="123"/>
      <c r="M24" s="92"/>
      <c r="N24" s="94" t="s">
        <v>20</v>
      </c>
      <c r="O24" s="95"/>
      <c r="P24" s="94" t="s">
        <v>7</v>
      </c>
      <c r="Q24" s="95"/>
      <c r="R24" s="96" t="s">
        <v>3</v>
      </c>
      <c r="S24" s="95"/>
      <c r="T24" s="97" t="s">
        <v>19</v>
      </c>
      <c r="U24" s="95"/>
      <c r="V24" s="97" t="s">
        <v>11</v>
      </c>
      <c r="W24" s="95"/>
      <c r="X24" s="98" t="s">
        <v>10</v>
      </c>
      <c r="Y24" s="95"/>
      <c r="Z24" s="94" t="s">
        <v>54</v>
      </c>
      <c r="AA24" s="95"/>
      <c r="AB24" s="94"/>
      <c r="AC24" s="95"/>
      <c r="AD24" s="96"/>
      <c r="AE24" s="95"/>
      <c r="AF24" s="97"/>
      <c r="AG24" s="95"/>
      <c r="AH24" s="95"/>
      <c r="AI24" s="95"/>
      <c r="AJ24" s="95"/>
      <c r="AK24" s="99"/>
      <c r="AL24" s="92"/>
    </row>
    <row r="25" spans="2:54" s="100" customFormat="1" ht="15" customHeight="1">
      <c r="B25" s="137"/>
      <c r="C25" s="91"/>
      <c r="D25" s="101"/>
      <c r="E25" s="102"/>
      <c r="F25" s="123"/>
      <c r="G25" s="123"/>
      <c r="H25" s="123"/>
      <c r="I25" s="123"/>
      <c r="J25" s="123"/>
      <c r="K25" s="123"/>
      <c r="L25" s="123"/>
      <c r="M25" s="92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99"/>
      <c r="AL25" s="92"/>
    </row>
    <row r="26" spans="2:54" s="100" customFormat="1" ht="15" customHeight="1">
      <c r="B26" s="137"/>
      <c r="C26" s="91"/>
      <c r="D26" s="101"/>
      <c r="E26" s="104">
        <f>IF(D24&lt;&gt;"",ROW(B1),"")</f>
        <v>1</v>
      </c>
      <c r="F26" s="114">
        <f t="shared" ref="F26:F51" si="4">IFERROR(VLOOKUP(E26,$AZ$6:$BH$13,3,FALSE),"")</f>
        <v>71241</v>
      </c>
      <c r="G26" s="114"/>
      <c r="H26" s="128" t="str">
        <f>IFERROR(VLOOKUP(F26,Table1[[Pers.No.]:[Position]],2,FALSE),"")</f>
        <v>SAID</v>
      </c>
      <c r="I26" s="128"/>
      <c r="J26" s="128"/>
      <c r="K26" s="128"/>
      <c r="L26" s="128"/>
      <c r="M26" s="92"/>
      <c r="N26" s="105">
        <f>IFERROR(SUMPRODUCT((Table1[Pers.No.]=$F26)*(Table1[[Pers.No.]:[214]]=N$24)),"")</f>
        <v>5</v>
      </c>
      <c r="O26" s="105"/>
      <c r="P26" s="105">
        <f>IFERROR(SUMPRODUCT((Table1[Pers.No.]=$F26)*(Table1[[Pers.No.]:[214]]=P$24)),"")</f>
        <v>0</v>
      </c>
      <c r="Q26" s="105"/>
      <c r="R26" s="105">
        <f>IFERROR(SUMPRODUCT((Table1[Pers.No.]=$F26)*(Table1[[Pers.No.]:[214]]=R$24)),"")</f>
        <v>2</v>
      </c>
      <c r="S26" s="105"/>
      <c r="T26" s="105">
        <f>IFERROR(SUMPRODUCT((Table1[Pers.No.]=$F26)*(Table1[[Pers.No.]:[214]]=T$24)),"")</f>
        <v>1</v>
      </c>
      <c r="U26" s="105"/>
      <c r="V26" s="105">
        <f>IFERROR(SUMPRODUCT((Table1[Pers.No.]=$F26)*(Table1[[Pers.No.]:[214]]=V$24)),"")</f>
        <v>0</v>
      </c>
      <c r="W26" s="105"/>
      <c r="X26" s="105">
        <f>IFERROR(SUMPRODUCT((Table1[Pers.No.]=$F26)*(Table1[[Pers.No.]:[214]]=X$24)),"")</f>
        <v>0</v>
      </c>
      <c r="Y26" s="92"/>
      <c r="Z26" s="92">
        <f>IFERROR(SUM(N26:X26),"")</f>
        <v>8</v>
      </c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9"/>
      <c r="AL26" s="92"/>
    </row>
    <row r="27" spans="2:54" s="100" customFormat="1" ht="15" customHeight="1">
      <c r="B27" s="137"/>
      <c r="C27" s="91"/>
      <c r="D27" s="101"/>
      <c r="E27" s="104">
        <f>E26+1</f>
        <v>2</v>
      </c>
      <c r="F27" s="114">
        <f t="shared" si="4"/>
        <v>78018</v>
      </c>
      <c r="G27" s="114"/>
      <c r="H27" s="128" t="str">
        <f>IFERROR(VLOOKUP(F27,Table1[[Pers.No.]:[Position]],2,FALSE),"")</f>
        <v xml:space="preserve">MOHAMMED </v>
      </c>
      <c r="I27" s="128"/>
      <c r="J27" s="128"/>
      <c r="K27" s="128"/>
      <c r="L27" s="128"/>
      <c r="M27" s="92"/>
      <c r="N27" s="105">
        <f>IFERROR(SUMPRODUCT((Table1[Pers.No.]=$F27)*(Table1[[Pers.No.]:[214]]=N$24)),"")</f>
        <v>0</v>
      </c>
      <c r="O27" s="92"/>
      <c r="P27" s="105">
        <f>SUMPRODUCT((Table1[Pers.No.]=$F27)*(Table1[[Pers.No.]:[214]]=P$24))</f>
        <v>0</v>
      </c>
      <c r="Q27" s="92"/>
      <c r="R27" s="105">
        <f>IFERROR(SUMPRODUCT((Table1[Pers.No.]=$F27)*(Table1[[Pers.No.]:[214]]=R$24)),"")</f>
        <v>0</v>
      </c>
      <c r="S27" s="92"/>
      <c r="T27" s="105">
        <f>IFERROR(SUMPRODUCT((Table1[Pers.No.]=$F27)*(Table1[[Pers.No.]:[214]]=T$24)),"")</f>
        <v>1</v>
      </c>
      <c r="U27" s="92"/>
      <c r="V27" s="105">
        <f>IFERROR(SUMPRODUCT((Table1[Pers.No.]=$F27)*(Table1[[Pers.No.]:[214]]=V$24)),"")</f>
        <v>0</v>
      </c>
      <c r="W27" s="92"/>
      <c r="X27" s="105">
        <f>SUMPRODUCT((Table1[Pers.No.]=$F27)*(Table1[[Pers.No.]:[214]]=X$24))</f>
        <v>0</v>
      </c>
      <c r="Y27" s="92"/>
      <c r="Z27" s="92">
        <f t="shared" ref="Z27:Z51" si="5">IFERROR(SUM(N27:X27),"")</f>
        <v>1</v>
      </c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9"/>
      <c r="AL27" s="92"/>
    </row>
    <row r="28" spans="2:54" s="100" customFormat="1" ht="15" customHeight="1">
      <c r="B28" s="137"/>
      <c r="C28" s="91"/>
      <c r="D28" s="101"/>
      <c r="E28" s="104">
        <f t="shared" ref="E28:E51" si="6">E27+1</f>
        <v>3</v>
      </c>
      <c r="F28" s="114">
        <f t="shared" si="4"/>
        <v>79276</v>
      </c>
      <c r="G28" s="114"/>
      <c r="H28" s="128" t="str">
        <f>IFERROR(VLOOKUP(F28,Table1[[Pers.No.]:[Position]],2,FALSE),"")</f>
        <v xml:space="preserve">RASHID </v>
      </c>
      <c r="I28" s="128"/>
      <c r="J28" s="128"/>
      <c r="K28" s="128"/>
      <c r="L28" s="128"/>
      <c r="M28" s="92"/>
      <c r="N28" s="105">
        <f>IFERROR(SUMPRODUCT((Table1[Pers.No.]=$F28)*(Table1[[Pers.No.]:[214]]=N$24)),"")</f>
        <v>0</v>
      </c>
      <c r="O28" s="92"/>
      <c r="P28" s="105">
        <f>SUMPRODUCT((Table1[Pers.No.]=$F28)*(Table1[[Pers.No.]:[214]]=P$24))</f>
        <v>0</v>
      </c>
      <c r="Q28" s="92"/>
      <c r="R28" s="105">
        <f>IFERROR(SUMPRODUCT((Table1[Pers.No.]=$F28)*(Table1[[Pers.No.]:[214]]=R$24)),"")</f>
        <v>0</v>
      </c>
      <c r="S28" s="92"/>
      <c r="T28" s="105">
        <f>IFERROR(SUMPRODUCT((Table1[Pers.No.]=$F28)*(Table1[[Pers.No.]:[214]]=T$24)),"")</f>
        <v>0</v>
      </c>
      <c r="U28" s="92"/>
      <c r="V28" s="105">
        <f>IFERROR(SUMPRODUCT((Table1[Pers.No.]=$F28)*(Table1[[Pers.No.]:[214]]=V$24)),"")</f>
        <v>0</v>
      </c>
      <c r="W28" s="92"/>
      <c r="X28" s="105">
        <f>SUMPRODUCT((Table1[Pers.No.]=$F28)*(Table1[[Pers.No.]:[214]]=X$24))</f>
        <v>0</v>
      </c>
      <c r="Y28" s="92"/>
      <c r="Z28" s="92">
        <f t="shared" si="5"/>
        <v>0</v>
      </c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9"/>
      <c r="AL28" s="92"/>
    </row>
    <row r="29" spans="2:54" s="100" customFormat="1" ht="15" customHeight="1">
      <c r="B29" s="137"/>
      <c r="C29" s="91"/>
      <c r="D29" s="101"/>
      <c r="E29" s="104">
        <f t="shared" si="6"/>
        <v>4</v>
      </c>
      <c r="F29" s="114">
        <f t="shared" si="4"/>
        <v>81452</v>
      </c>
      <c r="G29" s="114"/>
      <c r="H29" s="128" t="str">
        <f>IFERROR(VLOOKUP(F29,Table1[[Pers.No.]:[Position]],2,FALSE),"")</f>
        <v xml:space="preserve">SALIM </v>
      </c>
      <c r="I29" s="128"/>
      <c r="J29" s="128"/>
      <c r="K29" s="128"/>
      <c r="L29" s="128"/>
      <c r="M29" s="92"/>
      <c r="N29" s="105">
        <f>IFERROR(SUMPRODUCT((Table1[Pers.No.]=$F29)*(Table1[[Pers.No.]:[214]]=N$24)),"")</f>
        <v>0</v>
      </c>
      <c r="O29" s="92"/>
      <c r="P29" s="105">
        <f>SUMPRODUCT((Table1[Pers.No.]=$F29)*(Table1[[Pers.No.]:[214]]=P$24))</f>
        <v>0</v>
      </c>
      <c r="Q29" s="92"/>
      <c r="R29" s="105">
        <f>IFERROR(SUMPRODUCT((Table1[Pers.No.]=$F29)*(Table1[[Pers.No.]:[214]]=R$24)),"")</f>
        <v>0</v>
      </c>
      <c r="S29" s="92"/>
      <c r="T29" s="105">
        <f>IFERROR(SUMPRODUCT((Table1[Pers.No.]=$F29)*(Table1[[Pers.No.]:[214]]=T$24)),"")</f>
        <v>0</v>
      </c>
      <c r="U29" s="92"/>
      <c r="V29" s="105">
        <f>IFERROR(SUMPRODUCT((Table1[Pers.No.]=$F29)*(Table1[[Pers.No.]:[214]]=V$24)),"")</f>
        <v>0</v>
      </c>
      <c r="W29" s="92"/>
      <c r="X29" s="105">
        <f>SUMPRODUCT((Table1[Pers.No.]=$F29)*(Table1[[Pers.No.]:[214]]=X$24))</f>
        <v>0</v>
      </c>
      <c r="Y29" s="92"/>
      <c r="Z29" s="92">
        <f t="shared" si="5"/>
        <v>0</v>
      </c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9"/>
      <c r="AL29" s="92"/>
    </row>
    <row r="30" spans="2:54" s="100" customFormat="1" ht="15" customHeight="1">
      <c r="B30" s="137"/>
      <c r="C30" s="91"/>
      <c r="D30" s="101"/>
      <c r="E30" s="104">
        <f t="shared" si="6"/>
        <v>5</v>
      </c>
      <c r="F30" s="114">
        <f t="shared" si="4"/>
        <v>81936</v>
      </c>
      <c r="G30" s="114"/>
      <c r="H30" s="128" t="str">
        <f>IFERROR(VLOOKUP(F30,Table1[[Pers.No.]:[Position]],2,FALSE),"")</f>
        <v xml:space="preserve">YOUSF </v>
      </c>
      <c r="I30" s="128"/>
      <c r="J30" s="128"/>
      <c r="K30" s="128"/>
      <c r="L30" s="128"/>
      <c r="M30" s="92"/>
      <c r="N30" s="105">
        <f>IFERROR(SUMPRODUCT((Table1[Pers.No.]=$F30)*(Table1[[Pers.No.]:[214]]=N$24)),"")</f>
        <v>0</v>
      </c>
      <c r="O30" s="92"/>
      <c r="P30" s="105">
        <f>SUMPRODUCT((Table1[Pers.No.]=$F30)*(Table1[[Pers.No.]:[214]]=P$24))</f>
        <v>0</v>
      </c>
      <c r="Q30" s="92"/>
      <c r="R30" s="105">
        <f>IFERROR(SUMPRODUCT((Table1[Pers.No.]=$F30)*(Table1[[Pers.No.]:[214]]=R$24)),"")</f>
        <v>0</v>
      </c>
      <c r="S30" s="92"/>
      <c r="T30" s="105">
        <f>IFERROR(SUMPRODUCT((Table1[Pers.No.]=$F30)*(Table1[[Pers.No.]:[214]]=T$24)),"")</f>
        <v>0</v>
      </c>
      <c r="U30" s="92"/>
      <c r="V30" s="105">
        <f>IFERROR(SUMPRODUCT((Table1[Pers.No.]=$F30)*(Table1[[Pers.No.]:[214]]=V$24)),"")</f>
        <v>0</v>
      </c>
      <c r="W30" s="92"/>
      <c r="X30" s="105">
        <f>SUMPRODUCT((Table1[Pers.No.]=$F30)*(Table1[[Pers.No.]:[214]]=X$24))</f>
        <v>0</v>
      </c>
      <c r="Y30" s="92"/>
      <c r="Z30" s="92">
        <f t="shared" si="5"/>
        <v>0</v>
      </c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9"/>
      <c r="AL30" s="92"/>
    </row>
    <row r="31" spans="2:54" s="100" customFormat="1" ht="15" customHeight="1">
      <c r="B31" s="137"/>
      <c r="C31" s="91"/>
      <c r="D31" s="101"/>
      <c r="E31" s="104">
        <f t="shared" si="6"/>
        <v>6</v>
      </c>
      <c r="F31" s="114">
        <f t="shared" si="4"/>
        <v>95272</v>
      </c>
      <c r="G31" s="114"/>
      <c r="H31" s="128" t="str">
        <f>IFERROR(VLOOKUP(F31,Table1[[Pers.No.]:[Position]],2,FALSE),"")</f>
        <v xml:space="preserve">KHAMIS </v>
      </c>
      <c r="I31" s="128"/>
      <c r="J31" s="128"/>
      <c r="K31" s="128"/>
      <c r="L31" s="128"/>
      <c r="M31" s="92"/>
      <c r="N31" s="105">
        <f>IFERROR(SUMPRODUCT((Table1[Pers.No.]=$F31)*(Table1[[Pers.No.]:[214]]=N$24)),"")</f>
        <v>0</v>
      </c>
      <c r="O31" s="92"/>
      <c r="P31" s="105">
        <f>SUMPRODUCT((Table1[Pers.No.]=$F31)*(Table1[[Pers.No.]:[214]]=P$24))</f>
        <v>0</v>
      </c>
      <c r="Q31" s="92"/>
      <c r="R31" s="105">
        <f>IFERROR(SUMPRODUCT((Table1[Pers.No.]=$F31)*(Table1[[Pers.No.]:[214]]=R$24)),"")</f>
        <v>0</v>
      </c>
      <c r="S31" s="92"/>
      <c r="T31" s="105">
        <f>IFERROR(SUMPRODUCT((Table1[Pers.No.]=$F31)*(Table1[[Pers.No.]:[214]]=T$24)),"")</f>
        <v>0</v>
      </c>
      <c r="U31" s="92"/>
      <c r="V31" s="105">
        <f>IFERROR(SUMPRODUCT((Table1[Pers.No.]=$F31)*(Table1[[Pers.No.]:[214]]=V$24)),"")</f>
        <v>0</v>
      </c>
      <c r="W31" s="92"/>
      <c r="X31" s="105">
        <f>SUMPRODUCT((Table1[Pers.No.]=$F31)*(Table1[[Pers.No.]:[214]]=X$24))</f>
        <v>0</v>
      </c>
      <c r="Y31" s="92"/>
      <c r="Z31" s="92">
        <f t="shared" si="5"/>
        <v>0</v>
      </c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9"/>
      <c r="AL31" s="92"/>
    </row>
    <row r="32" spans="2:54" s="100" customFormat="1" ht="15" customHeight="1">
      <c r="B32" s="137"/>
      <c r="C32" s="91"/>
      <c r="D32" s="101"/>
      <c r="E32" s="104">
        <f t="shared" si="6"/>
        <v>7</v>
      </c>
      <c r="F32" s="114">
        <f t="shared" si="4"/>
        <v>96108</v>
      </c>
      <c r="G32" s="114"/>
      <c r="H32" s="128" t="str">
        <f>IFERROR(VLOOKUP(F32,Table1[[Pers.No.]:[Position]],2,FALSE),"")</f>
        <v xml:space="preserve">HUMAID </v>
      </c>
      <c r="I32" s="128"/>
      <c r="J32" s="128"/>
      <c r="K32" s="128"/>
      <c r="L32" s="128"/>
      <c r="M32" s="92"/>
      <c r="N32" s="105">
        <f>IFERROR(SUMPRODUCT((Table1[Pers.No.]=$F32)*(Table1[[Pers.No.]:[214]]=N$24)),"")</f>
        <v>0</v>
      </c>
      <c r="O32" s="92"/>
      <c r="P32" s="105">
        <f>SUMPRODUCT((Table1[Pers.No.]=$F32)*(Table1[[Pers.No.]:[214]]=P$24))</f>
        <v>0</v>
      </c>
      <c r="Q32" s="92"/>
      <c r="R32" s="105">
        <f>IFERROR(SUMPRODUCT((Table1[Pers.No.]=$F32)*(Table1[[Pers.No.]:[214]]=R$24)),"")</f>
        <v>0</v>
      </c>
      <c r="S32" s="92"/>
      <c r="T32" s="105">
        <f>IFERROR(SUMPRODUCT((Table1[Pers.No.]=$F32)*(Table1[[Pers.No.]:[214]]=T$24)),"")</f>
        <v>0</v>
      </c>
      <c r="U32" s="92"/>
      <c r="V32" s="105">
        <f>IFERROR(SUMPRODUCT((Table1[Pers.No.]=$F32)*(Table1[[Pers.No.]:[214]]=V$24)),"")</f>
        <v>0</v>
      </c>
      <c r="W32" s="92"/>
      <c r="X32" s="105">
        <f>SUMPRODUCT((Table1[Pers.No.]=$F32)*(Table1[[Pers.No.]:[214]]=X$24))</f>
        <v>0</v>
      </c>
      <c r="Y32" s="92"/>
      <c r="Z32" s="92">
        <f t="shared" si="5"/>
        <v>0</v>
      </c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9"/>
      <c r="AL32" s="92"/>
    </row>
    <row r="33" spans="2:38" s="100" customFormat="1" ht="15" customHeight="1">
      <c r="B33" s="137"/>
      <c r="C33" s="91"/>
      <c r="D33" s="101"/>
      <c r="E33" s="104">
        <f t="shared" si="6"/>
        <v>8</v>
      </c>
      <c r="F33" s="114">
        <f t="shared" si="4"/>
        <v>97617</v>
      </c>
      <c r="G33" s="114"/>
      <c r="H33" s="128" t="str">
        <f>IFERROR(VLOOKUP(F33,Table1[[Pers.No.]:[Position]],2,FALSE),"")</f>
        <v xml:space="preserve">KHALFAN </v>
      </c>
      <c r="I33" s="128"/>
      <c r="J33" s="128"/>
      <c r="K33" s="128"/>
      <c r="L33" s="128"/>
      <c r="M33" s="92"/>
      <c r="N33" s="105">
        <f>IFERROR(SUMPRODUCT((Table1[Pers.No.]=$F33)*(Table1[[Pers.No.]:[214]]=N$24)),"")</f>
        <v>0</v>
      </c>
      <c r="O33" s="92"/>
      <c r="P33" s="105">
        <f>SUMPRODUCT((Table1[Pers.No.]=$F33)*(Table1[[Pers.No.]:[214]]=P$24))</f>
        <v>0</v>
      </c>
      <c r="Q33" s="92"/>
      <c r="R33" s="105">
        <f>IFERROR(SUMPRODUCT((Table1[Pers.No.]=$F33)*(Table1[[Pers.No.]:[214]]=R$24)),"")</f>
        <v>0</v>
      </c>
      <c r="S33" s="92"/>
      <c r="T33" s="105">
        <f>IFERROR(SUMPRODUCT((Table1[Pers.No.]=$F33)*(Table1[[Pers.No.]:[214]]=T$24)),"")</f>
        <v>0</v>
      </c>
      <c r="U33" s="92"/>
      <c r="V33" s="105">
        <f>IFERROR(SUMPRODUCT((Table1[Pers.No.]=$F33)*(Table1[[Pers.No.]:[214]]=V$24)),"")</f>
        <v>0</v>
      </c>
      <c r="W33" s="92"/>
      <c r="X33" s="105">
        <f>SUMPRODUCT((Table1[Pers.No.]=$F33)*(Table1[[Pers.No.]:[214]]=X$24))</f>
        <v>0</v>
      </c>
      <c r="Y33" s="92"/>
      <c r="Z33" s="92">
        <f t="shared" si="5"/>
        <v>0</v>
      </c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9"/>
      <c r="AL33" s="92"/>
    </row>
    <row r="34" spans="2:38" s="100" customFormat="1" ht="15" customHeight="1">
      <c r="B34" s="137"/>
      <c r="C34" s="91"/>
      <c r="D34" s="101"/>
      <c r="E34" s="104">
        <f t="shared" si="6"/>
        <v>9</v>
      </c>
      <c r="F34" s="114" t="str">
        <f t="shared" si="4"/>
        <v/>
      </c>
      <c r="G34" s="114"/>
      <c r="H34" s="128" t="str">
        <f>IFERROR(VLOOKUP(F34,Table1[[Pers.No.]:[Position]],2,FALSE),"")</f>
        <v/>
      </c>
      <c r="I34" s="128"/>
      <c r="J34" s="128"/>
      <c r="K34" s="128"/>
      <c r="L34" s="128"/>
      <c r="M34" s="92"/>
      <c r="N34" s="105">
        <f>IFERROR(SUMPRODUCT((Table1[Pers.No.]=$F34)*(Table1[[Pers.No.]:[214]]=N$24)),"")</f>
        <v>0</v>
      </c>
      <c r="O34" s="92"/>
      <c r="P34" s="105">
        <f>SUMPRODUCT((Table1[Pers.No.]=$F34)*(Table1[[Pers.No.]:[214]]=P$24))</f>
        <v>0</v>
      </c>
      <c r="Q34" s="92"/>
      <c r="R34" s="105">
        <f>IFERROR(SUMPRODUCT((Table1[Pers.No.]=$F34)*(Table1[[Pers.No.]:[214]]=R$24)),"")</f>
        <v>0</v>
      </c>
      <c r="S34" s="92"/>
      <c r="T34" s="105">
        <f>IFERROR(SUMPRODUCT((Table1[Pers.No.]=$F34)*(Table1[[Pers.No.]:[214]]=T$24)),"")</f>
        <v>0</v>
      </c>
      <c r="U34" s="92"/>
      <c r="V34" s="105">
        <f>IFERROR(SUMPRODUCT((Table1[Pers.No.]=$F34)*(Table1[[Pers.No.]:[214]]=V$24)),"")</f>
        <v>0</v>
      </c>
      <c r="W34" s="92"/>
      <c r="X34" s="105">
        <f>SUMPRODUCT((Table1[Pers.No.]=$F34)*(Table1[[Pers.No.]:[214]]=X$24))</f>
        <v>0</v>
      </c>
      <c r="Y34" s="92"/>
      <c r="Z34" s="92">
        <f t="shared" si="5"/>
        <v>0</v>
      </c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9"/>
      <c r="AL34" s="92"/>
    </row>
    <row r="35" spans="2:38" s="100" customFormat="1" ht="15" customHeight="1">
      <c r="B35" s="137"/>
      <c r="C35" s="91"/>
      <c r="D35" s="101"/>
      <c r="E35" s="104">
        <f t="shared" si="6"/>
        <v>10</v>
      </c>
      <c r="F35" s="114" t="str">
        <f t="shared" si="4"/>
        <v/>
      </c>
      <c r="G35" s="114"/>
      <c r="H35" s="128" t="str">
        <f>IFERROR(VLOOKUP(F35,Table1[[Pers.No.]:[Position]],2,FALSE),"")</f>
        <v/>
      </c>
      <c r="I35" s="128"/>
      <c r="J35" s="128"/>
      <c r="K35" s="128"/>
      <c r="L35" s="128"/>
      <c r="M35" s="92"/>
      <c r="N35" s="105">
        <f>IFERROR(SUMPRODUCT((Table1[Pers.No.]=$F35)*(Table1[[Pers.No.]:[214]]=N$24)),"")</f>
        <v>0</v>
      </c>
      <c r="O35" s="92"/>
      <c r="P35" s="105">
        <f>SUMPRODUCT((Table1[Pers.No.]=$F35)*(Table1[[Pers.No.]:[214]]=P$24))</f>
        <v>0</v>
      </c>
      <c r="Q35" s="92"/>
      <c r="R35" s="105">
        <f>IFERROR(SUMPRODUCT((Table1[Pers.No.]=$F35)*(Table1[[Pers.No.]:[214]]=R$24)),"")</f>
        <v>0</v>
      </c>
      <c r="S35" s="92"/>
      <c r="T35" s="105">
        <f>IFERROR(SUMPRODUCT((Table1[Pers.No.]=$F35)*(Table1[[Pers.No.]:[214]]=T$24)),"")</f>
        <v>0</v>
      </c>
      <c r="U35" s="92"/>
      <c r="V35" s="105">
        <f>IFERROR(SUMPRODUCT((Table1[Pers.No.]=$F35)*(Table1[[Pers.No.]:[214]]=V$24)),"")</f>
        <v>0</v>
      </c>
      <c r="W35" s="92"/>
      <c r="X35" s="105">
        <f>SUMPRODUCT((Table1[Pers.No.]=$F35)*(Table1[[Pers.No.]:[214]]=X$24))</f>
        <v>0</v>
      </c>
      <c r="Y35" s="92"/>
      <c r="Z35" s="92">
        <f t="shared" si="5"/>
        <v>0</v>
      </c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9"/>
      <c r="AL35" s="92"/>
    </row>
    <row r="36" spans="2:38" s="100" customFormat="1" ht="15" customHeight="1">
      <c r="B36" s="137"/>
      <c r="C36" s="91"/>
      <c r="D36" s="101"/>
      <c r="E36" s="104">
        <f t="shared" si="6"/>
        <v>11</v>
      </c>
      <c r="F36" s="114" t="str">
        <f t="shared" si="4"/>
        <v/>
      </c>
      <c r="G36" s="114"/>
      <c r="H36" s="128" t="str">
        <f>IFERROR(VLOOKUP(F36,Table1[[Pers.No.]:[Position]],2,FALSE),"")</f>
        <v/>
      </c>
      <c r="I36" s="128"/>
      <c r="J36" s="128"/>
      <c r="K36" s="128"/>
      <c r="L36" s="128"/>
      <c r="M36" s="92"/>
      <c r="N36" s="105">
        <f>IFERROR(SUMPRODUCT((Table1[Pers.No.]=$F36)*(Table1[[Pers.No.]:[214]]=N$24)),"")</f>
        <v>0</v>
      </c>
      <c r="O36" s="92"/>
      <c r="P36" s="105">
        <f>SUMPRODUCT((Table1[Pers.No.]=$F36)*(Table1[[Pers.No.]:[214]]=P$24))</f>
        <v>0</v>
      </c>
      <c r="Q36" s="92"/>
      <c r="R36" s="105">
        <f>IFERROR(SUMPRODUCT((Table1[Pers.No.]=$F36)*(Table1[[Pers.No.]:[214]]=R$24)),"")</f>
        <v>0</v>
      </c>
      <c r="S36" s="92"/>
      <c r="T36" s="105">
        <f>IFERROR(SUMPRODUCT((Table1[Pers.No.]=$F36)*(Table1[[Pers.No.]:[214]]=T$24)),"")</f>
        <v>0</v>
      </c>
      <c r="U36" s="92"/>
      <c r="V36" s="105">
        <f>IFERROR(SUMPRODUCT((Table1[Pers.No.]=$F36)*(Table1[[Pers.No.]:[214]]=V$24)),"")</f>
        <v>0</v>
      </c>
      <c r="W36" s="92"/>
      <c r="X36" s="105">
        <f>SUMPRODUCT((Table1[Pers.No.]=$F36)*(Table1[[Pers.No.]:[214]]=X$24))</f>
        <v>0</v>
      </c>
      <c r="Y36" s="92"/>
      <c r="Z36" s="92">
        <f t="shared" si="5"/>
        <v>0</v>
      </c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9"/>
      <c r="AL36" s="92"/>
    </row>
    <row r="37" spans="2:38" s="100" customFormat="1" ht="15" customHeight="1">
      <c r="B37" s="137"/>
      <c r="C37" s="91"/>
      <c r="D37" s="101"/>
      <c r="E37" s="104">
        <f t="shared" si="6"/>
        <v>12</v>
      </c>
      <c r="F37" s="114" t="str">
        <f t="shared" si="4"/>
        <v/>
      </c>
      <c r="G37" s="114"/>
      <c r="H37" s="128" t="str">
        <f>IFERROR(VLOOKUP(F37,Table1[[Pers.No.]:[Position]],2,FALSE),"")</f>
        <v/>
      </c>
      <c r="I37" s="128"/>
      <c r="J37" s="128"/>
      <c r="K37" s="128"/>
      <c r="L37" s="128"/>
      <c r="M37" s="92"/>
      <c r="N37" s="105">
        <f>IFERROR(SUMPRODUCT((Table1[Pers.No.]=$F37)*(Table1[[Pers.No.]:[214]]=N$24)),"")</f>
        <v>0</v>
      </c>
      <c r="O37" s="92"/>
      <c r="P37" s="105">
        <f>SUMPRODUCT((Table1[Pers.No.]=$F37)*(Table1[[Pers.No.]:[214]]=P$24))</f>
        <v>0</v>
      </c>
      <c r="Q37" s="92"/>
      <c r="R37" s="105">
        <f>IFERROR(SUMPRODUCT((Table1[Pers.No.]=$F37)*(Table1[[Pers.No.]:[214]]=R$24)),"")</f>
        <v>0</v>
      </c>
      <c r="S37" s="92"/>
      <c r="T37" s="105">
        <f>IFERROR(SUMPRODUCT((Table1[Pers.No.]=$F37)*(Table1[[Pers.No.]:[214]]=T$24)),"")</f>
        <v>0</v>
      </c>
      <c r="U37" s="92"/>
      <c r="V37" s="105">
        <f>IFERROR(SUMPRODUCT((Table1[Pers.No.]=$F37)*(Table1[[Pers.No.]:[214]]=V$24)),"")</f>
        <v>0</v>
      </c>
      <c r="W37" s="92"/>
      <c r="X37" s="105">
        <f>SUMPRODUCT((Table1[Pers.No.]=$F37)*(Table1[[Pers.No.]:[214]]=X$24))</f>
        <v>0</v>
      </c>
      <c r="Y37" s="92"/>
      <c r="Z37" s="92">
        <f t="shared" si="5"/>
        <v>0</v>
      </c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9"/>
      <c r="AL37" s="92"/>
    </row>
    <row r="38" spans="2:38" s="100" customFormat="1" ht="15" customHeight="1">
      <c r="B38" s="137"/>
      <c r="C38" s="91"/>
      <c r="D38" s="101"/>
      <c r="E38" s="104">
        <f t="shared" si="6"/>
        <v>13</v>
      </c>
      <c r="F38" s="114" t="str">
        <f t="shared" si="4"/>
        <v/>
      </c>
      <c r="G38" s="114"/>
      <c r="H38" s="128" t="str">
        <f>IFERROR(VLOOKUP(F38,Table1[[Pers.No.]:[Position]],2,FALSE),"")</f>
        <v/>
      </c>
      <c r="I38" s="128"/>
      <c r="J38" s="128"/>
      <c r="K38" s="128"/>
      <c r="L38" s="128"/>
      <c r="M38" s="92"/>
      <c r="N38" s="105">
        <f>IFERROR(SUMPRODUCT((Table1[Pers.No.]=$F38)*(Table1[[Pers.No.]:[214]]=N$24)),"")</f>
        <v>0</v>
      </c>
      <c r="O38" s="92"/>
      <c r="P38" s="105">
        <f>SUMPRODUCT((Table1[Pers.No.]=$F38)*(Table1[[Pers.No.]:[214]]=P$24))</f>
        <v>0</v>
      </c>
      <c r="Q38" s="92"/>
      <c r="R38" s="105">
        <f>IFERROR(SUMPRODUCT((Table1[Pers.No.]=$F38)*(Table1[[Pers.No.]:[214]]=R$24)),"")</f>
        <v>0</v>
      </c>
      <c r="S38" s="92"/>
      <c r="T38" s="105">
        <f>IFERROR(SUMPRODUCT((Table1[Pers.No.]=$F38)*(Table1[[Pers.No.]:[214]]=T$24)),"")</f>
        <v>0</v>
      </c>
      <c r="U38" s="92"/>
      <c r="V38" s="105">
        <f>IFERROR(SUMPRODUCT((Table1[Pers.No.]=$F38)*(Table1[[Pers.No.]:[214]]=V$24)),"")</f>
        <v>0</v>
      </c>
      <c r="W38" s="92"/>
      <c r="X38" s="105">
        <f>SUMPRODUCT((Table1[Pers.No.]=$F38)*(Table1[[Pers.No.]:[214]]=X$24))</f>
        <v>0</v>
      </c>
      <c r="Y38" s="92"/>
      <c r="Z38" s="92">
        <f t="shared" si="5"/>
        <v>0</v>
      </c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9"/>
      <c r="AL38" s="92"/>
    </row>
    <row r="39" spans="2:38" s="100" customFormat="1" ht="15" customHeight="1">
      <c r="B39" s="137"/>
      <c r="C39" s="91"/>
      <c r="D39" s="101"/>
      <c r="E39" s="104">
        <f t="shared" si="6"/>
        <v>14</v>
      </c>
      <c r="F39" s="114" t="str">
        <f t="shared" si="4"/>
        <v/>
      </c>
      <c r="G39" s="114"/>
      <c r="H39" s="128" t="str">
        <f>IFERROR(VLOOKUP(F39,Table1[[Pers.No.]:[Position]],2,FALSE),"")</f>
        <v/>
      </c>
      <c r="I39" s="128"/>
      <c r="J39" s="128"/>
      <c r="K39" s="128"/>
      <c r="L39" s="128"/>
      <c r="M39" s="92"/>
      <c r="N39" s="105">
        <f>IFERROR(SUMPRODUCT((Table1[Pers.No.]=$F39)*(Table1[[Pers.No.]:[214]]=N$24)),"")</f>
        <v>0</v>
      </c>
      <c r="O39" s="92"/>
      <c r="P39" s="105">
        <f>SUMPRODUCT((Table1[Pers.No.]=$F39)*(Table1[[Pers.No.]:[214]]=P$24))</f>
        <v>0</v>
      </c>
      <c r="Q39" s="92"/>
      <c r="R39" s="105">
        <f>IFERROR(SUMPRODUCT((Table1[Pers.No.]=$F39)*(Table1[[Pers.No.]:[214]]=R$24)),"")</f>
        <v>0</v>
      </c>
      <c r="S39" s="92"/>
      <c r="T39" s="105">
        <f>IFERROR(SUMPRODUCT((Table1[Pers.No.]=$F39)*(Table1[[Pers.No.]:[214]]=T$24)),"")</f>
        <v>0</v>
      </c>
      <c r="U39" s="92"/>
      <c r="V39" s="105">
        <f>IFERROR(SUMPRODUCT((Table1[Pers.No.]=$F39)*(Table1[[Pers.No.]:[214]]=V$24)),"")</f>
        <v>0</v>
      </c>
      <c r="W39" s="92"/>
      <c r="X39" s="105">
        <f>SUMPRODUCT((Table1[Pers.No.]=$F39)*(Table1[[Pers.No.]:[214]]=X$24))</f>
        <v>0</v>
      </c>
      <c r="Y39" s="92"/>
      <c r="Z39" s="92">
        <f t="shared" si="5"/>
        <v>0</v>
      </c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9"/>
      <c r="AL39" s="92"/>
    </row>
    <row r="40" spans="2:38" s="100" customFormat="1" ht="15" customHeight="1">
      <c r="B40" s="137"/>
      <c r="C40" s="91"/>
      <c r="D40" s="101"/>
      <c r="E40" s="104">
        <f t="shared" si="6"/>
        <v>15</v>
      </c>
      <c r="F40" s="114" t="str">
        <f t="shared" si="4"/>
        <v/>
      </c>
      <c r="G40" s="114"/>
      <c r="H40" s="128" t="str">
        <f>IFERROR(VLOOKUP(F40,Table1[[Pers.No.]:[Position]],2,FALSE),"")</f>
        <v/>
      </c>
      <c r="I40" s="128"/>
      <c r="J40" s="128"/>
      <c r="K40" s="128"/>
      <c r="L40" s="128"/>
      <c r="M40" s="92"/>
      <c r="N40" s="105">
        <f>IFERROR(SUMPRODUCT((Table1[Pers.No.]=$F40)*(Table1[[Pers.No.]:[214]]=N$24)),"")</f>
        <v>0</v>
      </c>
      <c r="O40" s="92"/>
      <c r="P40" s="105">
        <f>SUMPRODUCT((Table1[Pers.No.]=$F40)*(Table1[[Pers.No.]:[214]]=P$24))</f>
        <v>0</v>
      </c>
      <c r="Q40" s="92"/>
      <c r="R40" s="105">
        <f>IFERROR(SUMPRODUCT((Table1[Pers.No.]=$F40)*(Table1[[Pers.No.]:[214]]=R$24)),"")</f>
        <v>0</v>
      </c>
      <c r="S40" s="92"/>
      <c r="T40" s="105">
        <f>IFERROR(SUMPRODUCT((Table1[Pers.No.]=$F40)*(Table1[[Pers.No.]:[214]]=T$24)),"")</f>
        <v>0</v>
      </c>
      <c r="U40" s="92"/>
      <c r="V40" s="105">
        <f>IFERROR(SUMPRODUCT((Table1[Pers.No.]=$F40)*(Table1[[Pers.No.]:[214]]=V$24)),"")</f>
        <v>0</v>
      </c>
      <c r="W40" s="92"/>
      <c r="X40" s="105">
        <f>SUMPRODUCT((Table1[Pers.No.]=$F40)*(Table1[[Pers.No.]:[214]]=X$24))</f>
        <v>0</v>
      </c>
      <c r="Y40" s="92"/>
      <c r="Z40" s="92">
        <f t="shared" si="5"/>
        <v>0</v>
      </c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9"/>
      <c r="AL40" s="92"/>
    </row>
    <row r="41" spans="2:38" s="100" customFormat="1" ht="15" customHeight="1">
      <c r="B41" s="137"/>
      <c r="C41" s="91"/>
      <c r="D41" s="101"/>
      <c r="E41" s="104">
        <f t="shared" si="6"/>
        <v>16</v>
      </c>
      <c r="F41" s="114" t="str">
        <f t="shared" si="4"/>
        <v/>
      </c>
      <c r="G41" s="114"/>
      <c r="H41" s="128" t="str">
        <f>IFERROR(VLOOKUP(F41,Table1[[Pers.No.]:[Position]],2,FALSE),"")</f>
        <v/>
      </c>
      <c r="I41" s="128"/>
      <c r="J41" s="128"/>
      <c r="K41" s="128"/>
      <c r="L41" s="128"/>
      <c r="M41" s="92"/>
      <c r="N41" s="105">
        <f>IFERROR(SUMPRODUCT((Table1[Pers.No.]=$F41)*(Table1[[Pers.No.]:[214]]=N$24)),"")</f>
        <v>0</v>
      </c>
      <c r="O41" s="92"/>
      <c r="P41" s="105">
        <f>SUMPRODUCT((Table1[Pers.No.]=$F41)*(Table1[[Pers.No.]:[214]]=P$24))</f>
        <v>0</v>
      </c>
      <c r="Q41" s="92"/>
      <c r="R41" s="105">
        <f>IFERROR(SUMPRODUCT((Table1[Pers.No.]=$F41)*(Table1[[Pers.No.]:[214]]=R$24)),"")</f>
        <v>0</v>
      </c>
      <c r="S41" s="92"/>
      <c r="T41" s="105">
        <f>IFERROR(SUMPRODUCT((Table1[Pers.No.]=$F41)*(Table1[[Pers.No.]:[214]]=T$24)),"")</f>
        <v>0</v>
      </c>
      <c r="U41" s="92"/>
      <c r="V41" s="105">
        <f>IFERROR(SUMPRODUCT((Table1[Pers.No.]=$F41)*(Table1[[Pers.No.]:[214]]=V$24)),"")</f>
        <v>0</v>
      </c>
      <c r="W41" s="92"/>
      <c r="X41" s="105">
        <f>SUMPRODUCT((Table1[Pers.No.]=$F41)*(Table1[[Pers.No.]:[214]]=X$24))</f>
        <v>0</v>
      </c>
      <c r="Y41" s="92"/>
      <c r="Z41" s="92">
        <f t="shared" si="5"/>
        <v>0</v>
      </c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9"/>
      <c r="AL41" s="92"/>
    </row>
    <row r="42" spans="2:38" s="100" customFormat="1" ht="15" customHeight="1">
      <c r="B42" s="137"/>
      <c r="C42" s="91"/>
      <c r="D42" s="101"/>
      <c r="E42" s="104">
        <f t="shared" si="6"/>
        <v>17</v>
      </c>
      <c r="F42" s="114" t="str">
        <f t="shared" si="4"/>
        <v/>
      </c>
      <c r="G42" s="114"/>
      <c r="H42" s="128" t="str">
        <f>IFERROR(VLOOKUP(F42,Table1[[Pers.No.]:[Position]],2,FALSE),"")</f>
        <v/>
      </c>
      <c r="I42" s="128"/>
      <c r="J42" s="128"/>
      <c r="K42" s="128"/>
      <c r="L42" s="128"/>
      <c r="M42" s="92"/>
      <c r="N42" s="105">
        <f>IFERROR(SUMPRODUCT((Table1[Pers.No.]=$F42)*(Table1[[Pers.No.]:[214]]=N$24)),"")</f>
        <v>0</v>
      </c>
      <c r="O42" s="92"/>
      <c r="P42" s="105">
        <f>SUMPRODUCT((Table1[Pers.No.]=$F42)*(Table1[[Pers.No.]:[214]]=P$24))</f>
        <v>0</v>
      </c>
      <c r="Q42" s="92"/>
      <c r="R42" s="105">
        <f>IFERROR(SUMPRODUCT((Table1[Pers.No.]=$F42)*(Table1[[Pers.No.]:[214]]=R$24)),"")</f>
        <v>0</v>
      </c>
      <c r="S42" s="92"/>
      <c r="T42" s="105">
        <f>IFERROR(SUMPRODUCT((Table1[Pers.No.]=$F42)*(Table1[[Pers.No.]:[214]]=T$24)),"")</f>
        <v>0</v>
      </c>
      <c r="U42" s="92"/>
      <c r="V42" s="105">
        <f>IFERROR(SUMPRODUCT((Table1[Pers.No.]=$F42)*(Table1[[Pers.No.]:[214]]=V$24)),"")</f>
        <v>0</v>
      </c>
      <c r="W42" s="92"/>
      <c r="X42" s="105">
        <f>SUMPRODUCT((Table1[Pers.No.]=$F42)*(Table1[[Pers.No.]:[214]]=X$24))</f>
        <v>0</v>
      </c>
      <c r="Y42" s="92"/>
      <c r="Z42" s="92">
        <f t="shared" si="5"/>
        <v>0</v>
      </c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9"/>
      <c r="AL42" s="92"/>
    </row>
    <row r="43" spans="2:38" s="100" customFormat="1" ht="15" customHeight="1">
      <c r="B43" s="137"/>
      <c r="C43" s="91"/>
      <c r="D43" s="101"/>
      <c r="E43" s="104">
        <f t="shared" si="6"/>
        <v>18</v>
      </c>
      <c r="F43" s="114" t="str">
        <f t="shared" si="4"/>
        <v/>
      </c>
      <c r="G43" s="114"/>
      <c r="H43" s="128" t="str">
        <f>IFERROR(VLOOKUP(F43,Table1[[Pers.No.]:[Position]],2,FALSE),"")</f>
        <v/>
      </c>
      <c r="I43" s="128"/>
      <c r="J43" s="128"/>
      <c r="K43" s="128"/>
      <c r="L43" s="128"/>
      <c r="M43" s="92"/>
      <c r="N43" s="105">
        <f>IFERROR(SUMPRODUCT((Table1[Pers.No.]=$F43)*(Table1[[Pers.No.]:[214]]=N$24)),"")</f>
        <v>0</v>
      </c>
      <c r="O43" s="92"/>
      <c r="P43" s="105">
        <f>SUMPRODUCT((Table1[Pers.No.]=$F43)*(Table1[[Pers.No.]:[214]]=P$24))</f>
        <v>0</v>
      </c>
      <c r="Q43" s="92"/>
      <c r="R43" s="105">
        <f>IFERROR(SUMPRODUCT((Table1[Pers.No.]=$F43)*(Table1[[Pers.No.]:[214]]=R$24)),"")</f>
        <v>0</v>
      </c>
      <c r="S43" s="92"/>
      <c r="T43" s="105">
        <f>IFERROR(SUMPRODUCT((Table1[Pers.No.]=$F43)*(Table1[[Pers.No.]:[214]]=T$24)),"")</f>
        <v>0</v>
      </c>
      <c r="U43" s="92"/>
      <c r="V43" s="105">
        <f>IFERROR(SUMPRODUCT((Table1[Pers.No.]=$F43)*(Table1[[Pers.No.]:[214]]=V$24)),"")</f>
        <v>0</v>
      </c>
      <c r="W43" s="92"/>
      <c r="X43" s="105">
        <f>SUMPRODUCT((Table1[Pers.No.]=$F43)*(Table1[[Pers.No.]:[214]]=X$24))</f>
        <v>0</v>
      </c>
      <c r="Y43" s="92"/>
      <c r="Z43" s="92">
        <f t="shared" si="5"/>
        <v>0</v>
      </c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9"/>
      <c r="AL43" s="92"/>
    </row>
    <row r="44" spans="2:38" s="100" customFormat="1" ht="15" customHeight="1">
      <c r="B44" s="137"/>
      <c r="C44" s="91"/>
      <c r="D44" s="101"/>
      <c r="E44" s="104">
        <f t="shared" si="6"/>
        <v>19</v>
      </c>
      <c r="F44" s="114" t="str">
        <f t="shared" si="4"/>
        <v/>
      </c>
      <c r="G44" s="114"/>
      <c r="H44" s="128" t="str">
        <f>IFERROR(VLOOKUP(F44,Table1[[Pers.No.]:[Position]],2,FALSE),"")</f>
        <v/>
      </c>
      <c r="I44" s="128"/>
      <c r="J44" s="128"/>
      <c r="K44" s="128"/>
      <c r="L44" s="128"/>
      <c r="M44" s="92"/>
      <c r="N44" s="105">
        <f>IFERROR(SUMPRODUCT((Table1[Pers.No.]=$F44)*(Table1[[Pers.No.]:[214]]=N$24)),"")</f>
        <v>0</v>
      </c>
      <c r="O44" s="92"/>
      <c r="P44" s="105">
        <f>SUMPRODUCT((Table1[Pers.No.]=$F44)*(Table1[[Pers.No.]:[214]]=P$24))</f>
        <v>0</v>
      </c>
      <c r="Q44" s="92"/>
      <c r="R44" s="105">
        <f>IFERROR(SUMPRODUCT((Table1[Pers.No.]=$F44)*(Table1[[Pers.No.]:[214]]=R$24)),"")</f>
        <v>0</v>
      </c>
      <c r="S44" s="92"/>
      <c r="T44" s="105">
        <f>IFERROR(SUMPRODUCT((Table1[Pers.No.]=$F44)*(Table1[[Pers.No.]:[214]]=T$24)),"")</f>
        <v>0</v>
      </c>
      <c r="U44" s="92"/>
      <c r="V44" s="105">
        <f>IFERROR(SUMPRODUCT((Table1[Pers.No.]=$F44)*(Table1[[Pers.No.]:[214]]=V$24)),"")</f>
        <v>0</v>
      </c>
      <c r="W44" s="92"/>
      <c r="X44" s="105">
        <f>SUMPRODUCT((Table1[Pers.No.]=$F44)*(Table1[[Pers.No.]:[214]]=X$24))</f>
        <v>0</v>
      </c>
      <c r="Y44" s="92"/>
      <c r="Z44" s="92">
        <f t="shared" si="5"/>
        <v>0</v>
      </c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9"/>
      <c r="AL44" s="92"/>
    </row>
    <row r="45" spans="2:38" s="100" customFormat="1" ht="15" customHeight="1">
      <c r="B45" s="137"/>
      <c r="C45" s="91"/>
      <c r="D45" s="101"/>
      <c r="E45" s="104">
        <f t="shared" si="6"/>
        <v>20</v>
      </c>
      <c r="F45" s="114" t="str">
        <f t="shared" si="4"/>
        <v/>
      </c>
      <c r="G45" s="114"/>
      <c r="H45" s="128" t="str">
        <f>IFERROR(VLOOKUP(F45,Table1[[Pers.No.]:[Position]],2,FALSE),"")</f>
        <v/>
      </c>
      <c r="I45" s="128"/>
      <c r="J45" s="128"/>
      <c r="K45" s="128"/>
      <c r="L45" s="128"/>
      <c r="M45" s="92"/>
      <c r="N45" s="105">
        <f>IFERROR(SUMPRODUCT((Table1[Pers.No.]=$F45)*(Table1[[Pers.No.]:[214]]=N$24)),"")</f>
        <v>0</v>
      </c>
      <c r="O45" s="92"/>
      <c r="P45" s="105">
        <f>SUMPRODUCT((Table1[Pers.No.]=$F45)*(Table1[[Pers.No.]:[214]]=P$24))</f>
        <v>0</v>
      </c>
      <c r="Q45" s="92"/>
      <c r="R45" s="105">
        <f>IFERROR(SUMPRODUCT((Table1[Pers.No.]=$F45)*(Table1[[Pers.No.]:[214]]=R$24)),"")</f>
        <v>0</v>
      </c>
      <c r="S45" s="92"/>
      <c r="T45" s="105">
        <f>IFERROR(SUMPRODUCT((Table1[Pers.No.]=$F45)*(Table1[[Pers.No.]:[214]]=T$24)),"")</f>
        <v>0</v>
      </c>
      <c r="U45" s="92"/>
      <c r="V45" s="105">
        <f>IFERROR(SUMPRODUCT((Table1[Pers.No.]=$F45)*(Table1[[Pers.No.]:[214]]=V$24)),"")</f>
        <v>0</v>
      </c>
      <c r="W45" s="92"/>
      <c r="X45" s="105">
        <f>SUMPRODUCT((Table1[Pers.No.]=$F45)*(Table1[[Pers.No.]:[214]]=X$24))</f>
        <v>0</v>
      </c>
      <c r="Y45" s="92"/>
      <c r="Z45" s="92">
        <f t="shared" si="5"/>
        <v>0</v>
      </c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9"/>
      <c r="AL45" s="92"/>
    </row>
    <row r="46" spans="2:38" s="100" customFormat="1" ht="15" customHeight="1">
      <c r="B46" s="137"/>
      <c r="C46" s="91"/>
      <c r="D46" s="101"/>
      <c r="E46" s="104">
        <f t="shared" si="6"/>
        <v>21</v>
      </c>
      <c r="F46" s="114" t="str">
        <f t="shared" si="4"/>
        <v/>
      </c>
      <c r="G46" s="114"/>
      <c r="H46" s="128" t="str">
        <f>IFERROR(VLOOKUP(F46,Table1[[Pers.No.]:[Position]],2,FALSE),"")</f>
        <v/>
      </c>
      <c r="I46" s="128"/>
      <c r="J46" s="128"/>
      <c r="K46" s="128"/>
      <c r="L46" s="128"/>
      <c r="M46" s="92"/>
      <c r="N46" s="105">
        <f>IFERROR(SUMPRODUCT((Table1[Pers.No.]=$F46)*(Table1[[Pers.No.]:[214]]=N$24)),"")</f>
        <v>0</v>
      </c>
      <c r="O46" s="92"/>
      <c r="P46" s="105">
        <f>SUMPRODUCT((Table1[Pers.No.]=$F46)*(Table1[[Pers.No.]:[214]]=P$24))</f>
        <v>0</v>
      </c>
      <c r="Q46" s="92"/>
      <c r="R46" s="105">
        <f>IFERROR(SUMPRODUCT((Table1[Pers.No.]=$F46)*(Table1[[Pers.No.]:[214]]=R$24)),"")</f>
        <v>0</v>
      </c>
      <c r="S46" s="92"/>
      <c r="T46" s="105">
        <f>IFERROR(SUMPRODUCT((Table1[Pers.No.]=$F46)*(Table1[[Pers.No.]:[214]]=T$24)),"")</f>
        <v>0</v>
      </c>
      <c r="U46" s="92"/>
      <c r="V46" s="105">
        <f>IFERROR(SUMPRODUCT((Table1[Pers.No.]=$F46)*(Table1[[Pers.No.]:[214]]=V$24)),"")</f>
        <v>0</v>
      </c>
      <c r="W46" s="92"/>
      <c r="X46" s="105">
        <f>SUMPRODUCT((Table1[Pers.No.]=$F46)*(Table1[[Pers.No.]:[214]]=X$24))</f>
        <v>0</v>
      </c>
      <c r="Y46" s="92"/>
      <c r="Z46" s="92">
        <f t="shared" si="5"/>
        <v>0</v>
      </c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9"/>
      <c r="AL46" s="92"/>
    </row>
    <row r="47" spans="2:38" s="100" customFormat="1" ht="15" customHeight="1">
      <c r="B47" s="137"/>
      <c r="C47" s="91"/>
      <c r="D47" s="101"/>
      <c r="E47" s="104">
        <f t="shared" si="6"/>
        <v>22</v>
      </c>
      <c r="F47" s="114" t="str">
        <f t="shared" si="4"/>
        <v/>
      </c>
      <c r="G47" s="114"/>
      <c r="H47" s="128" t="str">
        <f>IFERROR(VLOOKUP(F47,Table1[[Pers.No.]:[Position]],2,FALSE),"")</f>
        <v/>
      </c>
      <c r="I47" s="128"/>
      <c r="J47" s="128"/>
      <c r="K47" s="128"/>
      <c r="L47" s="128"/>
      <c r="M47" s="92"/>
      <c r="N47" s="105">
        <f>IFERROR(SUMPRODUCT((Table1[Pers.No.]=$F47)*(Table1[[Pers.No.]:[214]]=N$24)),"")</f>
        <v>0</v>
      </c>
      <c r="O47" s="92"/>
      <c r="P47" s="105">
        <f>SUMPRODUCT((Table1[Pers.No.]=$F47)*(Table1[[Pers.No.]:[214]]=P$24))</f>
        <v>0</v>
      </c>
      <c r="Q47" s="92"/>
      <c r="R47" s="105">
        <f>IFERROR(SUMPRODUCT((Table1[Pers.No.]=$F47)*(Table1[[Pers.No.]:[214]]=R$24)),"")</f>
        <v>0</v>
      </c>
      <c r="S47" s="92"/>
      <c r="T47" s="105">
        <f>IFERROR(SUMPRODUCT((Table1[Pers.No.]=$F47)*(Table1[[Pers.No.]:[214]]=T$24)),"")</f>
        <v>0</v>
      </c>
      <c r="U47" s="92"/>
      <c r="V47" s="105">
        <f>IFERROR(SUMPRODUCT((Table1[Pers.No.]=$F47)*(Table1[[Pers.No.]:[214]]=V$24)),"")</f>
        <v>0</v>
      </c>
      <c r="W47" s="92"/>
      <c r="X47" s="105">
        <f>SUMPRODUCT((Table1[Pers.No.]=$F47)*(Table1[[Pers.No.]:[214]]=X$24))</f>
        <v>0</v>
      </c>
      <c r="Y47" s="92"/>
      <c r="Z47" s="92">
        <f t="shared" si="5"/>
        <v>0</v>
      </c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9"/>
      <c r="AL47" s="92"/>
    </row>
    <row r="48" spans="2:38" s="100" customFormat="1" ht="15" customHeight="1">
      <c r="B48" s="137"/>
      <c r="C48" s="91"/>
      <c r="D48" s="101"/>
      <c r="E48" s="104">
        <f t="shared" si="6"/>
        <v>23</v>
      </c>
      <c r="F48" s="114" t="str">
        <f t="shared" si="4"/>
        <v/>
      </c>
      <c r="G48" s="114"/>
      <c r="H48" s="128" t="str">
        <f>IFERROR(VLOOKUP(F48,Table1[[Pers.No.]:[Position]],2,FALSE),"")</f>
        <v/>
      </c>
      <c r="I48" s="128"/>
      <c r="J48" s="128"/>
      <c r="K48" s="128"/>
      <c r="L48" s="128"/>
      <c r="M48" s="92"/>
      <c r="N48" s="105">
        <f>IFERROR(SUMPRODUCT((Table1[Pers.No.]=$F48)*(Table1[[Pers.No.]:[214]]=N$24)),"")</f>
        <v>0</v>
      </c>
      <c r="O48" s="92"/>
      <c r="P48" s="105">
        <f>SUMPRODUCT((Table1[Pers.No.]=$F48)*(Table1[[Pers.No.]:[214]]=P$24))</f>
        <v>0</v>
      </c>
      <c r="Q48" s="92"/>
      <c r="R48" s="105">
        <f>IFERROR(SUMPRODUCT((Table1[Pers.No.]=$F48)*(Table1[[Pers.No.]:[214]]=R$24)),"")</f>
        <v>0</v>
      </c>
      <c r="S48" s="92"/>
      <c r="T48" s="105">
        <f>IFERROR(SUMPRODUCT((Table1[Pers.No.]=$F48)*(Table1[[Pers.No.]:[214]]=T$24)),"")</f>
        <v>0</v>
      </c>
      <c r="U48" s="92"/>
      <c r="V48" s="105">
        <f>IFERROR(SUMPRODUCT((Table1[Pers.No.]=$F48)*(Table1[[Pers.No.]:[214]]=V$24)),"")</f>
        <v>0</v>
      </c>
      <c r="W48" s="92"/>
      <c r="X48" s="105">
        <f>SUMPRODUCT((Table1[Pers.No.]=$F48)*(Table1[[Pers.No.]:[214]]=X$24))</f>
        <v>0</v>
      </c>
      <c r="Y48" s="92"/>
      <c r="Z48" s="92">
        <f t="shared" si="5"/>
        <v>0</v>
      </c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9"/>
      <c r="AL48" s="92"/>
    </row>
    <row r="49" spans="2:38" s="100" customFormat="1" ht="15" customHeight="1">
      <c r="B49" s="137"/>
      <c r="C49" s="91"/>
      <c r="D49" s="101"/>
      <c r="E49" s="104">
        <f t="shared" si="6"/>
        <v>24</v>
      </c>
      <c r="F49" s="114" t="str">
        <f t="shared" si="4"/>
        <v/>
      </c>
      <c r="G49" s="114"/>
      <c r="H49" s="128" t="str">
        <f>IFERROR(VLOOKUP(F49,Table1[[Pers.No.]:[Position]],2,FALSE),"")</f>
        <v/>
      </c>
      <c r="I49" s="128"/>
      <c r="J49" s="128"/>
      <c r="K49" s="128"/>
      <c r="L49" s="128"/>
      <c r="M49" s="92"/>
      <c r="N49" s="105">
        <f>IFERROR(SUMPRODUCT((Table1[Pers.No.]=$F49)*(Table1[[Pers.No.]:[214]]=N$24)),"")</f>
        <v>0</v>
      </c>
      <c r="O49" s="92"/>
      <c r="P49" s="105">
        <f>SUMPRODUCT((Table1[Pers.No.]=$F49)*(Table1[[Pers.No.]:[214]]=P$24))</f>
        <v>0</v>
      </c>
      <c r="Q49" s="92"/>
      <c r="R49" s="105">
        <f>IFERROR(SUMPRODUCT((Table1[Pers.No.]=$F49)*(Table1[[Pers.No.]:[214]]=R$24)),"")</f>
        <v>0</v>
      </c>
      <c r="S49" s="92"/>
      <c r="T49" s="105">
        <f>IFERROR(SUMPRODUCT((Table1[Pers.No.]=$F49)*(Table1[[Pers.No.]:[214]]=T$24)),"")</f>
        <v>0</v>
      </c>
      <c r="U49" s="92"/>
      <c r="V49" s="105">
        <f>IFERROR(SUMPRODUCT((Table1[Pers.No.]=$F49)*(Table1[[Pers.No.]:[214]]=V$24)),"")</f>
        <v>0</v>
      </c>
      <c r="W49" s="92"/>
      <c r="X49" s="105">
        <f>SUMPRODUCT((Table1[Pers.No.]=$F49)*(Table1[[Pers.No.]:[214]]=X$24))</f>
        <v>0</v>
      </c>
      <c r="Y49" s="92"/>
      <c r="Z49" s="92">
        <f t="shared" si="5"/>
        <v>0</v>
      </c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9"/>
      <c r="AL49" s="92"/>
    </row>
    <row r="50" spans="2:38" s="100" customFormat="1" ht="15" customHeight="1">
      <c r="B50" s="137"/>
      <c r="C50" s="91"/>
      <c r="D50" s="101"/>
      <c r="E50" s="104">
        <f t="shared" si="6"/>
        <v>25</v>
      </c>
      <c r="F50" s="114" t="str">
        <f t="shared" si="4"/>
        <v/>
      </c>
      <c r="G50" s="114"/>
      <c r="H50" s="128" t="str">
        <f>IFERROR(VLOOKUP(F50,Table1[[Pers.No.]:[Position]],2,FALSE),"")</f>
        <v/>
      </c>
      <c r="I50" s="128"/>
      <c r="J50" s="128"/>
      <c r="K50" s="128"/>
      <c r="L50" s="128"/>
      <c r="M50" s="92"/>
      <c r="N50" s="105">
        <f>IFERROR(SUMPRODUCT((Table1[Pers.No.]=$F50)*(Table1[[Pers.No.]:[214]]=N$24)),"")</f>
        <v>0</v>
      </c>
      <c r="O50" s="92"/>
      <c r="P50" s="105">
        <f>SUMPRODUCT((Table1[Pers.No.]=$F50)*(Table1[[Pers.No.]:[214]]=P$24))</f>
        <v>0</v>
      </c>
      <c r="Q50" s="92"/>
      <c r="R50" s="105">
        <f>IFERROR(SUMPRODUCT((Table1[Pers.No.]=$F50)*(Table1[[Pers.No.]:[214]]=R$24)),"")</f>
        <v>0</v>
      </c>
      <c r="S50" s="92"/>
      <c r="T50" s="105">
        <f>IFERROR(SUMPRODUCT((Table1[Pers.No.]=$F50)*(Table1[[Pers.No.]:[214]]=T$24)),"")</f>
        <v>0</v>
      </c>
      <c r="U50" s="92"/>
      <c r="V50" s="105">
        <f>IFERROR(SUMPRODUCT((Table1[Pers.No.]=$F50)*(Table1[[Pers.No.]:[214]]=V$24)),"")</f>
        <v>0</v>
      </c>
      <c r="W50" s="92"/>
      <c r="X50" s="105">
        <f>SUMPRODUCT((Table1[Pers.No.]=$F50)*(Table1[[Pers.No.]:[214]]=X$24))</f>
        <v>0</v>
      </c>
      <c r="Y50" s="92"/>
      <c r="Z50" s="92">
        <f t="shared" si="5"/>
        <v>0</v>
      </c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9"/>
      <c r="AL50" s="92"/>
    </row>
    <row r="51" spans="2:38" s="100" customFormat="1" ht="15" customHeight="1">
      <c r="B51" s="137"/>
      <c r="C51" s="91"/>
      <c r="D51" s="101"/>
      <c r="E51" s="104">
        <f t="shared" si="6"/>
        <v>26</v>
      </c>
      <c r="F51" s="114" t="str">
        <f t="shared" si="4"/>
        <v/>
      </c>
      <c r="G51" s="114"/>
      <c r="H51" s="128" t="str">
        <f>IFERROR(VLOOKUP(F51,Table1[[Pers.No.]:[Position]],2,FALSE),"")</f>
        <v/>
      </c>
      <c r="I51" s="128"/>
      <c r="J51" s="128"/>
      <c r="K51" s="128"/>
      <c r="L51" s="128"/>
      <c r="M51" s="92"/>
      <c r="N51" s="105">
        <f>IFERROR(SUMPRODUCT((Table1[Pers.No.]=$F51)*(Table1[[Pers.No.]:[214]]=N$24)),"")</f>
        <v>0</v>
      </c>
      <c r="O51" s="92"/>
      <c r="P51" s="105">
        <f>SUMPRODUCT((Table1[Pers.No.]=$F51)*(Table1[[Pers.No.]:[214]]=P$24))</f>
        <v>0</v>
      </c>
      <c r="Q51" s="92"/>
      <c r="R51" s="105">
        <f>IFERROR(SUMPRODUCT((Table1[Pers.No.]=$F51)*(Table1[[Pers.No.]:[214]]=R$24)),"")</f>
        <v>0</v>
      </c>
      <c r="S51" s="92"/>
      <c r="T51" s="105">
        <f>IFERROR(SUMPRODUCT((Table1[Pers.No.]=$F51)*(Table1[[Pers.No.]:[214]]=T$24)),"")</f>
        <v>0</v>
      </c>
      <c r="U51" s="92"/>
      <c r="V51" s="105">
        <f>IFERROR(SUMPRODUCT((Table1[Pers.No.]=$F51)*(Table1[[Pers.No.]:[214]]=V$24)),"")</f>
        <v>0</v>
      </c>
      <c r="W51" s="92"/>
      <c r="X51" s="105">
        <f>SUMPRODUCT((Table1[Pers.No.]=$F51)*(Table1[[Pers.No.]:[214]]=X$24))</f>
        <v>0</v>
      </c>
      <c r="Y51" s="92"/>
      <c r="Z51" s="92">
        <f t="shared" si="5"/>
        <v>0</v>
      </c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9"/>
      <c r="AL51" s="92"/>
    </row>
    <row r="52" spans="2:38" s="100" customFormat="1" ht="15" customHeight="1">
      <c r="B52" s="137"/>
      <c r="C52" s="91"/>
      <c r="D52" s="101"/>
      <c r="E52" s="102"/>
      <c r="F52" s="114"/>
      <c r="G52" s="114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9"/>
      <c r="AL52" s="92"/>
    </row>
    <row r="53" spans="2:38" s="100" customFormat="1" ht="15" customHeight="1">
      <c r="B53" s="137"/>
      <c r="C53" s="91"/>
      <c r="D53" s="101"/>
      <c r="E53" s="102"/>
      <c r="F53" s="114"/>
      <c r="G53" s="114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9"/>
      <c r="AL53" s="92"/>
    </row>
    <row r="54" spans="2:38" s="100" customFormat="1" ht="15" customHeight="1">
      <c r="B54" s="137"/>
      <c r="C54" s="91"/>
      <c r="D54" s="101"/>
      <c r="E54" s="102"/>
      <c r="F54" s="114"/>
      <c r="G54" s="114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9"/>
      <c r="AL54" s="92"/>
    </row>
    <row r="55" spans="2:38" s="100" customFormat="1" ht="15" customHeight="1">
      <c r="B55" s="137"/>
      <c r="C55" s="91"/>
      <c r="D55" s="101"/>
      <c r="E55" s="102"/>
      <c r="F55" s="114"/>
      <c r="G55" s="114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9"/>
      <c r="AL55" s="92"/>
    </row>
    <row r="56" spans="2:38" s="100" customFormat="1" ht="15" customHeight="1">
      <c r="B56" s="137"/>
      <c r="C56" s="91"/>
      <c r="D56" s="101"/>
      <c r="E56" s="102"/>
      <c r="F56" s="114"/>
      <c r="G56" s="114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9"/>
      <c r="AL56" s="92"/>
    </row>
    <row r="57" spans="2:38" s="100" customFormat="1" ht="15" customHeight="1">
      <c r="B57" s="137"/>
      <c r="C57" s="91"/>
      <c r="D57" s="101"/>
      <c r="E57" s="102"/>
      <c r="F57" s="114"/>
      <c r="G57" s="114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9"/>
      <c r="AL57" s="92"/>
    </row>
    <row r="58" spans="2:38" s="100" customFormat="1" ht="15" customHeight="1">
      <c r="B58" s="137"/>
      <c r="C58" s="91"/>
      <c r="D58" s="101"/>
      <c r="E58" s="102"/>
      <c r="F58" s="114"/>
      <c r="G58" s="114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9"/>
      <c r="AL58" s="92"/>
    </row>
    <row r="59" spans="2:38" s="100" customFormat="1" ht="15" customHeight="1">
      <c r="B59" s="137"/>
      <c r="C59" s="91"/>
      <c r="D59" s="101"/>
      <c r="E59" s="102"/>
      <c r="F59" s="114"/>
      <c r="G59" s="114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9"/>
      <c r="AL59" s="92"/>
    </row>
    <row r="60" spans="2:38" s="100" customFormat="1" ht="15" customHeight="1">
      <c r="B60" s="137"/>
      <c r="C60" s="91"/>
      <c r="D60" s="101"/>
      <c r="E60" s="102"/>
      <c r="F60" s="114"/>
      <c r="G60" s="114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9"/>
      <c r="AL60" s="92"/>
    </row>
    <row r="61" spans="2:38" s="100" customFormat="1" ht="15" customHeight="1">
      <c r="B61" s="137"/>
      <c r="C61" s="91"/>
      <c r="D61" s="101"/>
      <c r="E61" s="102"/>
      <c r="F61" s="114"/>
      <c r="G61" s="114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9"/>
      <c r="AL61" s="92"/>
    </row>
  </sheetData>
  <sheetProtection selectLockedCells="1"/>
  <autoFilter ref="AZ4:AZ13"/>
  <mergeCells count="77">
    <mergeCell ref="H47:L47"/>
    <mergeCell ref="H48:L48"/>
    <mergeCell ref="H49:L49"/>
    <mergeCell ref="H50:L50"/>
    <mergeCell ref="H51:L51"/>
    <mergeCell ref="H42:L42"/>
    <mergeCell ref="H43:L43"/>
    <mergeCell ref="H44:L44"/>
    <mergeCell ref="H45:L45"/>
    <mergeCell ref="H46:L46"/>
    <mergeCell ref="F58:G58"/>
    <mergeCell ref="F59:G59"/>
    <mergeCell ref="F60:G60"/>
    <mergeCell ref="F61:G61"/>
    <mergeCell ref="H30:L30"/>
    <mergeCell ref="H31:L31"/>
    <mergeCell ref="H32:L32"/>
    <mergeCell ref="H33:L33"/>
    <mergeCell ref="H34:L34"/>
    <mergeCell ref="H35:L35"/>
    <mergeCell ref="H36:L36"/>
    <mergeCell ref="H37:L37"/>
    <mergeCell ref="H38:L38"/>
    <mergeCell ref="H39:L39"/>
    <mergeCell ref="H40:L40"/>
    <mergeCell ref="H41:L41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52:G52"/>
    <mergeCell ref="F43:G43"/>
    <mergeCell ref="F44:G44"/>
    <mergeCell ref="F45:G45"/>
    <mergeCell ref="F46:G46"/>
    <mergeCell ref="F47:G47"/>
    <mergeCell ref="C3:E3"/>
    <mergeCell ref="AK3:AK4"/>
    <mergeCell ref="F30:G30"/>
    <mergeCell ref="F31:G31"/>
    <mergeCell ref="H26:L26"/>
    <mergeCell ref="H27:L27"/>
    <mergeCell ref="H28:L28"/>
    <mergeCell ref="H29:L29"/>
    <mergeCell ref="H22:L22"/>
    <mergeCell ref="F23:G25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AL1:BT1"/>
    <mergeCell ref="AE17:AG17"/>
    <mergeCell ref="F17:H17"/>
    <mergeCell ref="K17:M17"/>
    <mergeCell ref="P17:R17"/>
    <mergeCell ref="U17:W17"/>
    <mergeCell ref="Z17:AB17"/>
    <mergeCell ref="C1:AK1"/>
    <mergeCell ref="F29:G29"/>
    <mergeCell ref="F21:G21"/>
    <mergeCell ref="I21:J21"/>
    <mergeCell ref="F26:G26"/>
    <mergeCell ref="F27:G27"/>
    <mergeCell ref="F28:G28"/>
    <mergeCell ref="H23:L25"/>
  </mergeCells>
  <conditionalFormatting sqref="F6:AJ15">
    <cfRule type="expression" dxfId="49" priority="9">
      <formula>F6=KeyDayOff</formula>
    </cfRule>
    <cfRule type="expression" dxfId="48" priority="11" stopIfTrue="1">
      <formula>F6=KeyVacationDL</formula>
    </cfRule>
    <cfRule type="expression" dxfId="47" priority="12" stopIfTrue="1">
      <formula>F6=KeyAbsence</formula>
    </cfRule>
    <cfRule type="expression" dxfId="46" priority="13" stopIfTrue="1">
      <formula>F6=KeyEmergencyLevae</formula>
    </cfRule>
    <cfRule type="expression" dxfId="45" priority="19" stopIfTrue="1">
      <formula>F6=KeyEmergencyLevae</formula>
    </cfRule>
    <cfRule type="expression" dxfId="44" priority="20" stopIfTrue="1">
      <formula>F6=KeySick</formula>
    </cfRule>
    <cfRule type="expression" dxfId="43" priority="21" stopIfTrue="1">
      <formula>F6=KeyVacationL</formula>
    </cfRule>
  </conditionalFormatting>
  <conditionalFormatting sqref="AH3:AJ15">
    <cfRule type="expression" dxfId="42" priority="8">
      <formula>$AF$2=28</formula>
    </cfRule>
  </conditionalFormatting>
  <conditionalFormatting sqref="AJ3:AJ15">
    <cfRule type="expression" dxfId="41" priority="7">
      <formula>$AF$2=30</formula>
    </cfRule>
  </conditionalFormatting>
  <conditionalFormatting sqref="F22:AB71">
    <cfRule type="expression" dxfId="40" priority="3">
      <formula>$D$24&lt;&gt;""</formula>
    </cfRule>
  </conditionalFormatting>
  <conditionalFormatting sqref="E21">
    <cfRule type="expression" dxfId="39" priority="2">
      <formula>$Z26&lt;0</formula>
    </cfRule>
  </conditionalFormatting>
  <conditionalFormatting sqref="F26:AA61">
    <cfRule type="expression" dxfId="38" priority="1">
      <formula>$Z26=0</formula>
    </cfRule>
  </conditionalFormatting>
  <dataValidations disablePrompts="1" count="7">
    <dataValidation type="list" allowBlank="1" showInputMessage="1" showErrorMessage="1" sqref="F21:G21">
      <formula1>Emp_No.</formula1>
    </dataValidation>
    <dataValidation type="list" allowBlank="1" showInputMessage="1" showErrorMessage="1" sqref="F16:H17 AH16:AJ16 I16 J16:R17 S16 U16:X16 T16:T17 AH17:AI17 Y16:AG17">
      <formula1>"M,E,N,M2,N2,OFF,L,S,EL,DL,UL,A"</formula1>
    </dataValidation>
    <dataValidation type="list" allowBlank="1" showInputMessage="1" showErrorMessage="1" sqref="I17">
      <formula1>"M,E,N,M2,N2,OFF,V,S,EL,DL,UL,A"</formula1>
    </dataValidation>
    <dataValidation type="list" allowBlank="1" showInputMessage="1" showErrorMessage="1" sqref="S17">
      <formula1>"OFF,L,S,E,U,A"</formula1>
    </dataValidation>
    <dataValidation type="list" allowBlank="1" showInputMessage="1" showErrorMessage="1" sqref="X17">
      <formula1>"M,E,N,M2,N2,OFF,L,S,EL,DL,U,A"</formula1>
    </dataValidation>
    <dataValidation type="list" allowBlank="1" showInputMessage="1" showErrorMessage="1" sqref="D2:E2">
      <formula1>"Jan-2019,Feb-2019,Mar-2019,Apr-2019,May-2019"</formula1>
    </dataValidation>
    <dataValidation type="list" allowBlank="1" showInputMessage="1" showErrorMessage="1" sqref="C3:E3">
      <formula1>"Jan-2019,Feb-2019,Mar-2019,Apr-2019,May-2019,Jun-2019,Jul-2019,Aug-2019,Sep-2019,Oct-2019,Nov-2019,Dec-2019"</formula1>
    </dataValidation>
  </dataValidations>
  <printOptions horizontalCentered="1"/>
  <pageMargins left="0.08" right="0.17" top="0.75" bottom="0.75" header="0.3" footer="0.3"/>
  <pageSetup scale="6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locked="0" defaultSize="0" autoFill="0" autoLine="0" autoPict="0">
                <anchor moveWithCells="1">
                  <from>
                    <xdr:col>3</xdr:col>
                    <xdr:colOff>2200275</xdr:colOff>
                    <xdr:row>18</xdr:row>
                    <xdr:rowOff>152400</xdr:rowOff>
                  </from>
                  <to>
                    <xdr:col>4</xdr:col>
                    <xdr:colOff>342900</xdr:colOff>
                    <xdr:row>23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D2B7C6AD-4757-4354-B044-7DF1C9BC91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Month Schedule</vt:lpstr>
      <vt:lpstr>KeyAbsence</vt:lpstr>
      <vt:lpstr>KeyDayOff</vt:lpstr>
      <vt:lpstr>KeyEmergencyLevae</vt:lpstr>
      <vt:lpstr>KeySick</vt:lpstr>
      <vt:lpstr>KeyVacationDL</vt:lpstr>
      <vt:lpstr>KeyVacationEL</vt:lpstr>
      <vt:lpstr>KeyVacationL</vt:lpstr>
      <vt:lpstr>KeyVacationS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 HARTHI</dc:creator>
  <cp:lastModifiedBy>Ali Mohamed</cp:lastModifiedBy>
  <cp:lastPrinted>2018-02-26T07:00:13Z</cp:lastPrinted>
  <dcterms:created xsi:type="dcterms:W3CDTF">2015-05-14T17:05:44Z</dcterms:created>
  <dcterms:modified xsi:type="dcterms:W3CDTF">2019-02-09T07:30:48Z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TC039871679991</vt:lpwstr>
  </property>
  <property fmtid="{D5CDD505-2E9C-101B-9397-08002B2CF9AE}" pid="3" name="MSIP_Label_5e8257be-fe68-4f95-8ca8-12d5b76b944d_Enabled">
    <vt:lpwstr>True</vt:lpwstr>
  </property>
  <property fmtid="{D5CDD505-2E9C-101B-9397-08002B2CF9AE}" pid="4" name="MSIP_Label_5e8257be-fe68-4f95-8ca8-12d5b76b944d_SiteId">
    <vt:lpwstr>2e32c063-a499-43c2-8bb9-77958c268433</vt:lpwstr>
  </property>
  <property fmtid="{D5CDD505-2E9C-101B-9397-08002B2CF9AE}" pid="5" name="MSIP_Label_5e8257be-fe68-4f95-8ca8-12d5b76b944d_Owner">
    <vt:lpwstr>Hamoodal@almarai.com</vt:lpwstr>
  </property>
  <property fmtid="{D5CDD505-2E9C-101B-9397-08002B2CF9AE}" pid="6" name="MSIP_Label_5e8257be-fe68-4f95-8ca8-12d5b76b944d_SetDate">
    <vt:lpwstr>2019-01-29T05:54:53.0499706Z</vt:lpwstr>
  </property>
  <property fmtid="{D5CDD505-2E9C-101B-9397-08002B2CF9AE}" pid="7" name="MSIP_Label_5e8257be-fe68-4f95-8ca8-12d5b76b944d_Name">
    <vt:lpwstr>Public</vt:lpwstr>
  </property>
  <property fmtid="{D5CDD505-2E9C-101B-9397-08002B2CF9AE}" pid="8" name="MSIP_Label_5e8257be-fe68-4f95-8ca8-12d5b76b944d_Application">
    <vt:lpwstr>Microsoft Azure Information Protection</vt:lpwstr>
  </property>
  <property fmtid="{D5CDD505-2E9C-101B-9397-08002B2CF9AE}" pid="9" name="MSIP_Label_5e8257be-fe68-4f95-8ca8-12d5b76b944d_Extended_MSFT_Method">
    <vt:lpwstr>Automatic</vt:lpwstr>
  </property>
  <property fmtid="{D5CDD505-2E9C-101B-9397-08002B2CF9AE}" pid="10" name="Sensitivity">
    <vt:lpwstr>Public</vt:lpwstr>
  </property>
</Properties>
</file>