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50" yWindow="-420" windowWidth="19440" windowHeight="11595" tabRatio="927" activeTab="3"/>
  </bookViews>
  <sheets>
    <sheet name="ورقة1" sheetId="1" r:id="rId1"/>
    <sheet name="مؤسسه محيط الجنوب " sheetId="2" r:id="rId2"/>
    <sheet name="مؤسسه محمد عبدالعزيز العوضه" sheetId="3" r:id="rId3"/>
    <sheet name=" عبد المجيد العواد للمقاولات" sheetId="6" r:id="rId4"/>
    <sheet name="شركة زيد ونجد للمقاولات" sheetId="5" r:id="rId5"/>
    <sheet name="دقة التعمير للمقاولات" sheetId="8" r:id="rId6"/>
    <sheet name="مؤسسة  أحمد الصيخان " sheetId="4" r:id="rId7"/>
    <sheet name="بدور سعود الشمري" sheetId="7" r:id="rId8"/>
  </sheets>
  <definedNames>
    <definedName name="_xlnm.Print_Area" localSheetId="0">ورقة1!$A$1:$L$1030</definedName>
  </definedNames>
  <calcPr calcId="144525"/>
</workbook>
</file>

<file path=xl/calcChain.xml><?xml version="1.0" encoding="utf-8"?>
<calcChain xmlns="http://schemas.openxmlformats.org/spreadsheetml/2006/main">
  <c r="AD206" i="6" l="1"/>
  <c r="AD212" i="6"/>
  <c r="AI215" i="6" l="1"/>
  <c r="AH215" i="6"/>
  <c r="AG215" i="6"/>
  <c r="AE215" i="6"/>
  <c r="AI210" i="6"/>
  <c r="AJ210" i="6"/>
  <c r="AH208" i="6"/>
  <c r="AE201" i="6"/>
  <c r="C23" i="6"/>
  <c r="L23" i="6"/>
  <c r="N23" i="6" s="1"/>
  <c r="M23" i="6"/>
  <c r="L24" i="6"/>
  <c r="P24" i="6" s="1"/>
  <c r="Q24" i="6" s="1"/>
  <c r="S24" i="6" s="1"/>
  <c r="M24" i="6"/>
  <c r="AJ220" i="6"/>
  <c r="AJ219" i="6"/>
  <c r="AJ218" i="6"/>
  <c r="AJ217" i="6"/>
  <c r="AJ216" i="6"/>
  <c r="AF212" i="6"/>
  <c r="AE210" i="6"/>
  <c r="AH210" i="6" s="1"/>
  <c r="AG209" i="6"/>
  <c r="AI209" i="6" s="1"/>
  <c r="AE209" i="6"/>
  <c r="AH209" i="6" s="1"/>
  <c r="AG208" i="6"/>
  <c r="AI208" i="6" s="1"/>
  <c r="AE208" i="6"/>
  <c r="AE212" i="6" s="1"/>
  <c r="AE213" i="6" s="1"/>
  <c r="AF206" i="6"/>
  <c r="X206" i="6"/>
  <c r="X213" i="6" s="1"/>
  <c r="AI202" i="6"/>
  <c r="AH202" i="6"/>
  <c r="AJ202" i="6" s="1"/>
  <c r="AG202" i="6"/>
  <c r="AE202" i="6"/>
  <c r="AG201" i="6"/>
  <c r="AG206" i="6" s="1"/>
  <c r="AH201" i="6"/>
  <c r="AI212" i="6" l="1"/>
  <c r="AI213" i="6" s="1"/>
  <c r="E23" i="6" s="1"/>
  <c r="AJ209" i="6"/>
  <c r="AH212" i="6"/>
  <c r="AI201" i="6"/>
  <c r="AI206" i="6" s="1"/>
  <c r="D23" i="6" s="1"/>
  <c r="F23" i="6" s="1"/>
  <c r="N24" i="6"/>
  <c r="P23" i="6"/>
  <c r="Q23" i="6" s="1"/>
  <c r="S23" i="6" s="1"/>
  <c r="AJ201" i="6"/>
  <c r="AJ206" i="6" s="1"/>
  <c r="AH206" i="6"/>
  <c r="AJ208" i="6"/>
  <c r="AE206" i="6"/>
  <c r="AG212" i="6"/>
  <c r="AG213" i="6" s="1"/>
  <c r="T14" i="2"/>
  <c r="T17" i="2"/>
  <c r="T18" i="2"/>
  <c r="T19" i="2"/>
  <c r="T20" i="2"/>
  <c r="T21" i="2"/>
  <c r="T22" i="2"/>
  <c r="T23" i="2"/>
  <c r="T24" i="2"/>
  <c r="T25" i="2"/>
  <c r="T26" i="2"/>
  <c r="T27" i="2"/>
  <c r="R14" i="2"/>
  <c r="E11" i="5"/>
  <c r="D11" i="5"/>
  <c r="U20" i="5"/>
  <c r="U13" i="5"/>
  <c r="Q12" i="5"/>
  <c r="R12" i="5" s="1"/>
  <c r="L12" i="5"/>
  <c r="J12" i="5"/>
  <c r="Q11" i="5"/>
  <c r="R11" i="5" s="1"/>
  <c r="L11" i="5"/>
  <c r="J11" i="5"/>
  <c r="F11" i="5"/>
  <c r="K3" i="5" s="1"/>
  <c r="C11" i="5"/>
  <c r="L4" i="3"/>
  <c r="J3" i="2"/>
  <c r="T28" i="2"/>
  <c r="T29" i="2"/>
  <c r="AJ212" i="6" l="1"/>
  <c r="AJ213" i="6" s="1"/>
  <c r="H23" i="6"/>
  <c r="AI221" i="6"/>
  <c r="AH213" i="6"/>
  <c r="P12" i="5"/>
  <c r="N3" i="5"/>
  <c r="P11" i="5"/>
  <c r="H11" i="5"/>
  <c r="H3" i="5"/>
  <c r="N11" i="5"/>
  <c r="N12" i="5"/>
  <c r="K3" i="2"/>
  <c r="K23" i="6" l="1"/>
  <c r="R23" i="6"/>
  <c r="T23" i="6" s="1"/>
  <c r="V23" i="6"/>
  <c r="K24" i="6"/>
  <c r="AJ215" i="6"/>
  <c r="AJ221" i="6" s="1"/>
  <c r="AJ222" i="6" s="1"/>
  <c r="AH221" i="6"/>
  <c r="M12" i="5"/>
  <c r="M11" i="5"/>
  <c r="AJ16870" i="8"/>
  <c r="G3" i="8" s="1"/>
  <c r="W13" i="8"/>
  <c r="M12" i="8"/>
  <c r="L12" i="8"/>
  <c r="J12" i="8"/>
  <c r="M11" i="8"/>
  <c r="I3" i="8" s="1"/>
  <c r="L11" i="8"/>
  <c r="J11" i="8"/>
  <c r="C11" i="8"/>
  <c r="T24" i="6" l="1"/>
  <c r="V24" i="6"/>
  <c r="AI222" i="6"/>
  <c r="AH222" i="6"/>
  <c r="J3" i="5"/>
  <c r="I3" i="5"/>
  <c r="O11" i="8"/>
  <c r="R11" i="8"/>
  <c r="S11" i="8" s="1"/>
  <c r="T11" i="8" s="1"/>
  <c r="W20" i="8"/>
  <c r="O12" i="8"/>
  <c r="R12" i="8"/>
  <c r="S12" i="8" s="1"/>
  <c r="T12" i="8" s="1"/>
  <c r="O3" i="8" l="1"/>
  <c r="T15" i="3" l="1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36" i="3"/>
  <c r="T37" i="3"/>
  <c r="T38" i="3"/>
  <c r="T39" i="3"/>
  <c r="T40" i="3"/>
  <c r="T41" i="3"/>
  <c r="T42" i="3"/>
  <c r="T43" i="3"/>
  <c r="T44" i="3"/>
  <c r="T45" i="3"/>
  <c r="T46" i="3"/>
  <c r="T47" i="3"/>
  <c r="T48" i="3"/>
  <c r="T49" i="3"/>
  <c r="T50" i="3"/>
  <c r="T51" i="3"/>
  <c r="S12" i="3"/>
  <c r="X13" i="6" l="1"/>
  <c r="I4" i="3" l="1"/>
  <c r="H4" i="3"/>
  <c r="M20" i="6"/>
  <c r="M21" i="6"/>
  <c r="M22" i="6"/>
  <c r="L17" i="6"/>
  <c r="P17" i="6" s="1"/>
  <c r="Q17" i="6" s="1"/>
  <c r="L18" i="6"/>
  <c r="L19" i="6"/>
  <c r="L20" i="6"/>
  <c r="L21" i="6"/>
  <c r="L22" i="6"/>
  <c r="J22" i="6"/>
  <c r="J21" i="6"/>
  <c r="J20" i="6"/>
  <c r="J19" i="6"/>
  <c r="J18" i="6"/>
  <c r="J17" i="6"/>
  <c r="J16" i="6"/>
  <c r="J15" i="6"/>
  <c r="J14" i="6"/>
  <c r="J13" i="6"/>
  <c r="J12" i="6"/>
  <c r="J11" i="6"/>
  <c r="N20" i="6" l="1"/>
  <c r="P18" i="6"/>
  <c r="Q18" i="6" s="1"/>
  <c r="P22" i="6"/>
  <c r="P21" i="6"/>
  <c r="Q21" i="6" s="1"/>
  <c r="S21" i="6" s="1"/>
  <c r="P20" i="6"/>
  <c r="Q20" i="6" s="1"/>
  <c r="P19" i="6"/>
  <c r="Q19" i="6" s="1"/>
  <c r="K4" i="3"/>
  <c r="Q22" i="6" l="1"/>
  <c r="S22" i="6" s="1"/>
  <c r="N17" i="6"/>
  <c r="S17" i="6"/>
  <c r="N18" i="6"/>
  <c r="S18" i="6"/>
  <c r="N19" i="6"/>
  <c r="N21" i="6"/>
  <c r="N22" i="6"/>
  <c r="C17" i="6"/>
  <c r="C19" i="6"/>
  <c r="C21" i="6"/>
  <c r="L12" i="6"/>
  <c r="P12" i="6" s="1"/>
  <c r="Q12" i="6" s="1"/>
  <c r="L13" i="6"/>
  <c r="P13" i="6" s="1"/>
  <c r="Q13" i="6" s="1"/>
  <c r="L14" i="6"/>
  <c r="P14" i="6" s="1"/>
  <c r="Q14" i="6" s="1"/>
  <c r="L15" i="6"/>
  <c r="P15" i="6" s="1"/>
  <c r="Q15" i="6" s="1"/>
  <c r="L16" i="6"/>
  <c r="P16" i="6" s="1"/>
  <c r="Q16" i="6" s="1"/>
  <c r="C15" i="6"/>
  <c r="C13" i="6"/>
  <c r="AK3859" i="6"/>
  <c r="X141" i="6"/>
  <c r="X148" i="6" s="1"/>
  <c r="X173" i="6"/>
  <c r="X180" i="6" s="1"/>
  <c r="X109" i="6"/>
  <c r="X116" i="6" s="1"/>
  <c r="X77" i="6"/>
  <c r="X84" i="6" s="1"/>
  <c r="L11" i="6"/>
  <c r="P11" i="6" s="1"/>
  <c r="C11" i="6"/>
  <c r="AE8" i="6"/>
  <c r="AH8" i="6" s="1"/>
  <c r="AG8" i="6"/>
  <c r="AI8" i="6" s="1"/>
  <c r="AE9" i="6"/>
  <c r="AH9" i="6" s="1"/>
  <c r="AG9" i="6"/>
  <c r="AI9" i="6" s="1"/>
  <c r="X20" i="6"/>
  <c r="AD13" i="6"/>
  <c r="AE13" i="6"/>
  <c r="AF13" i="6"/>
  <c r="AE15" i="6"/>
  <c r="AH15" i="6" s="1"/>
  <c r="AG15" i="6"/>
  <c r="AI15" i="6" s="1"/>
  <c r="AE16" i="6"/>
  <c r="AH16" i="6" s="1"/>
  <c r="AG16" i="6"/>
  <c r="AI16" i="6" s="1"/>
  <c r="AE17" i="6"/>
  <c r="AG17" i="6"/>
  <c r="AI17" i="6" s="1"/>
  <c r="AH17" i="6"/>
  <c r="X45" i="6"/>
  <c r="X52" i="6" s="1"/>
  <c r="G3" i="6" l="1"/>
  <c r="G3" i="5"/>
  <c r="AJ9" i="6"/>
  <c r="Q11" i="6"/>
  <c r="S11" i="6" s="1"/>
  <c r="S14" i="6"/>
  <c r="S16" i="6"/>
  <c r="AI13" i="6"/>
  <c r="AJ16" i="6"/>
  <c r="AJ17" i="6"/>
  <c r="AJ8" i="6"/>
  <c r="AJ15" i="6"/>
  <c r="N12" i="6"/>
  <c r="S13" i="6"/>
  <c r="N11" i="6"/>
  <c r="S12" i="6"/>
  <c r="S15" i="6"/>
  <c r="N13" i="6"/>
  <c r="N14" i="6"/>
  <c r="N15" i="6"/>
  <c r="N16" i="6"/>
  <c r="AH13" i="6"/>
  <c r="AG13" i="6"/>
  <c r="D11" i="6" l="1"/>
  <c r="F11" i="6" s="1"/>
  <c r="AI22" i="6"/>
  <c r="AJ13" i="6"/>
  <c r="AJ4947" i="3" l="1"/>
  <c r="R161" i="3"/>
  <c r="R162" i="3"/>
  <c r="S162" i="3" s="1"/>
  <c r="T162" i="3" s="1"/>
  <c r="R163" i="3"/>
  <c r="R164" i="3"/>
  <c r="S164" i="3" s="1"/>
  <c r="T164" i="3" s="1"/>
  <c r="R165" i="3"/>
  <c r="R166" i="3"/>
  <c r="S166" i="3" s="1"/>
  <c r="T166" i="3" s="1"/>
  <c r="R167" i="3"/>
  <c r="R168" i="3"/>
  <c r="R169" i="3"/>
  <c r="R170" i="3"/>
  <c r="R171" i="3"/>
  <c r="R172" i="3"/>
  <c r="R173" i="3"/>
  <c r="R174" i="3"/>
  <c r="R175" i="3"/>
  <c r="R176" i="3"/>
  <c r="R177" i="3"/>
  <c r="R178" i="3"/>
  <c r="R179" i="3"/>
  <c r="R180" i="3"/>
  <c r="R181" i="3"/>
  <c r="R182" i="3"/>
  <c r="R183" i="3"/>
  <c r="R184" i="3"/>
  <c r="R185" i="3"/>
  <c r="R186" i="3"/>
  <c r="R187" i="3"/>
  <c r="R188" i="3"/>
  <c r="R189" i="3"/>
  <c r="R190" i="3"/>
  <c r="R191" i="3"/>
  <c r="R192" i="3"/>
  <c r="R193" i="3"/>
  <c r="R194" i="3"/>
  <c r="R195" i="3"/>
  <c r="R196" i="3"/>
  <c r="R197" i="3"/>
  <c r="R198" i="3"/>
  <c r="R199" i="3"/>
  <c r="R200" i="3"/>
  <c r="R201" i="3"/>
  <c r="R202" i="3"/>
  <c r="R203" i="3"/>
  <c r="R204" i="3"/>
  <c r="R205" i="3"/>
  <c r="R206" i="3"/>
  <c r="R207" i="3"/>
  <c r="R208" i="3"/>
  <c r="R209" i="3"/>
  <c r="R210" i="3"/>
  <c r="R211" i="3"/>
  <c r="R212" i="3"/>
  <c r="R213" i="3"/>
  <c r="R214" i="3"/>
  <c r="R215" i="3"/>
  <c r="R216" i="3"/>
  <c r="R217" i="3"/>
  <c r="R218" i="3"/>
  <c r="R219" i="3"/>
  <c r="R220" i="3"/>
  <c r="R221" i="3"/>
  <c r="R222" i="3"/>
  <c r="R223" i="3"/>
  <c r="R224" i="3"/>
  <c r="R225" i="3"/>
  <c r="R226" i="3"/>
  <c r="R227" i="3"/>
  <c r="R228" i="3"/>
  <c r="R229" i="3"/>
  <c r="R230" i="3"/>
  <c r="R231" i="3"/>
  <c r="R232" i="3"/>
  <c r="R233" i="3"/>
  <c r="R234" i="3"/>
  <c r="R235" i="3"/>
  <c r="R236" i="3"/>
  <c r="R237" i="3"/>
  <c r="R238" i="3"/>
  <c r="R239" i="3"/>
  <c r="R240" i="3"/>
  <c r="R241" i="3"/>
  <c r="R242" i="3"/>
  <c r="R243" i="3"/>
  <c r="R244" i="3"/>
  <c r="R245" i="3"/>
  <c r="R246" i="3"/>
  <c r="R247" i="3"/>
  <c r="R248" i="3"/>
  <c r="R249" i="3"/>
  <c r="R250" i="3"/>
  <c r="R251" i="3"/>
  <c r="R252" i="3"/>
  <c r="R253" i="3"/>
  <c r="R254" i="3"/>
  <c r="R255" i="3"/>
  <c r="R256" i="3"/>
  <c r="R257" i="3"/>
  <c r="R258" i="3"/>
  <c r="R259" i="3"/>
  <c r="R260" i="3"/>
  <c r="R261" i="3"/>
  <c r="R262" i="3"/>
  <c r="R263" i="3"/>
  <c r="R264" i="3"/>
  <c r="R265" i="3"/>
  <c r="R266" i="3"/>
  <c r="R267" i="3"/>
  <c r="R268" i="3"/>
  <c r="R269" i="3"/>
  <c r="R270" i="3"/>
  <c r="R271" i="3"/>
  <c r="R272" i="3"/>
  <c r="R273" i="3"/>
  <c r="R274" i="3"/>
  <c r="R275" i="3"/>
  <c r="R276" i="3"/>
  <c r="R277" i="3"/>
  <c r="R278" i="3"/>
  <c r="R279" i="3"/>
  <c r="R280" i="3"/>
  <c r="R281" i="3"/>
  <c r="R282" i="3"/>
  <c r="R283" i="3"/>
  <c r="R284" i="3"/>
  <c r="R285" i="3"/>
  <c r="R286" i="3"/>
  <c r="R287" i="3"/>
  <c r="R288" i="3"/>
  <c r="R289" i="3"/>
  <c r="R290" i="3"/>
  <c r="R291" i="3"/>
  <c r="R292" i="3"/>
  <c r="R293" i="3"/>
  <c r="R294" i="3"/>
  <c r="R295" i="3"/>
  <c r="R296" i="3"/>
  <c r="R297" i="3"/>
  <c r="R298" i="3"/>
  <c r="R299" i="3"/>
  <c r="R300" i="3"/>
  <c r="R301" i="3"/>
  <c r="R302" i="3"/>
  <c r="R303" i="3"/>
  <c r="R304" i="3"/>
  <c r="R305" i="3"/>
  <c r="R306" i="3"/>
  <c r="R307" i="3"/>
  <c r="R308" i="3"/>
  <c r="R309" i="3"/>
  <c r="R310" i="3"/>
  <c r="R311" i="3"/>
  <c r="R312" i="3"/>
  <c r="R313" i="3"/>
  <c r="R314" i="3"/>
  <c r="R315" i="3"/>
  <c r="R316" i="3"/>
  <c r="R317" i="3"/>
  <c r="R318" i="3"/>
  <c r="R319" i="3"/>
  <c r="R23" i="3"/>
  <c r="R24" i="3"/>
  <c r="R25" i="3"/>
  <c r="R26" i="3"/>
  <c r="S26" i="3" s="1"/>
  <c r="R27" i="3"/>
  <c r="R28" i="3"/>
  <c r="S28" i="3" s="1"/>
  <c r="R29" i="3"/>
  <c r="R30" i="3"/>
  <c r="S30" i="3" s="1"/>
  <c r="R31" i="3"/>
  <c r="R32" i="3"/>
  <c r="S32" i="3" s="1"/>
  <c r="R33" i="3"/>
  <c r="R34" i="3"/>
  <c r="S34" i="3" s="1"/>
  <c r="R35" i="3"/>
  <c r="R36" i="3"/>
  <c r="S36" i="3" s="1"/>
  <c r="R37" i="3"/>
  <c r="R38" i="3"/>
  <c r="S38" i="3" s="1"/>
  <c r="R39" i="3"/>
  <c r="R40" i="3"/>
  <c r="S40" i="3" s="1"/>
  <c r="R41" i="3"/>
  <c r="R42" i="3"/>
  <c r="S42" i="3" s="1"/>
  <c r="R43" i="3"/>
  <c r="R44" i="3"/>
  <c r="S44" i="3" s="1"/>
  <c r="R45" i="3"/>
  <c r="R46" i="3"/>
  <c r="S46" i="3" s="1"/>
  <c r="R47" i="3"/>
  <c r="R48" i="3"/>
  <c r="S48" i="3" s="1"/>
  <c r="R49" i="3"/>
  <c r="R50" i="3"/>
  <c r="S50" i="3" s="1"/>
  <c r="R51" i="3"/>
  <c r="R52" i="3"/>
  <c r="S52" i="3" s="1"/>
  <c r="T52" i="3" s="1"/>
  <c r="R53" i="3"/>
  <c r="R54" i="3"/>
  <c r="S54" i="3" s="1"/>
  <c r="T54" i="3" s="1"/>
  <c r="R55" i="3"/>
  <c r="R56" i="3"/>
  <c r="S56" i="3" s="1"/>
  <c r="T56" i="3" s="1"/>
  <c r="R57" i="3"/>
  <c r="R58" i="3"/>
  <c r="S58" i="3" s="1"/>
  <c r="T58" i="3" s="1"/>
  <c r="R59" i="3"/>
  <c r="R60" i="3"/>
  <c r="S60" i="3" s="1"/>
  <c r="T60" i="3" s="1"/>
  <c r="R61" i="3"/>
  <c r="R62" i="3"/>
  <c r="S62" i="3" s="1"/>
  <c r="R63" i="3"/>
  <c r="R64" i="3"/>
  <c r="S64" i="3" s="1"/>
  <c r="T64" i="3" s="1"/>
  <c r="R65" i="3"/>
  <c r="R66" i="3"/>
  <c r="S66" i="3" s="1"/>
  <c r="R67" i="3"/>
  <c r="R68" i="3"/>
  <c r="S68" i="3" s="1"/>
  <c r="T68" i="3" s="1"/>
  <c r="R69" i="3"/>
  <c r="R70" i="3"/>
  <c r="S70" i="3" s="1"/>
  <c r="R71" i="3"/>
  <c r="R72" i="3"/>
  <c r="S72" i="3" s="1"/>
  <c r="T72" i="3" s="1"/>
  <c r="R73" i="3"/>
  <c r="R74" i="3"/>
  <c r="S74" i="3" s="1"/>
  <c r="R75" i="3"/>
  <c r="R76" i="3"/>
  <c r="S76" i="3" s="1"/>
  <c r="T76" i="3" s="1"/>
  <c r="R77" i="3"/>
  <c r="R78" i="3"/>
  <c r="S78" i="3" s="1"/>
  <c r="R79" i="3"/>
  <c r="R80" i="3"/>
  <c r="S80" i="3" s="1"/>
  <c r="T80" i="3" s="1"/>
  <c r="R81" i="3"/>
  <c r="R82" i="3"/>
  <c r="S82" i="3" s="1"/>
  <c r="R83" i="3"/>
  <c r="R84" i="3"/>
  <c r="S84" i="3" s="1"/>
  <c r="T84" i="3" s="1"/>
  <c r="R85" i="3"/>
  <c r="R86" i="3"/>
  <c r="S86" i="3" s="1"/>
  <c r="R87" i="3"/>
  <c r="R88" i="3"/>
  <c r="S88" i="3" s="1"/>
  <c r="T88" i="3" s="1"/>
  <c r="R89" i="3"/>
  <c r="R90" i="3"/>
  <c r="S90" i="3" s="1"/>
  <c r="R91" i="3"/>
  <c r="R92" i="3"/>
  <c r="S92" i="3" s="1"/>
  <c r="T92" i="3" s="1"/>
  <c r="R93" i="3"/>
  <c r="R94" i="3"/>
  <c r="S94" i="3" s="1"/>
  <c r="R95" i="3"/>
  <c r="R96" i="3"/>
  <c r="S96" i="3" s="1"/>
  <c r="T96" i="3" s="1"/>
  <c r="R97" i="3"/>
  <c r="R98" i="3"/>
  <c r="S98" i="3" s="1"/>
  <c r="R99" i="3"/>
  <c r="R100" i="3"/>
  <c r="S100" i="3" s="1"/>
  <c r="T100" i="3" s="1"/>
  <c r="R101" i="3"/>
  <c r="R102" i="3"/>
  <c r="S102" i="3" s="1"/>
  <c r="R103" i="3"/>
  <c r="R104" i="3"/>
  <c r="S104" i="3" s="1"/>
  <c r="T104" i="3" s="1"/>
  <c r="R105" i="3"/>
  <c r="R106" i="3"/>
  <c r="S106" i="3" s="1"/>
  <c r="R107" i="3"/>
  <c r="R108" i="3"/>
  <c r="S108" i="3" s="1"/>
  <c r="T108" i="3" s="1"/>
  <c r="R109" i="3"/>
  <c r="R110" i="3"/>
  <c r="S110" i="3" s="1"/>
  <c r="R111" i="3"/>
  <c r="R112" i="3"/>
  <c r="S112" i="3" s="1"/>
  <c r="T112" i="3" s="1"/>
  <c r="R113" i="3"/>
  <c r="R114" i="3"/>
  <c r="S114" i="3" s="1"/>
  <c r="R115" i="3"/>
  <c r="R116" i="3"/>
  <c r="S116" i="3" s="1"/>
  <c r="T116" i="3" s="1"/>
  <c r="R117" i="3"/>
  <c r="R118" i="3"/>
  <c r="S118" i="3" s="1"/>
  <c r="R119" i="3"/>
  <c r="R120" i="3"/>
  <c r="S120" i="3" s="1"/>
  <c r="T120" i="3" s="1"/>
  <c r="R121" i="3"/>
  <c r="R122" i="3"/>
  <c r="S122" i="3" s="1"/>
  <c r="R123" i="3"/>
  <c r="R124" i="3"/>
  <c r="S124" i="3" s="1"/>
  <c r="T124" i="3" s="1"/>
  <c r="R125" i="3"/>
  <c r="R126" i="3"/>
  <c r="S126" i="3" s="1"/>
  <c r="R127" i="3"/>
  <c r="R128" i="3"/>
  <c r="S128" i="3" s="1"/>
  <c r="T128" i="3" s="1"/>
  <c r="R129" i="3"/>
  <c r="R130" i="3"/>
  <c r="S130" i="3" s="1"/>
  <c r="R131" i="3"/>
  <c r="R132" i="3"/>
  <c r="S132" i="3" s="1"/>
  <c r="T132" i="3" s="1"/>
  <c r="R133" i="3"/>
  <c r="R134" i="3"/>
  <c r="S134" i="3" s="1"/>
  <c r="R135" i="3"/>
  <c r="R136" i="3"/>
  <c r="S136" i="3" s="1"/>
  <c r="T136" i="3" s="1"/>
  <c r="R137" i="3"/>
  <c r="R138" i="3"/>
  <c r="S138" i="3" s="1"/>
  <c r="R139" i="3"/>
  <c r="R140" i="3"/>
  <c r="S140" i="3" s="1"/>
  <c r="T140" i="3" s="1"/>
  <c r="R141" i="3"/>
  <c r="R142" i="3"/>
  <c r="S142" i="3" s="1"/>
  <c r="R143" i="3"/>
  <c r="R144" i="3"/>
  <c r="S144" i="3" s="1"/>
  <c r="T144" i="3" s="1"/>
  <c r="R145" i="3"/>
  <c r="R146" i="3"/>
  <c r="S146" i="3" s="1"/>
  <c r="R147" i="3"/>
  <c r="R148" i="3"/>
  <c r="S148" i="3" s="1"/>
  <c r="T148" i="3" s="1"/>
  <c r="R149" i="3"/>
  <c r="R150" i="3"/>
  <c r="S150" i="3" s="1"/>
  <c r="R151" i="3"/>
  <c r="R152" i="3"/>
  <c r="S152" i="3" s="1"/>
  <c r="T152" i="3" s="1"/>
  <c r="R153" i="3"/>
  <c r="R154" i="3"/>
  <c r="S154" i="3" s="1"/>
  <c r="R155" i="3"/>
  <c r="R156" i="3"/>
  <c r="S156" i="3" s="1"/>
  <c r="T156" i="3" s="1"/>
  <c r="R157" i="3"/>
  <c r="R158" i="3"/>
  <c r="S158" i="3" s="1"/>
  <c r="R159" i="3"/>
  <c r="R160" i="3"/>
  <c r="S160" i="3" s="1"/>
  <c r="T160" i="3" s="1"/>
  <c r="S25" i="3"/>
  <c r="S27" i="3"/>
  <c r="S29" i="3"/>
  <c r="S31" i="3"/>
  <c r="S33" i="3"/>
  <c r="S35" i="3"/>
  <c r="S37" i="3"/>
  <c r="S39" i="3"/>
  <c r="S41" i="3"/>
  <c r="S43" i="3"/>
  <c r="S45" i="3"/>
  <c r="S47" i="3"/>
  <c r="S49" i="3"/>
  <c r="S51" i="3"/>
  <c r="S53" i="3"/>
  <c r="T53" i="3"/>
  <c r="S55" i="3"/>
  <c r="T55" i="3"/>
  <c r="S57" i="3"/>
  <c r="T57" i="3"/>
  <c r="S59" i="3"/>
  <c r="T59" i="3"/>
  <c r="S61" i="3"/>
  <c r="T61" i="3"/>
  <c r="T62" i="3"/>
  <c r="S63" i="3"/>
  <c r="T63" i="3"/>
  <c r="S65" i="3"/>
  <c r="T65" i="3"/>
  <c r="T66" i="3"/>
  <c r="S67" i="3"/>
  <c r="T67" i="3"/>
  <c r="S69" i="3"/>
  <c r="T69" i="3"/>
  <c r="T70" i="3"/>
  <c r="S71" i="3"/>
  <c r="T71" i="3"/>
  <c r="S73" i="3"/>
  <c r="T73" i="3"/>
  <c r="T74" i="3"/>
  <c r="S75" i="3"/>
  <c r="T75" i="3"/>
  <c r="S77" i="3"/>
  <c r="T77" i="3"/>
  <c r="T78" i="3"/>
  <c r="S79" i="3"/>
  <c r="T79" i="3"/>
  <c r="S81" i="3"/>
  <c r="T81" i="3"/>
  <c r="T82" i="3"/>
  <c r="S83" i="3"/>
  <c r="T83" i="3"/>
  <c r="S85" i="3"/>
  <c r="T85" i="3"/>
  <c r="T86" i="3"/>
  <c r="S87" i="3"/>
  <c r="T87" i="3"/>
  <c r="S89" i="3"/>
  <c r="T89" i="3"/>
  <c r="T90" i="3"/>
  <c r="S91" i="3"/>
  <c r="T91" i="3"/>
  <c r="S93" i="3"/>
  <c r="T93" i="3"/>
  <c r="T94" i="3"/>
  <c r="S95" i="3"/>
  <c r="T95" i="3"/>
  <c r="S97" i="3"/>
  <c r="T97" i="3"/>
  <c r="T98" i="3"/>
  <c r="S99" i="3"/>
  <c r="T99" i="3"/>
  <c r="S101" i="3"/>
  <c r="T101" i="3"/>
  <c r="T102" i="3"/>
  <c r="S103" i="3"/>
  <c r="T103" i="3"/>
  <c r="S105" i="3"/>
  <c r="T105" i="3"/>
  <c r="T106" i="3"/>
  <c r="S107" i="3"/>
  <c r="T107" i="3"/>
  <c r="S109" i="3"/>
  <c r="T109" i="3"/>
  <c r="T110" i="3"/>
  <c r="S111" i="3"/>
  <c r="T111" i="3"/>
  <c r="S113" i="3"/>
  <c r="T113" i="3"/>
  <c r="T114" i="3"/>
  <c r="S115" i="3"/>
  <c r="T115" i="3"/>
  <c r="S117" i="3"/>
  <c r="T117" i="3"/>
  <c r="T118" i="3"/>
  <c r="S119" i="3"/>
  <c r="T119" i="3"/>
  <c r="S121" i="3"/>
  <c r="T121" i="3"/>
  <c r="T122" i="3"/>
  <c r="S123" i="3"/>
  <c r="T123" i="3"/>
  <c r="S125" i="3"/>
  <c r="T125" i="3"/>
  <c r="T126" i="3"/>
  <c r="S127" i="3"/>
  <c r="T127" i="3"/>
  <c r="S129" i="3"/>
  <c r="T129" i="3"/>
  <c r="T130" i="3"/>
  <c r="S131" i="3"/>
  <c r="T131" i="3"/>
  <c r="S133" i="3"/>
  <c r="T133" i="3"/>
  <c r="T134" i="3"/>
  <c r="S135" i="3"/>
  <c r="T135" i="3"/>
  <c r="S137" i="3"/>
  <c r="T137" i="3"/>
  <c r="T138" i="3"/>
  <c r="S139" i="3"/>
  <c r="T139" i="3"/>
  <c r="S141" i="3"/>
  <c r="T141" i="3"/>
  <c r="T142" i="3"/>
  <c r="S143" i="3"/>
  <c r="T143" i="3"/>
  <c r="S145" i="3"/>
  <c r="T145" i="3"/>
  <c r="T146" i="3"/>
  <c r="S147" i="3"/>
  <c r="T147" i="3"/>
  <c r="S149" i="3"/>
  <c r="T149" i="3"/>
  <c r="T150" i="3"/>
  <c r="S151" i="3"/>
  <c r="T151" i="3"/>
  <c r="S153" i="3"/>
  <c r="T153" i="3"/>
  <c r="T154" i="3"/>
  <c r="S155" i="3"/>
  <c r="T155" i="3"/>
  <c r="S157" i="3"/>
  <c r="T157" i="3"/>
  <c r="T158" i="3"/>
  <c r="S159" i="3"/>
  <c r="T159" i="3"/>
  <c r="S161" i="3"/>
  <c r="T161" i="3"/>
  <c r="S163" i="3"/>
  <c r="T163" i="3"/>
  <c r="S165" i="3"/>
  <c r="T165" i="3"/>
  <c r="S167" i="3"/>
  <c r="T167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5" i="3"/>
  <c r="R16" i="3"/>
  <c r="R17" i="3"/>
  <c r="R18" i="3"/>
  <c r="R19" i="3"/>
  <c r="R20" i="3"/>
  <c r="R21" i="3"/>
  <c r="R22" i="3"/>
  <c r="R15" i="3"/>
  <c r="K14" i="3"/>
  <c r="K13" i="3"/>
  <c r="AO6" i="2"/>
  <c r="M15" i="2"/>
  <c r="M16" i="2"/>
  <c r="L15" i="2"/>
  <c r="J16" i="2"/>
  <c r="J15" i="2"/>
  <c r="C15" i="2"/>
  <c r="O16" i="2" l="1"/>
  <c r="R16" i="2"/>
  <c r="R15" i="2"/>
  <c r="S15" i="2" s="1"/>
  <c r="T15" i="2" s="1"/>
  <c r="O15" i="2"/>
  <c r="A5" i="3"/>
  <c r="D20" i="3"/>
  <c r="F20" i="3" s="1"/>
  <c r="G20" i="3"/>
  <c r="M20" i="3"/>
  <c r="O20" i="3" s="1"/>
  <c r="N20" i="3"/>
  <c r="D21" i="3"/>
  <c r="F21" i="3" s="1"/>
  <c r="G21" i="3"/>
  <c r="M21" i="3"/>
  <c r="O21" i="3" s="1"/>
  <c r="N21" i="3"/>
  <c r="S21" i="3"/>
  <c r="D22" i="3"/>
  <c r="G22" i="3"/>
  <c r="F22" i="3"/>
  <c r="M22" i="3"/>
  <c r="O22" i="3" s="1"/>
  <c r="N22" i="3"/>
  <c r="S22" i="3"/>
  <c r="D23" i="3"/>
  <c r="G23" i="3"/>
  <c r="F23" i="3"/>
  <c r="M23" i="3"/>
  <c r="O23" i="3" s="1"/>
  <c r="N23" i="3"/>
  <c r="S23" i="3"/>
  <c r="D24" i="3"/>
  <c r="F24" i="3" s="1"/>
  <c r="G24" i="3"/>
  <c r="M24" i="3"/>
  <c r="O24" i="3" s="1"/>
  <c r="N24" i="3"/>
  <c r="S24" i="3"/>
  <c r="D25" i="3"/>
  <c r="G25" i="3"/>
  <c r="F25" i="3"/>
  <c r="M25" i="3"/>
  <c r="O25" i="3" s="1"/>
  <c r="N25" i="3"/>
  <c r="D26" i="3"/>
  <c r="G26" i="3"/>
  <c r="F26" i="3"/>
  <c r="M26" i="3"/>
  <c r="O26" i="3" s="1"/>
  <c r="N26" i="3"/>
  <c r="D27" i="3"/>
  <c r="F27" i="3" s="1"/>
  <c r="G27" i="3"/>
  <c r="M27" i="3"/>
  <c r="O27" i="3" s="1"/>
  <c r="N27" i="3"/>
  <c r="D28" i="3"/>
  <c r="F28" i="3" s="1"/>
  <c r="G28" i="3"/>
  <c r="M28" i="3"/>
  <c r="O28" i="3" s="1"/>
  <c r="N28" i="3"/>
  <c r="D29" i="3"/>
  <c r="F29" i="3" s="1"/>
  <c r="G29" i="3"/>
  <c r="M29" i="3"/>
  <c r="O29" i="3" s="1"/>
  <c r="N29" i="3"/>
  <c r="D30" i="3"/>
  <c r="G30" i="3"/>
  <c r="F30" i="3"/>
  <c r="M30" i="3"/>
  <c r="O30" i="3" s="1"/>
  <c r="N30" i="3"/>
  <c r="D31" i="3"/>
  <c r="F31" i="3" s="1"/>
  <c r="G31" i="3"/>
  <c r="M31" i="3"/>
  <c r="O31" i="3" s="1"/>
  <c r="N31" i="3"/>
  <c r="D32" i="3"/>
  <c r="F32" i="3" s="1"/>
  <c r="G32" i="3"/>
  <c r="M32" i="3"/>
  <c r="O32" i="3" s="1"/>
  <c r="N32" i="3"/>
  <c r="D33" i="3"/>
  <c r="F33" i="3" s="1"/>
  <c r="G33" i="3"/>
  <c r="M33" i="3"/>
  <c r="O33" i="3" s="1"/>
  <c r="N33" i="3"/>
  <c r="D34" i="3"/>
  <c r="F34" i="3" s="1"/>
  <c r="G34" i="3"/>
  <c r="M34" i="3"/>
  <c r="O34" i="3" s="1"/>
  <c r="N34" i="3"/>
  <c r="D35" i="3"/>
  <c r="G35" i="3"/>
  <c r="F35" i="3"/>
  <c r="M35" i="3"/>
  <c r="O35" i="3" s="1"/>
  <c r="N35" i="3"/>
  <c r="D36" i="3"/>
  <c r="F36" i="3" s="1"/>
  <c r="G36" i="3"/>
  <c r="M36" i="3"/>
  <c r="O36" i="3" s="1"/>
  <c r="N36" i="3"/>
  <c r="D37" i="3"/>
  <c r="F37" i="3" s="1"/>
  <c r="G37" i="3"/>
  <c r="M37" i="3"/>
  <c r="O37" i="3" s="1"/>
  <c r="N37" i="3"/>
  <c r="D38" i="3"/>
  <c r="G38" i="3"/>
  <c r="F38" i="3"/>
  <c r="M38" i="3"/>
  <c r="O38" i="3" s="1"/>
  <c r="N38" i="3"/>
  <c r="D39" i="3"/>
  <c r="F39" i="3"/>
  <c r="G39" i="3"/>
  <c r="M39" i="3"/>
  <c r="O39" i="3" s="1"/>
  <c r="N39" i="3"/>
  <c r="D40" i="3"/>
  <c r="F40" i="3" s="1"/>
  <c r="G40" i="3"/>
  <c r="M40" i="3"/>
  <c r="O40" i="3" s="1"/>
  <c r="N40" i="3"/>
  <c r="D41" i="3"/>
  <c r="F41" i="3" s="1"/>
  <c r="G41" i="3"/>
  <c r="M41" i="3"/>
  <c r="O41" i="3" s="1"/>
  <c r="N41" i="3"/>
  <c r="D42" i="3"/>
  <c r="F42" i="3" s="1"/>
  <c r="G42" i="3"/>
  <c r="M42" i="3"/>
  <c r="O42" i="3" s="1"/>
  <c r="N42" i="3"/>
  <c r="D43" i="3"/>
  <c r="F43" i="3" s="1"/>
  <c r="G43" i="3"/>
  <c r="M43" i="3"/>
  <c r="O43" i="3" s="1"/>
  <c r="N43" i="3"/>
  <c r="D44" i="3"/>
  <c r="F44" i="3" s="1"/>
  <c r="G44" i="3"/>
  <c r="M44" i="3"/>
  <c r="O44" i="3" s="1"/>
  <c r="N44" i="3"/>
  <c r="D45" i="3"/>
  <c r="F45" i="3" s="1"/>
  <c r="G45" i="3"/>
  <c r="M45" i="3"/>
  <c r="O45" i="3" s="1"/>
  <c r="N45" i="3"/>
  <c r="D46" i="3"/>
  <c r="G46" i="3"/>
  <c r="F46" i="3"/>
  <c r="M46" i="3"/>
  <c r="O46" i="3" s="1"/>
  <c r="N46" i="3"/>
  <c r="D47" i="3"/>
  <c r="F47" i="3" s="1"/>
  <c r="G47" i="3"/>
  <c r="M47" i="3"/>
  <c r="O47" i="3" s="1"/>
  <c r="N47" i="3"/>
  <c r="D48" i="3"/>
  <c r="F48" i="3" s="1"/>
  <c r="G48" i="3"/>
  <c r="M48" i="3"/>
  <c r="O48" i="3" s="1"/>
  <c r="N48" i="3"/>
  <c r="D49" i="3"/>
  <c r="F49" i="3" s="1"/>
  <c r="G49" i="3"/>
  <c r="M49" i="3"/>
  <c r="O49" i="3" s="1"/>
  <c r="N49" i="3"/>
  <c r="D50" i="3"/>
  <c r="F50" i="3" s="1"/>
  <c r="G50" i="3"/>
  <c r="M50" i="3"/>
  <c r="O50" i="3" s="1"/>
  <c r="N50" i="3"/>
  <c r="D51" i="3"/>
  <c r="F51" i="3"/>
  <c r="G51" i="3"/>
  <c r="M51" i="3"/>
  <c r="O51" i="3" s="1"/>
  <c r="N51" i="3"/>
  <c r="D52" i="3"/>
  <c r="F52" i="3" s="1"/>
  <c r="G52" i="3"/>
  <c r="M52" i="3"/>
  <c r="O52" i="3" s="1"/>
  <c r="N52" i="3"/>
  <c r="D53" i="3"/>
  <c r="G53" i="3"/>
  <c r="F53" i="3"/>
  <c r="M53" i="3"/>
  <c r="O53" i="3" s="1"/>
  <c r="N53" i="3"/>
  <c r="D54" i="3"/>
  <c r="F54" i="3" s="1"/>
  <c r="G54" i="3"/>
  <c r="M54" i="3"/>
  <c r="O54" i="3" s="1"/>
  <c r="N54" i="3"/>
  <c r="D55" i="3"/>
  <c r="F55" i="3" s="1"/>
  <c r="G55" i="3"/>
  <c r="M55" i="3"/>
  <c r="O55" i="3" s="1"/>
  <c r="N55" i="3"/>
  <c r="D56" i="3"/>
  <c r="F56" i="3" s="1"/>
  <c r="G56" i="3"/>
  <c r="M56" i="3"/>
  <c r="O56" i="3" s="1"/>
  <c r="N56" i="3"/>
  <c r="D57" i="3"/>
  <c r="F57" i="3" s="1"/>
  <c r="G57" i="3"/>
  <c r="I57" i="3" s="1"/>
  <c r="L57" i="3" s="1"/>
  <c r="M57" i="3"/>
  <c r="O57" i="3" s="1"/>
  <c r="N57" i="3"/>
  <c r="D58" i="3"/>
  <c r="F58" i="3" s="1"/>
  <c r="G58" i="3"/>
  <c r="M58" i="3"/>
  <c r="O58" i="3" s="1"/>
  <c r="N58" i="3"/>
  <c r="D59" i="3"/>
  <c r="F59" i="3" s="1"/>
  <c r="G59" i="3"/>
  <c r="M59" i="3"/>
  <c r="O59" i="3" s="1"/>
  <c r="N59" i="3"/>
  <c r="D60" i="3"/>
  <c r="F60" i="3" s="1"/>
  <c r="G60" i="3"/>
  <c r="M60" i="3"/>
  <c r="O60" i="3" s="1"/>
  <c r="N60" i="3"/>
  <c r="D61" i="3"/>
  <c r="G61" i="3"/>
  <c r="F61" i="3"/>
  <c r="M61" i="3"/>
  <c r="O61" i="3" s="1"/>
  <c r="N61" i="3"/>
  <c r="D62" i="3"/>
  <c r="G62" i="3"/>
  <c r="F62" i="3"/>
  <c r="M62" i="3"/>
  <c r="O62" i="3" s="1"/>
  <c r="N62" i="3"/>
  <c r="D63" i="3"/>
  <c r="F63" i="3" s="1"/>
  <c r="G63" i="3"/>
  <c r="M63" i="3"/>
  <c r="O63" i="3" s="1"/>
  <c r="N63" i="3"/>
  <c r="D64" i="3"/>
  <c r="F64" i="3" s="1"/>
  <c r="G64" i="3"/>
  <c r="M64" i="3"/>
  <c r="O64" i="3" s="1"/>
  <c r="N64" i="3"/>
  <c r="D65" i="3"/>
  <c r="F65" i="3" s="1"/>
  <c r="G65" i="3"/>
  <c r="M65" i="3"/>
  <c r="O65" i="3" s="1"/>
  <c r="N65" i="3"/>
  <c r="D66" i="3"/>
  <c r="F66" i="3" s="1"/>
  <c r="G66" i="3"/>
  <c r="M66" i="3"/>
  <c r="O66" i="3" s="1"/>
  <c r="N66" i="3"/>
  <c r="D67" i="3"/>
  <c r="G67" i="3"/>
  <c r="F67" i="3"/>
  <c r="M67" i="3"/>
  <c r="O67" i="3" s="1"/>
  <c r="N67" i="3"/>
  <c r="D68" i="3"/>
  <c r="F68" i="3" s="1"/>
  <c r="G68" i="3"/>
  <c r="M68" i="3"/>
  <c r="O68" i="3" s="1"/>
  <c r="N68" i="3"/>
  <c r="D69" i="3"/>
  <c r="G69" i="3"/>
  <c r="F69" i="3"/>
  <c r="M69" i="3"/>
  <c r="O69" i="3" s="1"/>
  <c r="N69" i="3"/>
  <c r="D70" i="3"/>
  <c r="G70" i="3"/>
  <c r="F70" i="3"/>
  <c r="M70" i="3"/>
  <c r="O70" i="3" s="1"/>
  <c r="N70" i="3"/>
  <c r="D71" i="3"/>
  <c r="F71" i="3" s="1"/>
  <c r="G71" i="3"/>
  <c r="M71" i="3"/>
  <c r="O71" i="3" s="1"/>
  <c r="N71" i="3"/>
  <c r="D72" i="3"/>
  <c r="F72" i="3" s="1"/>
  <c r="G72" i="3"/>
  <c r="M72" i="3"/>
  <c r="O72" i="3" s="1"/>
  <c r="N72" i="3"/>
  <c r="D73" i="3"/>
  <c r="F73" i="3" s="1"/>
  <c r="G73" i="3"/>
  <c r="M73" i="3"/>
  <c r="O73" i="3" s="1"/>
  <c r="N73" i="3"/>
  <c r="D74" i="3"/>
  <c r="F74" i="3"/>
  <c r="G74" i="3"/>
  <c r="M74" i="3"/>
  <c r="O74" i="3" s="1"/>
  <c r="N74" i="3"/>
  <c r="D75" i="3"/>
  <c r="F75" i="3" s="1"/>
  <c r="G75" i="3"/>
  <c r="M75" i="3"/>
  <c r="O75" i="3" s="1"/>
  <c r="N75" i="3"/>
  <c r="D76" i="3"/>
  <c r="F76" i="3" s="1"/>
  <c r="G76" i="3"/>
  <c r="M76" i="3"/>
  <c r="O76" i="3" s="1"/>
  <c r="N76" i="3"/>
  <c r="D77" i="3"/>
  <c r="G77" i="3"/>
  <c r="F77" i="3"/>
  <c r="M77" i="3"/>
  <c r="O77" i="3" s="1"/>
  <c r="N77" i="3"/>
  <c r="D78" i="3"/>
  <c r="F78" i="3" s="1"/>
  <c r="G78" i="3"/>
  <c r="M78" i="3"/>
  <c r="O78" i="3" s="1"/>
  <c r="N78" i="3"/>
  <c r="D79" i="3"/>
  <c r="F79" i="3"/>
  <c r="G79" i="3"/>
  <c r="M79" i="3"/>
  <c r="O79" i="3" s="1"/>
  <c r="N79" i="3"/>
  <c r="D80" i="3"/>
  <c r="F80" i="3" s="1"/>
  <c r="G80" i="3"/>
  <c r="M80" i="3"/>
  <c r="O80" i="3" s="1"/>
  <c r="N80" i="3"/>
  <c r="D81" i="3"/>
  <c r="F81" i="3" s="1"/>
  <c r="G81" i="3"/>
  <c r="M81" i="3"/>
  <c r="O81" i="3" s="1"/>
  <c r="N81" i="3"/>
  <c r="D82" i="3"/>
  <c r="G82" i="3"/>
  <c r="F82" i="3"/>
  <c r="M82" i="3"/>
  <c r="O82" i="3" s="1"/>
  <c r="N82" i="3"/>
  <c r="D83" i="3"/>
  <c r="G83" i="3"/>
  <c r="F83" i="3"/>
  <c r="M83" i="3"/>
  <c r="O83" i="3" s="1"/>
  <c r="N83" i="3"/>
  <c r="D84" i="3"/>
  <c r="F84" i="3" s="1"/>
  <c r="G84" i="3"/>
  <c r="M84" i="3"/>
  <c r="O84" i="3" s="1"/>
  <c r="N84" i="3"/>
  <c r="D85" i="3"/>
  <c r="F85" i="3" s="1"/>
  <c r="G85" i="3"/>
  <c r="M85" i="3"/>
  <c r="O85" i="3" s="1"/>
  <c r="N85" i="3"/>
  <c r="D86" i="3"/>
  <c r="G86" i="3"/>
  <c r="F86" i="3"/>
  <c r="M86" i="3"/>
  <c r="O86" i="3" s="1"/>
  <c r="N86" i="3"/>
  <c r="D87" i="3"/>
  <c r="F87" i="3" s="1"/>
  <c r="G87" i="3"/>
  <c r="M87" i="3"/>
  <c r="O87" i="3" s="1"/>
  <c r="N87" i="3"/>
  <c r="D88" i="3"/>
  <c r="F88" i="3" s="1"/>
  <c r="G88" i="3"/>
  <c r="M88" i="3"/>
  <c r="O88" i="3" s="1"/>
  <c r="N88" i="3"/>
  <c r="D89" i="3"/>
  <c r="G89" i="3"/>
  <c r="F89" i="3"/>
  <c r="M89" i="3"/>
  <c r="O89" i="3" s="1"/>
  <c r="N89" i="3"/>
  <c r="D90" i="3"/>
  <c r="G90" i="3"/>
  <c r="F90" i="3"/>
  <c r="M90" i="3"/>
  <c r="O90" i="3" s="1"/>
  <c r="N90" i="3"/>
  <c r="D91" i="3"/>
  <c r="F91" i="3" s="1"/>
  <c r="G91" i="3"/>
  <c r="M91" i="3"/>
  <c r="O91" i="3" s="1"/>
  <c r="N91" i="3"/>
  <c r="D92" i="3"/>
  <c r="F92" i="3" s="1"/>
  <c r="G92" i="3"/>
  <c r="M92" i="3"/>
  <c r="O92" i="3" s="1"/>
  <c r="N92" i="3"/>
  <c r="D93" i="3"/>
  <c r="F93" i="3" s="1"/>
  <c r="G93" i="3"/>
  <c r="M93" i="3"/>
  <c r="O93" i="3" s="1"/>
  <c r="N93" i="3"/>
  <c r="D94" i="3"/>
  <c r="G94" i="3"/>
  <c r="F94" i="3"/>
  <c r="M94" i="3"/>
  <c r="O94" i="3" s="1"/>
  <c r="N94" i="3"/>
  <c r="D95" i="3"/>
  <c r="F95" i="3" s="1"/>
  <c r="G95" i="3"/>
  <c r="M95" i="3"/>
  <c r="O95" i="3" s="1"/>
  <c r="N95" i="3"/>
  <c r="D96" i="3"/>
  <c r="F96" i="3" s="1"/>
  <c r="G96" i="3"/>
  <c r="M96" i="3"/>
  <c r="O96" i="3" s="1"/>
  <c r="N96" i="3"/>
  <c r="D97" i="3"/>
  <c r="F97" i="3" s="1"/>
  <c r="G97" i="3"/>
  <c r="M97" i="3"/>
  <c r="O97" i="3" s="1"/>
  <c r="N97" i="3"/>
  <c r="D98" i="3"/>
  <c r="F98" i="3" s="1"/>
  <c r="G98" i="3"/>
  <c r="M98" i="3"/>
  <c r="O98" i="3" s="1"/>
  <c r="N98" i="3"/>
  <c r="D99" i="3"/>
  <c r="F99" i="3" s="1"/>
  <c r="G99" i="3"/>
  <c r="M99" i="3"/>
  <c r="O99" i="3" s="1"/>
  <c r="N99" i="3"/>
  <c r="D100" i="3"/>
  <c r="F100" i="3" s="1"/>
  <c r="G100" i="3"/>
  <c r="M100" i="3"/>
  <c r="O100" i="3" s="1"/>
  <c r="N100" i="3"/>
  <c r="D101" i="3"/>
  <c r="F101" i="3" s="1"/>
  <c r="G101" i="3"/>
  <c r="M101" i="3"/>
  <c r="O101" i="3" s="1"/>
  <c r="N101" i="3"/>
  <c r="D102" i="3"/>
  <c r="G102" i="3"/>
  <c r="F102" i="3"/>
  <c r="M102" i="3"/>
  <c r="O102" i="3" s="1"/>
  <c r="N102" i="3"/>
  <c r="D103" i="3"/>
  <c r="F103" i="3" s="1"/>
  <c r="G103" i="3"/>
  <c r="M103" i="3"/>
  <c r="O103" i="3" s="1"/>
  <c r="N103" i="3"/>
  <c r="D104" i="3"/>
  <c r="F104" i="3" s="1"/>
  <c r="G104" i="3"/>
  <c r="M104" i="3"/>
  <c r="O104" i="3" s="1"/>
  <c r="N104" i="3"/>
  <c r="D105" i="3"/>
  <c r="F105" i="3" s="1"/>
  <c r="G105" i="3"/>
  <c r="M105" i="3"/>
  <c r="O105" i="3" s="1"/>
  <c r="N105" i="3"/>
  <c r="D106" i="3"/>
  <c r="F106" i="3" s="1"/>
  <c r="G106" i="3"/>
  <c r="M106" i="3"/>
  <c r="O106" i="3" s="1"/>
  <c r="N106" i="3"/>
  <c r="D107" i="3"/>
  <c r="F107" i="3" s="1"/>
  <c r="G107" i="3"/>
  <c r="M107" i="3"/>
  <c r="O107" i="3" s="1"/>
  <c r="N107" i="3"/>
  <c r="D108" i="3"/>
  <c r="F108" i="3" s="1"/>
  <c r="G108" i="3"/>
  <c r="M108" i="3"/>
  <c r="O108" i="3" s="1"/>
  <c r="N108" i="3"/>
  <c r="D109" i="3"/>
  <c r="F109" i="3" s="1"/>
  <c r="G109" i="3"/>
  <c r="M109" i="3"/>
  <c r="O109" i="3" s="1"/>
  <c r="N109" i="3"/>
  <c r="D110" i="3"/>
  <c r="G110" i="3"/>
  <c r="F110" i="3"/>
  <c r="M110" i="3"/>
  <c r="O110" i="3" s="1"/>
  <c r="N110" i="3"/>
  <c r="D111" i="3"/>
  <c r="F111" i="3" s="1"/>
  <c r="G111" i="3"/>
  <c r="M111" i="3"/>
  <c r="O111" i="3" s="1"/>
  <c r="N111" i="3"/>
  <c r="D112" i="3"/>
  <c r="F112" i="3" s="1"/>
  <c r="G112" i="3"/>
  <c r="M112" i="3"/>
  <c r="O112" i="3" s="1"/>
  <c r="N112" i="3"/>
  <c r="D113" i="3"/>
  <c r="F113" i="3" s="1"/>
  <c r="G113" i="3"/>
  <c r="M113" i="3"/>
  <c r="O113" i="3" s="1"/>
  <c r="N113" i="3"/>
  <c r="D114" i="3"/>
  <c r="F114" i="3" s="1"/>
  <c r="G114" i="3"/>
  <c r="M114" i="3"/>
  <c r="O114" i="3" s="1"/>
  <c r="N114" i="3"/>
  <c r="D115" i="3"/>
  <c r="F115" i="3" s="1"/>
  <c r="G115" i="3"/>
  <c r="M115" i="3"/>
  <c r="O115" i="3" s="1"/>
  <c r="N115" i="3"/>
  <c r="D116" i="3"/>
  <c r="F116" i="3" s="1"/>
  <c r="G116" i="3"/>
  <c r="I116" i="3" s="1"/>
  <c r="L116" i="3" s="1"/>
  <c r="M116" i="3"/>
  <c r="O116" i="3" s="1"/>
  <c r="N116" i="3"/>
  <c r="D117" i="3"/>
  <c r="F117" i="3" s="1"/>
  <c r="G117" i="3"/>
  <c r="M117" i="3"/>
  <c r="O117" i="3" s="1"/>
  <c r="N117" i="3"/>
  <c r="D118" i="3"/>
  <c r="G118" i="3"/>
  <c r="F118" i="3"/>
  <c r="M118" i="3"/>
  <c r="O118" i="3" s="1"/>
  <c r="N118" i="3"/>
  <c r="D119" i="3"/>
  <c r="F119" i="3" s="1"/>
  <c r="G119" i="3"/>
  <c r="M119" i="3"/>
  <c r="O119" i="3" s="1"/>
  <c r="N119" i="3"/>
  <c r="D120" i="3"/>
  <c r="F120" i="3" s="1"/>
  <c r="G120" i="3"/>
  <c r="M120" i="3"/>
  <c r="O120" i="3" s="1"/>
  <c r="N120" i="3"/>
  <c r="D121" i="3"/>
  <c r="F121" i="3" s="1"/>
  <c r="G121" i="3"/>
  <c r="M121" i="3"/>
  <c r="O121" i="3" s="1"/>
  <c r="N121" i="3"/>
  <c r="D122" i="3"/>
  <c r="F122" i="3" s="1"/>
  <c r="G122" i="3"/>
  <c r="M122" i="3"/>
  <c r="O122" i="3" s="1"/>
  <c r="N122" i="3"/>
  <c r="D123" i="3"/>
  <c r="F123" i="3" s="1"/>
  <c r="G123" i="3"/>
  <c r="M123" i="3"/>
  <c r="O123" i="3" s="1"/>
  <c r="N123" i="3"/>
  <c r="D124" i="3"/>
  <c r="F124" i="3" s="1"/>
  <c r="G124" i="3"/>
  <c r="M124" i="3"/>
  <c r="O124" i="3" s="1"/>
  <c r="N124" i="3"/>
  <c r="D125" i="3"/>
  <c r="F125" i="3" s="1"/>
  <c r="G125" i="3"/>
  <c r="M125" i="3"/>
  <c r="O125" i="3" s="1"/>
  <c r="N125" i="3"/>
  <c r="D126" i="3"/>
  <c r="G126" i="3"/>
  <c r="F126" i="3"/>
  <c r="M126" i="3"/>
  <c r="O126" i="3" s="1"/>
  <c r="N126" i="3"/>
  <c r="D127" i="3"/>
  <c r="F127" i="3" s="1"/>
  <c r="G127" i="3"/>
  <c r="M127" i="3"/>
  <c r="O127" i="3" s="1"/>
  <c r="N127" i="3"/>
  <c r="D128" i="3"/>
  <c r="F128" i="3" s="1"/>
  <c r="G128" i="3"/>
  <c r="M128" i="3"/>
  <c r="O128" i="3" s="1"/>
  <c r="N128" i="3"/>
  <c r="D129" i="3"/>
  <c r="F129" i="3" s="1"/>
  <c r="G129" i="3"/>
  <c r="M129" i="3"/>
  <c r="O129" i="3" s="1"/>
  <c r="N129" i="3"/>
  <c r="D130" i="3"/>
  <c r="F130" i="3" s="1"/>
  <c r="G130" i="3"/>
  <c r="M130" i="3"/>
  <c r="O130" i="3" s="1"/>
  <c r="N130" i="3"/>
  <c r="D131" i="3"/>
  <c r="F131" i="3" s="1"/>
  <c r="G131" i="3"/>
  <c r="M131" i="3"/>
  <c r="O131" i="3" s="1"/>
  <c r="N131" i="3"/>
  <c r="D132" i="3"/>
  <c r="F132" i="3" s="1"/>
  <c r="G132" i="3"/>
  <c r="M132" i="3"/>
  <c r="O132" i="3" s="1"/>
  <c r="N132" i="3"/>
  <c r="D133" i="3"/>
  <c r="G133" i="3"/>
  <c r="F133" i="3"/>
  <c r="M133" i="3"/>
  <c r="O133" i="3" s="1"/>
  <c r="N133" i="3"/>
  <c r="D134" i="3"/>
  <c r="F134" i="3" s="1"/>
  <c r="G134" i="3"/>
  <c r="M134" i="3"/>
  <c r="O134" i="3" s="1"/>
  <c r="N134" i="3"/>
  <c r="D135" i="3"/>
  <c r="F135" i="3" s="1"/>
  <c r="G135" i="3"/>
  <c r="M135" i="3"/>
  <c r="O135" i="3" s="1"/>
  <c r="N135" i="3"/>
  <c r="D136" i="3"/>
  <c r="F136" i="3" s="1"/>
  <c r="G136" i="3"/>
  <c r="M136" i="3"/>
  <c r="O136" i="3" s="1"/>
  <c r="N136" i="3"/>
  <c r="D137" i="3"/>
  <c r="F137" i="3" s="1"/>
  <c r="G137" i="3"/>
  <c r="M137" i="3"/>
  <c r="O137" i="3" s="1"/>
  <c r="N137" i="3"/>
  <c r="D138" i="3"/>
  <c r="G138" i="3"/>
  <c r="F138" i="3"/>
  <c r="M138" i="3"/>
  <c r="O138" i="3" s="1"/>
  <c r="N138" i="3"/>
  <c r="D139" i="3"/>
  <c r="F139" i="3" s="1"/>
  <c r="G139" i="3"/>
  <c r="M139" i="3"/>
  <c r="O139" i="3" s="1"/>
  <c r="N139" i="3"/>
  <c r="D140" i="3"/>
  <c r="F140" i="3" s="1"/>
  <c r="G140" i="3"/>
  <c r="M140" i="3"/>
  <c r="O140" i="3" s="1"/>
  <c r="N140" i="3"/>
  <c r="D141" i="3"/>
  <c r="G141" i="3"/>
  <c r="F141" i="3"/>
  <c r="M141" i="3"/>
  <c r="O141" i="3" s="1"/>
  <c r="N141" i="3"/>
  <c r="D142" i="3"/>
  <c r="F142" i="3" s="1"/>
  <c r="G142" i="3"/>
  <c r="M142" i="3"/>
  <c r="O142" i="3" s="1"/>
  <c r="N142" i="3"/>
  <c r="D143" i="3"/>
  <c r="G143" i="3"/>
  <c r="F143" i="3"/>
  <c r="M143" i="3"/>
  <c r="O143" i="3" s="1"/>
  <c r="N143" i="3"/>
  <c r="D144" i="3"/>
  <c r="F144" i="3" s="1"/>
  <c r="G144" i="3"/>
  <c r="M144" i="3"/>
  <c r="O144" i="3" s="1"/>
  <c r="N144" i="3"/>
  <c r="D145" i="3"/>
  <c r="F145" i="3" s="1"/>
  <c r="G145" i="3"/>
  <c r="M145" i="3"/>
  <c r="O145" i="3" s="1"/>
  <c r="N145" i="3"/>
  <c r="D146" i="3"/>
  <c r="F146" i="3" s="1"/>
  <c r="G146" i="3"/>
  <c r="M146" i="3"/>
  <c r="O146" i="3" s="1"/>
  <c r="N146" i="3"/>
  <c r="D147" i="3"/>
  <c r="F147" i="3" s="1"/>
  <c r="G147" i="3"/>
  <c r="M147" i="3"/>
  <c r="O147" i="3" s="1"/>
  <c r="N147" i="3"/>
  <c r="D148" i="3"/>
  <c r="F148" i="3" s="1"/>
  <c r="G148" i="3"/>
  <c r="M148" i="3"/>
  <c r="O148" i="3" s="1"/>
  <c r="N148" i="3"/>
  <c r="D149" i="3"/>
  <c r="F149" i="3" s="1"/>
  <c r="G149" i="3"/>
  <c r="M149" i="3"/>
  <c r="O149" i="3" s="1"/>
  <c r="N149" i="3"/>
  <c r="D150" i="3"/>
  <c r="G150" i="3"/>
  <c r="F150" i="3"/>
  <c r="M150" i="3"/>
  <c r="O150" i="3" s="1"/>
  <c r="N150" i="3"/>
  <c r="D151" i="3"/>
  <c r="F151" i="3" s="1"/>
  <c r="G151" i="3"/>
  <c r="M151" i="3"/>
  <c r="O151" i="3" s="1"/>
  <c r="N151" i="3"/>
  <c r="D152" i="3"/>
  <c r="F152" i="3" s="1"/>
  <c r="G152" i="3"/>
  <c r="M152" i="3"/>
  <c r="O152" i="3" s="1"/>
  <c r="N152" i="3"/>
  <c r="D153" i="3"/>
  <c r="F153" i="3" s="1"/>
  <c r="G153" i="3"/>
  <c r="M153" i="3"/>
  <c r="O153" i="3" s="1"/>
  <c r="N153" i="3"/>
  <c r="D154" i="3"/>
  <c r="F154" i="3" s="1"/>
  <c r="G154" i="3"/>
  <c r="M154" i="3"/>
  <c r="O154" i="3" s="1"/>
  <c r="N154" i="3"/>
  <c r="D155" i="3"/>
  <c r="F155" i="3" s="1"/>
  <c r="G155" i="3"/>
  <c r="M155" i="3"/>
  <c r="O155" i="3" s="1"/>
  <c r="N155" i="3"/>
  <c r="D156" i="3"/>
  <c r="F156" i="3" s="1"/>
  <c r="G156" i="3"/>
  <c r="M156" i="3"/>
  <c r="O156" i="3" s="1"/>
  <c r="N156" i="3"/>
  <c r="D157" i="3"/>
  <c r="G157" i="3"/>
  <c r="F157" i="3"/>
  <c r="M157" i="3"/>
  <c r="O157" i="3" s="1"/>
  <c r="N157" i="3"/>
  <c r="D158" i="3"/>
  <c r="F158" i="3" s="1"/>
  <c r="G158" i="3"/>
  <c r="M158" i="3"/>
  <c r="O158" i="3" s="1"/>
  <c r="N158" i="3"/>
  <c r="D159" i="3"/>
  <c r="F159" i="3" s="1"/>
  <c r="G159" i="3"/>
  <c r="M159" i="3"/>
  <c r="O159" i="3" s="1"/>
  <c r="N159" i="3"/>
  <c r="D160" i="3"/>
  <c r="F160" i="3" s="1"/>
  <c r="G160" i="3"/>
  <c r="M160" i="3"/>
  <c r="O160" i="3" s="1"/>
  <c r="N160" i="3"/>
  <c r="D161" i="3"/>
  <c r="G161" i="3"/>
  <c r="F161" i="3"/>
  <c r="M161" i="3"/>
  <c r="O161" i="3" s="1"/>
  <c r="N161" i="3"/>
  <c r="D162" i="3"/>
  <c r="F162" i="3" s="1"/>
  <c r="G162" i="3"/>
  <c r="M162" i="3"/>
  <c r="O162" i="3" s="1"/>
  <c r="N162" i="3"/>
  <c r="D163" i="3"/>
  <c r="F163" i="3" s="1"/>
  <c r="G163" i="3"/>
  <c r="M163" i="3"/>
  <c r="O163" i="3" s="1"/>
  <c r="N163" i="3"/>
  <c r="D164" i="3"/>
  <c r="G164" i="3"/>
  <c r="F164" i="3"/>
  <c r="M164" i="3"/>
  <c r="O164" i="3" s="1"/>
  <c r="N164" i="3"/>
  <c r="D165" i="3"/>
  <c r="F165" i="3" s="1"/>
  <c r="G165" i="3"/>
  <c r="M165" i="3"/>
  <c r="O165" i="3" s="1"/>
  <c r="N165" i="3"/>
  <c r="D166" i="3"/>
  <c r="F166" i="3" s="1"/>
  <c r="G166" i="3"/>
  <c r="M166" i="3"/>
  <c r="O166" i="3" s="1"/>
  <c r="N166" i="3"/>
  <c r="D167" i="3"/>
  <c r="F167" i="3" s="1"/>
  <c r="G167" i="3"/>
  <c r="M167" i="3"/>
  <c r="O167" i="3" s="1"/>
  <c r="N167" i="3"/>
  <c r="D168" i="3"/>
  <c r="G168" i="3"/>
  <c r="F168" i="3"/>
  <c r="M168" i="3"/>
  <c r="O168" i="3" s="1"/>
  <c r="N168" i="3"/>
  <c r="S168" i="3"/>
  <c r="T168" i="3" s="1"/>
  <c r="D169" i="3"/>
  <c r="F169" i="3" s="1"/>
  <c r="G169" i="3"/>
  <c r="M169" i="3"/>
  <c r="O169" i="3" s="1"/>
  <c r="N169" i="3"/>
  <c r="S169" i="3"/>
  <c r="T169" i="3" s="1"/>
  <c r="D170" i="3"/>
  <c r="F170" i="3" s="1"/>
  <c r="G170" i="3"/>
  <c r="M170" i="3"/>
  <c r="O170" i="3" s="1"/>
  <c r="N170" i="3"/>
  <c r="S170" i="3"/>
  <c r="T170" i="3"/>
  <c r="D171" i="3"/>
  <c r="F171" i="3" s="1"/>
  <c r="G171" i="3"/>
  <c r="M171" i="3"/>
  <c r="O171" i="3" s="1"/>
  <c r="N171" i="3"/>
  <c r="S171" i="3"/>
  <c r="T171" i="3" s="1"/>
  <c r="D172" i="3"/>
  <c r="F172" i="3" s="1"/>
  <c r="G172" i="3"/>
  <c r="M172" i="3"/>
  <c r="O172" i="3" s="1"/>
  <c r="N172" i="3"/>
  <c r="S172" i="3"/>
  <c r="T172" i="3" s="1"/>
  <c r="D173" i="3"/>
  <c r="G173" i="3"/>
  <c r="F173" i="3"/>
  <c r="M173" i="3"/>
  <c r="O173" i="3" s="1"/>
  <c r="N173" i="3"/>
  <c r="S173" i="3"/>
  <c r="T173" i="3" s="1"/>
  <c r="D174" i="3"/>
  <c r="F174" i="3" s="1"/>
  <c r="G174" i="3"/>
  <c r="M174" i="3"/>
  <c r="O174" i="3" s="1"/>
  <c r="N174" i="3"/>
  <c r="S174" i="3"/>
  <c r="T174" i="3" s="1"/>
  <c r="D175" i="3"/>
  <c r="F175" i="3" s="1"/>
  <c r="G175" i="3"/>
  <c r="M175" i="3"/>
  <c r="O175" i="3" s="1"/>
  <c r="N175" i="3"/>
  <c r="S175" i="3"/>
  <c r="T175" i="3" s="1"/>
  <c r="M16" i="3"/>
  <c r="O16" i="3" s="1"/>
  <c r="N16" i="3"/>
  <c r="F17" i="3"/>
  <c r="M17" i="3"/>
  <c r="O17" i="3" s="1"/>
  <c r="N17" i="3"/>
  <c r="G18" i="3"/>
  <c r="M18" i="3"/>
  <c r="O18" i="3" s="1"/>
  <c r="N18" i="3"/>
  <c r="M19" i="3"/>
  <c r="O19" i="3" s="1"/>
  <c r="N19" i="3"/>
  <c r="D15" i="3"/>
  <c r="F15" i="3" s="1"/>
  <c r="G15" i="3"/>
  <c r="M15" i="3"/>
  <c r="O15" i="3" s="1"/>
  <c r="N15" i="3"/>
  <c r="D16" i="3"/>
  <c r="F16" i="3" s="1"/>
  <c r="G16" i="3"/>
  <c r="D17" i="3"/>
  <c r="G17" i="3"/>
  <c r="D18" i="3"/>
  <c r="F18" i="3" s="1"/>
  <c r="D19" i="3"/>
  <c r="F19" i="3" s="1"/>
  <c r="G19" i="3"/>
  <c r="N14" i="3"/>
  <c r="N13" i="3"/>
  <c r="AJ1048576" i="2"/>
  <c r="G3" i="2" s="1"/>
  <c r="J14" i="2"/>
  <c r="S14" i="2" s="1"/>
  <c r="J13" i="2"/>
  <c r="J12" i="2"/>
  <c r="M11" i="2"/>
  <c r="I3" i="2" s="1"/>
  <c r="L12" i="2"/>
  <c r="R12" i="2" s="1"/>
  <c r="L11" i="2"/>
  <c r="J11" i="2"/>
  <c r="W269" i="2"/>
  <c r="W276" i="2" s="1"/>
  <c r="W237" i="2"/>
  <c r="M14" i="2"/>
  <c r="M13" i="2"/>
  <c r="L13" i="2"/>
  <c r="C13" i="2"/>
  <c r="M12" i="2"/>
  <c r="C11" i="2"/>
  <c r="R11" i="2" l="1"/>
  <c r="I170" i="3"/>
  <c r="L170" i="3" s="1"/>
  <c r="I145" i="3"/>
  <c r="L145" i="3" s="1"/>
  <c r="I124" i="3"/>
  <c r="L124" i="3" s="1"/>
  <c r="I101" i="3"/>
  <c r="L101" i="3" s="1"/>
  <c r="I73" i="3"/>
  <c r="L73" i="3" s="1"/>
  <c r="I61" i="3"/>
  <c r="L61" i="3" s="1"/>
  <c r="I49" i="3"/>
  <c r="L49" i="3" s="1"/>
  <c r="I174" i="3"/>
  <c r="L174" i="3" s="1"/>
  <c r="I133" i="3"/>
  <c r="L133" i="3" s="1"/>
  <c r="I91" i="3"/>
  <c r="L91" i="3" s="1"/>
  <c r="I158" i="3"/>
  <c r="L158" i="3" s="1"/>
  <c r="I16" i="3"/>
  <c r="L16" i="3" s="1"/>
  <c r="I171" i="3"/>
  <c r="L171" i="3" s="1"/>
  <c r="I148" i="3"/>
  <c r="L148" i="3" s="1"/>
  <c r="I144" i="3"/>
  <c r="L144" i="3" s="1"/>
  <c r="I126" i="3"/>
  <c r="L126" i="3" s="1"/>
  <c r="I69" i="3"/>
  <c r="L69" i="3" s="1"/>
  <c r="I156" i="3"/>
  <c r="L156" i="3" s="1"/>
  <c r="I38" i="3"/>
  <c r="L38" i="3" s="1"/>
  <c r="I37" i="3"/>
  <c r="L37" i="3" s="1"/>
  <c r="I25" i="3"/>
  <c r="L25" i="3" s="1"/>
  <c r="I175" i="3"/>
  <c r="L175" i="3" s="1"/>
  <c r="I146" i="3"/>
  <c r="L146" i="3" s="1"/>
  <c r="I132" i="3"/>
  <c r="L132" i="3" s="1"/>
  <c r="I130" i="3"/>
  <c r="L130" i="3" s="1"/>
  <c r="I127" i="3"/>
  <c r="L127" i="3" s="1"/>
  <c r="I125" i="3"/>
  <c r="L125" i="3" s="1"/>
  <c r="I115" i="3"/>
  <c r="L115" i="3" s="1"/>
  <c r="I95" i="3"/>
  <c r="L95" i="3" s="1"/>
  <c r="I93" i="3"/>
  <c r="L93" i="3" s="1"/>
  <c r="I47" i="3"/>
  <c r="L47" i="3" s="1"/>
  <c r="I45" i="3"/>
  <c r="L45" i="3" s="1"/>
  <c r="I29" i="3"/>
  <c r="L29" i="3" s="1"/>
  <c r="S15" i="3"/>
  <c r="S19" i="3"/>
  <c r="S17" i="3"/>
  <c r="S16" i="3"/>
  <c r="S20" i="3"/>
  <c r="S18" i="3"/>
  <c r="O13" i="2"/>
  <c r="W244" i="2"/>
  <c r="D15" i="2" s="1"/>
  <c r="F15" i="2" s="1"/>
  <c r="E15" i="2"/>
  <c r="S16" i="2"/>
  <c r="T16" i="2" s="1"/>
  <c r="I162" i="3"/>
  <c r="L162" i="3" s="1"/>
  <c r="I15" i="3"/>
  <c r="L15" i="3" s="1"/>
  <c r="I83" i="3"/>
  <c r="L83" i="3" s="1"/>
  <c r="I75" i="3"/>
  <c r="L75" i="3" s="1"/>
  <c r="I169" i="3"/>
  <c r="L169" i="3" s="1"/>
  <c r="I149" i="3"/>
  <c r="L149" i="3" s="1"/>
  <c r="I117" i="3"/>
  <c r="L117" i="3" s="1"/>
  <c r="I85" i="3"/>
  <c r="L85" i="3" s="1"/>
  <c r="I173" i="3"/>
  <c r="L173" i="3" s="1"/>
  <c r="I159" i="3"/>
  <c r="L159" i="3" s="1"/>
  <c r="I153" i="3"/>
  <c r="L153" i="3" s="1"/>
  <c r="I150" i="3"/>
  <c r="L150" i="3" s="1"/>
  <c r="I139" i="3"/>
  <c r="L139" i="3" s="1"/>
  <c r="I136" i="3"/>
  <c r="L136" i="3" s="1"/>
  <c r="I131" i="3"/>
  <c r="L131" i="3" s="1"/>
  <c r="I111" i="3"/>
  <c r="L111" i="3" s="1"/>
  <c r="I109" i="3"/>
  <c r="L109" i="3" s="1"/>
  <c r="I108" i="3"/>
  <c r="L108" i="3" s="1"/>
  <c r="I99" i="3"/>
  <c r="L99" i="3" s="1"/>
  <c r="I89" i="3"/>
  <c r="L89" i="3" s="1"/>
  <c r="I81" i="3"/>
  <c r="L81" i="3" s="1"/>
  <c r="I71" i="3"/>
  <c r="L71" i="3" s="1"/>
  <c r="I67" i="3"/>
  <c r="L67" i="3" s="1"/>
  <c r="I48" i="3"/>
  <c r="L48" i="3" s="1"/>
  <c r="I39" i="3"/>
  <c r="L39" i="3" s="1"/>
  <c r="I63" i="3"/>
  <c r="L63" i="3" s="1"/>
  <c r="I154" i="3"/>
  <c r="L154" i="3" s="1"/>
  <c r="I151" i="3"/>
  <c r="L151" i="3" s="1"/>
  <c r="I18" i="3"/>
  <c r="L18" i="3" s="1"/>
  <c r="I143" i="3"/>
  <c r="L143" i="3" s="1"/>
  <c r="I138" i="3"/>
  <c r="L138" i="3" s="1"/>
  <c r="I110" i="3"/>
  <c r="L110" i="3" s="1"/>
  <c r="I100" i="3"/>
  <c r="L100" i="3" s="1"/>
  <c r="I23" i="3"/>
  <c r="L23" i="3" s="1"/>
  <c r="I155" i="3"/>
  <c r="L155" i="3" s="1"/>
  <c r="I119" i="3"/>
  <c r="L119" i="3" s="1"/>
  <c r="I96" i="3"/>
  <c r="L96" i="3" s="1"/>
  <c r="I79" i="3"/>
  <c r="L79" i="3" s="1"/>
  <c r="I51" i="3"/>
  <c r="L51" i="3" s="1"/>
  <c r="I27" i="3"/>
  <c r="L27" i="3" s="1"/>
  <c r="I19" i="3"/>
  <c r="L19" i="3" s="1"/>
  <c r="I167" i="3"/>
  <c r="L167" i="3" s="1"/>
  <c r="I166" i="3"/>
  <c r="L166" i="3" s="1"/>
  <c r="I157" i="3"/>
  <c r="L157" i="3" s="1"/>
  <c r="I142" i="3"/>
  <c r="L142" i="3" s="1"/>
  <c r="I141" i="3"/>
  <c r="L141" i="3" s="1"/>
  <c r="I140" i="3"/>
  <c r="L140" i="3" s="1"/>
  <c r="I137" i="3"/>
  <c r="L137" i="3" s="1"/>
  <c r="I135" i="3"/>
  <c r="L135" i="3" s="1"/>
  <c r="I123" i="3"/>
  <c r="L123" i="3" s="1"/>
  <c r="I118" i="3"/>
  <c r="L118" i="3" s="1"/>
  <c r="I107" i="3"/>
  <c r="L107" i="3" s="1"/>
  <c r="I102" i="3"/>
  <c r="L102" i="3" s="1"/>
  <c r="I77" i="3"/>
  <c r="L77" i="3" s="1"/>
  <c r="I55" i="3"/>
  <c r="L55" i="3" s="1"/>
  <c r="I22" i="3"/>
  <c r="L22" i="3" s="1"/>
  <c r="I21" i="3"/>
  <c r="L21" i="3" s="1"/>
  <c r="I17" i="3"/>
  <c r="L17" i="3" s="1"/>
  <c r="I165" i="3"/>
  <c r="L165" i="3" s="1"/>
  <c r="I161" i="3"/>
  <c r="L161" i="3" s="1"/>
  <c r="I134" i="3"/>
  <c r="L134" i="3" s="1"/>
  <c r="I103" i="3"/>
  <c r="L103" i="3" s="1"/>
  <c r="I59" i="3"/>
  <c r="L59" i="3" s="1"/>
  <c r="I31" i="3"/>
  <c r="L31" i="3" s="1"/>
  <c r="I86" i="3"/>
  <c r="L86" i="3" s="1"/>
  <c r="I35" i="3"/>
  <c r="L35" i="3" s="1"/>
  <c r="I147" i="3"/>
  <c r="L147" i="3" s="1"/>
  <c r="I129" i="3"/>
  <c r="L129" i="3" s="1"/>
  <c r="I121" i="3"/>
  <c r="L121" i="3" s="1"/>
  <c r="I113" i="3"/>
  <c r="L113" i="3" s="1"/>
  <c r="I105" i="3"/>
  <c r="L105" i="3" s="1"/>
  <c r="I97" i="3"/>
  <c r="L97" i="3" s="1"/>
  <c r="I87" i="3"/>
  <c r="L87" i="3" s="1"/>
  <c r="I68" i="3"/>
  <c r="L68" i="3" s="1"/>
  <c r="I53" i="3"/>
  <c r="L53" i="3" s="1"/>
  <c r="I43" i="3"/>
  <c r="L43" i="3" s="1"/>
  <c r="I40" i="3"/>
  <c r="L40" i="3" s="1"/>
  <c r="I24" i="3"/>
  <c r="L24" i="3" s="1"/>
  <c r="I163" i="3"/>
  <c r="L163" i="3" s="1"/>
  <c r="I152" i="3"/>
  <c r="L152" i="3" s="1"/>
  <c r="I128" i="3"/>
  <c r="L128" i="3" s="1"/>
  <c r="I120" i="3"/>
  <c r="L120" i="3" s="1"/>
  <c r="I112" i="3"/>
  <c r="L112" i="3" s="1"/>
  <c r="I104" i="3"/>
  <c r="L104" i="3" s="1"/>
  <c r="I80" i="3"/>
  <c r="L80" i="3" s="1"/>
  <c r="I65" i="3"/>
  <c r="L65" i="3" s="1"/>
  <c r="I64" i="3"/>
  <c r="L64" i="3" s="1"/>
  <c r="I52" i="3"/>
  <c r="L52" i="3" s="1"/>
  <c r="I41" i="3"/>
  <c r="L41" i="3" s="1"/>
  <c r="I33" i="3"/>
  <c r="L33" i="3" s="1"/>
  <c r="I168" i="3"/>
  <c r="L168" i="3" s="1"/>
  <c r="I160" i="3"/>
  <c r="L160" i="3" s="1"/>
  <c r="I172" i="3"/>
  <c r="L172" i="3" s="1"/>
  <c r="I164" i="3"/>
  <c r="L164" i="3" s="1"/>
  <c r="I122" i="3"/>
  <c r="L122" i="3" s="1"/>
  <c r="I98" i="3"/>
  <c r="L98" i="3" s="1"/>
  <c r="I94" i="3"/>
  <c r="L94" i="3" s="1"/>
  <c r="I88" i="3"/>
  <c r="L88" i="3" s="1"/>
  <c r="I92" i="3"/>
  <c r="L92" i="3" s="1"/>
  <c r="I90" i="3"/>
  <c r="L90" i="3" s="1"/>
  <c r="I76" i="3"/>
  <c r="L76" i="3" s="1"/>
  <c r="I72" i="3"/>
  <c r="L72" i="3" s="1"/>
  <c r="I60" i="3"/>
  <c r="L60" i="3" s="1"/>
  <c r="I56" i="3"/>
  <c r="L56" i="3" s="1"/>
  <c r="I32" i="3"/>
  <c r="L32" i="3" s="1"/>
  <c r="I114" i="3"/>
  <c r="L114" i="3" s="1"/>
  <c r="I106" i="3"/>
  <c r="L106" i="3" s="1"/>
  <c r="I78" i="3"/>
  <c r="L78" i="3" s="1"/>
  <c r="I84" i="3"/>
  <c r="L84" i="3" s="1"/>
  <c r="I82" i="3"/>
  <c r="L82" i="3" s="1"/>
  <c r="I30" i="3"/>
  <c r="L30" i="3" s="1"/>
  <c r="I70" i="3"/>
  <c r="L70" i="3" s="1"/>
  <c r="I62" i="3"/>
  <c r="L62" i="3" s="1"/>
  <c r="I54" i="3"/>
  <c r="L54" i="3" s="1"/>
  <c r="I46" i="3"/>
  <c r="L46" i="3" s="1"/>
  <c r="I44" i="3"/>
  <c r="L44" i="3" s="1"/>
  <c r="I42" i="3"/>
  <c r="L42" i="3" s="1"/>
  <c r="I28" i="3"/>
  <c r="L28" i="3" s="1"/>
  <c r="I26" i="3"/>
  <c r="L26" i="3" s="1"/>
  <c r="I74" i="3"/>
  <c r="L74" i="3" s="1"/>
  <c r="I66" i="3"/>
  <c r="L66" i="3" s="1"/>
  <c r="I58" i="3"/>
  <c r="L58" i="3" s="1"/>
  <c r="I50" i="3"/>
  <c r="L50" i="3" s="1"/>
  <c r="I36" i="3"/>
  <c r="L36" i="3" s="1"/>
  <c r="I34" i="3"/>
  <c r="L34" i="3" s="1"/>
  <c r="I20" i="3"/>
  <c r="L20" i="3" s="1"/>
  <c r="O14" i="2"/>
  <c r="O12" i="2"/>
  <c r="O11" i="2"/>
  <c r="R13" i="2"/>
  <c r="S13" i="2" s="1"/>
  <c r="T13" i="2" s="1"/>
  <c r="AI342" i="3"/>
  <c r="D12" i="3"/>
  <c r="D14" i="3"/>
  <c r="D13" i="3"/>
  <c r="W396" i="3"/>
  <c r="W403" i="3" s="1"/>
  <c r="W363" i="3"/>
  <c r="W370" i="3" s="1"/>
  <c r="W331" i="3"/>
  <c r="S11" i="2" l="1"/>
  <c r="T11" i="2" s="1"/>
  <c r="S12" i="2"/>
  <c r="T12" i="2" s="1"/>
  <c r="H15" i="2"/>
  <c r="W338" i="3"/>
  <c r="AI410" i="3"/>
  <c r="AI409" i="3"/>
  <c r="AI408" i="3"/>
  <c r="AI407" i="3"/>
  <c r="AI406" i="3"/>
  <c r="AE402" i="3"/>
  <c r="AC402" i="3"/>
  <c r="AF400" i="3"/>
  <c r="AH400" i="3" s="1"/>
  <c r="AD400" i="3"/>
  <c r="AG400" i="3" s="1"/>
  <c r="AG399" i="3"/>
  <c r="AF399" i="3"/>
  <c r="AH399" i="3" s="1"/>
  <c r="AF398" i="3"/>
  <c r="AD398" i="3"/>
  <c r="AE396" i="3"/>
  <c r="AC396" i="3"/>
  <c r="AF395" i="3"/>
  <c r="AH395" i="3" s="1"/>
  <c r="AD395" i="3"/>
  <c r="AG395" i="3" s="1"/>
  <c r="AF394" i="3"/>
  <c r="AH394" i="3" s="1"/>
  <c r="AD394" i="3"/>
  <c r="AG394" i="3" s="1"/>
  <c r="AF393" i="3"/>
  <c r="AH393" i="3" s="1"/>
  <c r="AD393" i="3"/>
  <c r="AF392" i="3"/>
  <c r="AD392" i="3"/>
  <c r="AG392" i="3" s="1"/>
  <c r="AF391" i="3"/>
  <c r="AH391" i="3" s="1"/>
  <c r="AD391" i="3"/>
  <c r="AG391" i="3" s="1"/>
  <c r="AD9" i="3"/>
  <c r="AG9" i="3" s="1"/>
  <c r="AF9" i="3"/>
  <c r="AH9" i="3" s="1"/>
  <c r="AD10" i="3"/>
  <c r="AG10" i="3" s="1"/>
  <c r="AF10" i="3"/>
  <c r="AH10" i="3" s="1"/>
  <c r="O3" i="2" l="1"/>
  <c r="K16" i="2"/>
  <c r="N16" i="2" s="1"/>
  <c r="K15" i="2"/>
  <c r="N15" i="2" s="1"/>
  <c r="AI9" i="3"/>
  <c r="AI399" i="3"/>
  <c r="AD402" i="3"/>
  <c r="AI394" i="3"/>
  <c r="AI395" i="3"/>
  <c r="AF402" i="3"/>
  <c r="AH398" i="3"/>
  <c r="AH402" i="3" s="1"/>
  <c r="AD396" i="3"/>
  <c r="AD403" i="3" s="1"/>
  <c r="AG398" i="3"/>
  <c r="AG402" i="3" s="1"/>
  <c r="AF396" i="3"/>
  <c r="AI400" i="3"/>
  <c r="AI391" i="3"/>
  <c r="AH392" i="3"/>
  <c r="AH396" i="3" s="1"/>
  <c r="AG393" i="3"/>
  <c r="AI393" i="3" s="1"/>
  <c r="AI10" i="3"/>
  <c r="M14" i="3"/>
  <c r="O14" i="3" s="1"/>
  <c r="M13" i="3"/>
  <c r="O13" i="3" s="1"/>
  <c r="M12" i="3"/>
  <c r="R13" i="3" l="1"/>
  <c r="S13" i="3" s="1"/>
  <c r="R12" i="3"/>
  <c r="J4" i="3"/>
  <c r="R14" i="3"/>
  <c r="S14" i="3" s="1"/>
  <c r="T14" i="3" s="1"/>
  <c r="E14" i="3"/>
  <c r="G14" i="3" s="1"/>
  <c r="AH405" i="3"/>
  <c r="AI398" i="3"/>
  <c r="AI402" i="3" s="1"/>
  <c r="AD405" i="3"/>
  <c r="AH403" i="3"/>
  <c r="F14" i="3" s="1"/>
  <c r="AF403" i="3"/>
  <c r="AF405" i="3"/>
  <c r="AG396" i="3"/>
  <c r="AG405" i="3" s="1"/>
  <c r="AH411" i="3"/>
  <c r="AI392" i="3"/>
  <c r="AI396" i="3" s="1"/>
  <c r="O12" i="3"/>
  <c r="T13" i="3" l="1"/>
  <c r="O4" i="3" s="1"/>
  <c r="I14" i="3"/>
  <c r="L14" i="3" s="1"/>
  <c r="AG403" i="3"/>
  <c r="T12" i="3"/>
  <c r="AI403" i="3"/>
  <c r="AG411" i="3"/>
  <c r="AI405" i="3"/>
  <c r="AI411" i="3" s="1"/>
  <c r="AH287" i="2"/>
  <c r="AG287" i="2"/>
  <c r="AI412" i="3" l="1"/>
  <c r="AH412" i="3" s="1"/>
  <c r="AG274" i="2"/>
  <c r="AF274" i="2"/>
  <c r="AH274" i="2" s="1"/>
  <c r="AC265" i="2"/>
  <c r="AC264" i="2"/>
  <c r="F999" i="1"/>
  <c r="F998" i="1"/>
  <c r="AI274" i="2" l="1"/>
  <c r="AI283" i="2"/>
  <c r="AI282" i="2"/>
  <c r="AI281" i="2"/>
  <c r="AI279" i="2"/>
  <c r="AE275" i="2"/>
  <c r="AC275" i="2"/>
  <c r="AG273" i="2"/>
  <c r="AF273" i="2"/>
  <c r="AH273" i="2" s="1"/>
  <c r="AF272" i="2"/>
  <c r="AH272" i="2" s="1"/>
  <c r="AD272" i="2"/>
  <c r="AG272" i="2" s="1"/>
  <c r="AF271" i="2"/>
  <c r="AH271" i="2" s="1"/>
  <c r="AD271" i="2"/>
  <c r="AG271" i="2" s="1"/>
  <c r="AE269" i="2"/>
  <c r="AC269" i="2"/>
  <c r="AF265" i="2"/>
  <c r="AH265" i="2" s="1"/>
  <c r="AD265" i="2"/>
  <c r="AG265" i="2" s="1"/>
  <c r="AF264" i="2"/>
  <c r="AH264" i="2" s="1"/>
  <c r="AD264" i="2"/>
  <c r="AG264" i="2" s="1"/>
  <c r="AI251" i="2"/>
  <c r="AI250" i="2"/>
  <c r="AI249" i="2"/>
  <c r="AI248" i="2"/>
  <c r="AI247" i="2"/>
  <c r="AE243" i="2"/>
  <c r="AC243" i="2"/>
  <c r="AG241" i="2"/>
  <c r="AF241" i="2"/>
  <c r="AH241" i="2" s="1"/>
  <c r="AF240" i="2"/>
  <c r="AH240" i="2" s="1"/>
  <c r="AD240" i="2"/>
  <c r="AG240" i="2" s="1"/>
  <c r="AF239" i="2"/>
  <c r="AH239" i="2" s="1"/>
  <c r="AD239" i="2"/>
  <c r="AG239" i="2" s="1"/>
  <c r="AE237" i="2"/>
  <c r="AC237" i="2"/>
  <c r="AF233" i="2"/>
  <c r="AH233" i="2" s="1"/>
  <c r="AD233" i="2"/>
  <c r="AG233" i="2" s="1"/>
  <c r="AF232" i="2"/>
  <c r="AH232" i="2" s="1"/>
  <c r="AD232" i="2"/>
  <c r="AG232" i="2" s="1"/>
  <c r="AJ187" i="6"/>
  <c r="AJ186" i="6"/>
  <c r="AJ185" i="6"/>
  <c r="AJ184" i="6"/>
  <c r="AJ183" i="6"/>
  <c r="AF179" i="6"/>
  <c r="AD179" i="6"/>
  <c r="AG177" i="6"/>
  <c r="AI177" i="6" s="1"/>
  <c r="AE177" i="6"/>
  <c r="AH177" i="6" s="1"/>
  <c r="AG176" i="6"/>
  <c r="AE176" i="6"/>
  <c r="AH176" i="6" s="1"/>
  <c r="AG175" i="6"/>
  <c r="AI175" i="6" s="1"/>
  <c r="AE175" i="6"/>
  <c r="AH175" i="6" s="1"/>
  <c r="AF173" i="6"/>
  <c r="AD173" i="6"/>
  <c r="AG169" i="6"/>
  <c r="AI169" i="6" s="1"/>
  <c r="AE169" i="6"/>
  <c r="AH169" i="6" s="1"/>
  <c r="AG168" i="6"/>
  <c r="AI168" i="6" s="1"/>
  <c r="AE168" i="6"/>
  <c r="AJ155" i="6"/>
  <c r="AJ154" i="6"/>
  <c r="AJ153" i="6"/>
  <c r="AJ152" i="6"/>
  <c r="AJ151" i="6"/>
  <c r="AF147" i="6"/>
  <c r="AD147" i="6"/>
  <c r="AG145" i="6"/>
  <c r="AI145" i="6" s="1"/>
  <c r="AE145" i="6"/>
  <c r="AH145" i="6" s="1"/>
  <c r="AG144" i="6"/>
  <c r="AI144" i="6" s="1"/>
  <c r="AE144" i="6"/>
  <c r="AH144" i="6" s="1"/>
  <c r="AG143" i="6"/>
  <c r="AI143" i="6" s="1"/>
  <c r="AE143" i="6"/>
  <c r="AH143" i="6" s="1"/>
  <c r="AF141" i="6"/>
  <c r="AD141" i="6"/>
  <c r="AG137" i="6"/>
  <c r="AI137" i="6" s="1"/>
  <c r="AE137" i="6"/>
  <c r="AH137" i="6" s="1"/>
  <c r="AG136" i="6"/>
  <c r="AI136" i="6" s="1"/>
  <c r="AE136" i="6"/>
  <c r="AH28" i="8"/>
  <c r="AI27" i="8"/>
  <c r="AI26" i="8"/>
  <c r="AI25" i="8"/>
  <c r="AI24" i="8"/>
  <c r="AI23" i="8"/>
  <c r="AE19" i="8"/>
  <c r="AC19" i="8"/>
  <c r="AF17" i="8"/>
  <c r="AH17" i="8" s="1"/>
  <c r="AD17" i="8"/>
  <c r="AG17" i="8" s="1"/>
  <c r="AF16" i="8"/>
  <c r="AH16" i="8" s="1"/>
  <c r="AD16" i="8"/>
  <c r="AG16" i="8" s="1"/>
  <c r="AF15" i="8"/>
  <c r="AH15" i="8" s="1"/>
  <c r="AD15" i="8"/>
  <c r="AE13" i="8"/>
  <c r="AC13" i="8"/>
  <c r="AF12" i="8"/>
  <c r="AH12" i="8" s="1"/>
  <c r="AD12" i="8"/>
  <c r="AG12" i="8" s="1"/>
  <c r="AF11" i="8"/>
  <c r="AH11" i="8" s="1"/>
  <c r="AD11" i="8"/>
  <c r="AG11" i="8" s="1"/>
  <c r="AF10" i="8"/>
  <c r="AH10" i="8" s="1"/>
  <c r="AD10" i="8"/>
  <c r="AG10" i="8" s="1"/>
  <c r="AF9" i="8"/>
  <c r="AH9" i="8" s="1"/>
  <c r="AD9" i="8"/>
  <c r="AG9" i="8" s="1"/>
  <c r="AF8" i="8"/>
  <c r="AH8" i="8" s="1"/>
  <c r="AD8" i="8"/>
  <c r="AG8" i="8" s="1"/>
  <c r="AI219" i="2"/>
  <c r="AI218" i="2"/>
  <c r="AI217" i="2"/>
  <c r="AI216" i="2"/>
  <c r="AI215" i="2"/>
  <c r="AE211" i="2"/>
  <c r="AC211" i="2"/>
  <c r="AG209" i="2"/>
  <c r="AF209" i="2"/>
  <c r="AH209" i="2" s="1"/>
  <c r="AF208" i="2"/>
  <c r="AH208" i="2" s="1"/>
  <c r="AD208" i="2"/>
  <c r="AG208" i="2" s="1"/>
  <c r="AF207" i="2"/>
  <c r="AH207" i="2" s="1"/>
  <c r="AD207" i="2"/>
  <c r="AG207" i="2" s="1"/>
  <c r="AE205" i="2"/>
  <c r="AC205" i="2"/>
  <c r="AF201" i="2"/>
  <c r="AH201" i="2" s="1"/>
  <c r="AD201" i="2"/>
  <c r="AG201" i="2" s="1"/>
  <c r="AF200" i="2"/>
  <c r="AD200" i="2"/>
  <c r="AG200" i="2" s="1"/>
  <c r="AJ123" i="6"/>
  <c r="AJ122" i="6"/>
  <c r="AJ121" i="6"/>
  <c r="AJ120" i="6"/>
  <c r="AJ119" i="6"/>
  <c r="AF115" i="6"/>
  <c r="AD115" i="6"/>
  <c r="AG113" i="6"/>
  <c r="AI113" i="6" s="1"/>
  <c r="AE113" i="6"/>
  <c r="AH113" i="6" s="1"/>
  <c r="AG112" i="6"/>
  <c r="AI112" i="6" s="1"/>
  <c r="AE112" i="6"/>
  <c r="AH112" i="6" s="1"/>
  <c r="AG111" i="6"/>
  <c r="AI111" i="6" s="1"/>
  <c r="AE111" i="6"/>
  <c r="AH111" i="6" s="1"/>
  <c r="AF109" i="6"/>
  <c r="AD109" i="6"/>
  <c r="AG105" i="6"/>
  <c r="AI105" i="6" s="1"/>
  <c r="AE105" i="6"/>
  <c r="AH105" i="6" s="1"/>
  <c r="AG104" i="6"/>
  <c r="AI104" i="6" s="1"/>
  <c r="AE104" i="6"/>
  <c r="AI187" i="2"/>
  <c r="AI186" i="2"/>
  <c r="AI185" i="2"/>
  <c r="AI184" i="2"/>
  <c r="AI183" i="2"/>
  <c r="AE179" i="2"/>
  <c r="AC179" i="2"/>
  <c r="AF177" i="2"/>
  <c r="AH177" i="2" s="1"/>
  <c r="AD177" i="2"/>
  <c r="AG177" i="2" s="1"/>
  <c r="AF176" i="2"/>
  <c r="AH176" i="2" s="1"/>
  <c r="AD176" i="2"/>
  <c r="AG176" i="2" s="1"/>
  <c r="AF175" i="2"/>
  <c r="AH175" i="2" s="1"/>
  <c r="AD175" i="2"/>
  <c r="AG175" i="2" s="1"/>
  <c r="AE173" i="2"/>
  <c r="AC173" i="2"/>
  <c r="AF169" i="2"/>
  <c r="AH169" i="2" s="1"/>
  <c r="AD169" i="2"/>
  <c r="AG169" i="2" s="1"/>
  <c r="AF168" i="2"/>
  <c r="AH168" i="2" s="1"/>
  <c r="AD168" i="2"/>
  <c r="L59" i="7"/>
  <c r="L58" i="7"/>
  <c r="L57" i="7"/>
  <c r="L56" i="7"/>
  <c r="L55" i="7"/>
  <c r="H51" i="7"/>
  <c r="F51" i="7"/>
  <c r="I49" i="7"/>
  <c r="K49" i="7" s="1"/>
  <c r="G49" i="7"/>
  <c r="J49" i="7" s="1"/>
  <c r="I48" i="7"/>
  <c r="K48" i="7" s="1"/>
  <c r="G48" i="7"/>
  <c r="J48" i="7" s="1"/>
  <c r="I47" i="7"/>
  <c r="K47" i="7" s="1"/>
  <c r="G47" i="7"/>
  <c r="G51" i="7" s="1"/>
  <c r="H45" i="7"/>
  <c r="F45" i="7"/>
  <c r="I41" i="7"/>
  <c r="K41" i="7" s="1"/>
  <c r="G41" i="7"/>
  <c r="J41" i="7" s="1"/>
  <c r="I40" i="7"/>
  <c r="G40" i="7"/>
  <c r="L27" i="7"/>
  <c r="L26" i="7"/>
  <c r="L25" i="7"/>
  <c r="L24" i="7"/>
  <c r="L23" i="7"/>
  <c r="H19" i="7"/>
  <c r="F19" i="7"/>
  <c r="I17" i="7"/>
  <c r="K17" i="7" s="1"/>
  <c r="G17" i="7"/>
  <c r="J17" i="7" s="1"/>
  <c r="I16" i="7"/>
  <c r="K16" i="7" s="1"/>
  <c r="G16" i="7"/>
  <c r="J16" i="7" s="1"/>
  <c r="I15" i="7"/>
  <c r="K15" i="7" s="1"/>
  <c r="G15" i="7"/>
  <c r="H13" i="7"/>
  <c r="F13" i="7"/>
  <c r="I9" i="7"/>
  <c r="K9" i="7" s="1"/>
  <c r="G9" i="7"/>
  <c r="J9" i="7" s="1"/>
  <c r="I8" i="7"/>
  <c r="G8" i="7"/>
  <c r="G13" i="7" s="1"/>
  <c r="AI155" i="2"/>
  <c r="AI154" i="2"/>
  <c r="AI153" i="2"/>
  <c r="AI152" i="2"/>
  <c r="AI151" i="2"/>
  <c r="AE147" i="2"/>
  <c r="AC147" i="2"/>
  <c r="AF145" i="2"/>
  <c r="AH145" i="2" s="1"/>
  <c r="AD145" i="2"/>
  <c r="AG145" i="2" s="1"/>
  <c r="AF144" i="2"/>
  <c r="AH144" i="2" s="1"/>
  <c r="AD144" i="2"/>
  <c r="AG144" i="2" s="1"/>
  <c r="AF143" i="2"/>
  <c r="AH143" i="2" s="1"/>
  <c r="AD143" i="2"/>
  <c r="AE141" i="2"/>
  <c r="AC141" i="2"/>
  <c r="AF137" i="2"/>
  <c r="AH137" i="2" s="1"/>
  <c r="AD137" i="2"/>
  <c r="AG137" i="2" s="1"/>
  <c r="AF136" i="2"/>
  <c r="AD136" i="2"/>
  <c r="AG136" i="2" s="1"/>
  <c r="AI123" i="2"/>
  <c r="AI122" i="2"/>
  <c r="AI121" i="2"/>
  <c r="AI120" i="2"/>
  <c r="AI119" i="2"/>
  <c r="AE115" i="2"/>
  <c r="AC115" i="2"/>
  <c r="AF113" i="2"/>
  <c r="AH113" i="2" s="1"/>
  <c r="AD113" i="2"/>
  <c r="AG113" i="2" s="1"/>
  <c r="AF112" i="2"/>
  <c r="AD112" i="2"/>
  <c r="AG112" i="2" s="1"/>
  <c r="AF111" i="2"/>
  <c r="AH111" i="2" s="1"/>
  <c r="AD111" i="2"/>
  <c r="AG111" i="2" s="1"/>
  <c r="AE109" i="2"/>
  <c r="AC109" i="2"/>
  <c r="AF105" i="2"/>
  <c r="AH105" i="2" s="1"/>
  <c r="AD105" i="2"/>
  <c r="AG105" i="2" s="1"/>
  <c r="AF104" i="2"/>
  <c r="AH104" i="2" s="1"/>
  <c r="AD104" i="2"/>
  <c r="AG27" i="5"/>
  <c r="AG26" i="5"/>
  <c r="AG25" i="5"/>
  <c r="AG24" i="5"/>
  <c r="AG23" i="5"/>
  <c r="AC19" i="5"/>
  <c r="AA19" i="5"/>
  <c r="AD17" i="5"/>
  <c r="AF17" i="5" s="1"/>
  <c r="AB17" i="5"/>
  <c r="AE17" i="5" s="1"/>
  <c r="AG17" i="5" s="1"/>
  <c r="AD16" i="5"/>
  <c r="AF16" i="5" s="1"/>
  <c r="AB16" i="5"/>
  <c r="AE16" i="5" s="1"/>
  <c r="AD15" i="5"/>
  <c r="AF15" i="5" s="1"/>
  <c r="AB15" i="5"/>
  <c r="AE15" i="5" s="1"/>
  <c r="AC13" i="5"/>
  <c r="AA13" i="5"/>
  <c r="AD9" i="5"/>
  <c r="AF9" i="5" s="1"/>
  <c r="AB9" i="5"/>
  <c r="AD8" i="5"/>
  <c r="AF8" i="5" s="1"/>
  <c r="AB8" i="5"/>
  <c r="AE8" i="5" s="1"/>
  <c r="AI91" i="2"/>
  <c r="AI90" i="2"/>
  <c r="AI89" i="2"/>
  <c r="AI88" i="2"/>
  <c r="AI87" i="2"/>
  <c r="AE83" i="2"/>
  <c r="AC83" i="2"/>
  <c r="AF81" i="2"/>
  <c r="AH81" i="2" s="1"/>
  <c r="AD81" i="2"/>
  <c r="AG81" i="2" s="1"/>
  <c r="AF80" i="2"/>
  <c r="AH80" i="2" s="1"/>
  <c r="AD80" i="2"/>
  <c r="AG80" i="2" s="1"/>
  <c r="AF79" i="2"/>
  <c r="AD79" i="2"/>
  <c r="AG79" i="2" s="1"/>
  <c r="AE77" i="2"/>
  <c r="AC77" i="2"/>
  <c r="AF73" i="2"/>
  <c r="AH73" i="2" s="1"/>
  <c r="AD73" i="2"/>
  <c r="AF72" i="2"/>
  <c r="AH72" i="2" s="1"/>
  <c r="AD72" i="2"/>
  <c r="AG72" i="2" s="1"/>
  <c r="AI59" i="2"/>
  <c r="AI58" i="2"/>
  <c r="AI57" i="2"/>
  <c r="AI56" i="2"/>
  <c r="AI55" i="2"/>
  <c r="AE51" i="2"/>
  <c r="AC51" i="2"/>
  <c r="AF49" i="2"/>
  <c r="AH49" i="2" s="1"/>
  <c r="AD49" i="2"/>
  <c r="AG49" i="2" s="1"/>
  <c r="AF48" i="2"/>
  <c r="AD48" i="2"/>
  <c r="AG48" i="2" s="1"/>
  <c r="AF47" i="2"/>
  <c r="AH47" i="2" s="1"/>
  <c r="AD47" i="2"/>
  <c r="AG47" i="2" s="1"/>
  <c r="AE45" i="2"/>
  <c r="AC45" i="2"/>
  <c r="AF41" i="2"/>
  <c r="AH41" i="2" s="1"/>
  <c r="AD41" i="2"/>
  <c r="AG41" i="2" s="1"/>
  <c r="AF40" i="2"/>
  <c r="AH40" i="2" s="1"/>
  <c r="AD40" i="2"/>
  <c r="AI27" i="2"/>
  <c r="AI26" i="2"/>
  <c r="AI25" i="2"/>
  <c r="AI24" i="2"/>
  <c r="AI23" i="2"/>
  <c r="AE19" i="2"/>
  <c r="AC19" i="2"/>
  <c r="AF17" i="2"/>
  <c r="AH17" i="2" s="1"/>
  <c r="AD17" i="2"/>
  <c r="AG17" i="2" s="1"/>
  <c r="AF16" i="2"/>
  <c r="AH16" i="2" s="1"/>
  <c r="AD16" i="2"/>
  <c r="AG16" i="2" s="1"/>
  <c r="AF15" i="2"/>
  <c r="AD15" i="2"/>
  <c r="AG15" i="2" s="1"/>
  <c r="AE13" i="2"/>
  <c r="AC13" i="2"/>
  <c r="AF9" i="2"/>
  <c r="AH9" i="2" s="1"/>
  <c r="AD9" i="2"/>
  <c r="AG9" i="2" s="1"/>
  <c r="AF8" i="2"/>
  <c r="AH8" i="2" s="1"/>
  <c r="AD8" i="2"/>
  <c r="AG8" i="2" s="1"/>
  <c r="AJ27" i="6"/>
  <c r="AJ26" i="6"/>
  <c r="AJ25" i="6"/>
  <c r="AJ24" i="6"/>
  <c r="AJ23" i="6"/>
  <c r="AF19" i="6"/>
  <c r="AD19" i="6"/>
  <c r="AJ59" i="6"/>
  <c r="AJ58" i="6"/>
  <c r="AJ57" i="6"/>
  <c r="AJ56" i="6"/>
  <c r="AJ55" i="6"/>
  <c r="AF51" i="6"/>
  <c r="AD51" i="6"/>
  <c r="AG49" i="6"/>
  <c r="AI49" i="6" s="1"/>
  <c r="AE49" i="6"/>
  <c r="AH49" i="6" s="1"/>
  <c r="AG48" i="6"/>
  <c r="AI48" i="6" s="1"/>
  <c r="AE48" i="6"/>
  <c r="AH48" i="6" s="1"/>
  <c r="AG47" i="6"/>
  <c r="AI47" i="6" s="1"/>
  <c r="AE47" i="6"/>
  <c r="AF45" i="6"/>
  <c r="AD45" i="6"/>
  <c r="AG41" i="6"/>
  <c r="AI41" i="6" s="1"/>
  <c r="AE41" i="6"/>
  <c r="AH41" i="6" s="1"/>
  <c r="AG40" i="6"/>
  <c r="AE40" i="6"/>
  <c r="AH40" i="6" s="1"/>
  <c r="AJ91" i="6"/>
  <c r="AJ90" i="6"/>
  <c r="AJ89" i="6"/>
  <c r="AJ88" i="6"/>
  <c r="AJ87" i="6"/>
  <c r="AF83" i="6"/>
  <c r="AD83" i="6"/>
  <c r="AG81" i="6"/>
  <c r="AI81" i="6" s="1"/>
  <c r="AE81" i="6"/>
  <c r="AH81" i="6" s="1"/>
  <c r="AG80" i="6"/>
  <c r="AI80" i="6" s="1"/>
  <c r="AE80" i="6"/>
  <c r="AH80" i="6" s="1"/>
  <c r="AG79" i="6"/>
  <c r="AE79" i="6"/>
  <c r="AH79" i="6" s="1"/>
  <c r="AF77" i="6"/>
  <c r="AD77" i="6"/>
  <c r="AG73" i="6"/>
  <c r="AI73" i="6" s="1"/>
  <c r="AE73" i="6"/>
  <c r="AH73" i="6" s="1"/>
  <c r="AG72" i="6"/>
  <c r="AI72" i="6" s="1"/>
  <c r="AE72" i="6"/>
  <c r="L20" i="4"/>
  <c r="L19" i="4"/>
  <c r="L18" i="4"/>
  <c r="L17" i="4"/>
  <c r="L16" i="4"/>
  <c r="I13" i="4"/>
  <c r="K13" i="4" s="1"/>
  <c r="G13" i="4"/>
  <c r="J13" i="4" s="1"/>
  <c r="I12" i="4"/>
  <c r="K12" i="4" s="1"/>
  <c r="G12" i="4"/>
  <c r="J12" i="4" s="1"/>
  <c r="I11" i="4"/>
  <c r="K11" i="4" s="1"/>
  <c r="G11" i="4"/>
  <c r="J11" i="4" s="1"/>
  <c r="I10" i="4"/>
  <c r="K10" i="4" s="1"/>
  <c r="G10" i="4"/>
  <c r="J10" i="4" s="1"/>
  <c r="I9" i="4"/>
  <c r="K9" i="4" s="1"/>
  <c r="G9" i="4"/>
  <c r="J9" i="4" s="1"/>
  <c r="I8" i="4"/>
  <c r="K8" i="4" s="1"/>
  <c r="G8" i="4"/>
  <c r="I7" i="4"/>
  <c r="G7" i="4"/>
  <c r="J7" i="4" s="1"/>
  <c r="AI377" i="3"/>
  <c r="AI376" i="3"/>
  <c r="AI375" i="3"/>
  <c r="AI374" i="3"/>
  <c r="AI373" i="3"/>
  <c r="AE369" i="3"/>
  <c r="AC369" i="3"/>
  <c r="AF367" i="3"/>
  <c r="AH367" i="3" s="1"/>
  <c r="AD367" i="3"/>
  <c r="AG366" i="3"/>
  <c r="AF366" i="3"/>
  <c r="AH366" i="3" s="1"/>
  <c r="AF365" i="3"/>
  <c r="AH365" i="3" s="1"/>
  <c r="AD365" i="3"/>
  <c r="AG365" i="3" s="1"/>
  <c r="AE363" i="3"/>
  <c r="AC363" i="3"/>
  <c r="AF362" i="3"/>
  <c r="AH362" i="3" s="1"/>
  <c r="AD362" i="3"/>
  <c r="AG362" i="3" s="1"/>
  <c r="AF361" i="3"/>
  <c r="AH361" i="3" s="1"/>
  <c r="AD361" i="3"/>
  <c r="AG361" i="3" s="1"/>
  <c r="AF360" i="3"/>
  <c r="AH360" i="3" s="1"/>
  <c r="AD360" i="3"/>
  <c r="AG360" i="3" s="1"/>
  <c r="AF359" i="3"/>
  <c r="AH359" i="3" s="1"/>
  <c r="AD359" i="3"/>
  <c r="AG359" i="3" s="1"/>
  <c r="AF358" i="3"/>
  <c r="AD358" i="3"/>
  <c r="AG358" i="3" s="1"/>
  <c r="AI345" i="3"/>
  <c r="AI344" i="3"/>
  <c r="AI343" i="3"/>
  <c r="AI341" i="3"/>
  <c r="AE337" i="3"/>
  <c r="AC337" i="3"/>
  <c r="AF335" i="3"/>
  <c r="AH335" i="3" s="1"/>
  <c r="AD335" i="3"/>
  <c r="AG335" i="3" s="1"/>
  <c r="AG334" i="3"/>
  <c r="AF334" i="3"/>
  <c r="AH334" i="3" s="1"/>
  <c r="AF333" i="3"/>
  <c r="AH333" i="3" s="1"/>
  <c r="AD333" i="3"/>
  <c r="AE331" i="3"/>
  <c r="AC331" i="3"/>
  <c r="AF330" i="3"/>
  <c r="AH330" i="3" s="1"/>
  <c r="AD330" i="3"/>
  <c r="AG330" i="3" s="1"/>
  <c r="AF329" i="3"/>
  <c r="AH329" i="3" s="1"/>
  <c r="AD329" i="3"/>
  <c r="AG329" i="3" s="1"/>
  <c r="AF328" i="3"/>
  <c r="AH328" i="3" s="1"/>
  <c r="AD328" i="3"/>
  <c r="AG328" i="3" s="1"/>
  <c r="AF327" i="3"/>
  <c r="AH327" i="3" s="1"/>
  <c r="AD327" i="3"/>
  <c r="AG327" i="3" s="1"/>
  <c r="AF326" i="3"/>
  <c r="AD326" i="3"/>
  <c r="AI313" i="3"/>
  <c r="AI312" i="3"/>
  <c r="AI311" i="3"/>
  <c r="AI310" i="3"/>
  <c r="AI309" i="3"/>
  <c r="AE305" i="3"/>
  <c r="AC305" i="3"/>
  <c r="AF303" i="3"/>
  <c r="AH303" i="3" s="1"/>
  <c r="AD303" i="3"/>
  <c r="AG303" i="3" s="1"/>
  <c r="AG302" i="3"/>
  <c r="AF302" i="3"/>
  <c r="AH302" i="3" s="1"/>
  <c r="AF301" i="3"/>
  <c r="AH301" i="3" s="1"/>
  <c r="AD301" i="3"/>
  <c r="AG301" i="3" s="1"/>
  <c r="AE299" i="3"/>
  <c r="AC299" i="3"/>
  <c r="AF298" i="3"/>
  <c r="AH298" i="3" s="1"/>
  <c r="AD298" i="3"/>
  <c r="AG298" i="3" s="1"/>
  <c r="AF297" i="3"/>
  <c r="AH297" i="3" s="1"/>
  <c r="AD297" i="3"/>
  <c r="AG297" i="3" s="1"/>
  <c r="AF296" i="3"/>
  <c r="AH296" i="3" s="1"/>
  <c r="AD296" i="3"/>
  <c r="AG296" i="3" s="1"/>
  <c r="AF295" i="3"/>
  <c r="AH295" i="3" s="1"/>
  <c r="AD295" i="3"/>
  <c r="AG295" i="3" s="1"/>
  <c r="AF294" i="3"/>
  <c r="AD294" i="3"/>
  <c r="AI281" i="3"/>
  <c r="AI280" i="3"/>
  <c r="AI279" i="3"/>
  <c r="AI278" i="3"/>
  <c r="AI277" i="3"/>
  <c r="AE273" i="3"/>
  <c r="AC273" i="3"/>
  <c r="AF271" i="3"/>
  <c r="AH271" i="3" s="1"/>
  <c r="AD271" i="3"/>
  <c r="AG270" i="3"/>
  <c r="AF270" i="3"/>
  <c r="AH270" i="3" s="1"/>
  <c r="AF269" i="3"/>
  <c r="AD269" i="3"/>
  <c r="AG269" i="3" s="1"/>
  <c r="AE267" i="3"/>
  <c r="AC267" i="3"/>
  <c r="AF266" i="3"/>
  <c r="AH266" i="3" s="1"/>
  <c r="AD266" i="3"/>
  <c r="AG266" i="3" s="1"/>
  <c r="AF265" i="3"/>
  <c r="AH265" i="3" s="1"/>
  <c r="AD265" i="3"/>
  <c r="AG265" i="3" s="1"/>
  <c r="AF264" i="3"/>
  <c r="AH264" i="3" s="1"/>
  <c r="AD264" i="3"/>
  <c r="AG264" i="3" s="1"/>
  <c r="AF263" i="3"/>
  <c r="AD263" i="3"/>
  <c r="AG263" i="3" s="1"/>
  <c r="AF262" i="3"/>
  <c r="AH262" i="3" s="1"/>
  <c r="AD262" i="3"/>
  <c r="AG262" i="3" s="1"/>
  <c r="AI249" i="3"/>
  <c r="AI248" i="3"/>
  <c r="AI247" i="3"/>
  <c r="AI246" i="3"/>
  <c r="AI245" i="3"/>
  <c r="AE241" i="3"/>
  <c r="AC241" i="3"/>
  <c r="AF239" i="3"/>
  <c r="AH239" i="3" s="1"/>
  <c r="AD239" i="3"/>
  <c r="AG239" i="3" s="1"/>
  <c r="AG238" i="3"/>
  <c r="AF238" i="3"/>
  <c r="AH238" i="3" s="1"/>
  <c r="AF237" i="3"/>
  <c r="AH237" i="3" s="1"/>
  <c r="AD237" i="3"/>
  <c r="AD241" i="3" s="1"/>
  <c r="AE235" i="3"/>
  <c r="AC235" i="3"/>
  <c r="AF234" i="3"/>
  <c r="AH234" i="3" s="1"/>
  <c r="AD234" i="3"/>
  <c r="AG234" i="3" s="1"/>
  <c r="AF233" i="3"/>
  <c r="AH233" i="3" s="1"/>
  <c r="AD233" i="3"/>
  <c r="AG233" i="3" s="1"/>
  <c r="AF232" i="3"/>
  <c r="AH232" i="3" s="1"/>
  <c r="AD232" i="3"/>
  <c r="AG232" i="3" s="1"/>
  <c r="AF231" i="3"/>
  <c r="AH231" i="3" s="1"/>
  <c r="AD231" i="3"/>
  <c r="AG231" i="3" s="1"/>
  <c r="AF230" i="3"/>
  <c r="AD230" i="3"/>
  <c r="AI217" i="3"/>
  <c r="AI216" i="3"/>
  <c r="AI215" i="3"/>
  <c r="AI214" i="3"/>
  <c r="AI213" i="3"/>
  <c r="AE209" i="3"/>
  <c r="AC209" i="3"/>
  <c r="AF207" i="3"/>
  <c r="AH207" i="3" s="1"/>
  <c r="AD207" i="3"/>
  <c r="AG206" i="3"/>
  <c r="AF206" i="3"/>
  <c r="AH206" i="3" s="1"/>
  <c r="AF205" i="3"/>
  <c r="AH205" i="3" s="1"/>
  <c r="AD205" i="3"/>
  <c r="AG205" i="3" s="1"/>
  <c r="AE203" i="3"/>
  <c r="AC203" i="3"/>
  <c r="AF202" i="3"/>
  <c r="AH202" i="3" s="1"/>
  <c r="AD202" i="3"/>
  <c r="AG202" i="3" s="1"/>
  <c r="AF201" i="3"/>
  <c r="AH201" i="3" s="1"/>
  <c r="AD201" i="3"/>
  <c r="AG201" i="3" s="1"/>
  <c r="AF200" i="3"/>
  <c r="AH200" i="3" s="1"/>
  <c r="AD200" i="3"/>
  <c r="AG200" i="3" s="1"/>
  <c r="AF199" i="3"/>
  <c r="AH199" i="3" s="1"/>
  <c r="AD199" i="3"/>
  <c r="AG199" i="3" s="1"/>
  <c r="AF198" i="3"/>
  <c r="AD198" i="3"/>
  <c r="AG198" i="3" s="1"/>
  <c r="AI185" i="3"/>
  <c r="AI184" i="3"/>
  <c r="AI183" i="3"/>
  <c r="AI182" i="3"/>
  <c r="AI181" i="3"/>
  <c r="AE177" i="3"/>
  <c r="AC177" i="3"/>
  <c r="AF175" i="3"/>
  <c r="AH175" i="3" s="1"/>
  <c r="AD175" i="3"/>
  <c r="AG174" i="3"/>
  <c r="AF174" i="3"/>
  <c r="AH174" i="3" s="1"/>
  <c r="AF173" i="3"/>
  <c r="AD173" i="3"/>
  <c r="AG173" i="3" s="1"/>
  <c r="AE171" i="3"/>
  <c r="AC171" i="3"/>
  <c r="AF170" i="3"/>
  <c r="AH170" i="3" s="1"/>
  <c r="AD170" i="3"/>
  <c r="AG170" i="3" s="1"/>
  <c r="AF169" i="3"/>
  <c r="AH169" i="3" s="1"/>
  <c r="AD169" i="3"/>
  <c r="AG169" i="3" s="1"/>
  <c r="AF168" i="3"/>
  <c r="AH168" i="3" s="1"/>
  <c r="AD168" i="3"/>
  <c r="AG168" i="3" s="1"/>
  <c r="AF167" i="3"/>
  <c r="AH167" i="3" s="1"/>
  <c r="AD167" i="3"/>
  <c r="AG167" i="3" s="1"/>
  <c r="AF166" i="3"/>
  <c r="AH166" i="3" s="1"/>
  <c r="AD166" i="3"/>
  <c r="AG166" i="3" s="1"/>
  <c r="AI153" i="3"/>
  <c r="AI152" i="3"/>
  <c r="AI151" i="3"/>
  <c r="AI150" i="3"/>
  <c r="AI149" i="3"/>
  <c r="AE145" i="3"/>
  <c r="AC145" i="3"/>
  <c r="AF143" i="3"/>
  <c r="AH143" i="3" s="1"/>
  <c r="AD143" i="3"/>
  <c r="AG142" i="3"/>
  <c r="AF142" i="3"/>
  <c r="AH142" i="3" s="1"/>
  <c r="AF141" i="3"/>
  <c r="AH141" i="3" s="1"/>
  <c r="AD141" i="3"/>
  <c r="AG141" i="3" s="1"/>
  <c r="AE139" i="3"/>
  <c r="AC139" i="3"/>
  <c r="AF138" i="3"/>
  <c r="AH138" i="3" s="1"/>
  <c r="AD138" i="3"/>
  <c r="AG138" i="3" s="1"/>
  <c r="AF137" i="3"/>
  <c r="AH137" i="3" s="1"/>
  <c r="AD137" i="3"/>
  <c r="AG137" i="3" s="1"/>
  <c r="AF136" i="3"/>
  <c r="AH136" i="3" s="1"/>
  <c r="AD136" i="3"/>
  <c r="AG136" i="3" s="1"/>
  <c r="AF135" i="3"/>
  <c r="AH135" i="3" s="1"/>
  <c r="AD135" i="3"/>
  <c r="AG135" i="3" s="1"/>
  <c r="AF134" i="3"/>
  <c r="AD134" i="3"/>
  <c r="AG134" i="3" s="1"/>
  <c r="AI57" i="3"/>
  <c r="AI56" i="3"/>
  <c r="AI55" i="3"/>
  <c r="AI54" i="3"/>
  <c r="AI53" i="3"/>
  <c r="AE49" i="3"/>
  <c r="AC49" i="3"/>
  <c r="AF47" i="3"/>
  <c r="AH47" i="3" s="1"/>
  <c r="AD47" i="3"/>
  <c r="AG47" i="3" s="1"/>
  <c r="AF46" i="3"/>
  <c r="AH46" i="3" s="1"/>
  <c r="AD46" i="3"/>
  <c r="AG46" i="3" s="1"/>
  <c r="AF45" i="3"/>
  <c r="AD45" i="3"/>
  <c r="AG45" i="3" s="1"/>
  <c r="AE43" i="3"/>
  <c r="AC43" i="3"/>
  <c r="AF39" i="3"/>
  <c r="AH39" i="3" s="1"/>
  <c r="AD39" i="3"/>
  <c r="AG39" i="3" s="1"/>
  <c r="AF38" i="3"/>
  <c r="AH38" i="3" s="1"/>
  <c r="AD38" i="3"/>
  <c r="AI25" i="3"/>
  <c r="AI24" i="3"/>
  <c r="AI23" i="3"/>
  <c r="AI22" i="3"/>
  <c r="AI21" i="3"/>
  <c r="AE17" i="3"/>
  <c r="AC17" i="3"/>
  <c r="AF15" i="3"/>
  <c r="AH15" i="3" s="1"/>
  <c r="AD15" i="3"/>
  <c r="AG15" i="3" s="1"/>
  <c r="AF14" i="3"/>
  <c r="AH14" i="3" s="1"/>
  <c r="AD14" i="3"/>
  <c r="AG14" i="3" s="1"/>
  <c r="AE13" i="3"/>
  <c r="AC13" i="3"/>
  <c r="AF12" i="3"/>
  <c r="AH12" i="3" s="1"/>
  <c r="AD12" i="3"/>
  <c r="AG12" i="3" s="1"/>
  <c r="AF11" i="3"/>
  <c r="AH11" i="3" s="1"/>
  <c r="AD11" i="3"/>
  <c r="AI121" i="3"/>
  <c r="AI120" i="3"/>
  <c r="AI119" i="3"/>
  <c r="AI118" i="3"/>
  <c r="AI117" i="3"/>
  <c r="AE113" i="3"/>
  <c r="AC113" i="3"/>
  <c r="AF111" i="3"/>
  <c r="AH111" i="3" s="1"/>
  <c r="AD111" i="3"/>
  <c r="AG111" i="3" s="1"/>
  <c r="AG110" i="3"/>
  <c r="AF110" i="3"/>
  <c r="AH110" i="3" s="1"/>
  <c r="AF109" i="3"/>
  <c r="AH109" i="3" s="1"/>
  <c r="AD109" i="3"/>
  <c r="AD113" i="3" s="1"/>
  <c r="AE107" i="3"/>
  <c r="AC107" i="3"/>
  <c r="AF106" i="3"/>
  <c r="AH106" i="3" s="1"/>
  <c r="AD106" i="3"/>
  <c r="AG106" i="3" s="1"/>
  <c r="AF105" i="3"/>
  <c r="AH105" i="3" s="1"/>
  <c r="AD105" i="3"/>
  <c r="AG105" i="3" s="1"/>
  <c r="AF104" i="3"/>
  <c r="AH104" i="3" s="1"/>
  <c r="AD104" i="3"/>
  <c r="AG104" i="3" s="1"/>
  <c r="AF103" i="3"/>
  <c r="AH103" i="3" s="1"/>
  <c r="AD103" i="3"/>
  <c r="AG103" i="3" s="1"/>
  <c r="AF102" i="3"/>
  <c r="AD102" i="3"/>
  <c r="AI89" i="3"/>
  <c r="AI88" i="3"/>
  <c r="AI87" i="3"/>
  <c r="AI86" i="3"/>
  <c r="AI85" i="3"/>
  <c r="AE81" i="3"/>
  <c r="AC81" i="3"/>
  <c r="AF79" i="3"/>
  <c r="AH79" i="3" s="1"/>
  <c r="AD79" i="3"/>
  <c r="AG79" i="3" s="1"/>
  <c r="AG78" i="3"/>
  <c r="AF78" i="3"/>
  <c r="AH78" i="3" s="1"/>
  <c r="AF77" i="3"/>
  <c r="AH77" i="3" s="1"/>
  <c r="AD77" i="3"/>
  <c r="AD81" i="3" s="1"/>
  <c r="AE75" i="3"/>
  <c r="AC75" i="3"/>
  <c r="AF74" i="3"/>
  <c r="AH74" i="3" s="1"/>
  <c r="AD74" i="3"/>
  <c r="AG74" i="3" s="1"/>
  <c r="AF73" i="3"/>
  <c r="AH73" i="3" s="1"/>
  <c r="AD73" i="3"/>
  <c r="AG73" i="3" s="1"/>
  <c r="AF72" i="3"/>
  <c r="AH72" i="3" s="1"/>
  <c r="AD72" i="3"/>
  <c r="AG72" i="3" s="1"/>
  <c r="AF71" i="3"/>
  <c r="AH71" i="3" s="1"/>
  <c r="AD71" i="3"/>
  <c r="AG71" i="3" s="1"/>
  <c r="AF70" i="3"/>
  <c r="AH70" i="3" s="1"/>
  <c r="AD70" i="3"/>
  <c r="L1017" i="1"/>
  <c r="L1016" i="1"/>
  <c r="L1015" i="1"/>
  <c r="L1013" i="1"/>
  <c r="H1009" i="1"/>
  <c r="F1009" i="1"/>
  <c r="J1007" i="1"/>
  <c r="I1007" i="1"/>
  <c r="K1007" i="1" s="1"/>
  <c r="L1007" i="1" s="1"/>
  <c r="I1006" i="1"/>
  <c r="K1006" i="1" s="1"/>
  <c r="G1006" i="1"/>
  <c r="I1005" i="1"/>
  <c r="K1005" i="1" s="1"/>
  <c r="G1005" i="1"/>
  <c r="J1005" i="1" s="1"/>
  <c r="H1003" i="1"/>
  <c r="F1003" i="1"/>
  <c r="I999" i="1"/>
  <c r="K999" i="1" s="1"/>
  <c r="G999" i="1"/>
  <c r="J999" i="1" s="1"/>
  <c r="I998" i="1"/>
  <c r="G998" i="1"/>
  <c r="L986" i="1"/>
  <c r="L985" i="1"/>
  <c r="L984" i="1"/>
  <c r="L983" i="1"/>
  <c r="L982" i="1"/>
  <c r="H978" i="1"/>
  <c r="F978" i="1"/>
  <c r="J976" i="1"/>
  <c r="I976" i="1"/>
  <c r="K976" i="1" s="1"/>
  <c r="I975" i="1"/>
  <c r="K975" i="1" s="1"/>
  <c r="G975" i="1"/>
  <c r="J975" i="1" s="1"/>
  <c r="I974" i="1"/>
  <c r="K974" i="1" s="1"/>
  <c r="G974" i="1"/>
  <c r="H972" i="1"/>
  <c r="F972" i="1"/>
  <c r="I968" i="1"/>
  <c r="K968" i="1" s="1"/>
  <c r="G968" i="1"/>
  <c r="J968" i="1" s="1"/>
  <c r="I967" i="1"/>
  <c r="K967" i="1" s="1"/>
  <c r="G967" i="1"/>
  <c r="L955" i="1"/>
  <c r="L954" i="1"/>
  <c r="L953" i="1"/>
  <c r="L952" i="1"/>
  <c r="L951" i="1"/>
  <c r="H947" i="1"/>
  <c r="F947" i="1"/>
  <c r="I945" i="1"/>
  <c r="K945" i="1" s="1"/>
  <c r="G945" i="1"/>
  <c r="J945" i="1" s="1"/>
  <c r="I944" i="1"/>
  <c r="K944" i="1" s="1"/>
  <c r="G944" i="1"/>
  <c r="J944" i="1" s="1"/>
  <c r="I943" i="1"/>
  <c r="K943" i="1" s="1"/>
  <c r="G943" i="1"/>
  <c r="H941" i="1"/>
  <c r="F941" i="1"/>
  <c r="I937" i="1"/>
  <c r="K937" i="1" s="1"/>
  <c r="G937" i="1"/>
  <c r="I936" i="1"/>
  <c r="G936" i="1"/>
  <c r="J936" i="1" s="1"/>
  <c r="AJ113" i="6" l="1"/>
  <c r="AG45" i="6"/>
  <c r="AG54" i="6" s="1"/>
  <c r="G1003" i="1"/>
  <c r="G1012" i="1" s="1"/>
  <c r="AF49" i="3"/>
  <c r="AI138" i="3"/>
  <c r="AI104" i="3"/>
  <c r="AF177" i="3"/>
  <c r="AI301" i="3"/>
  <c r="AF235" i="3"/>
  <c r="AF244" i="3" s="1"/>
  <c r="AI264" i="3"/>
  <c r="AI297" i="3"/>
  <c r="AD331" i="3"/>
  <c r="AD340" i="3" s="1"/>
  <c r="AD173" i="2"/>
  <c r="AD182" i="2" s="1"/>
  <c r="AE109" i="6"/>
  <c r="AE118" i="6" s="1"/>
  <c r="AI265" i="3"/>
  <c r="AI137" i="3"/>
  <c r="AI233" i="3"/>
  <c r="AH337" i="3"/>
  <c r="L10" i="4"/>
  <c r="AE141" i="6"/>
  <c r="AE150" i="6" s="1"/>
  <c r="AJ169" i="6"/>
  <c r="AF273" i="3"/>
  <c r="AI330" i="3"/>
  <c r="AD337" i="3"/>
  <c r="L12" i="4"/>
  <c r="AG8" i="5"/>
  <c r="AG16" i="5"/>
  <c r="AI11" i="8"/>
  <c r="AJ177" i="6"/>
  <c r="AD273" i="3"/>
  <c r="AD369" i="3"/>
  <c r="AI170" i="3"/>
  <c r="AF299" i="3"/>
  <c r="AF308" i="3" s="1"/>
  <c r="AI232" i="3"/>
  <c r="AI298" i="3"/>
  <c r="AD305" i="3"/>
  <c r="AB13" i="5"/>
  <c r="AB22" i="5" s="1"/>
  <c r="AJ144" i="6"/>
  <c r="K972" i="1"/>
  <c r="K981" i="1" s="1"/>
  <c r="K987" i="1" s="1"/>
  <c r="J998" i="1"/>
  <c r="J1003" i="1" s="1"/>
  <c r="G1009" i="1"/>
  <c r="G1010" i="1" s="1"/>
  <c r="AH241" i="3"/>
  <c r="AI270" i="3"/>
  <c r="AG271" i="3"/>
  <c r="AI271" i="3" s="1"/>
  <c r="AG333" i="3"/>
  <c r="AI333" i="3" s="1"/>
  <c r="AJ112" i="6"/>
  <c r="AI168" i="3"/>
  <c r="AD177" i="3"/>
  <c r="AI202" i="3"/>
  <c r="AI231" i="3"/>
  <c r="AI238" i="3"/>
  <c r="AD299" i="3"/>
  <c r="AD308" i="3" s="1"/>
  <c r="AF331" i="3"/>
  <c r="AF340" i="3" s="1"/>
  <c r="AI329" i="3"/>
  <c r="AF363" i="3"/>
  <c r="AF372" i="3" s="1"/>
  <c r="G14" i="4"/>
  <c r="AI109" i="6"/>
  <c r="D17" i="6" s="1"/>
  <c r="F17" i="6" s="1"/>
  <c r="AH13" i="8"/>
  <c r="D11" i="8" s="1"/>
  <c r="F11" i="8" s="1"/>
  <c r="K3" i="8" s="1"/>
  <c r="AI10" i="8"/>
  <c r="AD19" i="8"/>
  <c r="AG147" i="6"/>
  <c r="AG179" i="6"/>
  <c r="AI201" i="3"/>
  <c r="AF267" i="3"/>
  <c r="AF274" i="3" s="1"/>
  <c r="AH269" i="3"/>
  <c r="AH273" i="3" s="1"/>
  <c r="AI296" i="3"/>
  <c r="AG326" i="3"/>
  <c r="AG367" i="3"/>
  <c r="AI367" i="3" s="1"/>
  <c r="L13" i="4"/>
  <c r="L21" i="4"/>
  <c r="AH22" i="6"/>
  <c r="AG13" i="2"/>
  <c r="AG22" i="2" s="1"/>
  <c r="AJ105" i="6"/>
  <c r="AI17" i="8"/>
  <c r="AI141" i="6"/>
  <c r="D19" i="6" s="1"/>
  <c r="F19" i="6" s="1"/>
  <c r="AE173" i="6"/>
  <c r="I1003" i="1"/>
  <c r="I1012" i="1" s="1"/>
  <c r="AD145" i="3"/>
  <c r="AI174" i="3"/>
  <c r="AG175" i="3"/>
  <c r="AG177" i="3" s="1"/>
  <c r="AD235" i="3"/>
  <c r="AD242" i="3" s="1"/>
  <c r="AI234" i="3"/>
  <c r="AI239" i="3"/>
  <c r="AI266" i="3"/>
  <c r="AG294" i="3"/>
  <c r="AG299" i="3" s="1"/>
  <c r="AH326" i="3"/>
  <c r="AH331" i="3" s="1"/>
  <c r="AF337" i="3"/>
  <c r="AI334" i="3"/>
  <c r="AI361" i="3"/>
  <c r="I14" i="4"/>
  <c r="L9" i="4"/>
  <c r="AF19" i="5"/>
  <c r="L41" i="7"/>
  <c r="AG115" i="6"/>
  <c r="AG15" i="8"/>
  <c r="AG19" i="8" s="1"/>
  <c r="AJ137" i="6"/>
  <c r="AE147" i="6"/>
  <c r="AI173" i="6"/>
  <c r="D21" i="6" s="1"/>
  <c r="F21" i="6" s="1"/>
  <c r="AI176" i="6"/>
  <c r="AJ176" i="6" s="1"/>
  <c r="AD211" i="2"/>
  <c r="AD77" i="2"/>
  <c r="AD86" i="2" s="1"/>
  <c r="AF141" i="2"/>
  <c r="AF150" i="2" s="1"/>
  <c r="AI176" i="2"/>
  <c r="AI207" i="2"/>
  <c r="AF115" i="2"/>
  <c r="AI240" i="2"/>
  <c r="AD45" i="2"/>
  <c r="AD54" i="2" s="1"/>
  <c r="AH136" i="2"/>
  <c r="AH141" i="2" s="1"/>
  <c r="AH150" i="2" s="1"/>
  <c r="AH156" i="2" s="1"/>
  <c r="AD147" i="2"/>
  <c r="AI265" i="2"/>
  <c r="AI272" i="2"/>
  <c r="AF83" i="2"/>
  <c r="AI81" i="2"/>
  <c r="AI113" i="2"/>
  <c r="AI137" i="2"/>
  <c r="AH269" i="2"/>
  <c r="AI105" i="2"/>
  <c r="AD205" i="2"/>
  <c r="AI233" i="2"/>
  <c r="AD243" i="2"/>
  <c r="AH275" i="2"/>
  <c r="AH173" i="2"/>
  <c r="AH182" i="2" s="1"/>
  <c r="AH188" i="2" s="1"/>
  <c r="AF205" i="2"/>
  <c r="AF214" i="2" s="1"/>
  <c r="AI201" i="2"/>
  <c r="AI241" i="2"/>
  <c r="AD275" i="2"/>
  <c r="AF51" i="2"/>
  <c r="AD109" i="2"/>
  <c r="AD118" i="2" s="1"/>
  <c r="AD141" i="2"/>
  <c r="AD150" i="2" s="1"/>
  <c r="AG143" i="2"/>
  <c r="AI143" i="2" s="1"/>
  <c r="AI169" i="2"/>
  <c r="AH200" i="2"/>
  <c r="AH205" i="2" s="1"/>
  <c r="AH214" i="2" s="1"/>
  <c r="AH220" i="2" s="1"/>
  <c r="AG211" i="2"/>
  <c r="AF243" i="2"/>
  <c r="AI273" i="2"/>
  <c r="AH109" i="2"/>
  <c r="AH118" i="2" s="1"/>
  <c r="AH124" i="2" s="1"/>
  <c r="AH112" i="2"/>
  <c r="AI112" i="2" s="1"/>
  <c r="AI145" i="2"/>
  <c r="AF179" i="2"/>
  <c r="AF211" i="2"/>
  <c r="AH237" i="2"/>
  <c r="AH243" i="2"/>
  <c r="AF275" i="2"/>
  <c r="AG275" i="2"/>
  <c r="AI271" i="2"/>
  <c r="AG269" i="2"/>
  <c r="AG278" i="2" s="1"/>
  <c r="AI264" i="2"/>
  <c r="AF269" i="2"/>
  <c r="AF278" i="2" s="1"/>
  <c r="AD269" i="2"/>
  <c r="AG243" i="2"/>
  <c r="AI239" i="2"/>
  <c r="AG237" i="2"/>
  <c r="AI232" i="2"/>
  <c r="AF237" i="2"/>
  <c r="AD237" i="2"/>
  <c r="AE182" i="6"/>
  <c r="AJ175" i="6"/>
  <c r="AH179" i="6"/>
  <c r="AG173" i="6"/>
  <c r="AE179" i="6"/>
  <c r="AH168" i="6"/>
  <c r="AJ143" i="6"/>
  <c r="AH147" i="6"/>
  <c r="AJ145" i="6"/>
  <c r="AI147" i="6"/>
  <c r="AH136" i="6"/>
  <c r="AG141" i="6"/>
  <c r="AI8" i="8"/>
  <c r="AI12" i="8"/>
  <c r="AG13" i="8"/>
  <c r="AI9" i="8"/>
  <c r="AH19" i="8"/>
  <c r="AI16" i="8"/>
  <c r="AF13" i="8"/>
  <c r="AD13" i="8"/>
  <c r="AF19" i="8"/>
  <c r="AG205" i="2"/>
  <c r="AI208" i="2"/>
  <c r="AH211" i="2"/>
  <c r="AI209" i="2"/>
  <c r="AI115" i="6"/>
  <c r="AJ111" i="6"/>
  <c r="AH115" i="6"/>
  <c r="AE115" i="6"/>
  <c r="AH104" i="6"/>
  <c r="AG109" i="6"/>
  <c r="AI177" i="2"/>
  <c r="AH179" i="2"/>
  <c r="AI175" i="2"/>
  <c r="AG179" i="2"/>
  <c r="AF173" i="2"/>
  <c r="AD179" i="2"/>
  <c r="AG168" i="2"/>
  <c r="L9" i="7"/>
  <c r="G19" i="7"/>
  <c r="G20" i="7" s="1"/>
  <c r="G45" i="7"/>
  <c r="G54" i="7" s="1"/>
  <c r="J15" i="7"/>
  <c r="L15" i="7" s="1"/>
  <c r="J40" i="7"/>
  <c r="J45" i="7" s="1"/>
  <c r="I13" i="7"/>
  <c r="I22" i="7" s="1"/>
  <c r="L49" i="7"/>
  <c r="K8" i="7"/>
  <c r="K13" i="7" s="1"/>
  <c r="K22" i="7" s="1"/>
  <c r="K28" i="7" s="1"/>
  <c r="I19" i="7"/>
  <c r="I45" i="7"/>
  <c r="I54" i="7" s="1"/>
  <c r="J47" i="7"/>
  <c r="J51" i="7" s="1"/>
  <c r="L48" i="7"/>
  <c r="K51" i="7"/>
  <c r="L47" i="7"/>
  <c r="K40" i="7"/>
  <c r="K45" i="7" s="1"/>
  <c r="I51" i="7"/>
  <c r="G22" i="7"/>
  <c r="K19" i="7"/>
  <c r="L17" i="7"/>
  <c r="J8" i="7"/>
  <c r="L16" i="7"/>
  <c r="AG141" i="2"/>
  <c r="AI144" i="2"/>
  <c r="AH147" i="2"/>
  <c r="AF147" i="2"/>
  <c r="AI111" i="2"/>
  <c r="AG115" i="2"/>
  <c r="AD115" i="2"/>
  <c r="AG104" i="2"/>
  <c r="AF109" i="2"/>
  <c r="AE19" i="5"/>
  <c r="AG15" i="5"/>
  <c r="AF13" i="5"/>
  <c r="AD13" i="5"/>
  <c r="AB19" i="5"/>
  <c r="AE9" i="5"/>
  <c r="AG9" i="5" s="1"/>
  <c r="AD19" i="5"/>
  <c r="AI16" i="2"/>
  <c r="AD13" i="2"/>
  <c r="AF19" i="2"/>
  <c r="AH45" i="2"/>
  <c r="AH54" i="2" s="1"/>
  <c r="AH60" i="2" s="1"/>
  <c r="AH48" i="2"/>
  <c r="AI48" i="2" s="1"/>
  <c r="AI80" i="2"/>
  <c r="AI41" i="2"/>
  <c r="AG83" i="2"/>
  <c r="AH77" i="2"/>
  <c r="AI72" i="2"/>
  <c r="AD83" i="2"/>
  <c r="AH79" i="2"/>
  <c r="AH83" i="2" s="1"/>
  <c r="AF77" i="2"/>
  <c r="AG73" i="2"/>
  <c r="AI73" i="2" s="1"/>
  <c r="AI47" i="2"/>
  <c r="AG51" i="2"/>
  <c r="AI49" i="2"/>
  <c r="AF45" i="2"/>
  <c r="AD51" i="2"/>
  <c r="AG40" i="2"/>
  <c r="AH13" i="2"/>
  <c r="AI9" i="2"/>
  <c r="AG19" i="2"/>
  <c r="AI17" i="2"/>
  <c r="AI8" i="2"/>
  <c r="AH15" i="2"/>
  <c r="AH19" i="2" s="1"/>
  <c r="AF13" i="2"/>
  <c r="AD19" i="2"/>
  <c r="AE19" i="6"/>
  <c r="AI19" i="6"/>
  <c r="AG22" i="6"/>
  <c r="AG19" i="6"/>
  <c r="AG20" i="6" s="1"/>
  <c r="AH19" i="6"/>
  <c r="AG83" i="6"/>
  <c r="AE77" i="6"/>
  <c r="AE86" i="6" s="1"/>
  <c r="AJ80" i="6"/>
  <c r="AE45" i="6"/>
  <c r="AE54" i="6" s="1"/>
  <c r="AJ41" i="6"/>
  <c r="AE51" i="6"/>
  <c r="AH72" i="6"/>
  <c r="AH77" i="6" s="1"/>
  <c r="AI40" i="6"/>
  <c r="AI45" i="6" s="1"/>
  <c r="AJ49" i="6"/>
  <c r="AJ73" i="6"/>
  <c r="AH47" i="6"/>
  <c r="AJ47" i="6" s="1"/>
  <c r="AI51" i="6"/>
  <c r="AJ48" i="6"/>
  <c r="AH45" i="6"/>
  <c r="AG51" i="6"/>
  <c r="AH83" i="6"/>
  <c r="AI77" i="6"/>
  <c r="D15" i="6" s="1"/>
  <c r="F15" i="6" s="1"/>
  <c r="AJ81" i="6"/>
  <c r="AI79" i="6"/>
  <c r="AI83" i="6" s="1"/>
  <c r="AG77" i="6"/>
  <c r="AE83" i="6"/>
  <c r="L11" i="4"/>
  <c r="K7" i="4"/>
  <c r="K14" i="4" s="1"/>
  <c r="J8" i="4"/>
  <c r="AI366" i="3"/>
  <c r="AI362" i="3"/>
  <c r="AH369" i="3"/>
  <c r="AG363" i="3"/>
  <c r="AG372" i="3" s="1"/>
  <c r="AI359" i="3"/>
  <c r="AI360" i="3"/>
  <c r="AI365" i="3"/>
  <c r="AF369" i="3"/>
  <c r="AD363" i="3"/>
  <c r="AH358" i="3"/>
  <c r="AH363" i="3" s="1"/>
  <c r="E13" i="3" s="1"/>
  <c r="G13" i="3" s="1"/>
  <c r="AI328" i="3"/>
  <c r="AI335" i="3"/>
  <c r="AI327" i="3"/>
  <c r="AI295" i="3"/>
  <c r="AI302" i="3"/>
  <c r="AH305" i="3"/>
  <c r="AI303" i="3"/>
  <c r="AF305" i="3"/>
  <c r="AG305" i="3"/>
  <c r="AH294" i="3"/>
  <c r="AH299" i="3" s="1"/>
  <c r="AG267" i="3"/>
  <c r="AD267" i="3"/>
  <c r="AI262" i="3"/>
  <c r="AH263" i="3"/>
  <c r="AH267" i="3" s="1"/>
  <c r="AF241" i="3"/>
  <c r="AG230" i="3"/>
  <c r="AG237" i="3"/>
  <c r="AH230" i="3"/>
  <c r="AH235" i="3" s="1"/>
  <c r="AI47" i="3"/>
  <c r="AI141" i="3"/>
  <c r="AH171" i="3"/>
  <c r="AH180" i="3" s="1"/>
  <c r="AH186" i="3" s="1"/>
  <c r="AI169" i="3"/>
  <c r="AH173" i="3"/>
  <c r="AH177" i="3" s="1"/>
  <c r="AF203" i="3"/>
  <c r="AF212" i="3" s="1"/>
  <c r="AI200" i="3"/>
  <c r="AH113" i="3"/>
  <c r="AI39" i="3"/>
  <c r="AF139" i="3"/>
  <c r="AF148" i="3" s="1"/>
  <c r="AI136" i="3"/>
  <c r="AH209" i="3"/>
  <c r="AD209" i="3"/>
  <c r="AG203" i="3"/>
  <c r="AI199" i="3"/>
  <c r="AI205" i="3"/>
  <c r="AI206" i="3"/>
  <c r="AF209" i="3"/>
  <c r="AD203" i="3"/>
  <c r="AH198" i="3"/>
  <c r="AH203" i="3" s="1"/>
  <c r="AG207" i="3"/>
  <c r="AI207" i="3" s="1"/>
  <c r="AG171" i="3"/>
  <c r="AI167" i="3"/>
  <c r="AD171" i="3"/>
  <c r="AI166" i="3"/>
  <c r="AF171" i="3"/>
  <c r="AI142" i="3"/>
  <c r="AG139" i="3"/>
  <c r="AI135" i="3"/>
  <c r="AH145" i="3"/>
  <c r="AF145" i="3"/>
  <c r="AD139" i="3"/>
  <c r="AH134" i="3"/>
  <c r="AH139" i="3" s="1"/>
  <c r="AG143" i="3"/>
  <c r="AI143" i="3" s="1"/>
  <c r="AD43" i="3"/>
  <c r="AF107" i="3"/>
  <c r="AF116" i="3" s="1"/>
  <c r="AI46" i="3"/>
  <c r="AD17" i="3"/>
  <c r="AG38" i="3"/>
  <c r="AI38" i="3" s="1"/>
  <c r="AF13" i="3"/>
  <c r="AF20" i="3" s="1"/>
  <c r="AD13" i="3"/>
  <c r="AD20" i="3" s="1"/>
  <c r="AI12" i="3"/>
  <c r="AH17" i="3"/>
  <c r="AI15" i="3"/>
  <c r="AG49" i="3"/>
  <c r="AG17" i="3"/>
  <c r="AD52" i="3"/>
  <c r="AH43" i="3"/>
  <c r="AH13" i="3"/>
  <c r="AG11" i="3"/>
  <c r="AI11" i="3" s="1"/>
  <c r="AI14" i="3"/>
  <c r="AH45" i="3"/>
  <c r="AH49" i="3" s="1"/>
  <c r="AF17" i="3"/>
  <c r="AF43" i="3"/>
  <c r="AD49" i="3"/>
  <c r="AH81" i="3"/>
  <c r="AD107" i="3"/>
  <c r="AD114" i="3" s="1"/>
  <c r="AI106" i="3"/>
  <c r="AI111" i="3"/>
  <c r="AI103" i="3"/>
  <c r="AD116" i="3"/>
  <c r="AI105" i="3"/>
  <c r="AI110" i="3"/>
  <c r="AF113" i="3"/>
  <c r="AG102" i="3"/>
  <c r="AG109" i="3"/>
  <c r="AH102" i="3"/>
  <c r="AH107" i="3" s="1"/>
  <c r="AI74" i="3"/>
  <c r="AI79" i="3"/>
  <c r="AD75" i="3"/>
  <c r="AD84" i="3" s="1"/>
  <c r="AI72" i="3"/>
  <c r="AH75" i="3"/>
  <c r="AI71" i="3"/>
  <c r="AF75" i="3"/>
  <c r="AF84" i="3" s="1"/>
  <c r="AI73" i="3"/>
  <c r="AI78" i="3"/>
  <c r="AF81" i="3"/>
  <c r="AG70" i="3"/>
  <c r="AG77" i="3"/>
  <c r="G978" i="1"/>
  <c r="K998" i="1"/>
  <c r="K1003" i="1" s="1"/>
  <c r="K1009" i="1"/>
  <c r="K947" i="1"/>
  <c r="J974" i="1"/>
  <c r="J978" i="1" s="1"/>
  <c r="L976" i="1"/>
  <c r="L1005" i="1"/>
  <c r="L999" i="1"/>
  <c r="I1009" i="1"/>
  <c r="J1006" i="1"/>
  <c r="L1006" i="1" s="1"/>
  <c r="I941" i="1"/>
  <c r="I950" i="1" s="1"/>
  <c r="K936" i="1"/>
  <c r="K941" i="1" s="1"/>
  <c r="G941" i="1"/>
  <c r="G948" i="1" s="1"/>
  <c r="G947" i="1"/>
  <c r="G972" i="1"/>
  <c r="L968" i="1"/>
  <c r="K978" i="1"/>
  <c r="L975" i="1"/>
  <c r="J967" i="1"/>
  <c r="I978" i="1"/>
  <c r="I972" i="1"/>
  <c r="J937" i="1"/>
  <c r="L937" i="1" s="1"/>
  <c r="L945" i="1"/>
  <c r="L936" i="1"/>
  <c r="L944" i="1"/>
  <c r="J943" i="1"/>
  <c r="I947" i="1"/>
  <c r="AG19" i="5" l="1"/>
  <c r="AE116" i="6"/>
  <c r="AG52" i="6"/>
  <c r="AI54" i="6"/>
  <c r="AI60" i="6" s="1"/>
  <c r="D13" i="6"/>
  <c r="F13" i="6" s="1"/>
  <c r="K3" i="6" s="1"/>
  <c r="AI116" i="6"/>
  <c r="E17" i="6" s="1"/>
  <c r="H17" i="6" s="1"/>
  <c r="R17" i="6" s="1"/>
  <c r="AI28" i="6"/>
  <c r="AI182" i="6"/>
  <c r="AI188" i="6" s="1"/>
  <c r="AI118" i="6"/>
  <c r="AI124" i="6" s="1"/>
  <c r="AI150" i="6"/>
  <c r="AI156" i="6" s="1"/>
  <c r="AE20" i="6"/>
  <c r="AH278" i="2"/>
  <c r="AI278" i="2" s="1"/>
  <c r="D13" i="2"/>
  <c r="F13" i="2" s="1"/>
  <c r="AG20" i="2"/>
  <c r="AH246" i="2"/>
  <c r="D11" i="2"/>
  <c r="F11" i="2" s="1"/>
  <c r="AI136" i="2"/>
  <c r="AI141" i="2" s="1"/>
  <c r="K20" i="7"/>
  <c r="AE22" i="6"/>
  <c r="G52" i="7"/>
  <c r="AH252" i="2"/>
  <c r="AB20" i="5"/>
  <c r="AH50" i="3"/>
  <c r="AH338" i="3"/>
  <c r="F12" i="3" s="1"/>
  <c r="AH340" i="3"/>
  <c r="E12" i="3"/>
  <c r="AG369" i="3"/>
  <c r="AG370" i="3" s="1"/>
  <c r="AF276" i="3"/>
  <c r="AD244" i="3"/>
  <c r="AF306" i="3"/>
  <c r="AG337" i="3"/>
  <c r="AF338" i="3"/>
  <c r="AG77" i="2"/>
  <c r="AG84" i="2" s="1"/>
  <c r="AE148" i="6"/>
  <c r="AF242" i="3"/>
  <c r="AF370" i="3"/>
  <c r="I52" i="7"/>
  <c r="AD338" i="3"/>
  <c r="K979" i="1"/>
  <c r="AF146" i="3"/>
  <c r="AI263" i="3"/>
  <c r="AI267" i="3" s="1"/>
  <c r="AD180" i="2"/>
  <c r="AD306" i="3"/>
  <c r="K1010" i="1"/>
  <c r="K1012" i="1"/>
  <c r="K1018" i="1" s="1"/>
  <c r="I1010" i="1"/>
  <c r="G979" i="1"/>
  <c r="AH178" i="3"/>
  <c r="AD116" i="2"/>
  <c r="AH148" i="2"/>
  <c r="AD212" i="2"/>
  <c r="L998" i="1"/>
  <c r="L1003" i="1" s="1"/>
  <c r="AG43" i="3"/>
  <c r="AG52" i="3" s="1"/>
  <c r="AD18" i="3"/>
  <c r="AI175" i="3"/>
  <c r="AG273" i="3"/>
  <c r="AG274" i="3" s="1"/>
  <c r="AI305" i="3"/>
  <c r="AI337" i="3"/>
  <c r="AJ72" i="6"/>
  <c r="AJ77" i="6" s="1"/>
  <c r="AE180" i="6"/>
  <c r="G981" i="1"/>
  <c r="AF114" i="3"/>
  <c r="AI369" i="3"/>
  <c r="AG13" i="5"/>
  <c r="AG20" i="5" s="1"/>
  <c r="AF148" i="2"/>
  <c r="AJ115" i="6"/>
  <c r="AH20" i="8"/>
  <c r="E11" i="8" s="1"/>
  <c r="H3" i="8" s="1"/>
  <c r="AI243" i="2"/>
  <c r="AI269" i="2"/>
  <c r="AI148" i="6"/>
  <c r="E19" i="6" s="1"/>
  <c r="H19" i="6" s="1"/>
  <c r="R19" i="6" s="1"/>
  <c r="AI326" i="3"/>
  <c r="AI331" i="3" s="1"/>
  <c r="AJ179" i="6"/>
  <c r="AI358" i="3"/>
  <c r="AI363" i="3" s="1"/>
  <c r="AE84" i="6"/>
  <c r="AE13" i="5"/>
  <c r="AE20" i="5" s="1"/>
  <c r="AD148" i="2"/>
  <c r="L19" i="7"/>
  <c r="AI211" i="2"/>
  <c r="AI15" i="8"/>
  <c r="AI19" i="8" s="1"/>
  <c r="AI179" i="6"/>
  <c r="AI180" i="6" s="1"/>
  <c r="E21" i="6" s="1"/>
  <c r="H21" i="6" s="1"/>
  <c r="R21" i="6" s="1"/>
  <c r="AH244" i="2"/>
  <c r="E11" i="2" s="1"/>
  <c r="G950" i="1"/>
  <c r="L974" i="1"/>
  <c r="L978" i="1" s="1"/>
  <c r="AI43" i="3"/>
  <c r="AI173" i="3"/>
  <c r="AG331" i="3"/>
  <c r="AG340" i="3" s="1"/>
  <c r="AH20" i="6"/>
  <c r="AD84" i="2"/>
  <c r="AI269" i="3"/>
  <c r="AI273" i="3" s="1"/>
  <c r="AI179" i="2"/>
  <c r="AD52" i="2"/>
  <c r="AH180" i="2"/>
  <c r="AI237" i="2"/>
  <c r="AI275" i="2"/>
  <c r="AG147" i="2"/>
  <c r="AG148" i="2" s="1"/>
  <c r="AI115" i="2"/>
  <c r="AD214" i="2"/>
  <c r="AH276" i="2"/>
  <c r="E13" i="2" s="1"/>
  <c r="AH115" i="2"/>
  <c r="AH116" i="2" s="1"/>
  <c r="AD20" i="2"/>
  <c r="AH212" i="2"/>
  <c r="AI79" i="2"/>
  <c r="AI83" i="2" s="1"/>
  <c r="AF212" i="2"/>
  <c r="AI200" i="2"/>
  <c r="AI205" i="2" s="1"/>
  <c r="AD22" i="2"/>
  <c r="AH51" i="2"/>
  <c r="AH52" i="2" s="1"/>
  <c r="AI147" i="2"/>
  <c r="AG276" i="2"/>
  <c r="AD276" i="2"/>
  <c r="AD278" i="2"/>
  <c r="AF276" i="2"/>
  <c r="AF244" i="2"/>
  <c r="AF246" i="2"/>
  <c r="AG246" i="2"/>
  <c r="AG244" i="2"/>
  <c r="AD244" i="2"/>
  <c r="AD246" i="2"/>
  <c r="AG182" i="6"/>
  <c r="AG180" i="6"/>
  <c r="AH173" i="6"/>
  <c r="AJ168" i="6"/>
  <c r="AJ173" i="6" s="1"/>
  <c r="AG150" i="6"/>
  <c r="AG148" i="6"/>
  <c r="AH141" i="6"/>
  <c r="AJ136" i="6"/>
  <c r="AJ141" i="6" s="1"/>
  <c r="AJ147" i="6"/>
  <c r="AD22" i="8"/>
  <c r="AD20" i="8"/>
  <c r="AG22" i="8"/>
  <c r="AG28" i="8" s="1"/>
  <c r="AG20" i="8"/>
  <c r="AF20" i="8"/>
  <c r="AI13" i="8"/>
  <c r="AG214" i="2"/>
  <c r="AG212" i="2"/>
  <c r="AH109" i="6"/>
  <c r="AJ104" i="6"/>
  <c r="AJ109" i="6" s="1"/>
  <c r="AG118" i="6"/>
  <c r="AG116" i="6"/>
  <c r="AI168" i="2"/>
  <c r="AI173" i="2" s="1"/>
  <c r="AI180" i="2" s="1"/>
  <c r="AG173" i="2"/>
  <c r="AF182" i="2"/>
  <c r="AF180" i="2"/>
  <c r="I20" i="7"/>
  <c r="J19" i="7"/>
  <c r="K54" i="7"/>
  <c r="K60" i="7" s="1"/>
  <c r="K52" i="7"/>
  <c r="J52" i="7"/>
  <c r="J54" i="7"/>
  <c r="L40" i="7"/>
  <c r="L45" i="7" s="1"/>
  <c r="L51" i="7"/>
  <c r="L8" i="7"/>
  <c r="L13" i="7" s="1"/>
  <c r="J13" i="7"/>
  <c r="AG150" i="2"/>
  <c r="AI104" i="2"/>
  <c r="AI109" i="2" s="1"/>
  <c r="AG109" i="2"/>
  <c r="AF118" i="2"/>
  <c r="AF116" i="2"/>
  <c r="AF22" i="5"/>
  <c r="AF28" i="5" s="1"/>
  <c r="AF20" i="5"/>
  <c r="AD20" i="5"/>
  <c r="AD22" i="5"/>
  <c r="AI13" i="2"/>
  <c r="AF86" i="2"/>
  <c r="AF84" i="2"/>
  <c r="AH86" i="2"/>
  <c r="AH92" i="2" s="1"/>
  <c r="AH84" i="2"/>
  <c r="AI77" i="2"/>
  <c r="AG45" i="2"/>
  <c r="AI40" i="2"/>
  <c r="AI45" i="2" s="1"/>
  <c r="AF54" i="2"/>
  <c r="AF52" i="2"/>
  <c r="AI51" i="2"/>
  <c r="AF22" i="2"/>
  <c r="AF20" i="2"/>
  <c r="AG28" i="2"/>
  <c r="AI15" i="2"/>
  <c r="AI19" i="2" s="1"/>
  <c r="AH22" i="2"/>
  <c r="AH28" i="2" s="1"/>
  <c r="AH20" i="2"/>
  <c r="AI20" i="6"/>
  <c r="E11" i="6" s="1"/>
  <c r="H11" i="6" s="1"/>
  <c r="R11" i="6" s="1"/>
  <c r="AJ19" i="6"/>
  <c r="AH28" i="6"/>
  <c r="AE52" i="6"/>
  <c r="AH51" i="6"/>
  <c r="AH52" i="6" s="1"/>
  <c r="AI52" i="6"/>
  <c r="E13" i="6" s="1"/>
  <c r="AJ40" i="6"/>
  <c r="AJ45" i="6" s="1"/>
  <c r="AH54" i="6"/>
  <c r="AJ51" i="6"/>
  <c r="AG86" i="6"/>
  <c r="AG84" i="6"/>
  <c r="AH86" i="6"/>
  <c r="AH84" i="6"/>
  <c r="AI86" i="6"/>
  <c r="AI92" i="6" s="1"/>
  <c r="AI84" i="6"/>
  <c r="E15" i="6" s="1"/>
  <c r="AJ79" i="6"/>
  <c r="AJ83" i="6" s="1"/>
  <c r="J14" i="4"/>
  <c r="L8" i="4"/>
  <c r="L7" i="4"/>
  <c r="AD372" i="3"/>
  <c r="AD370" i="3"/>
  <c r="AH370" i="3"/>
  <c r="F13" i="3" s="1"/>
  <c r="I13" i="3" s="1"/>
  <c r="L13" i="3" s="1"/>
  <c r="AH372" i="3"/>
  <c r="AH378" i="3" s="1"/>
  <c r="AH306" i="3"/>
  <c r="AH308" i="3"/>
  <c r="AH314" i="3" s="1"/>
  <c r="AG308" i="3"/>
  <c r="AG306" i="3"/>
  <c r="AI294" i="3"/>
  <c r="AI299" i="3" s="1"/>
  <c r="AD274" i="3"/>
  <c r="AD276" i="3"/>
  <c r="AG276" i="3"/>
  <c r="AH274" i="3"/>
  <c r="AH276" i="3"/>
  <c r="AH282" i="3" s="1"/>
  <c r="AH242" i="3"/>
  <c r="AH244" i="3"/>
  <c r="AH250" i="3" s="1"/>
  <c r="AI237" i="3"/>
  <c r="AI241" i="3" s="1"/>
  <c r="AG241" i="3"/>
  <c r="AI230" i="3"/>
  <c r="AI235" i="3" s="1"/>
  <c r="AG235" i="3"/>
  <c r="AI145" i="3"/>
  <c r="AD50" i="3"/>
  <c r="AI171" i="3"/>
  <c r="AF210" i="3"/>
  <c r="AH210" i="3"/>
  <c r="AH212" i="3"/>
  <c r="AH218" i="3" s="1"/>
  <c r="AD212" i="3"/>
  <c r="AD210" i="3"/>
  <c r="AI198" i="3"/>
  <c r="AI203" i="3" s="1"/>
  <c r="AG212" i="3"/>
  <c r="AG209" i="3"/>
  <c r="AG210" i="3" s="1"/>
  <c r="AI209" i="3"/>
  <c r="AD178" i="3"/>
  <c r="AD180" i="3"/>
  <c r="AG180" i="3"/>
  <c r="AG178" i="3"/>
  <c r="AF178" i="3"/>
  <c r="AF180" i="3"/>
  <c r="AG148" i="3"/>
  <c r="AH146" i="3"/>
  <c r="AH148" i="3"/>
  <c r="AH154" i="3" s="1"/>
  <c r="AG145" i="3"/>
  <c r="AG146" i="3" s="1"/>
  <c r="AI134" i="3"/>
  <c r="AI139" i="3" s="1"/>
  <c r="AD148" i="3"/>
  <c r="AD146" i="3"/>
  <c r="AI45" i="3"/>
  <c r="AI49" i="3" s="1"/>
  <c r="AF18" i="3"/>
  <c r="AI13" i="3"/>
  <c r="AH20" i="3"/>
  <c r="AH26" i="3" s="1"/>
  <c r="AH18" i="3"/>
  <c r="AI17" i="3"/>
  <c r="AH52" i="3"/>
  <c r="AH58" i="3" s="1"/>
  <c r="AF52" i="3"/>
  <c r="AF50" i="3"/>
  <c r="AG13" i="3"/>
  <c r="AH82" i="3"/>
  <c r="AI109" i="3"/>
  <c r="AI113" i="3" s="1"/>
  <c r="AG113" i="3"/>
  <c r="AI102" i="3"/>
  <c r="AI107" i="3" s="1"/>
  <c r="AG107" i="3"/>
  <c r="AH114" i="3"/>
  <c r="AH116" i="3"/>
  <c r="AH122" i="3" s="1"/>
  <c r="AD82" i="3"/>
  <c r="AH84" i="3"/>
  <c r="AH90" i="3" s="1"/>
  <c r="AF82" i="3"/>
  <c r="AG81" i="3"/>
  <c r="AI77" i="3"/>
  <c r="AI81" i="3" s="1"/>
  <c r="AG75" i="3"/>
  <c r="AI70" i="3"/>
  <c r="AI75" i="3" s="1"/>
  <c r="I948" i="1"/>
  <c r="J1012" i="1"/>
  <c r="L1009" i="1"/>
  <c r="J1009" i="1"/>
  <c r="J1010" i="1" s="1"/>
  <c r="J941" i="1"/>
  <c r="J950" i="1" s="1"/>
  <c r="I979" i="1"/>
  <c r="I981" i="1"/>
  <c r="L967" i="1"/>
  <c r="L972" i="1" s="1"/>
  <c r="L979" i="1" s="1"/>
  <c r="J972" i="1"/>
  <c r="L941" i="1"/>
  <c r="K948" i="1"/>
  <c r="K950" i="1"/>
  <c r="K956" i="1" s="1"/>
  <c r="J947" i="1"/>
  <c r="L943" i="1"/>
  <c r="L947" i="1" s="1"/>
  <c r="T21" i="6" l="1"/>
  <c r="T22" i="6"/>
  <c r="T20" i="6"/>
  <c r="T19" i="6"/>
  <c r="H13" i="6"/>
  <c r="H3" i="6"/>
  <c r="AJ84" i="6"/>
  <c r="K21" i="6"/>
  <c r="K22" i="6"/>
  <c r="K20" i="6"/>
  <c r="K19" i="6"/>
  <c r="K18" i="6"/>
  <c r="K17" i="6"/>
  <c r="H11" i="8"/>
  <c r="H3" i="2"/>
  <c r="H15" i="6"/>
  <c r="R15" i="6" s="1"/>
  <c r="AJ22" i="6"/>
  <c r="AJ28" i="6" s="1"/>
  <c r="K11" i="6"/>
  <c r="K12" i="6"/>
  <c r="H13" i="2"/>
  <c r="AG86" i="2"/>
  <c r="AG92" i="2" s="1"/>
  <c r="H11" i="2"/>
  <c r="AI244" i="2"/>
  <c r="AE22" i="5"/>
  <c r="AI212" i="2"/>
  <c r="AJ180" i="6"/>
  <c r="L1010" i="1"/>
  <c r="G12" i="3"/>
  <c r="AI372" i="3"/>
  <c r="AI378" i="3" s="1"/>
  <c r="AH346" i="3"/>
  <c r="AI177" i="3"/>
  <c r="AI178" i="3" s="1"/>
  <c r="AI370" i="3"/>
  <c r="AG338" i="3"/>
  <c r="AI50" i="3"/>
  <c r="AI146" i="3"/>
  <c r="AG50" i="3"/>
  <c r="N1002" i="1"/>
  <c r="AI276" i="2"/>
  <c r="L948" i="1"/>
  <c r="AI18" i="3"/>
  <c r="AI242" i="3"/>
  <c r="AI306" i="3"/>
  <c r="AJ116" i="6"/>
  <c r="L20" i="7"/>
  <c r="AI338" i="3"/>
  <c r="AJ52" i="6"/>
  <c r="AJ20" i="6"/>
  <c r="AJ29" i="6" s="1"/>
  <c r="J948" i="1"/>
  <c r="AI274" i="3"/>
  <c r="L14" i="4"/>
  <c r="L22" i="4" s="1"/>
  <c r="AI52" i="2"/>
  <c r="AI148" i="2"/>
  <c r="AI116" i="2"/>
  <c r="AI20" i="2"/>
  <c r="AG284" i="2"/>
  <c r="AI246" i="2"/>
  <c r="AI252" i="2" s="1"/>
  <c r="AG252" i="2"/>
  <c r="AH182" i="6"/>
  <c r="AH180" i="6"/>
  <c r="AH148" i="6"/>
  <c r="AH150" i="6"/>
  <c r="AJ148" i="6"/>
  <c r="AI20" i="8"/>
  <c r="AF22" i="8"/>
  <c r="AI22" i="8" s="1"/>
  <c r="AI28" i="8" s="1"/>
  <c r="AG220" i="2"/>
  <c r="AI214" i="2"/>
  <c r="AI220" i="2" s="1"/>
  <c r="AI221" i="2" s="1"/>
  <c r="AH118" i="6"/>
  <c r="AH116" i="6"/>
  <c r="AG182" i="2"/>
  <c r="AG180" i="2"/>
  <c r="L52" i="7"/>
  <c r="L54" i="7"/>
  <c r="L60" i="7" s="1"/>
  <c r="J60" i="7"/>
  <c r="J20" i="7"/>
  <c r="J22" i="7"/>
  <c r="AG156" i="2"/>
  <c r="AI150" i="2"/>
  <c r="AI156" i="2" s="1"/>
  <c r="AG118" i="2"/>
  <c r="AG116" i="2"/>
  <c r="AG22" i="5"/>
  <c r="AG28" i="5" s="1"/>
  <c r="AG29" i="5" s="1"/>
  <c r="AE28" i="5"/>
  <c r="AI84" i="2"/>
  <c r="AI86" i="2"/>
  <c r="AI92" i="2" s="1"/>
  <c r="AG54" i="2"/>
  <c r="AG52" i="2"/>
  <c r="AI22" i="2"/>
  <c r="AI28" i="2" s="1"/>
  <c r="AJ54" i="6"/>
  <c r="AJ60" i="6" s="1"/>
  <c r="AH60" i="6"/>
  <c r="AH92" i="6"/>
  <c r="AJ86" i="6"/>
  <c r="AJ92" i="6" s="1"/>
  <c r="AJ93" i="6" s="1"/>
  <c r="AG378" i="3"/>
  <c r="AI379" i="3"/>
  <c r="AH379" i="3" s="1"/>
  <c r="AG346" i="3"/>
  <c r="AI340" i="3"/>
  <c r="AI346" i="3" s="1"/>
  <c r="AG314" i="3"/>
  <c r="AI308" i="3"/>
  <c r="AI314" i="3" s="1"/>
  <c r="AG282" i="3"/>
  <c r="AI276" i="3"/>
  <c r="AI282" i="3" s="1"/>
  <c r="AG244" i="3"/>
  <c r="AG242" i="3"/>
  <c r="AI210" i="3"/>
  <c r="AG218" i="3"/>
  <c r="AI212" i="3"/>
  <c r="AI218" i="3" s="1"/>
  <c r="AG186" i="3"/>
  <c r="AI180" i="3"/>
  <c r="AI186" i="3" s="1"/>
  <c r="AG154" i="3"/>
  <c r="AI148" i="3"/>
  <c r="AI154" i="3" s="1"/>
  <c r="AG58" i="3"/>
  <c r="AI52" i="3"/>
  <c r="AI58" i="3" s="1"/>
  <c r="AI59" i="3" s="1"/>
  <c r="AG18" i="3"/>
  <c r="AG20" i="3"/>
  <c r="AG116" i="3"/>
  <c r="AG114" i="3"/>
  <c r="AI114" i="3"/>
  <c r="AI82" i="3"/>
  <c r="AG82" i="3"/>
  <c r="AG84" i="3"/>
  <c r="L1012" i="1"/>
  <c r="J979" i="1"/>
  <c r="J981" i="1"/>
  <c r="L950" i="1"/>
  <c r="L956" i="1" s="1"/>
  <c r="J956" i="1"/>
  <c r="K14" i="6" l="1"/>
  <c r="M14" i="6" s="1"/>
  <c r="R13" i="6"/>
  <c r="M12" i="6"/>
  <c r="M19" i="6"/>
  <c r="V20" i="6"/>
  <c r="M17" i="6"/>
  <c r="V22" i="6"/>
  <c r="M18" i="6"/>
  <c r="V21" i="6"/>
  <c r="M11" i="6"/>
  <c r="K13" i="6"/>
  <c r="K16" i="6"/>
  <c r="K15" i="6"/>
  <c r="K11" i="8"/>
  <c r="K12" i="8"/>
  <c r="N12" i="8" s="1"/>
  <c r="K13" i="2"/>
  <c r="N13" i="2" s="1"/>
  <c r="K14" i="2"/>
  <c r="N14" i="2" s="1"/>
  <c r="K12" i="2"/>
  <c r="N12" i="2" s="1"/>
  <c r="K11" i="2"/>
  <c r="I12" i="3"/>
  <c r="N12" i="3" s="1"/>
  <c r="AI253" i="2"/>
  <c r="AH253" i="2" s="1"/>
  <c r="AI187" i="3"/>
  <c r="AH187" i="3" s="1"/>
  <c r="AI315" i="3"/>
  <c r="AH315" i="3" s="1"/>
  <c r="AI155" i="3"/>
  <c r="AH155" i="3" s="1"/>
  <c r="AI347" i="3"/>
  <c r="AH347" i="3" s="1"/>
  <c r="L957" i="1"/>
  <c r="J957" i="1" s="1"/>
  <c r="AJ61" i="6"/>
  <c r="AI283" i="3"/>
  <c r="AH283" i="3" s="1"/>
  <c r="AI157" i="2"/>
  <c r="AH157" i="2" s="1"/>
  <c r="AI29" i="2"/>
  <c r="AH29" i="2" s="1"/>
  <c r="AI93" i="2"/>
  <c r="AH93" i="2" s="1"/>
  <c r="AH188" i="6"/>
  <c r="AJ182" i="6"/>
  <c r="AJ188" i="6" s="1"/>
  <c r="AJ189" i="6" s="1"/>
  <c r="AJ150" i="6"/>
  <c r="AJ156" i="6" s="1"/>
  <c r="AJ157" i="6" s="1"/>
  <c r="AH156" i="6"/>
  <c r="AI29" i="8"/>
  <c r="AH221" i="2"/>
  <c r="AG221" i="2"/>
  <c r="AH124" i="6"/>
  <c r="AJ118" i="6"/>
  <c r="AJ124" i="6" s="1"/>
  <c r="AJ125" i="6" s="1"/>
  <c r="AG188" i="2"/>
  <c r="AI182" i="2"/>
  <c r="AI188" i="2" s="1"/>
  <c r="AI189" i="2" s="1"/>
  <c r="L61" i="7"/>
  <c r="L22" i="7"/>
  <c r="L28" i="7" s="1"/>
  <c r="L29" i="7" s="1"/>
  <c r="J28" i="7"/>
  <c r="AG124" i="2"/>
  <c r="AI118" i="2"/>
  <c r="AI124" i="2" s="1"/>
  <c r="AI125" i="2" s="1"/>
  <c r="AG60" i="2"/>
  <c r="AI54" i="2"/>
  <c r="AI60" i="2" s="1"/>
  <c r="AI61" i="2" s="1"/>
  <c r="AI93" i="6"/>
  <c r="AH93" i="6"/>
  <c r="AG250" i="3"/>
  <c r="AI244" i="3"/>
  <c r="AI250" i="3" s="1"/>
  <c r="AI251" i="3" s="1"/>
  <c r="AH251" i="3" s="1"/>
  <c r="AI219" i="3"/>
  <c r="AH219" i="3" s="1"/>
  <c r="AI20" i="3"/>
  <c r="AI26" i="3" s="1"/>
  <c r="AI27" i="3" s="1"/>
  <c r="AG26" i="3"/>
  <c r="AG122" i="3"/>
  <c r="AI116" i="3"/>
  <c r="AI122" i="3" s="1"/>
  <c r="AI123" i="3" s="1"/>
  <c r="AH123" i="3" s="1"/>
  <c r="AI84" i="3"/>
  <c r="AI90" i="3" s="1"/>
  <c r="AI91" i="3" s="1"/>
  <c r="AG90" i="3"/>
  <c r="L981" i="1"/>
  <c r="L987" i="1" s="1"/>
  <c r="L988" i="1" s="1"/>
  <c r="J1014" i="1" s="1"/>
  <c r="J987" i="1"/>
  <c r="N3" i="6" l="1"/>
  <c r="M15" i="6"/>
  <c r="M16" i="6"/>
  <c r="M13" i="6"/>
  <c r="U11" i="8"/>
  <c r="N11" i="8"/>
  <c r="J3" i="8" s="1"/>
  <c r="U11" i="2"/>
  <c r="N11" i="2"/>
  <c r="AG253" i="2"/>
  <c r="AH280" i="2"/>
  <c r="AI280" i="2" s="1"/>
  <c r="AI284" i="2" s="1"/>
  <c r="AI285" i="2" s="1"/>
  <c r="L12" i="3"/>
  <c r="AG157" i="2"/>
  <c r="L1014" i="1"/>
  <c r="L1018" i="1" s="1"/>
  <c r="L1019" i="1" s="1"/>
  <c r="J1019" i="1" s="1"/>
  <c r="J1018" i="1"/>
  <c r="K957" i="1"/>
  <c r="AG29" i="2"/>
  <c r="AG93" i="2"/>
  <c r="AI189" i="6"/>
  <c r="AH189" i="6"/>
  <c r="AH157" i="6"/>
  <c r="AI157" i="6"/>
  <c r="AI125" i="6"/>
  <c r="AH125" i="6"/>
  <c r="AH189" i="2"/>
  <c r="AG189" i="2"/>
  <c r="AH125" i="2"/>
  <c r="AG125" i="2"/>
  <c r="AH61" i="2"/>
  <c r="AG61" i="2"/>
  <c r="J988" i="1"/>
  <c r="K988" i="1"/>
  <c r="I3" i="6" l="1"/>
  <c r="J3" i="6"/>
  <c r="AH284" i="2"/>
  <c r="AG285" i="2"/>
  <c r="AH285" i="2"/>
  <c r="K1019" i="1"/>
  <c r="L924" i="1"/>
  <c r="L923" i="1"/>
  <c r="L922" i="1"/>
  <c r="L921" i="1"/>
  <c r="L920" i="1"/>
  <c r="H916" i="1"/>
  <c r="F916" i="1"/>
  <c r="I914" i="1"/>
  <c r="K914" i="1" s="1"/>
  <c r="G914" i="1"/>
  <c r="J914" i="1" s="1"/>
  <c r="J913" i="1"/>
  <c r="I913" i="1"/>
  <c r="K913" i="1" s="1"/>
  <c r="I912" i="1"/>
  <c r="G912" i="1"/>
  <c r="J912" i="1" s="1"/>
  <c r="H910" i="1"/>
  <c r="F910" i="1"/>
  <c r="I909" i="1"/>
  <c r="K909" i="1" s="1"/>
  <c r="G909" i="1"/>
  <c r="J909" i="1" s="1"/>
  <c r="I908" i="1"/>
  <c r="G908" i="1"/>
  <c r="J908" i="1" s="1"/>
  <c r="I907" i="1"/>
  <c r="K907" i="1" s="1"/>
  <c r="G907" i="1"/>
  <c r="J907" i="1" s="1"/>
  <c r="I906" i="1"/>
  <c r="K906" i="1" s="1"/>
  <c r="G906" i="1"/>
  <c r="J906" i="1" s="1"/>
  <c r="I905" i="1"/>
  <c r="K905" i="1" s="1"/>
  <c r="G905" i="1"/>
  <c r="L893" i="1"/>
  <c r="L892" i="1"/>
  <c r="L891" i="1"/>
  <c r="L890" i="1"/>
  <c r="L889" i="1"/>
  <c r="H885" i="1"/>
  <c r="F885" i="1"/>
  <c r="I883" i="1"/>
  <c r="K883" i="1" s="1"/>
  <c r="G883" i="1"/>
  <c r="J883" i="1" s="1"/>
  <c r="I882" i="1"/>
  <c r="K882" i="1" s="1"/>
  <c r="G882" i="1"/>
  <c r="J882" i="1" s="1"/>
  <c r="I881" i="1"/>
  <c r="K881" i="1" s="1"/>
  <c r="G881" i="1"/>
  <c r="H879" i="1"/>
  <c r="F879" i="1"/>
  <c r="I875" i="1"/>
  <c r="K875" i="1" s="1"/>
  <c r="G875" i="1"/>
  <c r="I874" i="1"/>
  <c r="G874" i="1"/>
  <c r="J874" i="1" s="1"/>
  <c r="L862" i="1"/>
  <c r="L861" i="1"/>
  <c r="L860" i="1"/>
  <c r="L859" i="1"/>
  <c r="L858" i="1"/>
  <c r="H854" i="1"/>
  <c r="F854" i="1"/>
  <c r="I852" i="1"/>
  <c r="K852" i="1" s="1"/>
  <c r="G852" i="1"/>
  <c r="J852" i="1" s="1"/>
  <c r="J851" i="1"/>
  <c r="I851" i="1"/>
  <c r="K851" i="1" s="1"/>
  <c r="I850" i="1"/>
  <c r="G850" i="1"/>
  <c r="G854" i="1" s="1"/>
  <c r="H848" i="1"/>
  <c r="F848" i="1"/>
  <c r="I847" i="1"/>
  <c r="K847" i="1" s="1"/>
  <c r="G847" i="1"/>
  <c r="J847" i="1" s="1"/>
  <c r="I846" i="1"/>
  <c r="K846" i="1" s="1"/>
  <c r="G846" i="1"/>
  <c r="J846" i="1" s="1"/>
  <c r="I845" i="1"/>
  <c r="K845" i="1" s="1"/>
  <c r="G845" i="1"/>
  <c r="J845" i="1" s="1"/>
  <c r="I844" i="1"/>
  <c r="K844" i="1" s="1"/>
  <c r="G844" i="1"/>
  <c r="J844" i="1" s="1"/>
  <c r="I843" i="1"/>
  <c r="K843" i="1" s="1"/>
  <c r="G843" i="1"/>
  <c r="J843" i="1" s="1"/>
  <c r="G814" i="1"/>
  <c r="J814" i="1" s="1"/>
  <c r="G815" i="1"/>
  <c r="J815" i="1" s="1"/>
  <c r="G816" i="1"/>
  <c r="J816" i="1" s="1"/>
  <c r="I814" i="1"/>
  <c r="K814" i="1" s="1"/>
  <c r="I815" i="1"/>
  <c r="K815" i="1" s="1"/>
  <c r="I816" i="1"/>
  <c r="K816" i="1" s="1"/>
  <c r="L831" i="1"/>
  <c r="L830" i="1"/>
  <c r="L829" i="1"/>
  <c r="L828" i="1"/>
  <c r="L827" i="1"/>
  <c r="H823" i="1"/>
  <c r="F823" i="1"/>
  <c r="I821" i="1"/>
  <c r="K821" i="1" s="1"/>
  <c r="G821" i="1"/>
  <c r="J821" i="1" s="1"/>
  <c r="I820" i="1"/>
  <c r="G820" i="1"/>
  <c r="J820" i="1" s="1"/>
  <c r="I819" i="1"/>
  <c r="K819" i="1" s="1"/>
  <c r="G819" i="1"/>
  <c r="J819" i="1" s="1"/>
  <c r="H817" i="1"/>
  <c r="F817" i="1"/>
  <c r="I813" i="1"/>
  <c r="K813" i="1" s="1"/>
  <c r="G813" i="1"/>
  <c r="J813" i="1" s="1"/>
  <c r="I812" i="1"/>
  <c r="G812" i="1"/>
  <c r="J812" i="1" s="1"/>
  <c r="L883" i="1" l="1"/>
  <c r="I879" i="1"/>
  <c r="I888" i="1" s="1"/>
  <c r="L844" i="1"/>
  <c r="L906" i="1"/>
  <c r="L913" i="1"/>
  <c r="I823" i="1"/>
  <c r="L821" i="1"/>
  <c r="L846" i="1"/>
  <c r="L882" i="1"/>
  <c r="L851" i="1"/>
  <c r="L909" i="1"/>
  <c r="G885" i="1"/>
  <c r="G910" i="1"/>
  <c r="G919" i="1" s="1"/>
  <c r="L914" i="1"/>
  <c r="I854" i="1"/>
  <c r="I916" i="1"/>
  <c r="L907" i="1"/>
  <c r="I910" i="1"/>
  <c r="J916" i="1"/>
  <c r="K912" i="1"/>
  <c r="K916" i="1" s="1"/>
  <c r="G916" i="1"/>
  <c r="G917" i="1" s="1"/>
  <c r="J905" i="1"/>
  <c r="K908" i="1"/>
  <c r="K910" i="1" s="1"/>
  <c r="I885" i="1"/>
  <c r="K885" i="1"/>
  <c r="G879" i="1"/>
  <c r="G888" i="1" s="1"/>
  <c r="K874" i="1"/>
  <c r="K879" i="1" s="1"/>
  <c r="J875" i="1"/>
  <c r="L875" i="1" s="1"/>
  <c r="J881" i="1"/>
  <c r="L845" i="1"/>
  <c r="K848" i="1"/>
  <c r="K857" i="1" s="1"/>
  <c r="K863" i="1" s="1"/>
  <c r="J850" i="1"/>
  <c r="J854" i="1" s="1"/>
  <c r="L843" i="1"/>
  <c r="L847" i="1"/>
  <c r="L852" i="1"/>
  <c r="G848" i="1"/>
  <c r="J848" i="1"/>
  <c r="I848" i="1"/>
  <c r="K850" i="1"/>
  <c r="K854" i="1" s="1"/>
  <c r="L815" i="1"/>
  <c r="L816" i="1"/>
  <c r="L814" i="1"/>
  <c r="I817" i="1"/>
  <c r="L813" i="1"/>
  <c r="K812" i="1"/>
  <c r="K817" i="1" s="1"/>
  <c r="K832" i="1" s="1"/>
  <c r="G817" i="1"/>
  <c r="G826" i="1" s="1"/>
  <c r="J817" i="1"/>
  <c r="J823" i="1"/>
  <c r="L819" i="1"/>
  <c r="K820" i="1"/>
  <c r="K823" i="1" s="1"/>
  <c r="G823" i="1"/>
  <c r="L800" i="1"/>
  <c r="L799" i="1"/>
  <c r="L798" i="1"/>
  <c r="L797" i="1"/>
  <c r="L796" i="1"/>
  <c r="H792" i="1"/>
  <c r="F792" i="1"/>
  <c r="I790" i="1"/>
  <c r="K790" i="1" s="1"/>
  <c r="G790" i="1"/>
  <c r="J790" i="1" s="1"/>
  <c r="J789" i="1"/>
  <c r="I789" i="1"/>
  <c r="K789" i="1" s="1"/>
  <c r="I788" i="1"/>
  <c r="G788" i="1"/>
  <c r="J788" i="1" s="1"/>
  <c r="H786" i="1"/>
  <c r="F786" i="1"/>
  <c r="I785" i="1"/>
  <c r="K785" i="1" s="1"/>
  <c r="G785" i="1"/>
  <c r="J785" i="1" s="1"/>
  <c r="I784" i="1"/>
  <c r="K784" i="1" s="1"/>
  <c r="G784" i="1"/>
  <c r="J784" i="1" s="1"/>
  <c r="I783" i="1"/>
  <c r="K783" i="1" s="1"/>
  <c r="G783" i="1"/>
  <c r="J783" i="1" s="1"/>
  <c r="I782" i="1"/>
  <c r="G782" i="1"/>
  <c r="J782" i="1" s="1"/>
  <c r="I781" i="1"/>
  <c r="K781" i="1" s="1"/>
  <c r="G781" i="1"/>
  <c r="L769" i="1"/>
  <c r="L768" i="1"/>
  <c r="L767" i="1"/>
  <c r="L766" i="1"/>
  <c r="L765" i="1"/>
  <c r="H761" i="1"/>
  <c r="F761" i="1"/>
  <c r="I759" i="1"/>
  <c r="K759" i="1" s="1"/>
  <c r="G759" i="1"/>
  <c r="J759" i="1" s="1"/>
  <c r="J758" i="1"/>
  <c r="I758" i="1"/>
  <c r="K758" i="1" s="1"/>
  <c r="I757" i="1"/>
  <c r="G757" i="1"/>
  <c r="G761" i="1" s="1"/>
  <c r="H755" i="1"/>
  <c r="F755" i="1"/>
  <c r="I754" i="1"/>
  <c r="K754" i="1" s="1"/>
  <c r="G754" i="1"/>
  <c r="J754" i="1" s="1"/>
  <c r="I753" i="1"/>
  <c r="K753" i="1" s="1"/>
  <c r="G753" i="1"/>
  <c r="J753" i="1" s="1"/>
  <c r="I752" i="1"/>
  <c r="K752" i="1" s="1"/>
  <c r="G752" i="1"/>
  <c r="J752" i="1" s="1"/>
  <c r="I751" i="1"/>
  <c r="K751" i="1" s="1"/>
  <c r="G751" i="1"/>
  <c r="J751" i="1" s="1"/>
  <c r="I750" i="1"/>
  <c r="K750" i="1" s="1"/>
  <c r="G750" i="1"/>
  <c r="I792" i="1" l="1"/>
  <c r="I824" i="1"/>
  <c r="I886" i="1"/>
  <c r="I761" i="1"/>
  <c r="L785" i="1"/>
  <c r="G886" i="1"/>
  <c r="L758" i="1"/>
  <c r="K824" i="1"/>
  <c r="L812" i="1"/>
  <c r="L817" i="1" s="1"/>
  <c r="I826" i="1" s="1"/>
  <c r="L826" i="1" s="1"/>
  <c r="L820" i="1"/>
  <c r="L823" i="1" s="1"/>
  <c r="G755" i="1"/>
  <c r="G762" i="1" s="1"/>
  <c r="L754" i="1"/>
  <c r="L784" i="1"/>
  <c r="I917" i="1"/>
  <c r="I919" i="1"/>
  <c r="K919" i="1"/>
  <c r="K925" i="1" s="1"/>
  <c r="K917" i="1"/>
  <c r="L908" i="1"/>
  <c r="L912" i="1"/>
  <c r="L916" i="1" s="1"/>
  <c r="J910" i="1"/>
  <c r="L905" i="1"/>
  <c r="J879" i="1"/>
  <c r="J885" i="1"/>
  <c r="L881" i="1"/>
  <c r="L885" i="1" s="1"/>
  <c r="L874" i="1"/>
  <c r="L879" i="1" s="1"/>
  <c r="J888" i="1"/>
  <c r="K886" i="1"/>
  <c r="K888" i="1"/>
  <c r="K894" i="1" s="1"/>
  <c r="K855" i="1"/>
  <c r="I857" i="1"/>
  <c r="I855" i="1"/>
  <c r="L850" i="1"/>
  <c r="L854" i="1" s="1"/>
  <c r="L848" i="1"/>
  <c r="G855" i="1"/>
  <c r="G857" i="1"/>
  <c r="J855" i="1"/>
  <c r="J857" i="1"/>
  <c r="G824" i="1"/>
  <c r="J826" i="1"/>
  <c r="J824" i="1"/>
  <c r="L783" i="1"/>
  <c r="G786" i="1"/>
  <c r="G795" i="1" s="1"/>
  <c r="I786" i="1"/>
  <c r="I793" i="1" s="1"/>
  <c r="J781" i="1"/>
  <c r="J786" i="1" s="1"/>
  <c r="J795" i="1" s="1"/>
  <c r="J792" i="1"/>
  <c r="L790" i="1"/>
  <c r="L789" i="1"/>
  <c r="K782" i="1"/>
  <c r="K786" i="1" s="1"/>
  <c r="K788" i="1"/>
  <c r="K792" i="1" s="1"/>
  <c r="G792" i="1"/>
  <c r="J757" i="1"/>
  <c r="J761" i="1" s="1"/>
  <c r="K755" i="1"/>
  <c r="K764" i="1" s="1"/>
  <c r="K770" i="1" s="1"/>
  <c r="L751" i="1"/>
  <c r="L759" i="1"/>
  <c r="L752" i="1"/>
  <c r="L753" i="1"/>
  <c r="I755" i="1"/>
  <c r="K757" i="1"/>
  <c r="K761" i="1" s="1"/>
  <c r="J750" i="1"/>
  <c r="K762" i="1" l="1"/>
  <c r="G764" i="1"/>
  <c r="L782" i="1"/>
  <c r="I795" i="1"/>
  <c r="G793" i="1"/>
  <c r="L824" i="1"/>
  <c r="L757" i="1"/>
  <c r="L761" i="1" s="1"/>
  <c r="L910" i="1"/>
  <c r="L917" i="1" s="1"/>
  <c r="J917" i="1"/>
  <c r="J919" i="1"/>
  <c r="J886" i="1"/>
  <c r="L886" i="1"/>
  <c r="L888" i="1"/>
  <c r="L894" i="1" s="1"/>
  <c r="J894" i="1"/>
  <c r="L855" i="1"/>
  <c r="J863" i="1"/>
  <c r="L857" i="1"/>
  <c r="L863" i="1" s="1"/>
  <c r="J832" i="1"/>
  <c r="L832" i="1"/>
  <c r="J793" i="1"/>
  <c r="L781" i="1"/>
  <c r="J801" i="1"/>
  <c r="K795" i="1"/>
  <c r="K801" i="1" s="1"/>
  <c r="K793" i="1"/>
  <c r="L788" i="1"/>
  <c r="L792" i="1" s="1"/>
  <c r="J755" i="1"/>
  <c r="L750" i="1"/>
  <c r="L755" i="1" s="1"/>
  <c r="I762" i="1"/>
  <c r="I764" i="1"/>
  <c r="L786" i="1" l="1"/>
  <c r="L793" i="1" s="1"/>
  <c r="L864" i="1"/>
  <c r="K864" i="1" s="1"/>
  <c r="L833" i="1"/>
  <c r="L762" i="1"/>
  <c r="L919" i="1"/>
  <c r="L925" i="1" s="1"/>
  <c r="L926" i="1" s="1"/>
  <c r="K926" i="1" s="1"/>
  <c r="J925" i="1"/>
  <c r="L895" i="1"/>
  <c r="L795" i="1"/>
  <c r="L801" i="1" s="1"/>
  <c r="J762" i="1"/>
  <c r="J764" i="1"/>
  <c r="J895" i="1" l="1"/>
  <c r="K895" i="1"/>
  <c r="L802" i="1"/>
  <c r="K802" i="1" s="1"/>
  <c r="L764" i="1"/>
  <c r="L770" i="1" s="1"/>
  <c r="L771" i="1" s="1"/>
  <c r="K771" i="1" s="1"/>
  <c r="J770" i="1"/>
  <c r="L738" i="1" l="1"/>
  <c r="L737" i="1"/>
  <c r="L736" i="1"/>
  <c r="L735" i="1"/>
  <c r="L734" i="1"/>
  <c r="H730" i="1"/>
  <c r="F730" i="1"/>
  <c r="I728" i="1"/>
  <c r="K728" i="1" s="1"/>
  <c r="J728" i="1"/>
  <c r="I727" i="1"/>
  <c r="K727" i="1" s="1"/>
  <c r="G727" i="1"/>
  <c r="J727" i="1" s="1"/>
  <c r="I726" i="1"/>
  <c r="K726" i="1" s="1"/>
  <c r="G726" i="1"/>
  <c r="J726" i="1" s="1"/>
  <c r="H724" i="1"/>
  <c r="F724" i="1"/>
  <c r="I720" i="1"/>
  <c r="K720" i="1" s="1"/>
  <c r="G720" i="1"/>
  <c r="J720" i="1" s="1"/>
  <c r="I719" i="1"/>
  <c r="G719" i="1"/>
  <c r="J719" i="1" s="1"/>
  <c r="L707" i="1"/>
  <c r="L706" i="1"/>
  <c r="L705" i="1"/>
  <c r="L704" i="1"/>
  <c r="L703" i="1"/>
  <c r="H699" i="1"/>
  <c r="F699" i="1"/>
  <c r="I697" i="1"/>
  <c r="K697" i="1" s="1"/>
  <c r="G697" i="1"/>
  <c r="J697" i="1" s="1"/>
  <c r="I696" i="1"/>
  <c r="K696" i="1" s="1"/>
  <c r="G696" i="1"/>
  <c r="J696" i="1" s="1"/>
  <c r="I695" i="1"/>
  <c r="K695" i="1" s="1"/>
  <c r="G695" i="1"/>
  <c r="H693" i="1"/>
  <c r="F693" i="1"/>
  <c r="I689" i="1"/>
  <c r="K689" i="1" s="1"/>
  <c r="G689" i="1"/>
  <c r="J689" i="1" s="1"/>
  <c r="I688" i="1"/>
  <c r="G688" i="1"/>
  <c r="J688" i="1" s="1"/>
  <c r="L676" i="1"/>
  <c r="L675" i="1"/>
  <c r="L674" i="1"/>
  <c r="L673" i="1"/>
  <c r="L672" i="1"/>
  <c r="H668" i="1"/>
  <c r="F668" i="1"/>
  <c r="I666" i="1"/>
  <c r="K666" i="1" s="1"/>
  <c r="G666" i="1"/>
  <c r="J666" i="1" s="1"/>
  <c r="I665" i="1"/>
  <c r="K665" i="1" s="1"/>
  <c r="G665" i="1"/>
  <c r="J665" i="1" s="1"/>
  <c r="I664" i="1"/>
  <c r="K664" i="1" s="1"/>
  <c r="G664" i="1"/>
  <c r="H662" i="1"/>
  <c r="F662" i="1"/>
  <c r="I658" i="1"/>
  <c r="K658" i="1" s="1"/>
  <c r="G658" i="1"/>
  <c r="J658" i="1" s="1"/>
  <c r="I657" i="1"/>
  <c r="G657" i="1"/>
  <c r="J657" i="1" s="1"/>
  <c r="L645" i="1"/>
  <c r="L644" i="1"/>
  <c r="L643" i="1"/>
  <c r="L642" i="1"/>
  <c r="L641" i="1"/>
  <c r="H637" i="1"/>
  <c r="F637" i="1"/>
  <c r="I635" i="1"/>
  <c r="K635" i="1" s="1"/>
  <c r="G635" i="1"/>
  <c r="J635" i="1" s="1"/>
  <c r="I634" i="1"/>
  <c r="K634" i="1" s="1"/>
  <c r="G634" i="1"/>
  <c r="J634" i="1" s="1"/>
  <c r="I633" i="1"/>
  <c r="G633" i="1"/>
  <c r="J633" i="1" s="1"/>
  <c r="H631" i="1"/>
  <c r="F631" i="1"/>
  <c r="I627" i="1"/>
  <c r="K627" i="1" s="1"/>
  <c r="G627" i="1"/>
  <c r="J627" i="1" s="1"/>
  <c r="I626" i="1"/>
  <c r="K626" i="1" s="1"/>
  <c r="G626" i="1"/>
  <c r="L614" i="1"/>
  <c r="L613" i="1"/>
  <c r="L612" i="1"/>
  <c r="L611" i="1"/>
  <c r="L610" i="1"/>
  <c r="H606" i="1"/>
  <c r="F606" i="1"/>
  <c r="I604" i="1"/>
  <c r="K604" i="1" s="1"/>
  <c r="G604" i="1"/>
  <c r="J604" i="1" s="1"/>
  <c r="I603" i="1"/>
  <c r="K603" i="1" s="1"/>
  <c r="G603" i="1"/>
  <c r="J603" i="1" s="1"/>
  <c r="I602" i="1"/>
  <c r="K602" i="1" s="1"/>
  <c r="G602" i="1"/>
  <c r="H600" i="1"/>
  <c r="F600" i="1"/>
  <c r="I596" i="1"/>
  <c r="K596" i="1" s="1"/>
  <c r="G596" i="1"/>
  <c r="J596" i="1" s="1"/>
  <c r="I595" i="1"/>
  <c r="G595" i="1"/>
  <c r="L583" i="1"/>
  <c r="L582" i="1"/>
  <c r="L581" i="1"/>
  <c r="L580" i="1"/>
  <c r="L579" i="1"/>
  <c r="H575" i="1"/>
  <c r="F575" i="1"/>
  <c r="I573" i="1"/>
  <c r="K573" i="1" s="1"/>
  <c r="G573" i="1"/>
  <c r="J573" i="1" s="1"/>
  <c r="J572" i="1"/>
  <c r="I572" i="1"/>
  <c r="K572" i="1" s="1"/>
  <c r="I571" i="1"/>
  <c r="K571" i="1" s="1"/>
  <c r="G571" i="1"/>
  <c r="J571" i="1" s="1"/>
  <c r="H569" i="1"/>
  <c r="F569" i="1"/>
  <c r="I568" i="1"/>
  <c r="K568" i="1" s="1"/>
  <c r="G568" i="1"/>
  <c r="J568" i="1" s="1"/>
  <c r="I567" i="1"/>
  <c r="K567" i="1" s="1"/>
  <c r="G567" i="1"/>
  <c r="J567" i="1" s="1"/>
  <c r="I566" i="1"/>
  <c r="K566" i="1" s="1"/>
  <c r="G566" i="1"/>
  <c r="J566" i="1" s="1"/>
  <c r="I565" i="1"/>
  <c r="K565" i="1" s="1"/>
  <c r="G565" i="1"/>
  <c r="J565" i="1" s="1"/>
  <c r="I564" i="1"/>
  <c r="K564" i="1" s="1"/>
  <c r="G564" i="1"/>
  <c r="L552" i="1"/>
  <c r="L551" i="1"/>
  <c r="L550" i="1"/>
  <c r="L549" i="1"/>
  <c r="L548" i="1"/>
  <c r="H544" i="1"/>
  <c r="F544" i="1"/>
  <c r="I542" i="1"/>
  <c r="K542" i="1" s="1"/>
  <c r="G542" i="1"/>
  <c r="J542" i="1" s="1"/>
  <c r="I541" i="1"/>
  <c r="K541" i="1" s="1"/>
  <c r="G541" i="1"/>
  <c r="J541" i="1" s="1"/>
  <c r="I540" i="1"/>
  <c r="K540" i="1" s="1"/>
  <c r="G540" i="1"/>
  <c r="H538" i="1"/>
  <c r="F538" i="1"/>
  <c r="I534" i="1"/>
  <c r="K534" i="1" s="1"/>
  <c r="G534" i="1"/>
  <c r="J534" i="1" s="1"/>
  <c r="I533" i="1"/>
  <c r="G533" i="1"/>
  <c r="L521" i="1"/>
  <c r="L520" i="1"/>
  <c r="L519" i="1"/>
  <c r="L518" i="1"/>
  <c r="L517" i="1"/>
  <c r="H513" i="1"/>
  <c r="F513" i="1"/>
  <c r="I511" i="1"/>
  <c r="K511" i="1" s="1"/>
  <c r="G511" i="1"/>
  <c r="J511" i="1" s="1"/>
  <c r="J510" i="1"/>
  <c r="I510" i="1"/>
  <c r="K510" i="1" s="1"/>
  <c r="I509" i="1"/>
  <c r="G509" i="1"/>
  <c r="J509" i="1" s="1"/>
  <c r="H507" i="1"/>
  <c r="F507" i="1"/>
  <c r="I506" i="1"/>
  <c r="K506" i="1" s="1"/>
  <c r="G506" i="1"/>
  <c r="J506" i="1" s="1"/>
  <c r="I505" i="1"/>
  <c r="K505" i="1" s="1"/>
  <c r="G505" i="1"/>
  <c r="J505" i="1" s="1"/>
  <c r="I504" i="1"/>
  <c r="K504" i="1" s="1"/>
  <c r="G504" i="1"/>
  <c r="J504" i="1" s="1"/>
  <c r="I503" i="1"/>
  <c r="G503" i="1"/>
  <c r="J503" i="1" s="1"/>
  <c r="I502" i="1"/>
  <c r="K502" i="1" s="1"/>
  <c r="G502" i="1"/>
  <c r="L490" i="1"/>
  <c r="L489" i="1"/>
  <c r="L488" i="1"/>
  <c r="L487" i="1"/>
  <c r="L486" i="1"/>
  <c r="H482" i="1"/>
  <c r="F482" i="1"/>
  <c r="I480" i="1"/>
  <c r="K480" i="1" s="1"/>
  <c r="G480" i="1"/>
  <c r="J480" i="1" s="1"/>
  <c r="J479" i="1"/>
  <c r="I479" i="1"/>
  <c r="K479" i="1" s="1"/>
  <c r="I478" i="1"/>
  <c r="G478" i="1"/>
  <c r="J478" i="1" s="1"/>
  <c r="H476" i="1"/>
  <c r="F476" i="1"/>
  <c r="I475" i="1"/>
  <c r="K475" i="1" s="1"/>
  <c r="G475" i="1"/>
  <c r="J475" i="1" s="1"/>
  <c r="I474" i="1"/>
  <c r="K474" i="1" s="1"/>
  <c r="G474" i="1"/>
  <c r="J474" i="1" s="1"/>
  <c r="I473" i="1"/>
  <c r="K473" i="1" s="1"/>
  <c r="G473" i="1"/>
  <c r="J473" i="1" s="1"/>
  <c r="I472" i="1"/>
  <c r="K472" i="1" s="1"/>
  <c r="G472" i="1"/>
  <c r="J472" i="1" s="1"/>
  <c r="I471" i="1"/>
  <c r="K471" i="1" s="1"/>
  <c r="G471" i="1"/>
  <c r="L459" i="1"/>
  <c r="L458" i="1"/>
  <c r="L457" i="1"/>
  <c r="L456" i="1"/>
  <c r="L455" i="1"/>
  <c r="H451" i="1"/>
  <c r="F451" i="1"/>
  <c r="I449" i="1"/>
  <c r="K449" i="1" s="1"/>
  <c r="G449" i="1"/>
  <c r="J449" i="1" s="1"/>
  <c r="J448" i="1"/>
  <c r="I448" i="1"/>
  <c r="K448" i="1" s="1"/>
  <c r="I447" i="1"/>
  <c r="G447" i="1"/>
  <c r="J447" i="1" s="1"/>
  <c r="H445" i="1"/>
  <c r="F445" i="1"/>
  <c r="I444" i="1"/>
  <c r="K444" i="1" s="1"/>
  <c r="G444" i="1"/>
  <c r="J444" i="1" s="1"/>
  <c r="I443" i="1"/>
  <c r="K443" i="1" s="1"/>
  <c r="G443" i="1"/>
  <c r="J443" i="1" s="1"/>
  <c r="I442" i="1"/>
  <c r="K442" i="1" s="1"/>
  <c r="G442" i="1"/>
  <c r="I441" i="1"/>
  <c r="G441" i="1"/>
  <c r="J441" i="1" s="1"/>
  <c r="I440" i="1"/>
  <c r="K440" i="1" s="1"/>
  <c r="G440" i="1"/>
  <c r="J440" i="1" s="1"/>
  <c r="L428" i="1"/>
  <c r="L427" i="1"/>
  <c r="L426" i="1"/>
  <c r="L425" i="1"/>
  <c r="L424" i="1"/>
  <c r="H420" i="1"/>
  <c r="F420" i="1"/>
  <c r="I418" i="1"/>
  <c r="K418" i="1" s="1"/>
  <c r="G418" i="1"/>
  <c r="J418" i="1" s="1"/>
  <c r="L418" i="1" s="1"/>
  <c r="I417" i="1"/>
  <c r="K417" i="1" s="1"/>
  <c r="G417" i="1"/>
  <c r="J417" i="1" s="1"/>
  <c r="I416" i="1"/>
  <c r="G416" i="1"/>
  <c r="J416" i="1" s="1"/>
  <c r="H414" i="1"/>
  <c r="F414" i="1"/>
  <c r="I410" i="1"/>
  <c r="K410" i="1" s="1"/>
  <c r="G410" i="1"/>
  <c r="J410" i="1" s="1"/>
  <c r="I409" i="1"/>
  <c r="K409" i="1" s="1"/>
  <c r="G409" i="1"/>
  <c r="L397" i="1"/>
  <c r="L396" i="1"/>
  <c r="L395" i="1"/>
  <c r="L394" i="1"/>
  <c r="L393" i="1"/>
  <c r="H389" i="1"/>
  <c r="F389" i="1"/>
  <c r="I387" i="1"/>
  <c r="K387" i="1" s="1"/>
  <c r="G387" i="1"/>
  <c r="J387" i="1" s="1"/>
  <c r="J386" i="1"/>
  <c r="I386" i="1"/>
  <c r="K386" i="1" s="1"/>
  <c r="I385" i="1"/>
  <c r="G385" i="1"/>
  <c r="J385" i="1" s="1"/>
  <c r="H383" i="1"/>
  <c r="F383" i="1"/>
  <c r="I382" i="1"/>
  <c r="K382" i="1" s="1"/>
  <c r="G382" i="1"/>
  <c r="J382" i="1" s="1"/>
  <c r="I381" i="1"/>
  <c r="K381" i="1" s="1"/>
  <c r="G381" i="1"/>
  <c r="J381" i="1" s="1"/>
  <c r="I380" i="1"/>
  <c r="K380" i="1" s="1"/>
  <c r="G380" i="1"/>
  <c r="J380" i="1" s="1"/>
  <c r="I379" i="1"/>
  <c r="K379" i="1" s="1"/>
  <c r="G379" i="1"/>
  <c r="J379" i="1" s="1"/>
  <c r="I378" i="1"/>
  <c r="K378" i="1" s="1"/>
  <c r="G378" i="1"/>
  <c r="L366" i="1"/>
  <c r="L365" i="1"/>
  <c r="L364" i="1"/>
  <c r="L363" i="1"/>
  <c r="L362" i="1"/>
  <c r="H358" i="1"/>
  <c r="F358" i="1"/>
  <c r="I356" i="1"/>
  <c r="K356" i="1" s="1"/>
  <c r="G356" i="1"/>
  <c r="J356" i="1" s="1"/>
  <c r="I355" i="1"/>
  <c r="K355" i="1" s="1"/>
  <c r="G355" i="1"/>
  <c r="J355" i="1" s="1"/>
  <c r="I354" i="1"/>
  <c r="K354" i="1" s="1"/>
  <c r="G354" i="1"/>
  <c r="H352" i="1"/>
  <c r="F352" i="1"/>
  <c r="I348" i="1"/>
  <c r="K348" i="1" s="1"/>
  <c r="G348" i="1"/>
  <c r="J348" i="1" s="1"/>
  <c r="I347" i="1"/>
  <c r="G347" i="1"/>
  <c r="J347" i="1" s="1"/>
  <c r="L335" i="1"/>
  <c r="L334" i="1"/>
  <c r="L333" i="1"/>
  <c r="L332" i="1"/>
  <c r="L331" i="1"/>
  <c r="H327" i="1"/>
  <c r="F327" i="1"/>
  <c r="I325" i="1"/>
  <c r="K325" i="1" s="1"/>
  <c r="G325" i="1"/>
  <c r="J325" i="1" s="1"/>
  <c r="I324" i="1"/>
  <c r="K324" i="1" s="1"/>
  <c r="G324" i="1"/>
  <c r="J324" i="1" s="1"/>
  <c r="I323" i="1"/>
  <c r="K323" i="1" s="1"/>
  <c r="G323" i="1"/>
  <c r="H321" i="1"/>
  <c r="F321" i="1"/>
  <c r="I317" i="1"/>
  <c r="K317" i="1" s="1"/>
  <c r="G317" i="1"/>
  <c r="J317" i="1" s="1"/>
  <c r="I316" i="1"/>
  <c r="G316" i="1"/>
  <c r="J316" i="1" s="1"/>
  <c r="L304" i="1"/>
  <c r="L303" i="1"/>
  <c r="L302" i="1"/>
  <c r="L301" i="1"/>
  <c r="L300" i="1"/>
  <c r="H296" i="1"/>
  <c r="F296" i="1"/>
  <c r="I294" i="1"/>
  <c r="K294" i="1" s="1"/>
  <c r="G294" i="1"/>
  <c r="J294" i="1" s="1"/>
  <c r="I293" i="1"/>
  <c r="K293" i="1" s="1"/>
  <c r="G293" i="1"/>
  <c r="J293" i="1" s="1"/>
  <c r="I292" i="1"/>
  <c r="K292" i="1" s="1"/>
  <c r="G292" i="1"/>
  <c r="H290" i="1"/>
  <c r="F290" i="1"/>
  <c r="I286" i="1"/>
  <c r="K286" i="1" s="1"/>
  <c r="G286" i="1"/>
  <c r="I285" i="1"/>
  <c r="G285" i="1"/>
  <c r="J285" i="1" s="1"/>
  <c r="L511" i="1" l="1"/>
  <c r="L324" i="1"/>
  <c r="L386" i="1"/>
  <c r="I451" i="1"/>
  <c r="L473" i="1"/>
  <c r="L475" i="1"/>
  <c r="L480" i="1"/>
  <c r="G544" i="1"/>
  <c r="G600" i="1"/>
  <c r="G609" i="1" s="1"/>
  <c r="G358" i="1"/>
  <c r="I724" i="1"/>
  <c r="I733" i="1" s="1"/>
  <c r="G296" i="1"/>
  <c r="K327" i="1"/>
  <c r="I693" i="1"/>
  <c r="I702" i="1" s="1"/>
  <c r="G631" i="1"/>
  <c r="G640" i="1" s="1"/>
  <c r="I290" i="1"/>
  <c r="I389" i="1"/>
  <c r="L444" i="1"/>
  <c r="I513" i="1"/>
  <c r="J626" i="1"/>
  <c r="J631" i="1" s="1"/>
  <c r="G668" i="1"/>
  <c r="L666" i="1"/>
  <c r="L573" i="1"/>
  <c r="L603" i="1"/>
  <c r="J292" i="1"/>
  <c r="J296" i="1" s="1"/>
  <c r="I420" i="1"/>
  <c r="L448" i="1"/>
  <c r="G507" i="1"/>
  <c r="G516" i="1" s="1"/>
  <c r="K631" i="1"/>
  <c r="I662" i="1"/>
  <c r="I671" i="1" s="1"/>
  <c r="G699" i="1"/>
  <c r="L505" i="1"/>
  <c r="L565" i="1"/>
  <c r="L604" i="1"/>
  <c r="K285" i="1"/>
  <c r="K290" i="1" s="1"/>
  <c r="K299" i="1" s="1"/>
  <c r="K305" i="1" s="1"/>
  <c r="G414" i="1"/>
  <c r="G423" i="1" s="1"/>
  <c r="L417" i="1"/>
  <c r="L443" i="1"/>
  <c r="L479" i="1"/>
  <c r="G538" i="1"/>
  <c r="G545" i="1" s="1"/>
  <c r="I575" i="1"/>
  <c r="I600" i="1"/>
  <c r="I609" i="1" s="1"/>
  <c r="L627" i="1"/>
  <c r="L635" i="1"/>
  <c r="L658" i="1"/>
  <c r="L697" i="1"/>
  <c r="K719" i="1"/>
  <c r="K724" i="1" s="1"/>
  <c r="G290" i="1"/>
  <c r="G299" i="1" s="1"/>
  <c r="G327" i="1"/>
  <c r="G352" i="1"/>
  <c r="G359" i="1" s="1"/>
  <c r="L382" i="1"/>
  <c r="I445" i="1"/>
  <c r="I452" i="1" s="1"/>
  <c r="G476" i="1"/>
  <c r="G485" i="1" s="1"/>
  <c r="J502" i="1"/>
  <c r="J507" i="1" s="1"/>
  <c r="J516" i="1" s="1"/>
  <c r="K575" i="1"/>
  <c r="L596" i="1"/>
  <c r="G606" i="1"/>
  <c r="I637" i="1"/>
  <c r="K668" i="1"/>
  <c r="L572" i="1"/>
  <c r="L356" i="1"/>
  <c r="L379" i="1"/>
  <c r="L387" i="1"/>
  <c r="G445" i="1"/>
  <c r="G454" i="1" s="1"/>
  <c r="I482" i="1"/>
  <c r="J533" i="1"/>
  <c r="J538" i="1" s="1"/>
  <c r="L568" i="1"/>
  <c r="K606" i="1"/>
  <c r="L634" i="1"/>
  <c r="L665" i="1"/>
  <c r="G730" i="1"/>
  <c r="J730" i="1"/>
  <c r="L720" i="1"/>
  <c r="K730" i="1"/>
  <c r="L728" i="1"/>
  <c r="J724" i="1"/>
  <c r="L727" i="1"/>
  <c r="G724" i="1"/>
  <c r="I730" i="1"/>
  <c r="I731" i="1" s="1"/>
  <c r="L726" i="1"/>
  <c r="J695" i="1"/>
  <c r="J699" i="1" s="1"/>
  <c r="L689" i="1"/>
  <c r="K688" i="1"/>
  <c r="K693" i="1" s="1"/>
  <c r="G693" i="1"/>
  <c r="G702" i="1" s="1"/>
  <c r="L696" i="1"/>
  <c r="K699" i="1"/>
  <c r="I699" i="1"/>
  <c r="J693" i="1"/>
  <c r="L695" i="1"/>
  <c r="J662" i="1"/>
  <c r="K657" i="1"/>
  <c r="K662" i="1" s="1"/>
  <c r="G662" i="1"/>
  <c r="J664" i="1"/>
  <c r="I668" i="1"/>
  <c r="K640" i="1"/>
  <c r="K646" i="1" s="1"/>
  <c r="J637" i="1"/>
  <c r="I631" i="1"/>
  <c r="G637" i="1"/>
  <c r="K633" i="1"/>
  <c r="K637" i="1" s="1"/>
  <c r="J595" i="1"/>
  <c r="J600" i="1" s="1"/>
  <c r="J609" i="1" s="1"/>
  <c r="K595" i="1"/>
  <c r="K600" i="1" s="1"/>
  <c r="K609" i="1" s="1"/>
  <c r="J602" i="1"/>
  <c r="I606" i="1"/>
  <c r="L566" i="1"/>
  <c r="G569" i="1"/>
  <c r="G578" i="1" s="1"/>
  <c r="J575" i="1"/>
  <c r="L571" i="1"/>
  <c r="K569" i="1"/>
  <c r="L567" i="1"/>
  <c r="I569" i="1"/>
  <c r="G575" i="1"/>
  <c r="J564" i="1"/>
  <c r="I538" i="1"/>
  <c r="I547" i="1" s="1"/>
  <c r="G547" i="1"/>
  <c r="K544" i="1"/>
  <c r="L534" i="1"/>
  <c r="L542" i="1"/>
  <c r="L541" i="1"/>
  <c r="K533" i="1"/>
  <c r="K538" i="1" s="1"/>
  <c r="J540" i="1"/>
  <c r="I544" i="1"/>
  <c r="I507" i="1"/>
  <c r="I514" i="1" s="1"/>
  <c r="J513" i="1"/>
  <c r="L510" i="1"/>
  <c r="L504" i="1"/>
  <c r="L506" i="1"/>
  <c r="K503" i="1"/>
  <c r="L503" i="1" s="1"/>
  <c r="K509" i="1"/>
  <c r="K513" i="1" s="1"/>
  <c r="G513" i="1"/>
  <c r="J482" i="1"/>
  <c r="K476" i="1"/>
  <c r="L472" i="1"/>
  <c r="L474" i="1"/>
  <c r="I476" i="1"/>
  <c r="K478" i="1"/>
  <c r="K482" i="1" s="1"/>
  <c r="G482" i="1"/>
  <c r="J471" i="1"/>
  <c r="J451" i="1"/>
  <c r="L449" i="1"/>
  <c r="L440" i="1"/>
  <c r="K441" i="1"/>
  <c r="L441" i="1" s="1"/>
  <c r="J442" i="1"/>
  <c r="L442" i="1" s="1"/>
  <c r="K447" i="1"/>
  <c r="K451" i="1" s="1"/>
  <c r="G451" i="1"/>
  <c r="J409" i="1"/>
  <c r="L409" i="1" s="1"/>
  <c r="L410" i="1"/>
  <c r="K414" i="1"/>
  <c r="J420" i="1"/>
  <c r="I414" i="1"/>
  <c r="G420" i="1"/>
  <c r="K416" i="1"/>
  <c r="K420" i="1" s="1"/>
  <c r="L380" i="1"/>
  <c r="G383" i="1"/>
  <c r="J389" i="1"/>
  <c r="K383" i="1"/>
  <c r="L381" i="1"/>
  <c r="G392" i="1"/>
  <c r="K385" i="1"/>
  <c r="K389" i="1" s="1"/>
  <c r="G389" i="1"/>
  <c r="I383" i="1"/>
  <c r="J378" i="1"/>
  <c r="I352" i="1"/>
  <c r="K347" i="1"/>
  <c r="K352" i="1" s="1"/>
  <c r="K361" i="1" s="1"/>
  <c r="K367" i="1" s="1"/>
  <c r="L355" i="1"/>
  <c r="L348" i="1"/>
  <c r="K358" i="1"/>
  <c r="J352" i="1"/>
  <c r="J354" i="1"/>
  <c r="I358" i="1"/>
  <c r="L317" i="1"/>
  <c r="I321" i="1"/>
  <c r="I330" i="1" s="1"/>
  <c r="K316" i="1"/>
  <c r="K321" i="1" s="1"/>
  <c r="K330" i="1" s="1"/>
  <c r="K336" i="1" s="1"/>
  <c r="G321" i="1"/>
  <c r="J321" i="1"/>
  <c r="L325" i="1"/>
  <c r="J323" i="1"/>
  <c r="I327" i="1"/>
  <c r="L293" i="1"/>
  <c r="J286" i="1"/>
  <c r="L286" i="1" s="1"/>
  <c r="I299" i="1"/>
  <c r="K296" i="1"/>
  <c r="L294" i="1"/>
  <c r="I296" i="1"/>
  <c r="L273" i="1"/>
  <c r="L272" i="1"/>
  <c r="L271" i="1"/>
  <c r="L270" i="1"/>
  <c r="L269" i="1"/>
  <c r="H265" i="1"/>
  <c r="F265" i="1"/>
  <c r="I263" i="1"/>
  <c r="K263" i="1" s="1"/>
  <c r="G263" i="1"/>
  <c r="J263" i="1" s="1"/>
  <c r="I262" i="1"/>
  <c r="K262" i="1" s="1"/>
  <c r="G262" i="1"/>
  <c r="J262" i="1" s="1"/>
  <c r="I261" i="1"/>
  <c r="G261" i="1"/>
  <c r="J261" i="1" s="1"/>
  <c r="H259" i="1"/>
  <c r="F259" i="1"/>
  <c r="I255" i="1"/>
  <c r="K255" i="1" s="1"/>
  <c r="G255" i="1"/>
  <c r="I254" i="1"/>
  <c r="K254" i="1" s="1"/>
  <c r="G254" i="1"/>
  <c r="J254" i="1" s="1"/>
  <c r="L242" i="1"/>
  <c r="L241" i="1"/>
  <c r="L240" i="1"/>
  <c r="L239" i="1"/>
  <c r="L238" i="1"/>
  <c r="H234" i="1"/>
  <c r="F234" i="1"/>
  <c r="I232" i="1"/>
  <c r="K232" i="1" s="1"/>
  <c r="G232" i="1"/>
  <c r="J232" i="1" s="1"/>
  <c r="I231" i="1"/>
  <c r="G231" i="1"/>
  <c r="J231" i="1" s="1"/>
  <c r="I230" i="1"/>
  <c r="K230" i="1" s="1"/>
  <c r="G230" i="1"/>
  <c r="H228" i="1"/>
  <c r="F228" i="1"/>
  <c r="I224" i="1"/>
  <c r="K224" i="1" s="1"/>
  <c r="G224" i="1"/>
  <c r="J224" i="1" s="1"/>
  <c r="I223" i="1"/>
  <c r="K223" i="1" s="1"/>
  <c r="G223" i="1"/>
  <c r="J223" i="1" s="1"/>
  <c r="L211" i="1"/>
  <c r="L210" i="1"/>
  <c r="L209" i="1"/>
  <c r="L208" i="1"/>
  <c r="L207" i="1"/>
  <c r="H203" i="1"/>
  <c r="F203" i="1"/>
  <c r="I201" i="1"/>
  <c r="K201" i="1" s="1"/>
  <c r="G201" i="1"/>
  <c r="J201" i="1" s="1"/>
  <c r="I200" i="1"/>
  <c r="K200" i="1" s="1"/>
  <c r="G200" i="1"/>
  <c r="J200" i="1" s="1"/>
  <c r="I199" i="1"/>
  <c r="G199" i="1"/>
  <c r="J199" i="1" s="1"/>
  <c r="H197" i="1"/>
  <c r="F197" i="1"/>
  <c r="I193" i="1"/>
  <c r="K193" i="1" s="1"/>
  <c r="G193" i="1"/>
  <c r="I192" i="1"/>
  <c r="K192" i="1" s="1"/>
  <c r="G192" i="1"/>
  <c r="J192" i="1" s="1"/>
  <c r="L180" i="1"/>
  <c r="L179" i="1"/>
  <c r="L178" i="1"/>
  <c r="L177" i="1"/>
  <c r="L176" i="1"/>
  <c r="H172" i="1"/>
  <c r="F172" i="1"/>
  <c r="I170" i="1"/>
  <c r="K170" i="1" s="1"/>
  <c r="G170" i="1"/>
  <c r="J170" i="1" s="1"/>
  <c r="J169" i="1"/>
  <c r="I169" i="1"/>
  <c r="K169" i="1" s="1"/>
  <c r="I168" i="1"/>
  <c r="G168" i="1"/>
  <c r="J168" i="1" s="1"/>
  <c r="H166" i="1"/>
  <c r="F166" i="1"/>
  <c r="I165" i="1"/>
  <c r="K165" i="1" s="1"/>
  <c r="G165" i="1"/>
  <c r="J165" i="1" s="1"/>
  <c r="I164" i="1"/>
  <c r="K164" i="1" s="1"/>
  <c r="G164" i="1"/>
  <c r="J164" i="1" s="1"/>
  <c r="I163" i="1"/>
  <c r="K163" i="1" s="1"/>
  <c r="G163" i="1"/>
  <c r="J163" i="1" s="1"/>
  <c r="I162" i="1"/>
  <c r="K162" i="1" s="1"/>
  <c r="G162" i="1"/>
  <c r="J162" i="1" s="1"/>
  <c r="I161" i="1"/>
  <c r="G161" i="1"/>
  <c r="L149" i="1"/>
  <c r="L148" i="1"/>
  <c r="L147" i="1"/>
  <c r="L146" i="1"/>
  <c r="L145" i="1"/>
  <c r="H141" i="1"/>
  <c r="F141" i="1"/>
  <c r="I139" i="1"/>
  <c r="K139" i="1" s="1"/>
  <c r="G139" i="1"/>
  <c r="J138" i="1"/>
  <c r="I138" i="1"/>
  <c r="K138" i="1" s="1"/>
  <c r="I137" i="1"/>
  <c r="G137" i="1"/>
  <c r="J137" i="1" s="1"/>
  <c r="H135" i="1"/>
  <c r="F135" i="1"/>
  <c r="I134" i="1"/>
  <c r="K134" i="1" s="1"/>
  <c r="G134" i="1"/>
  <c r="J134" i="1" s="1"/>
  <c r="I133" i="1"/>
  <c r="K133" i="1" s="1"/>
  <c r="G133" i="1"/>
  <c r="J133" i="1" s="1"/>
  <c r="I132" i="1"/>
  <c r="K132" i="1" s="1"/>
  <c r="G132" i="1"/>
  <c r="J132" i="1" s="1"/>
  <c r="I131" i="1"/>
  <c r="K131" i="1" s="1"/>
  <c r="G131" i="1"/>
  <c r="J131" i="1" s="1"/>
  <c r="I130" i="1"/>
  <c r="G130" i="1"/>
  <c r="L118" i="1"/>
  <c r="L117" i="1"/>
  <c r="L116" i="1"/>
  <c r="L115" i="1"/>
  <c r="L114" i="1"/>
  <c r="H110" i="1"/>
  <c r="F110" i="1"/>
  <c r="I108" i="1"/>
  <c r="K108" i="1" s="1"/>
  <c r="G108" i="1"/>
  <c r="J108" i="1" s="1"/>
  <c r="J107" i="1"/>
  <c r="I107" i="1"/>
  <c r="K107" i="1" s="1"/>
  <c r="I106" i="1"/>
  <c r="G106" i="1"/>
  <c r="J106" i="1" s="1"/>
  <c r="H104" i="1"/>
  <c r="F104" i="1"/>
  <c r="I103" i="1"/>
  <c r="K103" i="1" s="1"/>
  <c r="G103" i="1"/>
  <c r="J103" i="1" s="1"/>
  <c r="I102" i="1"/>
  <c r="K102" i="1" s="1"/>
  <c r="G102" i="1"/>
  <c r="J102" i="1" s="1"/>
  <c r="I101" i="1"/>
  <c r="K101" i="1" s="1"/>
  <c r="G101" i="1"/>
  <c r="J101" i="1" s="1"/>
  <c r="I100" i="1"/>
  <c r="K100" i="1" s="1"/>
  <c r="G100" i="1"/>
  <c r="J100" i="1" s="1"/>
  <c r="I99" i="1"/>
  <c r="K99" i="1" s="1"/>
  <c r="G99" i="1"/>
  <c r="J99" i="1" s="1"/>
  <c r="G297" i="1" l="1"/>
  <c r="I454" i="1"/>
  <c r="G421" i="1"/>
  <c r="L688" i="1"/>
  <c r="L693" i="1" s="1"/>
  <c r="G361" i="1"/>
  <c r="I669" i="1"/>
  <c r="G700" i="1"/>
  <c r="I607" i="1"/>
  <c r="J290" i="1"/>
  <c r="J297" i="1" s="1"/>
  <c r="L502" i="1"/>
  <c r="G607" i="1"/>
  <c r="J514" i="1"/>
  <c r="I700" i="1"/>
  <c r="G328" i="1"/>
  <c r="G390" i="1"/>
  <c r="I516" i="1"/>
  <c r="L626" i="1"/>
  <c r="L164" i="1"/>
  <c r="K197" i="1"/>
  <c r="I265" i="1"/>
  <c r="G452" i="1"/>
  <c r="G330" i="1"/>
  <c r="L292" i="1"/>
  <c r="L296" i="1" s="1"/>
  <c r="L316" i="1"/>
  <c r="L321" i="1" s="1"/>
  <c r="G483" i="1"/>
  <c r="G514" i="1"/>
  <c r="L575" i="1"/>
  <c r="G638" i="1"/>
  <c r="L699" i="1"/>
  <c r="I359" i="1"/>
  <c r="K638" i="1"/>
  <c r="I297" i="1"/>
  <c r="L285" i="1"/>
  <c r="L290" i="1" s="1"/>
  <c r="K445" i="1"/>
  <c r="K454" i="1" s="1"/>
  <c r="K460" i="1" s="1"/>
  <c r="L719" i="1"/>
  <c r="I135" i="1"/>
  <c r="I144" i="1" s="1"/>
  <c r="G166" i="1"/>
  <c r="G175" i="1" s="1"/>
  <c r="L169" i="1"/>
  <c r="G197" i="1"/>
  <c r="G206" i="1" s="1"/>
  <c r="I361" i="1"/>
  <c r="L631" i="1"/>
  <c r="L102" i="1"/>
  <c r="L416" i="1"/>
  <c r="L420" i="1" s="1"/>
  <c r="L103" i="1"/>
  <c r="L131" i="1"/>
  <c r="L133" i="1"/>
  <c r="I166" i="1"/>
  <c r="I175" i="1" s="1"/>
  <c r="K297" i="1"/>
  <c r="I328" i="1"/>
  <c r="J414" i="1"/>
  <c r="J423" i="1" s="1"/>
  <c r="L414" i="1"/>
  <c r="L421" i="1" s="1"/>
  <c r="J445" i="1"/>
  <c r="J452" i="1" s="1"/>
  <c r="I545" i="1"/>
  <c r="G576" i="1"/>
  <c r="L633" i="1"/>
  <c r="L637" i="1" s="1"/>
  <c r="L730" i="1"/>
  <c r="J731" i="1"/>
  <c r="J733" i="1"/>
  <c r="G733" i="1"/>
  <c r="G731" i="1"/>
  <c r="K731" i="1"/>
  <c r="K733" i="1"/>
  <c r="K739" i="1" s="1"/>
  <c r="L724" i="1"/>
  <c r="J700" i="1"/>
  <c r="J702" i="1"/>
  <c r="K700" i="1"/>
  <c r="K702" i="1"/>
  <c r="K708" i="1" s="1"/>
  <c r="K669" i="1"/>
  <c r="K671" i="1"/>
  <c r="K677" i="1" s="1"/>
  <c r="L657" i="1"/>
  <c r="L662" i="1" s="1"/>
  <c r="G671" i="1"/>
  <c r="G669" i="1"/>
  <c r="J671" i="1"/>
  <c r="J668" i="1"/>
  <c r="J669" i="1" s="1"/>
  <c r="L664" i="1"/>
  <c r="L668" i="1" s="1"/>
  <c r="I638" i="1"/>
  <c r="I640" i="1"/>
  <c r="J640" i="1"/>
  <c r="J638" i="1"/>
  <c r="L595" i="1"/>
  <c r="L600" i="1" s="1"/>
  <c r="K607" i="1"/>
  <c r="K615" i="1"/>
  <c r="J606" i="1"/>
  <c r="J607" i="1" s="1"/>
  <c r="L602" i="1"/>
  <c r="L606" i="1" s="1"/>
  <c r="J569" i="1"/>
  <c r="L564" i="1"/>
  <c r="L569" i="1" s="1"/>
  <c r="K578" i="1"/>
  <c r="K584" i="1" s="1"/>
  <c r="K576" i="1"/>
  <c r="I576" i="1"/>
  <c r="I578" i="1"/>
  <c r="J547" i="1"/>
  <c r="L533" i="1"/>
  <c r="L538" i="1" s="1"/>
  <c r="K545" i="1"/>
  <c r="K547" i="1"/>
  <c r="K553" i="1" s="1"/>
  <c r="J544" i="1"/>
  <c r="J545" i="1" s="1"/>
  <c r="L540" i="1"/>
  <c r="L544" i="1" s="1"/>
  <c r="L509" i="1"/>
  <c r="L513" i="1" s="1"/>
  <c r="K507" i="1"/>
  <c r="J522" i="1"/>
  <c r="L507" i="1"/>
  <c r="L478" i="1"/>
  <c r="L482" i="1" s="1"/>
  <c r="J476" i="1"/>
  <c r="L471" i="1"/>
  <c r="L476" i="1" s="1"/>
  <c r="K485" i="1"/>
  <c r="K491" i="1" s="1"/>
  <c r="K483" i="1"/>
  <c r="I483" i="1"/>
  <c r="I485" i="1"/>
  <c r="L385" i="1"/>
  <c r="L389" i="1" s="1"/>
  <c r="L447" i="1"/>
  <c r="L451" i="1" s="1"/>
  <c r="L445" i="1"/>
  <c r="I421" i="1"/>
  <c r="I423" i="1"/>
  <c r="K421" i="1"/>
  <c r="K423" i="1"/>
  <c r="K429" i="1" s="1"/>
  <c r="I390" i="1"/>
  <c r="I392" i="1"/>
  <c r="J383" i="1"/>
  <c r="L378" i="1"/>
  <c r="L383" i="1" s="1"/>
  <c r="K392" i="1"/>
  <c r="K398" i="1" s="1"/>
  <c r="K390" i="1"/>
  <c r="L347" i="1"/>
  <c r="L352" i="1" s="1"/>
  <c r="K359" i="1"/>
  <c r="J361" i="1"/>
  <c r="J358" i="1"/>
  <c r="J359" i="1" s="1"/>
  <c r="L354" i="1"/>
  <c r="L358" i="1" s="1"/>
  <c r="L359" i="1" s="1"/>
  <c r="K328" i="1"/>
  <c r="J330" i="1"/>
  <c r="J327" i="1"/>
  <c r="J328" i="1" s="1"/>
  <c r="L323" i="1"/>
  <c r="L327" i="1" s="1"/>
  <c r="G110" i="1"/>
  <c r="L163" i="1"/>
  <c r="I110" i="1"/>
  <c r="G135" i="1"/>
  <c r="G144" i="1" s="1"/>
  <c r="G141" i="1"/>
  <c r="I172" i="1"/>
  <c r="L200" i="1"/>
  <c r="G234" i="1"/>
  <c r="L232" i="1"/>
  <c r="L107" i="1"/>
  <c r="I203" i="1"/>
  <c r="L201" i="1"/>
  <c r="K261" i="1"/>
  <c r="L261" i="1" s="1"/>
  <c r="I141" i="1"/>
  <c r="K259" i="1"/>
  <c r="K268" i="1" s="1"/>
  <c r="K274" i="1" s="1"/>
  <c r="G259" i="1"/>
  <c r="G268" i="1" s="1"/>
  <c r="K265" i="1"/>
  <c r="L263" i="1"/>
  <c r="J265" i="1"/>
  <c r="L254" i="1"/>
  <c r="L262" i="1"/>
  <c r="G265" i="1"/>
  <c r="I259" i="1"/>
  <c r="J255" i="1"/>
  <c r="L255" i="1" s="1"/>
  <c r="J230" i="1"/>
  <c r="J234" i="1" s="1"/>
  <c r="I234" i="1"/>
  <c r="I228" i="1"/>
  <c r="I237" i="1" s="1"/>
  <c r="L224" i="1"/>
  <c r="L223" i="1"/>
  <c r="K228" i="1"/>
  <c r="K237" i="1" s="1"/>
  <c r="K243" i="1" s="1"/>
  <c r="G228" i="1"/>
  <c r="G237" i="1" s="1"/>
  <c r="K231" i="1"/>
  <c r="L231" i="1" s="1"/>
  <c r="J228" i="1"/>
  <c r="K206" i="1"/>
  <c r="K212" i="1" s="1"/>
  <c r="J203" i="1"/>
  <c r="I197" i="1"/>
  <c r="G203" i="1"/>
  <c r="L192" i="1"/>
  <c r="K199" i="1"/>
  <c r="K203" i="1" s="1"/>
  <c r="J193" i="1"/>
  <c r="L193" i="1" s="1"/>
  <c r="J172" i="1"/>
  <c r="L162" i="1"/>
  <c r="L165" i="1"/>
  <c r="L170" i="1"/>
  <c r="K161" i="1"/>
  <c r="K166" i="1" s="1"/>
  <c r="K168" i="1"/>
  <c r="K172" i="1" s="1"/>
  <c r="G172" i="1"/>
  <c r="G173" i="1" s="1"/>
  <c r="J161" i="1"/>
  <c r="L132" i="1"/>
  <c r="L134" i="1"/>
  <c r="L138" i="1"/>
  <c r="K130" i="1"/>
  <c r="K135" i="1" s="1"/>
  <c r="K137" i="1"/>
  <c r="K141" i="1" s="1"/>
  <c r="J139" i="1"/>
  <c r="L139" i="1" s="1"/>
  <c r="J130" i="1"/>
  <c r="K106" i="1"/>
  <c r="K110" i="1" s="1"/>
  <c r="I104" i="1"/>
  <c r="I113" i="1" s="1"/>
  <c r="L99" i="1"/>
  <c r="K104" i="1"/>
  <c r="L101" i="1"/>
  <c r="L108" i="1"/>
  <c r="L100" i="1"/>
  <c r="G104" i="1"/>
  <c r="J110" i="1"/>
  <c r="J104" i="1"/>
  <c r="L576" i="1" l="1"/>
  <c r="L700" i="1"/>
  <c r="J299" i="1"/>
  <c r="J305" i="1" s="1"/>
  <c r="L638" i="1"/>
  <c r="L390" i="1"/>
  <c r="J421" i="1"/>
  <c r="K452" i="1"/>
  <c r="K204" i="1"/>
  <c r="I235" i="1"/>
  <c r="I173" i="1"/>
  <c r="K234" i="1"/>
  <c r="K235" i="1" s="1"/>
  <c r="L669" i="1"/>
  <c r="I142" i="1"/>
  <c r="L328" i="1"/>
  <c r="G204" i="1"/>
  <c r="L297" i="1"/>
  <c r="J454" i="1"/>
  <c r="J460" i="1" s="1"/>
  <c r="L731" i="1"/>
  <c r="L483" i="1"/>
  <c r="L228" i="1"/>
  <c r="K266" i="1"/>
  <c r="J141" i="1"/>
  <c r="L230" i="1"/>
  <c r="L234" i="1" s="1"/>
  <c r="L452" i="1"/>
  <c r="L733" i="1"/>
  <c r="L739" i="1" s="1"/>
  <c r="J739" i="1"/>
  <c r="L702" i="1"/>
  <c r="L708" i="1" s="1"/>
  <c r="L709" i="1" s="1"/>
  <c r="J708" i="1"/>
  <c r="L671" i="1"/>
  <c r="L677" i="1" s="1"/>
  <c r="J677" i="1"/>
  <c r="J646" i="1"/>
  <c r="L640" i="1"/>
  <c r="L646" i="1" s="1"/>
  <c r="L647" i="1" s="1"/>
  <c r="L609" i="1"/>
  <c r="L615" i="1" s="1"/>
  <c r="J615" i="1"/>
  <c r="L607" i="1"/>
  <c r="J576" i="1"/>
  <c r="J578" i="1"/>
  <c r="L547" i="1"/>
  <c r="L553" i="1" s="1"/>
  <c r="J553" i="1"/>
  <c r="L545" i="1"/>
  <c r="L514" i="1"/>
  <c r="K516" i="1"/>
  <c r="K514" i="1"/>
  <c r="J483" i="1"/>
  <c r="J485" i="1"/>
  <c r="L454" i="1"/>
  <c r="L460" i="1" s="1"/>
  <c r="L423" i="1"/>
  <c r="L429" i="1" s="1"/>
  <c r="L430" i="1" s="1"/>
  <c r="J429" i="1"/>
  <c r="J392" i="1"/>
  <c r="J390" i="1"/>
  <c r="L361" i="1"/>
  <c r="L367" i="1" s="1"/>
  <c r="L368" i="1" s="1"/>
  <c r="J367" i="1"/>
  <c r="L330" i="1"/>
  <c r="L336" i="1" s="1"/>
  <c r="J336" i="1"/>
  <c r="L299" i="1"/>
  <c r="L305" i="1" s="1"/>
  <c r="G142" i="1"/>
  <c r="G266" i="1"/>
  <c r="L106" i="1"/>
  <c r="L110" i="1" s="1"/>
  <c r="L104" i="1"/>
  <c r="I266" i="1"/>
  <c r="I268" i="1"/>
  <c r="J259" i="1"/>
  <c r="L265" i="1"/>
  <c r="L259" i="1"/>
  <c r="G235" i="1"/>
  <c r="J237" i="1"/>
  <c r="J235" i="1"/>
  <c r="J197" i="1"/>
  <c r="J204" i="1" s="1"/>
  <c r="I204" i="1"/>
  <c r="I206" i="1"/>
  <c r="L197" i="1"/>
  <c r="L199" i="1"/>
  <c r="L203" i="1" s="1"/>
  <c r="L161" i="1"/>
  <c r="L166" i="1" s="1"/>
  <c r="J166" i="1"/>
  <c r="K173" i="1"/>
  <c r="K175" i="1"/>
  <c r="K181" i="1" s="1"/>
  <c r="L168" i="1"/>
  <c r="L172" i="1" s="1"/>
  <c r="L130" i="1"/>
  <c r="L135" i="1" s="1"/>
  <c r="J135" i="1"/>
  <c r="L137" i="1"/>
  <c r="L141" i="1" s="1"/>
  <c r="K142" i="1"/>
  <c r="K144" i="1"/>
  <c r="K150" i="1" s="1"/>
  <c r="I111" i="1"/>
  <c r="K111" i="1"/>
  <c r="K113" i="1"/>
  <c r="K119" i="1" s="1"/>
  <c r="G111" i="1"/>
  <c r="G113" i="1"/>
  <c r="J113" i="1"/>
  <c r="J111" i="1"/>
  <c r="L306" i="1" l="1"/>
  <c r="L678" i="1"/>
  <c r="L337" i="1"/>
  <c r="J337" i="1" s="1"/>
  <c r="L740" i="1"/>
  <c r="K740" i="1" s="1"/>
  <c r="L111" i="1"/>
  <c r="L461" i="1"/>
  <c r="K461" i="1" s="1"/>
  <c r="L235" i="1"/>
  <c r="J709" i="1"/>
  <c r="K709" i="1"/>
  <c r="J678" i="1"/>
  <c r="K678" i="1"/>
  <c r="L616" i="1"/>
  <c r="L578" i="1"/>
  <c r="L584" i="1" s="1"/>
  <c r="L585" i="1" s="1"/>
  <c r="K585" i="1" s="1"/>
  <c r="J584" i="1"/>
  <c r="L554" i="1"/>
  <c r="J554" i="1" s="1"/>
  <c r="K522" i="1"/>
  <c r="L516" i="1"/>
  <c r="L522" i="1" s="1"/>
  <c r="L523" i="1" s="1"/>
  <c r="K523" i="1" s="1"/>
  <c r="L485" i="1"/>
  <c r="L491" i="1" s="1"/>
  <c r="L492" i="1" s="1"/>
  <c r="K492" i="1" s="1"/>
  <c r="J491" i="1"/>
  <c r="J430" i="1"/>
  <c r="K430" i="1"/>
  <c r="L392" i="1"/>
  <c r="L398" i="1" s="1"/>
  <c r="L399" i="1" s="1"/>
  <c r="K399" i="1" s="1"/>
  <c r="J398" i="1"/>
  <c r="J306" i="1"/>
  <c r="K306" i="1"/>
  <c r="J206" i="1"/>
  <c r="L206" i="1" s="1"/>
  <c r="L212" i="1" s="1"/>
  <c r="L266" i="1"/>
  <c r="J268" i="1"/>
  <c r="J266" i="1"/>
  <c r="L237" i="1"/>
  <c r="L243" i="1" s="1"/>
  <c r="J243" i="1"/>
  <c r="L204" i="1"/>
  <c r="J175" i="1"/>
  <c r="J173" i="1"/>
  <c r="L173" i="1"/>
  <c r="L142" i="1"/>
  <c r="J144" i="1"/>
  <c r="J142" i="1"/>
  <c r="J119" i="1"/>
  <c r="L113" i="1"/>
  <c r="L119" i="1" s="1"/>
  <c r="L120" i="1" s="1"/>
  <c r="J740" i="1" l="1"/>
  <c r="J212" i="1"/>
  <c r="K337" i="1"/>
  <c r="L244" i="1"/>
  <c r="K554" i="1"/>
  <c r="J274" i="1"/>
  <c r="L268" i="1"/>
  <c r="L274" i="1" s="1"/>
  <c r="L275" i="1" s="1"/>
  <c r="L213" i="1"/>
  <c r="J181" i="1"/>
  <c r="L175" i="1"/>
  <c r="L181" i="1" s="1"/>
  <c r="L182" i="1" s="1"/>
  <c r="J150" i="1"/>
  <c r="L144" i="1"/>
  <c r="L150" i="1" s="1"/>
  <c r="L151" i="1" s="1"/>
  <c r="J275" i="1" l="1"/>
  <c r="K275" i="1"/>
  <c r="I69" i="1"/>
  <c r="K69" i="1" s="1"/>
  <c r="I70" i="1"/>
  <c r="K70" i="1" s="1"/>
  <c r="I71" i="1"/>
  <c r="K71" i="1" s="1"/>
  <c r="I72" i="1"/>
  <c r="K72" i="1" s="1"/>
  <c r="G69" i="1"/>
  <c r="J69" i="1" s="1"/>
  <c r="L69" i="1" s="1"/>
  <c r="G70" i="1"/>
  <c r="J70" i="1" s="1"/>
  <c r="L70" i="1" s="1"/>
  <c r="G71" i="1"/>
  <c r="J71" i="1" s="1"/>
  <c r="L71" i="1" s="1"/>
  <c r="G72" i="1"/>
  <c r="J72" i="1" s="1"/>
  <c r="L72" i="1" s="1"/>
  <c r="L87" i="1"/>
  <c r="L86" i="1"/>
  <c r="L85" i="1"/>
  <c r="L84" i="1"/>
  <c r="L83" i="1"/>
  <c r="H79" i="1"/>
  <c r="F79" i="1"/>
  <c r="I77" i="1"/>
  <c r="K77" i="1" s="1"/>
  <c r="G77" i="1"/>
  <c r="J77" i="1" s="1"/>
  <c r="I76" i="1"/>
  <c r="J76" i="1"/>
  <c r="I75" i="1"/>
  <c r="K75" i="1" s="1"/>
  <c r="G75" i="1"/>
  <c r="J75" i="1" s="1"/>
  <c r="H73" i="1"/>
  <c r="F73" i="1"/>
  <c r="I68" i="1"/>
  <c r="K68" i="1" s="1"/>
  <c r="G68" i="1"/>
  <c r="J68" i="1" s="1"/>
  <c r="L52" i="1"/>
  <c r="L53" i="1"/>
  <c r="L54" i="1"/>
  <c r="L55" i="1"/>
  <c r="L56" i="1"/>
  <c r="H48" i="1"/>
  <c r="F48" i="1"/>
  <c r="H42" i="1"/>
  <c r="F42" i="1"/>
  <c r="I46" i="1"/>
  <c r="K46" i="1" s="1"/>
  <c r="G46" i="1"/>
  <c r="J46" i="1" s="1"/>
  <c r="I45" i="1"/>
  <c r="K45" i="1" s="1"/>
  <c r="G45" i="1"/>
  <c r="J45" i="1" s="1"/>
  <c r="I44" i="1"/>
  <c r="K44" i="1" s="1"/>
  <c r="G44" i="1"/>
  <c r="J44" i="1" s="1"/>
  <c r="I38" i="1"/>
  <c r="G38" i="1"/>
  <c r="J38" i="1" s="1"/>
  <c r="I37" i="1"/>
  <c r="G37" i="1"/>
  <c r="J37" i="1" s="1"/>
  <c r="L20" i="1"/>
  <c r="L19" i="1"/>
  <c r="L18" i="1"/>
  <c r="L17" i="1"/>
  <c r="L16" i="1"/>
  <c r="I8" i="1"/>
  <c r="K8" i="1" s="1"/>
  <c r="I9" i="1"/>
  <c r="K9" i="1" s="1"/>
  <c r="I10" i="1"/>
  <c r="K10" i="1" s="1"/>
  <c r="I11" i="1"/>
  <c r="K11" i="1" s="1"/>
  <c r="I12" i="1"/>
  <c r="K12" i="1" s="1"/>
  <c r="I13" i="1"/>
  <c r="K13" i="1" s="1"/>
  <c r="G8" i="1"/>
  <c r="J8" i="1" s="1"/>
  <c r="G9" i="1"/>
  <c r="J9" i="1" s="1"/>
  <c r="G10" i="1"/>
  <c r="J10" i="1" s="1"/>
  <c r="G11" i="1"/>
  <c r="G12" i="1"/>
  <c r="G13" i="1"/>
  <c r="J13" i="1" s="1"/>
  <c r="J11" i="1"/>
  <c r="J12" i="1"/>
  <c r="I7" i="1"/>
  <c r="G7" i="1"/>
  <c r="L77" i="1" l="1"/>
  <c r="K48" i="1"/>
  <c r="J48" i="1"/>
  <c r="I79" i="1"/>
  <c r="K73" i="1"/>
  <c r="K82" i="1" s="1"/>
  <c r="K88" i="1" s="1"/>
  <c r="G73" i="1"/>
  <c r="G82" i="1" s="1"/>
  <c r="L68" i="1"/>
  <c r="J79" i="1"/>
  <c r="L75" i="1"/>
  <c r="I73" i="1"/>
  <c r="K76" i="1"/>
  <c r="K79" i="1" s="1"/>
  <c r="G79" i="1"/>
  <c r="G48" i="1"/>
  <c r="I42" i="1"/>
  <c r="I48" i="1"/>
  <c r="K38" i="1"/>
  <c r="L38" i="1" s="1"/>
  <c r="G42" i="1"/>
  <c r="J42" i="1"/>
  <c r="L44" i="1"/>
  <c r="L21" i="1"/>
  <c r="L46" i="1"/>
  <c r="L45" i="1"/>
  <c r="K37" i="1"/>
  <c r="I14" i="1"/>
  <c r="G14" i="1"/>
  <c r="J7" i="1"/>
  <c r="L13" i="1"/>
  <c r="L9" i="1"/>
  <c r="K7" i="1"/>
  <c r="L10" i="1"/>
  <c r="L11" i="1"/>
  <c r="L12" i="1"/>
  <c r="L8" i="1"/>
  <c r="J14" i="1"/>
  <c r="K80" i="1" l="1"/>
  <c r="G80" i="1"/>
  <c r="L7" i="1"/>
  <c r="L76" i="1"/>
  <c r="I80" i="1"/>
  <c r="I82" i="1"/>
  <c r="J73" i="1"/>
  <c r="L79" i="1"/>
  <c r="L73" i="1"/>
  <c r="G49" i="1"/>
  <c r="G51" i="1"/>
  <c r="L48" i="1"/>
  <c r="K42" i="1"/>
  <c r="J49" i="1"/>
  <c r="J51" i="1"/>
  <c r="I49" i="1"/>
  <c r="I51" i="1"/>
  <c r="L37" i="1"/>
  <c r="L42" i="1" s="1"/>
  <c r="K14" i="1"/>
  <c r="L14" i="1"/>
  <c r="L22" i="1" s="1"/>
  <c r="L80" i="1" l="1"/>
  <c r="J82" i="1"/>
  <c r="J80" i="1"/>
  <c r="L49" i="1"/>
  <c r="J57" i="1"/>
  <c r="K51" i="1"/>
  <c r="K57" i="1" s="1"/>
  <c r="K49" i="1"/>
  <c r="J88" i="1" l="1"/>
  <c r="L82" i="1"/>
  <c r="L88" i="1" s="1"/>
  <c r="L89" i="1" s="1"/>
  <c r="K89" i="1" s="1"/>
  <c r="L51" i="1"/>
  <c r="L57" i="1" s="1"/>
  <c r="L58" i="1" s="1"/>
  <c r="J58" i="1" l="1"/>
  <c r="K58" i="1"/>
</calcChain>
</file>

<file path=xl/sharedStrings.xml><?xml version="1.0" encoding="utf-8"?>
<sst xmlns="http://schemas.openxmlformats.org/spreadsheetml/2006/main" count="3894" uniqueCount="200">
  <si>
    <t xml:space="preserve">         شـــركة الجبلين للتجارة ومقاولات الطرق </t>
  </si>
  <si>
    <t xml:space="preserve">                                         (   المحـــاسبه  )                              مستخلص جاري رقم (   1   ) للاعمال المنجزة بمعرفة المقاول /  مؤسسة  أحمد الصيخان                                                   </t>
  </si>
  <si>
    <t xml:space="preserve">                       إســــم المشروع  /  اصلاح المسار الحالي لطريق حائل / المدينة المنورة ( 9 ) كم      رقم المشروع :             تاريخ تسليم الموقع /                     </t>
  </si>
  <si>
    <t xml:space="preserve">                               مستخلص جاري رقم (  1  ) بتاريخ      24 /  2    /   2016   عن الفترة من    8  /    2   / 2016  إلي      23/  2 /   2016 م</t>
  </si>
  <si>
    <t>البند</t>
  </si>
  <si>
    <t xml:space="preserve">بيـــــــان الأعمــــــــأل </t>
  </si>
  <si>
    <t>الوحدة</t>
  </si>
  <si>
    <t xml:space="preserve">الأعمـــال المنفذه </t>
  </si>
  <si>
    <t>م3</t>
  </si>
  <si>
    <t xml:space="preserve">ريال </t>
  </si>
  <si>
    <t xml:space="preserve">جاري </t>
  </si>
  <si>
    <t xml:space="preserve">إجمــــالي قيمة الأعمــال المنفذة </t>
  </si>
  <si>
    <t xml:space="preserve">حســــــــومات </t>
  </si>
  <si>
    <t xml:space="preserve">إجمــــالي الحســــومات </t>
  </si>
  <si>
    <t xml:space="preserve">المســــتحق صرفه للمقـــاول </t>
  </si>
  <si>
    <t xml:space="preserve">فقط ( ثمانية عشر ألف وثمانمائة وثمانية وسبعون ريال  لاغير ،،، ) </t>
  </si>
  <si>
    <t xml:space="preserve">تمت جميع الأعمال حســب الشروط والمواصفات </t>
  </si>
  <si>
    <t xml:space="preserve">مهندس الشركة </t>
  </si>
  <si>
    <t xml:space="preserve">المقاول </t>
  </si>
  <si>
    <t xml:space="preserve"> </t>
  </si>
  <si>
    <t xml:space="preserve">العقد </t>
  </si>
  <si>
    <t xml:space="preserve">كمية  </t>
  </si>
  <si>
    <t xml:space="preserve">1-         % ضمــان أعمال </t>
  </si>
  <si>
    <t xml:space="preserve">4-  مسحوبات المقاول من المواد </t>
  </si>
  <si>
    <t xml:space="preserve">3 -  دفعات تحت حســـاب الأعمال </t>
  </si>
  <si>
    <t xml:space="preserve">قيمة الاعمال </t>
  </si>
  <si>
    <t xml:space="preserve">السابفة </t>
  </si>
  <si>
    <t xml:space="preserve">الكمية </t>
  </si>
  <si>
    <t xml:space="preserve">السابقة </t>
  </si>
  <si>
    <t xml:space="preserve">سعر </t>
  </si>
  <si>
    <t xml:space="preserve">التعاقد </t>
  </si>
  <si>
    <t xml:space="preserve">الكمية المنفذة </t>
  </si>
  <si>
    <t xml:space="preserve">الجاري </t>
  </si>
  <si>
    <t xml:space="preserve">اجمـــألي قيمة الأعمال الكلية </t>
  </si>
  <si>
    <t xml:space="preserve">اجمالي كلي للاعمال </t>
  </si>
  <si>
    <t xml:space="preserve">اجمالي قيمة اعمال </t>
  </si>
  <si>
    <t xml:space="preserve">اجمــالي قيمة اعمال </t>
  </si>
  <si>
    <t xml:space="preserve">المنفذة جاري </t>
  </si>
  <si>
    <t xml:space="preserve">المنفذة </t>
  </si>
  <si>
    <t xml:space="preserve">  2-  ماسبق صـــــــــــــــــرفه </t>
  </si>
  <si>
    <t xml:space="preserve">5- حســـومات أخري ( غرامات ) </t>
  </si>
  <si>
    <t xml:space="preserve">وصف العمل </t>
  </si>
  <si>
    <t xml:space="preserve">ك </t>
  </si>
  <si>
    <t xml:space="preserve">خرسانة مسلحة </t>
  </si>
  <si>
    <t xml:space="preserve">خرسانة ارضيات غيرمسلحة </t>
  </si>
  <si>
    <t xml:space="preserve">فرق زادة اسعار الحديد </t>
  </si>
  <si>
    <t xml:space="preserve">اعمال صب منهول الياسمين </t>
  </si>
  <si>
    <t xml:space="preserve">بيـــــــــان الاعمــــال </t>
  </si>
  <si>
    <t xml:space="preserve">أعمــــــــــــــال اخــــري </t>
  </si>
  <si>
    <t xml:space="preserve">اجمـــــــــالي الاعمـــأل الاخري </t>
  </si>
  <si>
    <t xml:space="preserve">إجمــــالي قيمة الأعمــال </t>
  </si>
  <si>
    <t xml:space="preserve">                                         (   المحـــاسبه  )                              مستخلص جاري رقم (   2   ) للاعمال المنجزة بمعرفة المقاول /   مؤسسة عبد المجيد العواد للمقاولات                                                 </t>
  </si>
  <si>
    <t xml:space="preserve">                       إســــم المشروع  /  درء أخطار السيول وتصريف مياه الامطار  ( وادي عقدة )      رقم المشروع :    602/05         تاريخ تسليم الموقع /                     </t>
  </si>
  <si>
    <t xml:space="preserve">2 -  دفعات تحت حســـاب الأعمال </t>
  </si>
  <si>
    <t xml:space="preserve">6- حســـومات أخري ( غرامات ) </t>
  </si>
  <si>
    <t xml:space="preserve">5-  سداد من الاعمال الاخري  </t>
  </si>
  <si>
    <t xml:space="preserve">  3-  ما سبق صـــــــــــــــــرفه </t>
  </si>
  <si>
    <t xml:space="preserve">4 -  مستخلص تحت السداد ( تاريخ استحقاق) </t>
  </si>
  <si>
    <t xml:space="preserve">خرسانة مسلحة أرضية + جدران </t>
  </si>
  <si>
    <t xml:space="preserve">خرسانة ارضيات مسلحة  </t>
  </si>
  <si>
    <t xml:space="preserve">اعمال ارضيات غير مسلحة 5 سم </t>
  </si>
  <si>
    <t xml:space="preserve">خرسانة مسلحة أرضية + جدران عبارات  </t>
  </si>
  <si>
    <t xml:space="preserve">( فقط  لا غير ،،، ) </t>
  </si>
  <si>
    <t xml:space="preserve">الاستحقاق </t>
  </si>
  <si>
    <t xml:space="preserve">                                         (   المحـــاسبه  )                              مستخلص جاري رقم (   3   ) للاعمال المنجزة بمعرفة المقاول /   مؤسسة عبد المجيد العواد للمقاولات                                                 </t>
  </si>
  <si>
    <t xml:space="preserve">                               مستخلص جاري رقم (  2  ) بتاريخ      12 /  2    /   2018   عن الفترة من    1 /    1   / 2018  إلي      12 /  02  /   2018 م</t>
  </si>
  <si>
    <t xml:space="preserve"> 3-  ما سبق صـــــــــــــــــرفه </t>
  </si>
  <si>
    <t xml:space="preserve">                                         (   المحـــاسبه  )                              مستخلص جاري رقم (   1   ) للاعمال المنجزة بمعرفة المقاول /   مؤسسة عبد المجيد العواد للمقاولات                                                 </t>
  </si>
  <si>
    <t xml:space="preserve">                               مستخلص جاري رقم (  2  ) بتاريخ      31 /  10    /   2018   عن الفترة من    1 /    8   / 2017  إلي      31 /  10  /   2017 م</t>
  </si>
  <si>
    <t xml:space="preserve">                                         (   المحـــاسبه  )                              مستخلص جاري رقم (   3   ) للاعمال المنجزة بمعرفة المقاول /   مؤسسة  محيط الجنوب للمقاولات                                                  </t>
  </si>
  <si>
    <t xml:space="preserve">                                         (   المحـــاسبه  )                              مستخلص جاري رقم (   1   ) للاعمال المنجزة بمعرفة المقاول /   مؤسسة محمد عبد العزيز آل عوضة  للمقاولات                                                 </t>
  </si>
  <si>
    <t xml:space="preserve">                                         (   المحـــاسبه  )                              مستخلص جاري رقم (   2   ) للاعمال المنجزة بمعرفة المقاول /   مؤسسة محمد عبد العزيز آل عوضة  للمقاولات .                                                 </t>
  </si>
  <si>
    <t xml:space="preserve">                                         (   المحـــاسبه  )                              مستخلص جاري رقم (   3   ) للاعمال المنجزة بمعرفة المقاول /   مؤسسة محمد عبد العزيز آل عوضة للمقاولات .                                                  </t>
  </si>
  <si>
    <t xml:space="preserve">                                         (   المحـــاسبه  )                              مستخلص جاري رقم (   4   ) للاعمال المنجزة بمعرفة المقاول /   مؤسسة محمد عبد العزيز آل عوضة  للمقاولات .                                                 </t>
  </si>
  <si>
    <t xml:space="preserve">                                         (   المحـــاسبه  )                              مستخلص جاري رقم ( 2   ) للاعمال المنجزة بمعرفة المقاول /   مؤسسة  محيط الجنوب للمقاولات                                                  </t>
  </si>
  <si>
    <t xml:space="preserve">                               مستخلص جاري رقم (  2  ) بتاريخ      05 /  03    /   2018   عن الفترة من    04 /    02   / 2017  إلي      04 /  03  /   2018 م</t>
  </si>
  <si>
    <t xml:space="preserve">                               مستخلص جاري رقم (  2  ) بتاريخ      01 /  02    /   2018   عن الفترة من    26 /    12   / 2017  إلي      30 /  01  /   2018 م</t>
  </si>
  <si>
    <t xml:space="preserve">                                         (   المحـــاسبه  )                              مستخلص جاري رقم (  1   ) للاعمال المنجزة بمعرفة المقاول /   مؤسسة  محيط الجنوب للمقاولات                                                  </t>
  </si>
  <si>
    <t xml:space="preserve">                               مستخلص جاري رقم (  2  ) بتاريخ      26 /  12    /   2017   عن الفترة من    26 /    11   / 2017  إلي      26 /  12  /   2017 م</t>
  </si>
  <si>
    <t xml:space="preserve">                               مستخلص جاري رقم (  4  ) بتاريخ      13 /  03    /   2018   عن الفترة من    28 /    02   / 2018  إلي      13 /  03  /   2018 م</t>
  </si>
  <si>
    <t xml:space="preserve">                               مستخلص جاري رقم (  3  ) بتاريخ      28 /  02    /   2018   عن الفترة من    01 /    01   / 2018  إلي      28 /  02  /   2018 م</t>
  </si>
  <si>
    <t xml:space="preserve">                               مستخلص جاري رقم (  2  ) بتاريخ      30 /  12    /   2017   عن الفترة من    08 /    10   / 2018  إلي      30 /  12  /   2017 م</t>
  </si>
  <si>
    <t xml:space="preserve">                               مستخلص جاري رقم (  1  ) بتاريخ      00 /  00    /   2018   عن الفترة من    00 /    00   / 2018  إلي      00 /  00  /   2018 م</t>
  </si>
  <si>
    <t xml:space="preserve">                                         (   المحـــاسبه  )                              مستخلص جاري رقم (  5   ) للاعمال المنجزة بمعرفة المقاول /  شركة زيد ونجد للمقاولات                                                  </t>
  </si>
  <si>
    <t xml:space="preserve">                               مستخلص جاري رقم (  5  ) بتاريخ      10 /  03    /   2018   عن الفترة من    8 /    10   / 2017  إلي      13 /  03  /   2018 م</t>
  </si>
  <si>
    <t>خرسانة مسلحة عبارات 6+7</t>
  </si>
  <si>
    <t xml:space="preserve">                                         (   المحـــاسبه  )                              مستخلص جاري رقم (   5   ) للاعمال المنجزة بمعرفة المقاول /   مؤسسة محمد عبد العزيز آل عوضة  للمقاولات .                                                 </t>
  </si>
  <si>
    <t xml:space="preserve">                               مستخلص جاري رقم (  5  ) بتاريخ      28 /  03    /   2018   عن الفترة من    13 /    03   / 2018  إلي      28 /  03  /   2018 م</t>
  </si>
  <si>
    <t xml:space="preserve">                                         (   المحـــاسبه  )                              مستخلص جاري رقم (   4   ) للاعمال المنجزة بمعرفة المقاول /   مؤسسة  محيط الجنوب للمقاولات                                                  </t>
  </si>
  <si>
    <t xml:space="preserve">1-       5  % ضمــان أعمال </t>
  </si>
  <si>
    <t xml:space="preserve">                                         (   المحـــاسبه  )                              مستخلص جاري رقم (   6   ) للاعمال المنجزة بمعرفة المقاول /   مؤسسة محمد عبد العزيز آل عوضة  للمقاولات .                                                 </t>
  </si>
  <si>
    <t xml:space="preserve">                                         (   المحـــاسبه  )                              مستخلص جاري رقم (  6   ) للاعمال المنجزة بمعرفة المقاول /   مؤسسة محمد عبد العزيز آل عوضة  للمقاولات .                                                 </t>
  </si>
  <si>
    <t xml:space="preserve">                               مستخلص جاري رقم (  6  ) بتاريخ      10 /  04    /   2018   عن الفترة من    28 /    03   / 2018  إلي      10 /  04  /   2018 م</t>
  </si>
  <si>
    <t xml:space="preserve">                                         (   المحـــاسبه  )                              مستخلص جاري رقم (  7   ) للاعمال المنجزة بمعرفة المقاول /   مؤسسة محمد عبد العزيز آل عوضة  للمقاولات .                                                 </t>
  </si>
  <si>
    <t xml:space="preserve">                               مستخلص جاري رقم (  7  ) بتاريخ      10 /  04    /   2018   عن الفترة من    10 /    04   / 2018  إلي      30 /  04  /   2018 م</t>
  </si>
  <si>
    <t xml:space="preserve">                                         (   المحـــاسبه  )                              مستخلص جاري رقم (   5   ) للاعمال المنجزة بمعرفة المقاول /   مؤسسة  محيط الجنوب للمقاولات                                                  </t>
  </si>
  <si>
    <t xml:space="preserve">                               مستخلص جاري رقم (  5  ) بتاريخ      30 /  04    /   2018   عن الفترة من    30 /    03   / 2018  إلي      30 /  04  /   2018 م</t>
  </si>
  <si>
    <t xml:space="preserve">                               مستخلص جاري رقم (  4  ) بتاريخ      01 /  04    /   2018   عن الفترة من    04 /    03   / 2018  إلي      30 /  03  /   2018 م</t>
  </si>
  <si>
    <t xml:space="preserve">                               مستخلص جاري رقم (  8 ) بتاريخ      30 /  05    /   2018   عن الفترة من    30 /    04   / 2018  إلي      30 /  05  /   2018 م</t>
  </si>
  <si>
    <t xml:space="preserve">6- حســـومات أخري ( مسحوبات حديد  ) </t>
  </si>
  <si>
    <t xml:space="preserve">                                         (   المحـــاسبه  )                              مستخلص جاري رقم (   1   ) للاعمال المنجزة بمعرفة المقاول /  ( مؤسسة بدور سعود الشمري ) اعمال موكلة مؤسسة  محيط الجنوب للمقاولات                                                  </t>
  </si>
  <si>
    <t xml:space="preserve">2- حسم غرامات تاخير 704يوم *500 ريال </t>
  </si>
  <si>
    <t xml:space="preserve">                               مستخلص جاري رقم (  1  ) بتاريخ      01 /  04    /   2018   عن الفترة من    04 /    03   / 2018  إلي      30 /  03  /   2018 م</t>
  </si>
  <si>
    <t xml:space="preserve">                                         (   المحـــاسبه  )                              مستخلص جاري رقم ( 1 /  نهائي    ) للاعمال المنجزة بمعرفة المقاول /  ( مؤسسة بدور سعود الشمري ) اعمال موكلة مؤسسة  محيط الجنوب للمقاولات                                                  </t>
  </si>
  <si>
    <t xml:space="preserve">5-  سداد من مسحوبات مواد  ( خرسانة تومكس )   </t>
  </si>
  <si>
    <t xml:space="preserve">                                         (   المحـــاسبه  )                              مستخلص جاري رقم (   6   ) للاعمال المنجزة بمعرفة المقاول /   مؤسسة  محيط الجنوب للمقاولات                                                  </t>
  </si>
  <si>
    <t xml:space="preserve">                               مستخلص جاري رقم (  6  ) بتاريخ      30 /  04    /   2018   عن الفترة من    30 /    04   / 2018  إلي      30 /  05  /   2018 م</t>
  </si>
  <si>
    <t xml:space="preserve">6- حســـومات أخري ( حجز اعمال سقف  ) </t>
  </si>
  <si>
    <t xml:space="preserve">                                         (   المحـــاسبه  )                              مستخلص جاري رقم (  8   ) للاعمال المنجزة بمعرفة المقاول /   مؤسسة محمد عبد العزيز آل عوضة  للمقاولات .                                                 </t>
  </si>
  <si>
    <t xml:space="preserve">                                         (   المحـــاسبه  )                              مستخلص جاري رقم (   4   ) للاعمال المنجزة بمعرفة المقاول /   مؤسسة عبد المجيد العواد للمقاولات                                                 </t>
  </si>
  <si>
    <t xml:space="preserve">                               مستخلص جاري رقم (  4  ) بتاريخ      13 /  08    /   2018   عن الفترة من    13 /    03   / 2018  إلي      13 /  08  /   2018 م</t>
  </si>
  <si>
    <t xml:space="preserve">                                         (   المحـــاسبه  )                              مستخلص جاري رقم (  7  ) للاعمال المنجزة بمعرفة المقاول /   مؤسسة  محيط الجنوب للمقاولات                                                  </t>
  </si>
  <si>
    <t xml:space="preserve">                               مستخلص جاري رقم (  7 ) بتاريخ      15 /  08    /   2018   عن الفترة من    01 /    06   / 2018  إلي      15 /  08  /   2018 م</t>
  </si>
  <si>
    <t xml:space="preserve">                                         (   المحـــاسبه  )                              مستخلص جاري رقم (  9   ) للاعمال المنجزة بمعرفة المقاول /   مؤسسة محمد عبد العزيز آل عوضة  للمقاولات .                                                 </t>
  </si>
  <si>
    <t xml:space="preserve">                               مستخلص جاري رقم (  9 ) بتاريخ      03 /  008    /   2018   عن الفترة من    01 /    06   / 2018  إلي      01 /  08  /   2018 م</t>
  </si>
  <si>
    <t xml:space="preserve">                                         (   المحـــاسبه  )                              مستخلص جاري رقم (  10   ) للاعمال المنجزة بمعرفة المقاول /   مؤسسة محمد عبد العزيز آل عوضة  للمقاولات .                                                 </t>
  </si>
  <si>
    <t xml:space="preserve">                               مستخلص جاري رقم (  10 ) بتاريخ      03 /  10    /   2018   عن الفترة من    01 /    08   / 2018  إلي      30 /  09  /   2018 م</t>
  </si>
  <si>
    <t xml:space="preserve">                                         (   المحـــاسبه  )                              مستخلص جاري رقم ( 1 /  نهائي    ) للاعمال المنجزة بمعرفة المقاول /  ( مؤسسة دقة التعمير للمقاولات  ) اعمال استكمال شركة العجيمي                                                   </t>
  </si>
  <si>
    <t xml:space="preserve">                               مستخلص جاري رقم (  1  ) بتاريخ      10 /  09    /   2018   عن الفترة من    08 /    03   / 2018  إلي      31 /  08  /   2018 م</t>
  </si>
  <si>
    <t xml:space="preserve">استكمال اعمال العجيمي </t>
  </si>
  <si>
    <t xml:space="preserve">اعمال جدران </t>
  </si>
  <si>
    <t xml:space="preserve">اعمال سقف </t>
  </si>
  <si>
    <t xml:space="preserve">5- خصم بدل ملاحظات وتنظيف وعزل لحين التنفيذ  </t>
  </si>
  <si>
    <t xml:space="preserve">الافراج عم مبلغ محجوز من مستخلص سابق </t>
  </si>
  <si>
    <t xml:space="preserve">                                         (   المحـــاسبه  )                              مستخلص جاري رقم (  11   ) للاعمال المنجزة بمعرفة المقاول /   مؤسسة محمد عبد العزيز آل عوضة  للمقاولات .                                                 </t>
  </si>
  <si>
    <t xml:space="preserve">                               مستخلص جاري رقم (  11 ) بتاريخ      03 /  11    /   2018   عن الفترة من    03 /    10   / 2018  إلي      30 /  10  /   2018 م</t>
  </si>
  <si>
    <t xml:space="preserve">                                         (   المحـــاسبه  )                              مستخلص جاري رقم (   5   ) للاعمال المنجزة بمعرفة المقاول /   مؤسسة عبد المجيد العواد للمقاولات                                                 </t>
  </si>
  <si>
    <t xml:space="preserve">                               مستخلص جاري رقم (  5  ) بتاريخ      18 /  11    /   2018   عن الفترة من    14 /    08  / 2018  إلي      15 /  11  /   2018 م</t>
  </si>
  <si>
    <t xml:space="preserve">                                         (   المحـــاسبه  )                              مستخلص جاري رقم (  12   ) للاعمال المنجزة بمعرفة المقاول /   مؤسسة محمد عبد العزيز آل عوضة  للمقاولات .                                                 </t>
  </si>
  <si>
    <t xml:space="preserve">                               مستخلص جاري رقم (  12 ) بتاريخ      31 /  12    /   2018   عن الفترة من    1 /    11   / 2018  إلي      31 /  12  /   2018 م</t>
  </si>
  <si>
    <t xml:space="preserve">                                         (   المحـــاسبه  )                              مستخلص جاري رقم (   6   ) للاعمال المنجزة بمعرفة المقاول /   مؤسسة عبد المجيد العواد للمقاولات                                                 </t>
  </si>
  <si>
    <t xml:space="preserve">                               مستخلص جاري رقم (  6  ) بتاريخ      30 /  12    /   2018   عن الفترة من    11/15 /    08  / 2018  إلي      31 /  12  /   2018 م</t>
  </si>
  <si>
    <t xml:space="preserve">                                         (   المحـــاسبه  )                              مستخلص جاري رقم (  8  ) للاعمال المنجزة بمعرفة المقاول /   مؤسسة  محيط الجنوب للمقاولات                                                  </t>
  </si>
  <si>
    <t xml:space="preserve">                               مستخلص جاري رقم (  8 ) بتاريخ      30 /  12    /   2018   عن الفترة من    13 /    11   / 2018  إلي      30 /  12  /   2018 م</t>
  </si>
  <si>
    <t xml:space="preserve">                                         (   المحـــاسبه  )                              مستخلص جاري رقم (  9  ) للاعمال المنجزة بمعرفة المقاول /   مؤسسة  محيط الجنوب للمقاولات                                                  </t>
  </si>
  <si>
    <t xml:space="preserve">                               مستخلص جاري رقم ( 9) بتاريخ      05 /  02    /   2019   عن الفترة من    01 /   01   / 2019  إلي      01 /  02  /   2019 م</t>
  </si>
  <si>
    <t xml:space="preserve">                                             (   المحـــاسبه  )                              مستخلص جاري رقم ( 1 /  نهائي    ) للاعمال المنجزة بمعرفة المقاول /  ( مؤسسة دقة التعمير للمقاولات  ) اعمال استكمال شركة العجيمي                                                   </t>
  </si>
  <si>
    <t>م</t>
  </si>
  <si>
    <t>عدد المستخلصات</t>
  </si>
  <si>
    <t xml:space="preserve">اجمالي قيمه الاعمال </t>
  </si>
  <si>
    <t>Column1</t>
  </si>
  <si>
    <t xml:space="preserve">اعمال مصنيعه خرسانه </t>
  </si>
  <si>
    <t>تعويض الخرسانه من تاريخ 1-1-2019</t>
  </si>
  <si>
    <t>تاريخ الاعتماد</t>
  </si>
  <si>
    <t>تاريخ الاستحقاق</t>
  </si>
  <si>
    <t>عدد الايام المتبقيه 
حتي تاريخ السداد</t>
  </si>
  <si>
    <t xml:space="preserve">رقم شيك
 الصرف </t>
  </si>
  <si>
    <t xml:space="preserve">تاريخ صرف الشيك </t>
  </si>
  <si>
    <t xml:space="preserve">عدد ايام الغرامه </t>
  </si>
  <si>
    <t>قيمه
 الغرامه</t>
  </si>
  <si>
    <t xml:space="preserve">تاريخ اليوم </t>
  </si>
  <si>
    <t xml:space="preserve">قيمه المستخلص
 بالصافي بعد الحسومات </t>
  </si>
  <si>
    <t>المسدد</t>
  </si>
  <si>
    <t>قيمه المتسحق
بتاريخ الاستحقاق</t>
  </si>
  <si>
    <t>اجمالي ضمان الاعمال</t>
  </si>
  <si>
    <t>عدد ايام 
التأخير</t>
  </si>
  <si>
    <t>اجمالي قيمه الغرامات</t>
  </si>
  <si>
    <t>قيمه ضمان 
الاعمال</t>
  </si>
  <si>
    <t xml:space="preserve">قيمه الاعمال </t>
  </si>
  <si>
    <t>ملاحظات</t>
  </si>
  <si>
    <t xml:space="preserve">رقم
 المستخلص </t>
  </si>
  <si>
    <t>total</t>
  </si>
  <si>
    <t>Column2</t>
  </si>
  <si>
    <t>الخصومات الاخري</t>
  </si>
  <si>
    <t xml:space="preserve">                                         (   المحـــاسبه  )                              مستخلص جاري رقم (  13   ) للاعمال المنجزة بمعرفة المقاول /   مؤسسة محمد عبد العزيز آل عوضة  للمقاولات .                                                 </t>
  </si>
  <si>
    <t xml:space="preserve">                               مستخلص جاري رقم (  13 ) بتاريخ      10 /  02    /   2019   عن الفترة من    1 /    01   / 2019  إلي      07 /  02  /   2019 م</t>
  </si>
  <si>
    <t>تعويض خرسانه مسلحه للكميات من1-1-2019</t>
  </si>
  <si>
    <t xml:space="preserve">اجمالي قيمه 
الاعمال </t>
  </si>
  <si>
    <t>5-  حسمات اخري قيمه 70000 ارضيات وسقف</t>
  </si>
  <si>
    <t>حسمات اخري
 قيمه 70000 ارضيات وسقف</t>
  </si>
  <si>
    <t>اجمالي المستحق 
والغرامه</t>
  </si>
  <si>
    <t>اجمالي سداد المستخلصات</t>
  </si>
  <si>
    <t xml:space="preserve">
تاريخ الاستحقاق 50%بعد30 يوم
50%بعد60يوم
</t>
  </si>
  <si>
    <t xml:space="preserve">البيان </t>
  </si>
  <si>
    <t>دفعات مسدده اخري</t>
  </si>
  <si>
    <t xml:space="preserve">مسحوبات حديد من الجبلين 25 طن 2150 ريال للطن </t>
  </si>
  <si>
    <t xml:space="preserve">تحت حساب اعمال تنظيف عباره اجا </t>
  </si>
  <si>
    <t>تاريخ الاستحقاق 100%
من قيمه المستخلص
بعد60يوم</t>
  </si>
  <si>
    <t>اجمالي ما تم سداده</t>
  </si>
  <si>
    <t>اجمالي المستحق لم يسدد بعد</t>
  </si>
  <si>
    <t xml:space="preserve">
تاريخ الاستحقاق 50%بعد30 يوم
50%بعد90يوم
</t>
  </si>
  <si>
    <t>عدد ايام 
الغرامه</t>
  </si>
  <si>
    <t>رقم مستخلص</t>
  </si>
  <si>
    <t>الملاحظات</t>
  </si>
  <si>
    <t xml:space="preserve"> خصم بدل ملاحظات 
وتنظيف وعزل لحين التنفيذ  </t>
  </si>
  <si>
    <t>رقم المستخلص</t>
  </si>
  <si>
    <t>اجمالي قيمه الغرامات
المدفوعه والتي لم تدفع بعد</t>
  </si>
  <si>
    <t>اجمالي المستحق
 لم يسدد بعد</t>
  </si>
  <si>
    <t>عدد 
المستخلصات</t>
  </si>
  <si>
    <t>اجمالي
 ما تم سداده</t>
  </si>
  <si>
    <t>اجمالي ضمان
 الاعمال</t>
  </si>
  <si>
    <t>اجمالي قيمه
 الغرامات</t>
  </si>
  <si>
    <t xml:space="preserve">
تاريخ الاستحقاق 50%بعد30 يوم
</t>
  </si>
  <si>
    <t>لا يتم دفع سوي 10 % غرامه تاخير من قيمه المستخلص</t>
  </si>
  <si>
    <t>علاوه زياده الخرسانه</t>
  </si>
  <si>
    <t>الحد الاقصي 
للغرامه 
10%</t>
  </si>
  <si>
    <t>قيمه
 الغرامه
لا تتجاوز 
10%</t>
  </si>
  <si>
    <t xml:space="preserve">الرجاء معادل قيمه الغرامه المستحقه علي المستخلص بحيث ان اجمالي قيمه الغرامه علي الجزئين لا تزيد عن 10% من قيمه المستخلص ككل </t>
  </si>
  <si>
    <t xml:space="preserve">ترحيل 
قيمه الغرامه </t>
  </si>
  <si>
    <t xml:space="preserve">واذا امكن عاوز ارحل القيم الي خانه ترحيل قيمه الغرامه  ولا يتم حذفها الا يدويا  حتي لو اذا اصبحت قيمه الخلليه صفر بعد السداد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</si>
</sst>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24"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u/>
      <sz val="14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16"/>
      <color theme="1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2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b/>
      <sz val="8"/>
      <color theme="1"/>
      <name val="Calibri"/>
      <family val="2"/>
      <charset val="178"/>
      <scheme val="minor"/>
    </font>
    <font>
      <sz val="10"/>
      <color theme="1"/>
      <name val="Calibri"/>
      <family val="2"/>
      <charset val="178"/>
      <scheme val="minor"/>
    </font>
    <font>
      <sz val="9"/>
      <color theme="1"/>
      <name val="Calibri"/>
      <family val="2"/>
      <charset val="178"/>
      <scheme val="minor"/>
    </font>
    <font>
      <b/>
      <sz val="12"/>
      <color theme="1"/>
      <name val="Calibri"/>
      <family val="2"/>
      <charset val="178"/>
      <scheme val="minor"/>
    </font>
    <font>
      <sz val="12"/>
      <color theme="1"/>
      <name val="Calibri"/>
      <family val="2"/>
      <scheme val="minor"/>
    </font>
    <font>
      <sz val="11"/>
      <color theme="0" tint="-0.14999847407452621"/>
      <name val="Calibri"/>
      <family val="2"/>
      <charset val="178"/>
      <scheme val="minor"/>
    </font>
    <font>
      <sz val="11"/>
      <color theme="0" tint="-0.249977111117893"/>
      <name val="Calibri"/>
      <family val="2"/>
      <charset val="178"/>
      <scheme val="minor"/>
    </font>
    <font>
      <b/>
      <sz val="11"/>
      <color theme="0" tint="-0.1499984740745262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</fills>
  <borders count="10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4">
    <xf numFmtId="0" fontId="0" fillId="0" borderId="0" xfId="0"/>
    <xf numFmtId="0" fontId="2" fillId="0" borderId="27" xfId="1" applyFont="1" applyFill="1" applyBorder="1" applyAlignment="1">
      <alignment horizontal="center" readingOrder="2"/>
    </xf>
    <xf numFmtId="0" fontId="2" fillId="0" borderId="1" xfId="1" applyFont="1" applyFill="1" applyBorder="1" applyAlignment="1">
      <alignment horizontal="center" readingOrder="2"/>
    </xf>
    <xf numFmtId="4" fontId="2" fillId="0" borderId="1" xfId="1" applyNumberFormat="1" applyFont="1" applyFill="1" applyBorder="1" applyAlignment="1">
      <alignment horizontal="center" readingOrder="2"/>
    </xf>
    <xf numFmtId="4" fontId="2" fillId="0" borderId="3" xfId="1" applyNumberFormat="1" applyFont="1" applyFill="1" applyBorder="1" applyAlignment="1">
      <alignment horizontal="center" readingOrder="2"/>
    </xf>
    <xf numFmtId="4" fontId="2" fillId="0" borderId="40" xfId="1" applyNumberFormat="1" applyFont="1" applyFill="1" applyBorder="1" applyAlignment="1">
      <alignment horizontal="center" readingOrder="2"/>
    </xf>
    <xf numFmtId="4" fontId="2" fillId="0" borderId="8" xfId="1" applyNumberFormat="1" applyFont="1" applyFill="1" applyBorder="1" applyAlignment="1">
      <alignment horizontal="center" readingOrder="2"/>
    </xf>
    <xf numFmtId="4" fontId="2" fillId="0" borderId="7" xfId="1" applyNumberFormat="1" applyFont="1" applyFill="1" applyBorder="1" applyAlignment="1">
      <alignment horizontal="center" readingOrder="2"/>
    </xf>
    <xf numFmtId="4" fontId="2" fillId="0" borderId="49" xfId="1" applyNumberFormat="1" applyFont="1" applyFill="1" applyBorder="1" applyAlignment="1">
      <alignment horizontal="center" readingOrder="2"/>
    </xf>
    <xf numFmtId="4" fontId="4" fillId="0" borderId="45" xfId="1" applyNumberFormat="1" applyFont="1" applyFill="1" applyBorder="1" applyAlignment="1">
      <alignment horizontal="center" readingOrder="2"/>
    </xf>
    <xf numFmtId="0" fontId="2" fillId="0" borderId="29" xfId="1" applyFont="1" applyFill="1" applyBorder="1" applyAlignment="1">
      <alignment horizontal="center" readingOrder="2"/>
    </xf>
    <xf numFmtId="0" fontId="2" fillId="0" borderId="11" xfId="1" applyFont="1" applyFill="1" applyBorder="1" applyAlignment="1">
      <alignment horizontal="center" readingOrder="2"/>
    </xf>
    <xf numFmtId="4" fontId="2" fillId="0" borderId="11" xfId="1" applyNumberFormat="1" applyFont="1" applyFill="1" applyBorder="1" applyAlignment="1">
      <alignment horizontal="center" readingOrder="2"/>
    </xf>
    <xf numFmtId="4" fontId="2" fillId="0" borderId="17" xfId="1" applyNumberFormat="1" applyFont="1" applyFill="1" applyBorder="1" applyAlignment="1">
      <alignment horizontal="center" readingOrder="2"/>
    </xf>
    <xf numFmtId="4" fontId="2" fillId="0" borderId="42" xfId="1" applyNumberFormat="1" applyFont="1" applyFill="1" applyBorder="1" applyAlignment="1">
      <alignment horizontal="center" readingOrder="2"/>
    </xf>
    <xf numFmtId="4" fontId="2" fillId="0" borderId="9" xfId="1" applyNumberFormat="1" applyFont="1" applyFill="1" applyBorder="1" applyAlignment="1">
      <alignment horizontal="center" readingOrder="2"/>
    </xf>
    <xf numFmtId="4" fontId="2" fillId="0" borderId="10" xfId="1" applyNumberFormat="1" applyFont="1" applyFill="1" applyBorder="1" applyAlignment="1">
      <alignment horizontal="center" readingOrder="2"/>
    </xf>
    <xf numFmtId="4" fontId="2" fillId="0" borderId="51" xfId="1" applyNumberFormat="1" applyFont="1" applyFill="1" applyBorder="1" applyAlignment="1">
      <alignment horizontal="center" readingOrder="2"/>
    </xf>
    <xf numFmtId="4" fontId="4" fillId="0" borderId="52" xfId="1" applyNumberFormat="1" applyFont="1" applyFill="1" applyBorder="1" applyAlignment="1">
      <alignment horizontal="center" readingOrder="2"/>
    </xf>
    <xf numFmtId="0" fontId="2" fillId="0" borderId="12" xfId="1" applyFont="1" applyFill="1" applyBorder="1" applyAlignment="1">
      <alignment horizontal="center" readingOrder="2"/>
    </xf>
    <xf numFmtId="0" fontId="2" fillId="0" borderId="13" xfId="1" applyFont="1" applyFill="1" applyBorder="1" applyAlignment="1">
      <alignment horizontal="center" readingOrder="2"/>
    </xf>
    <xf numFmtId="4" fontId="2" fillId="0" borderId="13" xfId="1" applyNumberFormat="1" applyFont="1" applyFill="1" applyBorder="1" applyAlignment="1">
      <alignment horizontal="center" readingOrder="2"/>
    </xf>
    <xf numFmtId="4" fontId="2" fillId="0" borderId="15" xfId="1" applyNumberFormat="1" applyFont="1" applyFill="1" applyBorder="1" applyAlignment="1">
      <alignment horizontal="center" readingOrder="2"/>
    </xf>
    <xf numFmtId="4" fontId="2" fillId="0" borderId="43" xfId="1" applyNumberFormat="1" applyFont="1" applyFill="1" applyBorder="1" applyAlignment="1">
      <alignment horizontal="center" readingOrder="2"/>
    </xf>
    <xf numFmtId="4" fontId="2" fillId="0" borderId="18" xfId="1" applyNumberFormat="1" applyFont="1" applyFill="1" applyBorder="1" applyAlignment="1">
      <alignment horizontal="center" readingOrder="2"/>
    </xf>
    <xf numFmtId="4" fontId="2" fillId="0" borderId="57" xfId="1" applyNumberFormat="1" applyFont="1" applyFill="1" applyBorder="1" applyAlignment="1">
      <alignment horizontal="center" readingOrder="2"/>
    </xf>
    <xf numFmtId="4" fontId="2" fillId="0" borderId="50" xfId="1" applyNumberFormat="1" applyFont="1" applyFill="1" applyBorder="1" applyAlignment="1">
      <alignment horizontal="center" readingOrder="2"/>
    </xf>
    <xf numFmtId="4" fontId="4" fillId="0" borderId="46" xfId="1" applyNumberFormat="1" applyFont="1" applyFill="1" applyBorder="1" applyAlignment="1">
      <alignment horizontal="center" readingOrder="2"/>
    </xf>
    <xf numFmtId="0" fontId="2" fillId="0" borderId="30" xfId="1" applyFont="1" applyFill="1" applyBorder="1" applyAlignment="1">
      <alignment horizontal="center" readingOrder="2"/>
    </xf>
    <xf numFmtId="0" fontId="2" fillId="0" borderId="4" xfId="1" applyFont="1" applyFill="1" applyBorder="1" applyAlignment="1">
      <alignment horizontal="center" readingOrder="2"/>
    </xf>
    <xf numFmtId="4" fontId="2" fillId="0" borderId="4" xfId="1" applyNumberFormat="1" applyFont="1" applyFill="1" applyBorder="1" applyAlignment="1">
      <alignment horizontal="center" readingOrder="2"/>
    </xf>
    <xf numFmtId="4" fontId="2" fillId="0" borderId="19" xfId="1" applyNumberFormat="1" applyFont="1" applyFill="1" applyBorder="1" applyAlignment="1">
      <alignment horizontal="center" readingOrder="2"/>
    </xf>
    <xf numFmtId="0" fontId="2" fillId="0" borderId="58" xfId="1" applyFont="1" applyFill="1" applyBorder="1" applyAlignment="1">
      <alignment horizontal="center" readingOrder="2"/>
    </xf>
    <xf numFmtId="0" fontId="2" fillId="0" borderId="59" xfId="1" applyFont="1" applyFill="1" applyBorder="1" applyAlignment="1">
      <alignment horizontal="center" readingOrder="2"/>
    </xf>
    <xf numFmtId="4" fontId="2" fillId="0" borderId="59" xfId="1" applyNumberFormat="1" applyFont="1" applyFill="1" applyBorder="1" applyAlignment="1">
      <alignment horizontal="center" readingOrder="2"/>
    </xf>
    <xf numFmtId="4" fontId="4" fillId="0" borderId="60" xfId="1" applyNumberFormat="1" applyFont="1" applyFill="1" applyBorder="1" applyAlignment="1">
      <alignment horizontal="center" readingOrder="2"/>
    </xf>
    <xf numFmtId="0" fontId="4" fillId="0" borderId="13" xfId="1" applyFont="1" applyFill="1" applyBorder="1" applyAlignment="1">
      <alignment horizontal="center" readingOrder="2"/>
    </xf>
    <xf numFmtId="4" fontId="4" fillId="0" borderId="18" xfId="1" applyNumberFormat="1" applyFont="1" applyFill="1" applyBorder="1" applyAlignment="1">
      <alignment horizontal="center" readingOrder="2"/>
    </xf>
    <xf numFmtId="4" fontId="4" fillId="0" borderId="44" xfId="1" applyNumberFormat="1" applyFont="1" applyFill="1" applyBorder="1" applyAlignment="1">
      <alignment horizontal="center" readingOrder="2"/>
    </xf>
    <xf numFmtId="4" fontId="4" fillId="0" borderId="43" xfId="1" applyNumberFormat="1" applyFont="1" applyFill="1" applyBorder="1" applyAlignment="1">
      <alignment horizontal="center" readingOrder="2"/>
    </xf>
    <xf numFmtId="4" fontId="4" fillId="0" borderId="50" xfId="1" applyNumberFormat="1" applyFont="1" applyFill="1" applyBorder="1" applyAlignment="1">
      <alignment horizontal="center" readingOrder="2"/>
    </xf>
    <xf numFmtId="0" fontId="6" fillId="0" borderId="4" xfId="1" applyFont="1" applyFill="1" applyBorder="1" applyAlignment="1">
      <alignment horizontal="center" readingOrder="2"/>
    </xf>
    <xf numFmtId="4" fontId="2" fillId="0" borderId="31" xfId="1" applyNumberFormat="1" applyFont="1" applyFill="1" applyBorder="1" applyAlignment="1">
      <alignment horizontal="center" readingOrder="2"/>
    </xf>
    <xf numFmtId="0" fontId="2" fillId="0" borderId="1" xfId="1" applyFont="1" applyFill="1" applyBorder="1" applyAlignment="1">
      <alignment horizontal="right" readingOrder="2"/>
    </xf>
    <xf numFmtId="4" fontId="4" fillId="0" borderId="1" xfId="1" applyNumberFormat="1" applyFont="1" applyFill="1" applyBorder="1" applyAlignment="1">
      <alignment horizontal="center" readingOrder="2"/>
    </xf>
    <xf numFmtId="4" fontId="4" fillId="0" borderId="3" xfId="1" applyNumberFormat="1" applyFont="1" applyFill="1" applyBorder="1" applyAlignment="1">
      <alignment horizontal="center" readingOrder="2"/>
    </xf>
    <xf numFmtId="4" fontId="4" fillId="0" borderId="28" xfId="1" applyNumberFormat="1" applyFont="1" applyFill="1" applyBorder="1" applyAlignment="1">
      <alignment horizontal="center" readingOrder="2"/>
    </xf>
    <xf numFmtId="0" fontId="2" fillId="0" borderId="24" xfId="1" applyFont="1" applyFill="1" applyBorder="1" applyAlignment="1">
      <alignment horizontal="center" readingOrder="2"/>
    </xf>
    <xf numFmtId="0" fontId="2" fillId="0" borderId="25" xfId="1" applyFont="1" applyFill="1" applyBorder="1" applyAlignment="1">
      <alignment horizontal="center" readingOrder="2"/>
    </xf>
    <xf numFmtId="4" fontId="2" fillId="0" borderId="25" xfId="1" applyNumberFormat="1" applyFont="1" applyFill="1" applyBorder="1" applyAlignment="1">
      <alignment horizontal="center" readingOrder="2"/>
    </xf>
    <xf numFmtId="4" fontId="2" fillId="0" borderId="21" xfId="1" applyNumberFormat="1" applyFont="1" applyFill="1" applyBorder="1" applyAlignment="1">
      <alignment horizontal="center" readingOrder="2"/>
    </xf>
    <xf numFmtId="4" fontId="2" fillId="0" borderId="61" xfId="1" applyNumberFormat="1" applyFont="1" applyFill="1" applyBorder="1" applyAlignment="1">
      <alignment horizontal="center" readingOrder="2"/>
    </xf>
    <xf numFmtId="4" fontId="2" fillId="0" borderId="41" xfId="1" applyNumberFormat="1" applyFont="1" applyFill="1" applyBorder="1" applyAlignment="1">
      <alignment horizontal="center" readingOrder="2"/>
    </xf>
    <xf numFmtId="4" fontId="2" fillId="0" borderId="22" xfId="1" applyNumberFormat="1" applyFont="1" applyFill="1" applyBorder="1" applyAlignment="1">
      <alignment horizontal="center" readingOrder="2"/>
    </xf>
    <xf numFmtId="4" fontId="4" fillId="0" borderId="62" xfId="1" applyNumberFormat="1" applyFont="1" applyFill="1" applyBorder="1" applyAlignment="1">
      <alignment horizontal="center" readingOrder="2"/>
    </xf>
    <xf numFmtId="4" fontId="2" fillId="0" borderId="44" xfId="1" applyNumberFormat="1" applyFont="1" applyFill="1" applyBorder="1" applyAlignment="1">
      <alignment horizontal="center" readingOrder="2"/>
    </xf>
    <xf numFmtId="164" fontId="2" fillId="0" borderId="3" xfId="1" applyNumberFormat="1" applyFont="1" applyFill="1" applyBorder="1" applyAlignment="1">
      <alignment horizontal="center" readingOrder="2"/>
    </xf>
    <xf numFmtId="164" fontId="2" fillId="0" borderId="17" xfId="1" applyNumberFormat="1" applyFont="1" applyFill="1" applyBorder="1" applyAlignment="1">
      <alignment horizontal="center" readingOrder="2"/>
    </xf>
    <xf numFmtId="164" fontId="2" fillId="0" borderId="15" xfId="1" applyNumberFormat="1" applyFont="1" applyFill="1" applyBorder="1" applyAlignment="1">
      <alignment horizontal="center" readingOrder="2"/>
    </xf>
    <xf numFmtId="164" fontId="2" fillId="0" borderId="8" xfId="1" applyNumberFormat="1" applyFont="1" applyFill="1" applyBorder="1" applyAlignment="1">
      <alignment horizontal="center" readingOrder="2"/>
    </xf>
    <xf numFmtId="164" fontId="2" fillId="0" borderId="9" xfId="1" applyNumberFormat="1" applyFont="1" applyFill="1" applyBorder="1" applyAlignment="1">
      <alignment horizontal="center" readingOrder="2"/>
    </xf>
    <xf numFmtId="164" fontId="2" fillId="0" borderId="18" xfId="1" applyNumberFormat="1" applyFont="1" applyFill="1" applyBorder="1" applyAlignment="1">
      <alignment horizontal="center" readingOrder="2"/>
    </xf>
    <xf numFmtId="0" fontId="7" fillId="0" borderId="1" xfId="1" applyFont="1" applyFill="1" applyBorder="1" applyAlignment="1">
      <alignment horizontal="right" readingOrder="2"/>
    </xf>
    <xf numFmtId="0" fontId="2" fillId="0" borderId="19" xfId="1" applyFont="1" applyFill="1" applyBorder="1" applyAlignment="1">
      <alignment horizontal="center" readingOrder="2"/>
    </xf>
    <xf numFmtId="0" fontId="2" fillId="0" borderId="53" xfId="1" applyFont="1" applyFill="1" applyBorder="1" applyAlignment="1">
      <alignment horizontal="center" readingOrder="2"/>
    </xf>
    <xf numFmtId="0" fontId="2" fillId="0" borderId="2" xfId="1" applyFont="1" applyFill="1" applyBorder="1" applyAlignment="1">
      <alignment horizontal="center" readingOrder="2"/>
    </xf>
    <xf numFmtId="0" fontId="2" fillId="0" borderId="54" xfId="1" applyFont="1" applyFill="1" applyBorder="1" applyAlignment="1">
      <alignment horizontal="center" readingOrder="2"/>
    </xf>
    <xf numFmtId="0" fontId="2" fillId="0" borderId="3" xfId="1" applyFont="1" applyFill="1" applyBorder="1" applyAlignment="1">
      <alignment horizontal="center" readingOrder="2"/>
    </xf>
    <xf numFmtId="0" fontId="2" fillId="0" borderId="40" xfId="1" applyFont="1" applyFill="1" applyBorder="1" applyAlignment="1">
      <alignment horizontal="center" readingOrder="2"/>
    </xf>
    <xf numFmtId="0" fontId="2" fillId="0" borderId="8" xfId="1" applyFont="1" applyFill="1" applyBorder="1" applyAlignment="1">
      <alignment horizontal="center" readingOrder="2"/>
    </xf>
    <xf numFmtId="0" fontId="2" fillId="0" borderId="7" xfId="1" applyFont="1" applyFill="1" applyBorder="1" applyAlignment="1">
      <alignment horizontal="center" readingOrder="2"/>
    </xf>
    <xf numFmtId="0" fontId="3" fillId="0" borderId="1" xfId="1" applyFont="1" applyFill="1" applyBorder="1" applyAlignment="1">
      <alignment horizontal="right" readingOrder="2"/>
    </xf>
    <xf numFmtId="0" fontId="2" fillId="0" borderId="5" xfId="1" applyFont="1" applyFill="1" applyBorder="1" applyAlignment="1">
      <alignment horizontal="center" readingOrder="2"/>
    </xf>
    <xf numFmtId="4" fontId="2" fillId="0" borderId="5" xfId="1" applyNumberFormat="1" applyFont="1" applyFill="1" applyBorder="1" applyAlignment="1">
      <alignment horizontal="center" readingOrder="2"/>
    </xf>
    <xf numFmtId="4" fontId="4" fillId="0" borderId="5" xfId="1" applyNumberFormat="1" applyFont="1" applyFill="1" applyBorder="1" applyAlignment="1">
      <alignment horizontal="center" readingOrder="2"/>
    </xf>
    <xf numFmtId="4" fontId="4" fillId="0" borderId="20" xfId="1" applyNumberFormat="1" applyFont="1" applyFill="1" applyBorder="1" applyAlignment="1">
      <alignment horizontal="center" readingOrder="2"/>
    </xf>
    <xf numFmtId="4" fontId="4" fillId="0" borderId="33" xfId="1" applyNumberFormat="1" applyFont="1" applyFill="1" applyBorder="1" applyAlignment="1">
      <alignment horizontal="center" readingOrder="2"/>
    </xf>
    <xf numFmtId="14" fontId="2" fillId="0" borderId="15" xfId="1" applyNumberFormat="1" applyFont="1" applyFill="1" applyBorder="1" applyAlignment="1">
      <alignment horizontal="center" readingOrder="1"/>
    </xf>
    <xf numFmtId="4" fontId="4" fillId="0" borderId="16" xfId="1" applyNumberFormat="1" applyFont="1" applyFill="1" applyBorder="1" applyAlignment="1">
      <alignment horizontal="center" readingOrder="2"/>
    </xf>
    <xf numFmtId="0" fontId="2" fillId="0" borderId="0" xfId="1" applyFont="1" applyFill="1" applyBorder="1" applyAlignment="1">
      <alignment horizontal="right" readingOrder="2"/>
    </xf>
    <xf numFmtId="0" fontId="2" fillId="0" borderId="0" xfId="1" applyFont="1" applyFill="1" applyBorder="1" applyAlignment="1">
      <alignment horizontal="center" readingOrder="2"/>
    </xf>
    <xf numFmtId="0" fontId="0" fillId="0" borderId="0" xfId="0" applyFill="1"/>
    <xf numFmtId="0" fontId="2" fillId="0" borderId="0" xfId="1" applyFont="1" applyFill="1" applyBorder="1" applyAlignment="1">
      <alignment horizontal="center" readingOrder="1"/>
    </xf>
    <xf numFmtId="0" fontId="2" fillId="0" borderId="0" xfId="1" applyFont="1" applyFill="1" applyBorder="1" applyAlignment="1">
      <alignment readingOrder="2"/>
    </xf>
    <xf numFmtId="0" fontId="2" fillId="0" borderId="38" xfId="1" applyFont="1" applyFill="1" applyBorder="1" applyAlignment="1">
      <alignment horizontal="center" readingOrder="2"/>
    </xf>
    <xf numFmtId="0" fontId="2" fillId="0" borderId="14" xfId="1" applyFont="1" applyFill="1" applyBorder="1" applyAlignment="1">
      <alignment horizontal="center" readingOrder="2"/>
    </xf>
    <xf numFmtId="0" fontId="2" fillId="0" borderId="39" xfId="1" applyFont="1" applyFill="1" applyBorder="1" applyAlignment="1">
      <alignment horizontal="center" readingOrder="2"/>
    </xf>
    <xf numFmtId="0" fontId="2" fillId="0" borderId="6" xfId="1" applyFont="1" applyFill="1" applyBorder="1" applyAlignment="1">
      <alignment horizontal="center" readingOrder="2"/>
    </xf>
    <xf numFmtId="0" fontId="2" fillId="0" borderId="48" xfId="1" applyFont="1" applyFill="1" applyBorder="1" applyAlignment="1">
      <alignment horizontal="center" readingOrder="2"/>
    </xf>
    <xf numFmtId="0" fontId="2" fillId="0" borderId="45" xfId="1" applyFont="1" applyFill="1" applyBorder="1" applyAlignment="1">
      <alignment horizontal="center" readingOrder="2"/>
    </xf>
    <xf numFmtId="0" fontId="4" fillId="0" borderId="40" xfId="1" applyFont="1" applyFill="1" applyBorder="1" applyAlignment="1">
      <alignment horizontal="center" readingOrder="2"/>
    </xf>
    <xf numFmtId="0" fontId="4" fillId="0" borderId="49" xfId="1" applyFont="1" applyFill="1" applyBorder="1" applyAlignment="1">
      <alignment horizontal="center" readingOrder="2"/>
    </xf>
    <xf numFmtId="0" fontId="4" fillId="0" borderId="45" xfId="1" applyFont="1" applyFill="1" applyBorder="1" applyAlignment="1">
      <alignment horizontal="center" readingOrder="2"/>
    </xf>
    <xf numFmtId="0" fontId="2" fillId="0" borderId="49" xfId="1" applyFont="1" applyFill="1" applyBorder="1" applyAlignment="1">
      <alignment horizontal="center" readingOrder="2"/>
    </xf>
    <xf numFmtId="0" fontId="2" fillId="0" borderId="11" xfId="1" applyFont="1" applyFill="1" applyBorder="1" applyAlignment="1">
      <alignment horizontal="right" readingOrder="2"/>
    </xf>
    <xf numFmtId="0" fontId="2" fillId="0" borderId="17" xfId="1" applyFont="1" applyFill="1" applyBorder="1" applyAlignment="1">
      <alignment horizontal="center" readingOrder="2"/>
    </xf>
    <xf numFmtId="0" fontId="2" fillId="0" borderId="42" xfId="1" applyFont="1" applyFill="1" applyBorder="1" applyAlignment="1">
      <alignment horizontal="center" readingOrder="2"/>
    </xf>
    <xf numFmtId="0" fontId="2" fillId="0" borderId="9" xfId="1" applyFont="1" applyFill="1" applyBorder="1" applyAlignment="1">
      <alignment horizontal="center" readingOrder="2"/>
    </xf>
    <xf numFmtId="0" fontId="2" fillId="0" borderId="10" xfId="1" applyFont="1" applyFill="1" applyBorder="1" applyAlignment="1">
      <alignment horizontal="center" readingOrder="2"/>
    </xf>
    <xf numFmtId="0" fontId="2" fillId="0" borderId="51" xfId="1" applyFont="1" applyFill="1" applyBorder="1" applyAlignment="1">
      <alignment horizontal="center" readingOrder="2"/>
    </xf>
    <xf numFmtId="0" fontId="2" fillId="0" borderId="15" xfId="1" applyFont="1" applyFill="1" applyBorder="1" applyAlignment="1">
      <alignment horizontal="center" readingOrder="2"/>
    </xf>
    <xf numFmtId="0" fontId="2" fillId="0" borderId="43" xfId="1" applyFont="1" applyFill="1" applyBorder="1" applyAlignment="1">
      <alignment horizontal="center" readingOrder="2"/>
    </xf>
    <xf numFmtId="0" fontId="2" fillId="0" borderId="18" xfId="1" applyFont="1" applyFill="1" applyBorder="1" applyAlignment="1">
      <alignment horizontal="center" readingOrder="2"/>
    </xf>
    <xf numFmtId="0" fontId="2" fillId="0" borderId="44" xfId="1" applyFont="1" applyFill="1" applyBorder="1" applyAlignment="1">
      <alignment horizontal="center" readingOrder="2"/>
    </xf>
    <xf numFmtId="0" fontId="4" fillId="0" borderId="43" xfId="1" applyFont="1" applyFill="1" applyBorder="1" applyAlignment="1">
      <alignment horizontal="center" readingOrder="2"/>
    </xf>
    <xf numFmtId="0" fontId="4" fillId="0" borderId="50" xfId="1" applyFont="1" applyFill="1" applyBorder="1" applyAlignment="1">
      <alignment horizontal="center" readingOrder="2"/>
    </xf>
    <xf numFmtId="0" fontId="5" fillId="0" borderId="46" xfId="1" applyFont="1" applyFill="1" applyBorder="1" applyAlignment="1">
      <alignment horizontal="center" readingOrder="2"/>
    </xf>
    <xf numFmtId="0" fontId="2" fillId="0" borderId="31" xfId="1" applyFont="1" applyFill="1" applyBorder="1" applyAlignment="1">
      <alignment horizontal="center" readingOrder="2"/>
    </xf>
    <xf numFmtId="0" fontId="4" fillId="0" borderId="1" xfId="1" applyFont="1" applyFill="1" applyBorder="1" applyAlignment="1">
      <alignment horizontal="center" readingOrder="2"/>
    </xf>
    <xf numFmtId="0" fontId="4" fillId="0" borderId="3" xfId="1" applyFont="1" applyFill="1" applyBorder="1" applyAlignment="1">
      <alignment horizontal="center" readingOrder="2"/>
    </xf>
    <xf numFmtId="0" fontId="2" fillId="0" borderId="28" xfId="1" applyFont="1" applyFill="1" applyBorder="1" applyAlignment="1">
      <alignment horizontal="center" readingOrder="2"/>
    </xf>
    <xf numFmtId="0" fontId="2" fillId="0" borderId="32" xfId="1" applyFont="1" applyFill="1" applyBorder="1" applyAlignment="1">
      <alignment horizontal="center" readingOrder="2"/>
    </xf>
    <xf numFmtId="0" fontId="4" fillId="0" borderId="5" xfId="1" applyFont="1" applyFill="1" applyBorder="1" applyAlignment="1">
      <alignment horizontal="center" readingOrder="2"/>
    </xf>
    <xf numFmtId="0" fontId="4" fillId="0" borderId="20" xfId="1" applyFont="1" applyFill="1" applyBorder="1" applyAlignment="1">
      <alignment horizontal="center" readingOrder="2"/>
    </xf>
    <xf numFmtId="0" fontId="4" fillId="0" borderId="33" xfId="1" applyFont="1" applyFill="1" applyBorder="1" applyAlignment="1">
      <alignment horizontal="center" readingOrder="2"/>
    </xf>
    <xf numFmtId="0" fontId="4" fillId="0" borderId="16" xfId="1" applyFont="1" applyFill="1" applyBorder="1" applyAlignment="1">
      <alignment horizontal="center" readingOrder="2"/>
    </xf>
    <xf numFmtId="0" fontId="2" fillId="0" borderId="19" xfId="1" applyFont="1" applyFill="1" applyBorder="1" applyAlignment="1">
      <alignment horizontal="right" readingOrder="2"/>
    </xf>
    <xf numFmtId="0" fontId="4" fillId="0" borderId="0" xfId="1" applyFont="1" applyFill="1" applyBorder="1" applyAlignment="1">
      <alignment horizontal="center" readingOrder="2"/>
    </xf>
    <xf numFmtId="0" fontId="4" fillId="0" borderId="0" xfId="1" applyFont="1" applyFill="1" applyBorder="1" applyAlignment="1">
      <alignment horizontal="right" readingOrder="2"/>
    </xf>
    <xf numFmtId="0" fontId="2" fillId="0" borderId="55" xfId="1" applyFont="1" applyFill="1" applyBorder="1" applyAlignment="1">
      <alignment horizontal="center" readingOrder="2"/>
    </xf>
    <xf numFmtId="0" fontId="2" fillId="0" borderId="56" xfId="1" applyFont="1" applyFill="1" applyBorder="1" applyAlignment="1">
      <alignment horizontal="center" readingOrder="2"/>
    </xf>
    <xf numFmtId="4" fontId="2" fillId="0" borderId="37" xfId="1" applyNumberFormat="1" applyFont="1" applyFill="1" applyBorder="1" applyAlignment="1">
      <alignment horizontal="center" readingOrder="2"/>
    </xf>
    <xf numFmtId="0" fontId="3" fillId="0" borderId="0" xfId="1" applyFont="1" applyFill="1" applyBorder="1" applyAlignment="1">
      <alignment horizontal="center" readingOrder="2"/>
    </xf>
    <xf numFmtId="0" fontId="2" fillId="0" borderId="44" xfId="1" applyFont="1" applyFill="1" applyBorder="1" applyAlignment="1">
      <alignment readingOrder="2"/>
    </xf>
    <xf numFmtId="0" fontId="2" fillId="0" borderId="18" xfId="1" applyFont="1" applyFill="1" applyBorder="1" applyAlignment="1">
      <alignment readingOrder="2"/>
    </xf>
    <xf numFmtId="14" fontId="2" fillId="0" borderId="13" xfId="1" applyNumberFormat="1" applyFont="1" applyFill="1" applyBorder="1" applyAlignment="1">
      <alignment horizontal="center" readingOrder="1"/>
    </xf>
    <xf numFmtId="0" fontId="2" fillId="0" borderId="46" xfId="1" applyFont="1" applyFill="1" applyBorder="1" applyAlignment="1">
      <alignment readingOrder="2"/>
    </xf>
    <xf numFmtId="0" fontId="2" fillId="0" borderId="12" xfId="1" applyFont="1" applyFill="1" applyBorder="1" applyAlignment="1">
      <alignment readingOrder="2"/>
    </xf>
    <xf numFmtId="0" fontId="2" fillId="0" borderId="37" xfId="1" applyFont="1" applyFill="1" applyBorder="1" applyAlignment="1">
      <alignment horizontal="center" readingOrder="2"/>
    </xf>
    <xf numFmtId="0" fontId="8" fillId="0" borderId="1" xfId="1" applyFont="1" applyFill="1" applyBorder="1" applyAlignment="1">
      <alignment horizontal="center" readingOrder="2"/>
    </xf>
    <xf numFmtId="0" fontId="2" fillId="0" borderId="0" xfId="1" applyFont="1" applyFill="1" applyBorder="1" applyAlignment="1">
      <alignment horizontal="center" readingOrder="2"/>
    </xf>
    <xf numFmtId="0" fontId="2" fillId="0" borderId="12" xfId="1" applyFont="1" applyFill="1" applyBorder="1" applyAlignment="1">
      <alignment horizontal="center" readingOrder="2"/>
    </xf>
    <xf numFmtId="0" fontId="4" fillId="0" borderId="0" xfId="1" applyFont="1" applyFill="1" applyBorder="1" applyAlignment="1">
      <alignment horizontal="center" readingOrder="2"/>
    </xf>
    <xf numFmtId="0" fontId="2" fillId="0" borderId="25" xfId="1" applyFont="1" applyFill="1" applyBorder="1" applyAlignment="1">
      <alignment horizontal="center" readingOrder="2"/>
    </xf>
    <xf numFmtId="0" fontId="2" fillId="0" borderId="38" xfId="1" applyFont="1" applyFill="1" applyBorder="1" applyAlignment="1">
      <alignment horizontal="center" readingOrder="2"/>
    </xf>
    <xf numFmtId="0" fontId="3" fillId="0" borderId="1" xfId="1" applyFont="1" applyFill="1" applyBorder="1" applyAlignment="1">
      <alignment horizontal="center" readingOrder="2"/>
    </xf>
    <xf numFmtId="0" fontId="2" fillId="2" borderId="0" xfId="1" applyFont="1" applyFill="1" applyBorder="1" applyAlignment="1">
      <alignment horizontal="center" readingOrder="1"/>
    </xf>
    <xf numFmtId="0" fontId="4" fillId="0" borderId="0" xfId="1" applyFont="1" applyFill="1" applyBorder="1" applyAlignment="1">
      <alignment horizontal="center" readingOrder="2"/>
    </xf>
    <xf numFmtId="0" fontId="2" fillId="0" borderId="0" xfId="1" applyFont="1" applyFill="1" applyBorder="1" applyAlignment="1">
      <alignment horizontal="center" readingOrder="2"/>
    </xf>
    <xf numFmtId="0" fontId="2" fillId="0" borderId="12" xfId="1" applyFont="1" applyFill="1" applyBorder="1" applyAlignment="1">
      <alignment horizontal="center" readingOrder="2"/>
    </xf>
    <xf numFmtId="0" fontId="2" fillId="0" borderId="37" xfId="1" applyFont="1" applyFill="1" applyBorder="1" applyAlignment="1">
      <alignment horizontal="center" readingOrder="2"/>
    </xf>
    <xf numFmtId="0" fontId="2" fillId="0" borderId="25" xfId="1" applyFont="1" applyFill="1" applyBorder="1" applyAlignment="1">
      <alignment horizontal="center" readingOrder="2"/>
    </xf>
    <xf numFmtId="0" fontId="2" fillId="0" borderId="38" xfId="1" applyFont="1" applyFill="1" applyBorder="1" applyAlignment="1">
      <alignment horizontal="center" readingOrder="2"/>
    </xf>
    <xf numFmtId="4" fontId="4" fillId="2" borderId="28" xfId="1" applyNumberFormat="1" applyFont="1" applyFill="1" applyBorder="1" applyAlignment="1">
      <alignment horizontal="center" readingOrder="2"/>
    </xf>
    <xf numFmtId="0" fontId="2" fillId="0" borderId="0" xfId="1" applyFont="1" applyFill="1" applyBorder="1" applyAlignment="1">
      <alignment horizontal="center" readingOrder="2"/>
    </xf>
    <xf numFmtId="0" fontId="2" fillId="0" borderId="12" xfId="1" applyFont="1" applyFill="1" applyBorder="1" applyAlignment="1">
      <alignment horizontal="center" readingOrder="2"/>
    </xf>
    <xf numFmtId="0" fontId="2" fillId="0" borderId="37" xfId="1" applyFont="1" applyFill="1" applyBorder="1" applyAlignment="1">
      <alignment horizontal="center" readingOrder="2"/>
    </xf>
    <xf numFmtId="0" fontId="4" fillId="0" borderId="0" xfId="1" applyFont="1" applyFill="1" applyBorder="1" applyAlignment="1">
      <alignment horizontal="center" readingOrder="2"/>
    </xf>
    <xf numFmtId="0" fontId="2" fillId="0" borderId="25" xfId="1" applyFont="1" applyFill="1" applyBorder="1" applyAlignment="1">
      <alignment horizontal="center" readingOrder="2"/>
    </xf>
    <xf numFmtId="0" fontId="2" fillId="0" borderId="38" xfId="1" applyFont="1" applyFill="1" applyBorder="1" applyAlignment="1">
      <alignment horizontal="center" readingOrder="2"/>
    </xf>
    <xf numFmtId="4" fontId="4" fillId="2" borderId="1" xfId="1" applyNumberFormat="1" applyFont="1" applyFill="1" applyBorder="1" applyAlignment="1">
      <alignment horizontal="center" readingOrder="2"/>
    </xf>
    <xf numFmtId="4" fontId="4" fillId="0" borderId="13" xfId="1" applyNumberFormat="1" applyFont="1" applyFill="1" applyBorder="1" applyAlignment="1">
      <alignment horizontal="center" readingOrder="2"/>
    </xf>
    <xf numFmtId="4" fontId="4" fillId="0" borderId="37" xfId="1" applyNumberFormat="1" applyFont="1" applyFill="1" applyBorder="1" applyAlignment="1">
      <alignment horizontal="center" readingOrder="2"/>
    </xf>
    <xf numFmtId="0" fontId="2" fillId="0" borderId="0" xfId="1" applyFont="1" applyFill="1" applyBorder="1" applyAlignment="1">
      <alignment horizontal="center" readingOrder="2"/>
    </xf>
    <xf numFmtId="0" fontId="2" fillId="0" borderId="12" xfId="1" applyFont="1" applyFill="1" applyBorder="1" applyAlignment="1">
      <alignment horizontal="center" readingOrder="2"/>
    </xf>
    <xf numFmtId="0" fontId="2" fillId="0" borderId="15" xfId="1" applyFont="1" applyFill="1" applyBorder="1" applyAlignment="1">
      <alignment horizontal="center" readingOrder="2"/>
    </xf>
    <xf numFmtId="0" fontId="2" fillId="0" borderId="44" xfId="1" applyFont="1" applyFill="1" applyBorder="1" applyAlignment="1">
      <alignment horizontal="center" readingOrder="2"/>
    </xf>
    <xf numFmtId="0" fontId="2" fillId="0" borderId="18" xfId="1" applyFont="1" applyFill="1" applyBorder="1" applyAlignment="1">
      <alignment horizontal="center" readingOrder="2"/>
    </xf>
    <xf numFmtId="0" fontId="4" fillId="0" borderId="0" xfId="1" applyFont="1" applyFill="1" applyBorder="1" applyAlignment="1">
      <alignment horizontal="center" readingOrder="2"/>
    </xf>
    <xf numFmtId="0" fontId="2" fillId="0" borderId="25" xfId="1" applyFont="1" applyFill="1" applyBorder="1" applyAlignment="1">
      <alignment horizontal="center" readingOrder="2"/>
    </xf>
    <xf numFmtId="0" fontId="2" fillId="0" borderId="38" xfId="1" applyFont="1" applyFill="1" applyBorder="1" applyAlignment="1">
      <alignment horizontal="center" readingOrder="2"/>
    </xf>
    <xf numFmtId="0" fontId="2" fillId="3" borderId="0" xfId="1" applyFont="1" applyFill="1" applyBorder="1" applyAlignment="1">
      <alignment horizontal="center" readingOrder="2"/>
    </xf>
    <xf numFmtId="0" fontId="3" fillId="3" borderId="0" xfId="1" applyFont="1" applyFill="1" applyBorder="1" applyAlignment="1">
      <alignment horizontal="center" readingOrder="2"/>
    </xf>
    <xf numFmtId="0" fontId="4" fillId="3" borderId="0" xfId="1" applyFont="1" applyFill="1" applyBorder="1" applyAlignment="1">
      <alignment horizontal="center" readingOrder="2"/>
    </xf>
    <xf numFmtId="0" fontId="0" fillId="3" borderId="0" xfId="0" applyFill="1"/>
    <xf numFmtId="0" fontId="2" fillId="3" borderId="0" xfId="1" applyFont="1" applyFill="1" applyBorder="1" applyAlignment="1">
      <alignment horizontal="right" readingOrder="2"/>
    </xf>
    <xf numFmtId="0" fontId="4" fillId="3" borderId="0" xfId="1" applyFont="1" applyFill="1" applyBorder="1" applyAlignment="1">
      <alignment horizontal="right" readingOrder="2"/>
    </xf>
    <xf numFmtId="0" fontId="2" fillId="3" borderId="0" xfId="1" applyFont="1" applyFill="1" applyBorder="1" applyAlignment="1">
      <alignment horizontal="center" readingOrder="1"/>
    </xf>
    <xf numFmtId="0" fontId="0" fillId="4" borderId="0" xfId="0" applyFill="1"/>
    <xf numFmtId="0" fontId="0" fillId="5" borderId="0" xfId="0" applyFill="1"/>
    <xf numFmtId="0" fontId="2" fillId="4" borderId="0" xfId="1" applyFont="1" applyFill="1" applyBorder="1" applyAlignment="1">
      <alignment horizontal="center" readingOrder="2"/>
    </xf>
    <xf numFmtId="0" fontId="4" fillId="4" borderId="0" xfId="1" applyFont="1" applyFill="1" applyBorder="1" applyAlignment="1">
      <alignment horizontal="center" readingOrder="2"/>
    </xf>
    <xf numFmtId="0" fontId="2" fillId="6" borderId="0" xfId="1" applyFont="1" applyFill="1" applyBorder="1" applyAlignment="1">
      <alignment horizontal="right" readingOrder="2"/>
    </xf>
    <xf numFmtId="0" fontId="4" fillId="6" borderId="0" xfId="1" applyFont="1" applyFill="1" applyBorder="1" applyAlignment="1">
      <alignment horizontal="right" readingOrder="2"/>
    </xf>
    <xf numFmtId="0" fontId="2" fillId="6" borderId="0" xfId="1" applyFont="1" applyFill="1" applyBorder="1" applyAlignment="1">
      <alignment horizontal="center" readingOrder="1"/>
    </xf>
    <xf numFmtId="0" fontId="0" fillId="6" borderId="0" xfId="0" applyFill="1"/>
    <xf numFmtId="0" fontId="4" fillId="0" borderId="8" xfId="1" applyFont="1" applyFill="1" applyBorder="1" applyAlignment="1">
      <alignment horizontal="center" readingOrder="2"/>
    </xf>
    <xf numFmtId="4" fontId="4" fillId="0" borderId="8" xfId="1" applyNumberFormat="1" applyFont="1" applyFill="1" applyBorder="1" applyAlignment="1">
      <alignment horizontal="center" readingOrder="2"/>
    </xf>
    <xf numFmtId="4" fontId="4" fillId="0" borderId="9" xfId="1" applyNumberFormat="1" applyFont="1" applyFill="1" applyBorder="1" applyAlignment="1">
      <alignment horizontal="center" readingOrder="2"/>
    </xf>
    <xf numFmtId="4" fontId="4" fillId="0" borderId="22" xfId="1" applyNumberFormat="1" applyFont="1" applyFill="1" applyBorder="1" applyAlignment="1">
      <alignment horizontal="center" readingOrder="2"/>
    </xf>
    <xf numFmtId="4" fontId="4" fillId="0" borderId="65" xfId="1" applyNumberFormat="1" applyFont="1" applyFill="1" applyBorder="1" applyAlignment="1">
      <alignment horizontal="center" readingOrder="2"/>
    </xf>
    <xf numFmtId="0" fontId="0" fillId="0" borderId="66" xfId="0" applyBorder="1"/>
    <xf numFmtId="0" fontId="0" fillId="0" borderId="67" xfId="0" applyBorder="1"/>
    <xf numFmtId="0" fontId="0" fillId="0" borderId="67" xfId="0" applyBorder="1" applyAlignment="1">
      <alignment horizontal="center" vertical="center"/>
    </xf>
    <xf numFmtId="0" fontId="0" fillId="4" borderId="67" xfId="0" applyFill="1" applyBorder="1"/>
    <xf numFmtId="0" fontId="0" fillId="5" borderId="67" xfId="0" applyFill="1" applyBorder="1"/>
    <xf numFmtId="4" fontId="0" fillId="0" borderId="0" xfId="0" applyNumberFormat="1" applyFill="1"/>
    <xf numFmtId="0" fontId="4" fillId="0" borderId="68" xfId="1" applyFont="1" applyFill="1" applyBorder="1" applyAlignment="1">
      <alignment readingOrder="2"/>
    </xf>
    <xf numFmtId="14" fontId="4" fillId="0" borderId="0" xfId="1" applyNumberFormat="1" applyFont="1" applyFill="1" applyBorder="1" applyAlignment="1">
      <alignment horizontal="center" readingOrder="2"/>
    </xf>
    <xf numFmtId="14" fontId="4" fillId="0" borderId="68" xfId="1" applyNumberFormat="1" applyFont="1" applyFill="1" applyBorder="1" applyAlignment="1">
      <alignment readingOrder="2"/>
    </xf>
    <xf numFmtId="0" fontId="0" fillId="7" borderId="0" xfId="0" applyFill="1" applyAlignment="1"/>
    <xf numFmtId="0" fontId="0" fillId="7" borderId="0" xfId="0" applyFill="1" applyAlignment="1">
      <alignment horizontal="center" vertical="center"/>
    </xf>
    <xf numFmtId="0" fontId="0" fillId="7" borderId="0" xfId="0" applyFill="1"/>
    <xf numFmtId="0" fontId="0" fillId="7" borderId="0" xfId="0" applyFill="1" applyAlignment="1">
      <alignment horizontal="center"/>
    </xf>
    <xf numFmtId="14" fontId="0" fillId="0" borderId="71" xfId="0" applyNumberFormat="1" applyBorder="1" applyAlignment="1">
      <alignment horizontal="center" vertical="center"/>
    </xf>
    <xf numFmtId="4" fontId="0" fillId="0" borderId="71" xfId="0" applyNumberFormat="1" applyBorder="1" applyAlignment="1">
      <alignment horizontal="center" vertical="center" readingOrder="2"/>
    </xf>
    <xf numFmtId="4" fontId="0" fillId="0" borderId="71" xfId="0" applyNumberFormat="1" applyBorder="1" applyAlignment="1">
      <alignment horizontal="center" vertical="center"/>
    </xf>
    <xf numFmtId="4" fontId="0" fillId="0" borderId="72" xfId="0" applyNumberFormat="1" applyBorder="1" applyAlignment="1">
      <alignment horizontal="center" vertical="center" readingOrder="2"/>
    </xf>
    <xf numFmtId="4" fontId="0" fillId="0" borderId="72" xfId="0" applyNumberFormat="1" applyBorder="1" applyAlignment="1">
      <alignment horizontal="center" vertical="center"/>
    </xf>
    <xf numFmtId="0" fontId="0" fillId="0" borderId="69" xfId="0" applyFont="1" applyBorder="1" applyAlignment="1">
      <alignment horizontal="center" vertical="center"/>
    </xf>
    <xf numFmtId="0" fontId="10" fillId="0" borderId="69" xfId="0" applyFont="1" applyBorder="1" applyAlignment="1">
      <alignment horizontal="center" vertical="center"/>
    </xf>
    <xf numFmtId="0" fontId="10" fillId="0" borderId="69" xfId="0" applyFont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readingOrder="2"/>
    </xf>
    <xf numFmtId="0" fontId="2" fillId="0" borderId="12" xfId="1" applyFont="1" applyFill="1" applyBorder="1" applyAlignment="1">
      <alignment horizontal="center" readingOrder="2"/>
    </xf>
    <xf numFmtId="0" fontId="4" fillId="0" borderId="0" xfId="1" applyFont="1" applyFill="1" applyBorder="1" applyAlignment="1">
      <alignment horizontal="center" readingOrder="2"/>
    </xf>
    <xf numFmtId="0" fontId="2" fillId="0" borderId="25" xfId="1" applyFont="1" applyFill="1" applyBorder="1" applyAlignment="1">
      <alignment horizontal="center" readingOrder="2"/>
    </xf>
    <xf numFmtId="0" fontId="2" fillId="0" borderId="38" xfId="1" applyFont="1" applyFill="1" applyBorder="1" applyAlignment="1">
      <alignment horizontal="center" readingOrder="2"/>
    </xf>
    <xf numFmtId="0" fontId="0" fillId="7" borderId="0" xfId="0" applyFill="1" applyAlignment="1">
      <alignment horizontal="center" vertical="center"/>
    </xf>
    <xf numFmtId="0" fontId="0" fillId="7" borderId="69" xfId="0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readingOrder="2"/>
    </xf>
    <xf numFmtId="0" fontId="4" fillId="0" borderId="0" xfId="1" applyFont="1" applyFill="1" applyBorder="1" applyAlignment="1">
      <alignment horizontal="center" readingOrder="2"/>
    </xf>
    <xf numFmtId="0" fontId="0" fillId="7" borderId="0" xfId="0" applyFill="1" applyAlignment="1">
      <alignment horizontal="center" vertical="center"/>
    </xf>
    <xf numFmtId="0" fontId="0" fillId="0" borderId="0" xfId="0" applyAlignment="1">
      <alignment horizontal="center"/>
    </xf>
    <xf numFmtId="4" fontId="0" fillId="0" borderId="0" xfId="0" applyNumberFormat="1"/>
    <xf numFmtId="4" fontId="4" fillId="0" borderId="0" xfId="1" applyNumberFormat="1" applyFont="1" applyFill="1" applyBorder="1" applyAlignment="1">
      <alignment horizontal="center" readingOrder="2"/>
    </xf>
    <xf numFmtId="0" fontId="2" fillId="0" borderId="27" xfId="1" applyFont="1" applyFill="1" applyBorder="1" applyAlignment="1">
      <alignment horizontal="center" vertical="center" readingOrder="2"/>
    </xf>
    <xf numFmtId="0" fontId="2" fillId="0" borderId="1" xfId="1" applyFont="1" applyFill="1" applyBorder="1" applyAlignment="1">
      <alignment horizontal="center" vertical="center" readingOrder="2"/>
    </xf>
    <xf numFmtId="4" fontId="2" fillId="0" borderId="1" xfId="1" applyNumberFormat="1" applyFont="1" applyFill="1" applyBorder="1" applyAlignment="1">
      <alignment horizontal="center" vertical="center" readingOrder="2"/>
    </xf>
    <xf numFmtId="4" fontId="2" fillId="0" borderId="3" xfId="1" applyNumberFormat="1" applyFont="1" applyFill="1" applyBorder="1" applyAlignment="1">
      <alignment horizontal="center" vertical="center" readingOrder="2"/>
    </xf>
    <xf numFmtId="4" fontId="2" fillId="0" borderId="40" xfId="1" applyNumberFormat="1" applyFont="1" applyFill="1" applyBorder="1" applyAlignment="1">
      <alignment horizontal="center" vertical="center" readingOrder="2"/>
    </xf>
    <xf numFmtId="4" fontId="2" fillId="0" borderId="8" xfId="1" applyNumberFormat="1" applyFont="1" applyFill="1" applyBorder="1" applyAlignment="1">
      <alignment horizontal="center" vertical="center" readingOrder="2"/>
    </xf>
    <xf numFmtId="4" fontId="2" fillId="0" borderId="7" xfId="1" applyNumberFormat="1" applyFont="1" applyFill="1" applyBorder="1" applyAlignment="1">
      <alignment horizontal="center" vertical="center" readingOrder="2"/>
    </xf>
    <xf numFmtId="4" fontId="2" fillId="0" borderId="49" xfId="1" applyNumberFormat="1" applyFont="1" applyFill="1" applyBorder="1" applyAlignment="1">
      <alignment horizontal="center" vertical="center" readingOrder="2"/>
    </xf>
    <xf numFmtId="4" fontId="4" fillId="0" borderId="45" xfId="1" applyNumberFormat="1" applyFont="1" applyFill="1" applyBorder="1" applyAlignment="1">
      <alignment horizontal="center" vertical="center" readingOrder="2"/>
    </xf>
    <xf numFmtId="0" fontId="0" fillId="0" borderId="71" xfId="0" applyBorder="1" applyAlignment="1">
      <alignment horizontal="center" vertical="center"/>
    </xf>
    <xf numFmtId="14" fontId="0" fillId="0" borderId="71" xfId="0" applyNumberFormat="1" applyBorder="1" applyAlignment="1">
      <alignment horizontal="center" vertical="center"/>
    </xf>
    <xf numFmtId="14" fontId="0" fillId="0" borderId="72" xfId="0" applyNumberFormat="1" applyBorder="1" applyAlignment="1">
      <alignment horizontal="center" vertical="center"/>
    </xf>
    <xf numFmtId="0" fontId="0" fillId="0" borderId="71" xfId="0" applyBorder="1" applyAlignment="1">
      <alignment horizontal="center" vertical="center" readingOrder="2"/>
    </xf>
    <xf numFmtId="4" fontId="9" fillId="0" borderId="71" xfId="0" applyNumberFormat="1" applyFont="1" applyBorder="1" applyAlignment="1">
      <alignment horizontal="center" vertical="center" readingOrder="2"/>
    </xf>
    <xf numFmtId="4" fontId="12" fillId="0" borderId="71" xfId="0" applyNumberFormat="1" applyFont="1" applyBorder="1" applyAlignment="1">
      <alignment horizontal="center" vertical="center" readingOrder="2"/>
    </xf>
    <xf numFmtId="0" fontId="0" fillId="0" borderId="0" xfId="0" applyAlignment="1">
      <alignment horizontal="center"/>
    </xf>
    <xf numFmtId="0" fontId="0" fillId="7" borderId="0" xfId="0" applyFill="1" applyAlignment="1">
      <alignment horizontal="center" vertical="center"/>
    </xf>
    <xf numFmtId="4" fontId="11" fillId="0" borderId="71" xfId="0" applyNumberFormat="1" applyFont="1" applyBorder="1" applyAlignment="1">
      <alignment horizontal="center" vertical="center" readingOrder="2"/>
    </xf>
    <xf numFmtId="0" fontId="13" fillId="0" borderId="69" xfId="0" applyFont="1" applyBorder="1" applyAlignment="1">
      <alignment horizontal="center" vertical="center" wrapText="1"/>
    </xf>
    <xf numFmtId="0" fontId="0" fillId="0" borderId="70" xfId="0" applyBorder="1" applyAlignment="1">
      <alignment horizontal="center" vertical="center"/>
    </xf>
    <xf numFmtId="0" fontId="0" fillId="0" borderId="70" xfId="0" applyBorder="1" applyAlignment="1">
      <alignment horizontal="center" vertical="center" readingOrder="2"/>
    </xf>
    <xf numFmtId="0" fontId="0" fillId="0" borderId="70" xfId="0" applyNumberFormat="1" applyBorder="1" applyAlignment="1">
      <alignment horizontal="center" vertical="center"/>
    </xf>
    <xf numFmtId="0" fontId="0" fillId="0" borderId="70" xfId="0" applyBorder="1" applyAlignment="1">
      <alignment horizontal="center"/>
    </xf>
    <xf numFmtId="0" fontId="0" fillId="0" borderId="70" xfId="0" applyBorder="1" applyAlignment="1">
      <alignment horizontal="center" wrapText="1"/>
    </xf>
    <xf numFmtId="0" fontId="2" fillId="0" borderId="12" xfId="1" applyFont="1" applyFill="1" applyBorder="1" applyAlignment="1">
      <alignment horizontal="center" readingOrder="2"/>
    </xf>
    <xf numFmtId="0" fontId="2" fillId="0" borderId="15" xfId="1" applyFont="1" applyFill="1" applyBorder="1" applyAlignment="1">
      <alignment horizontal="center" readingOrder="2"/>
    </xf>
    <xf numFmtId="0" fontId="2" fillId="0" borderId="25" xfId="1" applyFont="1" applyFill="1" applyBorder="1" applyAlignment="1">
      <alignment horizontal="center" readingOrder="2"/>
    </xf>
    <xf numFmtId="0" fontId="2" fillId="0" borderId="38" xfId="1" applyFont="1" applyFill="1" applyBorder="1" applyAlignment="1">
      <alignment horizontal="center" readingOrder="2"/>
    </xf>
    <xf numFmtId="14" fontId="0" fillId="0" borderId="71" xfId="0" applyNumberFormat="1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71" xfId="0" applyBorder="1" applyAlignment="1">
      <alignment horizontal="center" vertical="center" readingOrder="2"/>
    </xf>
    <xf numFmtId="0" fontId="0" fillId="0" borderId="72" xfId="0" applyBorder="1" applyAlignment="1">
      <alignment horizontal="center" vertical="center" readingOrder="2"/>
    </xf>
    <xf numFmtId="0" fontId="11" fillId="7" borderId="69" xfId="0" applyFont="1" applyFill="1" applyBorder="1" applyAlignment="1">
      <alignment horizontal="center" vertical="center"/>
    </xf>
    <xf numFmtId="14" fontId="0" fillId="0" borderId="70" xfId="0" applyNumberFormat="1" applyBorder="1" applyAlignment="1">
      <alignment vertic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0" borderId="71" xfId="0" applyNumberFormat="1" applyBorder="1" applyAlignment="1">
      <alignment horizontal="center" vertical="center"/>
    </xf>
    <xf numFmtId="0" fontId="0" fillId="0" borderId="72" xfId="0" applyBorder="1" applyAlignment="1">
      <alignment vertical="center" readingOrder="2"/>
    </xf>
    <xf numFmtId="0" fontId="0" fillId="0" borderId="72" xfId="0" applyBorder="1" applyAlignment="1">
      <alignment vertical="center"/>
    </xf>
    <xf numFmtId="0" fontId="0" fillId="0" borderId="72" xfId="0" applyNumberFormat="1" applyBorder="1" applyAlignment="1">
      <alignment horizontal="center" vertical="center"/>
    </xf>
    <xf numFmtId="14" fontId="0" fillId="0" borderId="70" xfId="0" applyNumberFormat="1" applyBorder="1" applyAlignment="1">
      <alignment horizontal="center" vertical="center"/>
    </xf>
    <xf numFmtId="0" fontId="0" fillId="0" borderId="72" xfId="0" applyBorder="1" applyAlignment="1"/>
    <xf numFmtId="14" fontId="0" fillId="0" borderId="73" xfId="0" applyNumberFormat="1" applyBorder="1" applyAlignment="1">
      <alignment horizontal="center" vertical="center"/>
    </xf>
    <xf numFmtId="4" fontId="0" fillId="0" borderId="74" xfId="0" applyNumberFormat="1" applyBorder="1" applyAlignment="1">
      <alignment horizontal="center" vertical="center" readingOrder="2"/>
    </xf>
    <xf numFmtId="0" fontId="0" fillId="0" borderId="75" xfId="0" applyBorder="1" applyAlignment="1"/>
    <xf numFmtId="14" fontId="0" fillId="0" borderId="76" xfId="0" applyNumberFormat="1" applyBorder="1" applyAlignment="1">
      <alignment horizontal="center" vertical="center"/>
    </xf>
    <xf numFmtId="4" fontId="0" fillId="0" borderId="77" xfId="0" applyNumberFormat="1" applyBorder="1" applyAlignment="1">
      <alignment horizontal="center" vertical="center" readingOrder="2"/>
    </xf>
    <xf numFmtId="4" fontId="0" fillId="0" borderId="77" xfId="0" applyNumberFormat="1" applyBorder="1" applyAlignment="1">
      <alignment horizontal="center" vertical="center"/>
    </xf>
    <xf numFmtId="0" fontId="0" fillId="0" borderId="78" xfId="0" applyBorder="1" applyAlignment="1"/>
    <xf numFmtId="0" fontId="14" fillId="7" borderId="69" xfId="0" applyFont="1" applyFill="1" applyBorder="1" applyAlignment="1">
      <alignment horizontal="center" vertical="center"/>
    </xf>
    <xf numFmtId="4" fontId="15" fillId="7" borderId="69" xfId="0" applyNumberFormat="1" applyFont="1" applyFill="1" applyBorder="1" applyAlignment="1">
      <alignment horizontal="center" vertical="center"/>
    </xf>
    <xf numFmtId="0" fontId="16" fillId="0" borderId="69" xfId="0" applyFont="1" applyBorder="1" applyAlignment="1">
      <alignment horizontal="center" vertical="center" wrapText="1"/>
    </xf>
    <xf numFmtId="4" fontId="0" fillId="7" borderId="0" xfId="0" applyNumberFormat="1" applyFill="1" applyAlignment="1">
      <alignment horizontal="center" vertical="center"/>
    </xf>
    <xf numFmtId="0" fontId="0" fillId="8" borderId="0" xfId="0" applyFill="1"/>
    <xf numFmtId="0" fontId="0" fillId="9" borderId="69" xfId="0" applyFill="1" applyBorder="1" applyAlignment="1">
      <alignment horizontal="center"/>
    </xf>
    <xf numFmtId="0" fontId="0" fillId="3" borderId="0" xfId="0" applyFill="1" applyAlignment="1">
      <alignment horizontal="center"/>
    </xf>
    <xf numFmtId="4" fontId="4" fillId="2" borderId="3" xfId="1" applyNumberFormat="1" applyFont="1" applyFill="1" applyBorder="1" applyAlignment="1">
      <alignment horizontal="center" readingOrder="2"/>
    </xf>
    <xf numFmtId="0" fontId="0" fillId="9" borderId="67" xfId="0" applyFill="1" applyBorder="1" applyAlignment="1">
      <alignment horizontal="center"/>
    </xf>
    <xf numFmtId="0" fontId="0" fillId="9" borderId="66" xfId="0" applyFill="1" applyBorder="1" applyAlignment="1">
      <alignment horizontal="center"/>
    </xf>
    <xf numFmtId="0" fontId="0" fillId="9" borderId="79" xfId="0" applyFill="1" applyBorder="1" applyAlignment="1">
      <alignment horizontal="center"/>
    </xf>
    <xf numFmtId="14" fontId="0" fillId="0" borderId="85" xfId="0" applyNumberFormat="1" applyBorder="1" applyAlignment="1">
      <alignment vertical="center"/>
    </xf>
    <xf numFmtId="4" fontId="0" fillId="0" borderId="85" xfId="0" applyNumberFormat="1" applyBorder="1" applyAlignment="1">
      <alignment horizontal="center" vertical="center"/>
    </xf>
    <xf numFmtId="0" fontId="0" fillId="0" borderId="85" xfId="0" applyNumberFormat="1" applyBorder="1" applyAlignment="1">
      <alignment horizontal="center" vertical="center"/>
    </xf>
    <xf numFmtId="0" fontId="0" fillId="0" borderId="86" xfId="0" applyNumberFormat="1" applyBorder="1" applyAlignment="1">
      <alignment horizontal="center" vertical="center"/>
    </xf>
    <xf numFmtId="0" fontId="11" fillId="6" borderId="69" xfId="0" applyFont="1" applyFill="1" applyBorder="1" applyAlignment="1">
      <alignment horizontal="center" vertical="center"/>
    </xf>
    <xf numFmtId="0" fontId="14" fillId="6" borderId="69" xfId="0" applyFont="1" applyFill="1" applyBorder="1" applyAlignment="1">
      <alignment horizontal="center" vertical="center"/>
    </xf>
    <xf numFmtId="0" fontId="0" fillId="6" borderId="69" xfId="0" applyFont="1" applyFill="1" applyBorder="1" applyAlignment="1">
      <alignment horizontal="center" vertical="center"/>
    </xf>
    <xf numFmtId="4" fontId="0" fillId="6" borderId="69" xfId="0" applyNumberFormat="1" applyFont="1" applyFill="1" applyBorder="1" applyAlignment="1">
      <alignment horizontal="center" vertical="center"/>
    </xf>
    <xf numFmtId="4" fontId="11" fillId="6" borderId="69" xfId="0" applyNumberFormat="1" applyFont="1" applyFill="1" applyBorder="1" applyAlignment="1">
      <alignment horizontal="center" vertical="center"/>
    </xf>
    <xf numFmtId="0" fontId="11" fillId="6" borderId="69" xfId="0" applyFont="1" applyFill="1" applyBorder="1" applyAlignment="1">
      <alignment horizontal="center" vertical="center" wrapText="1"/>
    </xf>
    <xf numFmtId="0" fontId="18" fillId="3" borderId="0" xfId="0" applyFont="1" applyFill="1"/>
    <xf numFmtId="0" fontId="18" fillId="3" borderId="0" xfId="0" applyFont="1" applyFill="1" applyAlignment="1">
      <alignment horizontal="center"/>
    </xf>
    <xf numFmtId="0" fontId="20" fillId="3" borderId="0" xfId="0" applyFont="1" applyFill="1" applyBorder="1" applyAlignment="1">
      <alignment horizontal="center" vertical="center" wrapText="1"/>
    </xf>
    <xf numFmtId="4" fontId="18" fillId="3" borderId="0" xfId="0" applyNumberFormat="1" applyFont="1" applyFill="1" applyBorder="1" applyAlignment="1">
      <alignment horizontal="center" vertical="center"/>
    </xf>
    <xf numFmtId="0" fontId="18" fillId="3" borderId="0" xfId="0" applyFont="1" applyFill="1" applyBorder="1" applyAlignment="1"/>
    <xf numFmtId="0" fontId="19" fillId="3" borderId="0" xfId="0" applyFont="1" applyFill="1" applyAlignment="1">
      <alignment horizontal="center"/>
    </xf>
    <xf numFmtId="14" fontId="0" fillId="0" borderId="71" xfId="0" applyNumberFormat="1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71" xfId="0" applyBorder="1" applyAlignment="1">
      <alignment horizontal="center" vertical="center" readingOrder="2"/>
    </xf>
    <xf numFmtId="0" fontId="0" fillId="0" borderId="72" xfId="0" applyBorder="1" applyAlignment="1">
      <alignment horizontal="center" vertical="center" readingOrder="2"/>
    </xf>
    <xf numFmtId="0" fontId="0" fillId="6" borderId="69" xfId="0" applyFont="1" applyFill="1" applyBorder="1" applyAlignment="1">
      <alignment horizontal="center" vertical="center"/>
    </xf>
    <xf numFmtId="0" fontId="11" fillId="6" borderId="69" xfId="0" applyFont="1" applyFill="1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70" xfId="0" applyBorder="1" applyAlignment="1">
      <alignment horizontal="center" vertical="center" readingOrder="2"/>
    </xf>
    <xf numFmtId="14" fontId="0" fillId="0" borderId="74" xfId="0" applyNumberFormat="1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71" xfId="0" applyBorder="1" applyAlignment="1">
      <alignment horizontal="center" vertical="center" readingOrder="2"/>
    </xf>
    <xf numFmtId="0" fontId="0" fillId="0" borderId="72" xfId="0" applyBorder="1" applyAlignment="1">
      <alignment horizontal="center" vertical="center" readingOrder="2"/>
    </xf>
    <xf numFmtId="4" fontId="11" fillId="0" borderId="71" xfId="0" applyNumberFormat="1" applyFont="1" applyBorder="1" applyAlignment="1">
      <alignment horizontal="center" vertical="center" readingOrder="2"/>
    </xf>
    <xf numFmtId="14" fontId="0" fillId="0" borderId="71" xfId="0" applyNumberFormat="1" applyBorder="1" applyAlignment="1">
      <alignment horizontal="center" vertical="center"/>
    </xf>
    <xf numFmtId="0" fontId="0" fillId="0" borderId="69" xfId="0" applyBorder="1"/>
    <xf numFmtId="0" fontId="0" fillId="0" borderId="79" xfId="0" applyBorder="1"/>
    <xf numFmtId="0" fontId="0" fillId="0" borderId="79" xfId="0" applyBorder="1" applyAlignment="1">
      <alignment horizontal="center"/>
    </xf>
    <xf numFmtId="4" fontId="0" fillId="7" borderId="0" xfId="0" applyNumberFormat="1" applyFill="1"/>
    <xf numFmtId="4" fontId="0" fillId="7" borderId="0" xfId="0" applyNumberFormat="1" applyFill="1" applyAlignment="1">
      <alignment horizontal="center"/>
    </xf>
    <xf numFmtId="0" fontId="0" fillId="0" borderId="71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71" xfId="0" applyBorder="1" applyAlignment="1">
      <alignment horizontal="center" vertical="center" readingOrder="2"/>
    </xf>
    <xf numFmtId="0" fontId="0" fillId="0" borderId="72" xfId="0" applyBorder="1" applyAlignment="1">
      <alignment horizontal="center" vertical="center" readingOrder="2"/>
    </xf>
    <xf numFmtId="14" fontId="0" fillId="0" borderId="71" xfId="0" applyNumberFormat="1" applyBorder="1" applyAlignment="1">
      <alignment horizontal="center" vertical="center"/>
    </xf>
    <xf numFmtId="0" fontId="0" fillId="6" borderId="69" xfId="0" applyFont="1" applyFill="1" applyBorder="1" applyAlignment="1">
      <alignment horizontal="center" vertical="center"/>
    </xf>
    <xf numFmtId="0" fontId="15" fillId="7" borderId="69" xfId="0" applyFont="1" applyFill="1" applyBorder="1" applyAlignment="1">
      <alignment horizontal="center" vertical="center"/>
    </xf>
    <xf numFmtId="0" fontId="0" fillId="6" borderId="69" xfId="0" applyFont="1" applyFill="1" applyBorder="1" applyAlignment="1">
      <alignment horizontal="center" vertical="center" wrapText="1"/>
    </xf>
    <xf numFmtId="0" fontId="14" fillId="6" borderId="69" xfId="0" applyFont="1" applyFill="1" applyBorder="1" applyAlignment="1">
      <alignment horizontal="center" vertical="center" wrapText="1"/>
    </xf>
    <xf numFmtId="14" fontId="21" fillId="0" borderId="71" xfId="0" applyNumberFormat="1" applyFont="1" applyBorder="1" applyAlignment="1">
      <alignment horizontal="center" vertical="center"/>
    </xf>
    <xf numFmtId="4" fontId="21" fillId="0" borderId="71" xfId="0" applyNumberFormat="1" applyFont="1" applyBorder="1" applyAlignment="1">
      <alignment horizontal="center" vertical="center" readingOrder="2"/>
    </xf>
    <xf numFmtId="14" fontId="21" fillId="0" borderId="70" xfId="0" applyNumberFormat="1" applyFont="1" applyBorder="1" applyAlignment="1">
      <alignment vertical="center"/>
    </xf>
    <xf numFmtId="4" fontId="21" fillId="0" borderId="71" xfId="0" applyNumberFormat="1" applyFont="1" applyBorder="1" applyAlignment="1">
      <alignment horizontal="center" vertical="center"/>
    </xf>
    <xf numFmtId="0" fontId="21" fillId="0" borderId="71" xfId="0" applyFont="1" applyBorder="1" applyAlignment="1">
      <alignment horizontal="center" vertical="center" readingOrder="2"/>
    </xf>
    <xf numFmtId="0" fontId="21" fillId="0" borderId="71" xfId="0" applyFont="1" applyBorder="1" applyAlignment="1">
      <alignment horizontal="center" vertical="center"/>
    </xf>
    <xf numFmtId="0" fontId="21" fillId="0" borderId="71" xfId="0" applyNumberFormat="1" applyFont="1" applyBorder="1" applyAlignment="1">
      <alignment horizontal="center" vertical="center"/>
    </xf>
    <xf numFmtId="14" fontId="21" fillId="0" borderId="72" xfId="0" applyNumberFormat="1" applyFont="1" applyBorder="1" applyAlignment="1">
      <alignment horizontal="center" vertical="center"/>
    </xf>
    <xf numFmtId="4" fontId="21" fillId="0" borderId="72" xfId="0" applyNumberFormat="1" applyFont="1" applyBorder="1" applyAlignment="1">
      <alignment horizontal="center" vertical="center" readingOrder="2"/>
    </xf>
    <xf numFmtId="4" fontId="21" fillId="0" borderId="72" xfId="0" applyNumberFormat="1" applyFont="1" applyBorder="1" applyAlignment="1">
      <alignment horizontal="center" vertical="center"/>
    </xf>
    <xf numFmtId="0" fontId="21" fillId="0" borderId="72" xfId="0" applyFont="1" applyBorder="1" applyAlignment="1">
      <alignment horizontal="center" vertical="center" readingOrder="2"/>
    </xf>
    <xf numFmtId="0" fontId="21" fillId="0" borderId="72" xfId="0" applyFont="1" applyBorder="1" applyAlignment="1">
      <alignment vertical="center" readingOrder="2"/>
    </xf>
    <xf numFmtId="0" fontId="21" fillId="0" borderId="72" xfId="0" applyFont="1" applyBorder="1" applyAlignment="1">
      <alignment vertical="center"/>
    </xf>
    <xf numFmtId="0" fontId="21" fillId="0" borderId="72" xfId="0" applyNumberFormat="1" applyFont="1" applyBorder="1" applyAlignment="1">
      <alignment horizontal="center" vertical="center"/>
    </xf>
    <xf numFmtId="0" fontId="21" fillId="0" borderId="70" xfId="0" applyFont="1" applyBorder="1" applyAlignment="1">
      <alignment horizontal="center" vertical="center"/>
    </xf>
    <xf numFmtId="0" fontId="21" fillId="0" borderId="72" xfId="0" applyFont="1" applyBorder="1" applyAlignment="1"/>
    <xf numFmtId="14" fontId="21" fillId="0" borderId="73" xfId="0" applyNumberFormat="1" applyFont="1" applyBorder="1" applyAlignment="1">
      <alignment horizontal="center" vertical="center"/>
    </xf>
    <xf numFmtId="4" fontId="21" fillId="0" borderId="74" xfId="0" applyNumberFormat="1" applyFont="1" applyBorder="1" applyAlignment="1">
      <alignment horizontal="center" vertical="center" readingOrder="2"/>
    </xf>
    <xf numFmtId="4" fontId="21" fillId="0" borderId="74" xfId="0" applyNumberFormat="1" applyFont="1" applyBorder="1" applyAlignment="1">
      <alignment horizontal="center" vertical="center"/>
    </xf>
    <xf numFmtId="0" fontId="21" fillId="0" borderId="75" xfId="0" applyFont="1" applyBorder="1" applyAlignment="1"/>
    <xf numFmtId="14" fontId="21" fillId="0" borderId="76" xfId="0" applyNumberFormat="1" applyFont="1" applyBorder="1" applyAlignment="1">
      <alignment horizontal="center" vertical="center"/>
    </xf>
    <xf numFmtId="4" fontId="21" fillId="0" borderId="77" xfId="0" applyNumberFormat="1" applyFont="1" applyBorder="1" applyAlignment="1">
      <alignment horizontal="center" vertical="center" readingOrder="2"/>
    </xf>
    <xf numFmtId="4" fontId="21" fillId="0" borderId="77" xfId="0" applyNumberFormat="1" applyFont="1" applyBorder="1" applyAlignment="1">
      <alignment horizontal="center" vertical="center"/>
    </xf>
    <xf numFmtId="0" fontId="21" fillId="0" borderId="78" xfId="0" applyFont="1" applyBorder="1" applyAlignment="1"/>
    <xf numFmtId="0" fontId="21" fillId="0" borderId="70" xfId="0" applyFont="1" applyBorder="1" applyAlignment="1">
      <alignment horizontal="center" vertical="center" readingOrder="2"/>
    </xf>
    <xf numFmtId="0" fontId="2" fillId="0" borderId="0" xfId="1" applyFont="1" applyFill="1" applyBorder="1" applyAlignment="1">
      <alignment horizontal="center" readingOrder="2"/>
    </xf>
    <xf numFmtId="0" fontId="2" fillId="0" borderId="12" xfId="1" applyFont="1" applyFill="1" applyBorder="1" applyAlignment="1">
      <alignment horizontal="center" readingOrder="2"/>
    </xf>
    <xf numFmtId="0" fontId="2" fillId="0" borderId="15" xfId="1" applyFont="1" applyFill="1" applyBorder="1" applyAlignment="1">
      <alignment horizontal="center" readingOrder="2"/>
    </xf>
    <xf numFmtId="0" fontId="4" fillId="0" borderId="0" xfId="1" applyFont="1" applyFill="1" applyBorder="1" applyAlignment="1">
      <alignment horizontal="center" readingOrder="2"/>
    </xf>
    <xf numFmtId="0" fontId="2" fillId="0" borderId="25" xfId="1" applyFont="1" applyFill="1" applyBorder="1" applyAlignment="1">
      <alignment horizontal="center" readingOrder="2"/>
    </xf>
    <xf numFmtId="0" fontId="2" fillId="0" borderId="38" xfId="1" applyFont="1" applyFill="1" applyBorder="1" applyAlignment="1">
      <alignment horizontal="center" readingOrder="2"/>
    </xf>
    <xf numFmtId="0" fontId="0" fillId="0" borderId="71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71" xfId="0" applyBorder="1" applyAlignment="1">
      <alignment horizontal="center" vertical="center" readingOrder="2"/>
    </xf>
    <xf numFmtId="0" fontId="0" fillId="0" borderId="72" xfId="0" applyBorder="1" applyAlignment="1">
      <alignment horizontal="center" vertical="center" readingOrder="2"/>
    </xf>
    <xf numFmtId="0" fontId="0" fillId="0" borderId="86" xfId="0" applyBorder="1" applyAlignment="1">
      <alignment horizontal="center" vertical="center" readingOrder="2"/>
    </xf>
    <xf numFmtId="0" fontId="23" fillId="9" borderId="79" xfId="0" applyFont="1" applyFill="1" applyBorder="1" applyAlignment="1">
      <alignment horizontal="center"/>
    </xf>
    <xf numFmtId="0" fontId="2" fillId="0" borderId="0" xfId="1" applyFont="1" applyFill="1" applyBorder="1" applyAlignment="1">
      <alignment horizontal="left" readingOrder="2"/>
    </xf>
    <xf numFmtId="0" fontId="2" fillId="0" borderId="0" xfId="1" applyFont="1" applyFill="1" applyBorder="1" applyAlignment="1">
      <alignment horizontal="center" readingOrder="2"/>
    </xf>
    <xf numFmtId="0" fontId="2" fillId="0" borderId="63" xfId="1" applyFont="1" applyFill="1" applyBorder="1" applyAlignment="1">
      <alignment horizontal="center" readingOrder="2"/>
    </xf>
    <xf numFmtId="0" fontId="2" fillId="0" borderId="64" xfId="1" applyFont="1" applyFill="1" applyBorder="1" applyAlignment="1">
      <alignment horizontal="center" readingOrder="2"/>
    </xf>
    <xf numFmtId="0" fontId="2" fillId="0" borderId="12" xfId="1" applyFont="1" applyFill="1" applyBorder="1" applyAlignment="1">
      <alignment horizontal="center" readingOrder="2"/>
    </xf>
    <xf numFmtId="0" fontId="2" fillId="0" borderId="15" xfId="1" applyFont="1" applyFill="1" applyBorder="1" applyAlignment="1">
      <alignment horizontal="center" readingOrder="2"/>
    </xf>
    <xf numFmtId="0" fontId="2" fillId="0" borderId="37" xfId="1" applyFont="1" applyFill="1" applyBorder="1" applyAlignment="1">
      <alignment horizontal="center" readingOrder="2"/>
    </xf>
    <xf numFmtId="0" fontId="2" fillId="0" borderId="44" xfId="1" applyFont="1" applyFill="1" applyBorder="1" applyAlignment="1">
      <alignment horizontal="center" readingOrder="2"/>
    </xf>
    <xf numFmtId="0" fontId="2" fillId="0" borderId="18" xfId="1" applyFont="1" applyFill="1" applyBorder="1" applyAlignment="1">
      <alignment horizontal="center" readingOrder="2"/>
    </xf>
    <xf numFmtId="0" fontId="2" fillId="0" borderId="46" xfId="1" applyFont="1" applyFill="1" applyBorder="1" applyAlignment="1">
      <alignment horizontal="center" readingOrder="2"/>
    </xf>
    <xf numFmtId="0" fontId="4" fillId="0" borderId="0" xfId="1" applyFont="1" applyFill="1" applyBorder="1" applyAlignment="1">
      <alignment horizontal="center" readingOrder="2"/>
    </xf>
    <xf numFmtId="0" fontId="2" fillId="2" borderId="0" xfId="1" applyFont="1" applyFill="1" applyBorder="1" applyAlignment="1">
      <alignment horizontal="center" readingOrder="2"/>
    </xf>
    <xf numFmtId="0" fontId="2" fillId="3" borderId="0" xfId="1" applyFont="1" applyFill="1" applyBorder="1" applyAlignment="1">
      <alignment horizontal="left" readingOrder="2"/>
    </xf>
    <xf numFmtId="0" fontId="2" fillId="0" borderId="21" xfId="1" applyFont="1" applyFill="1" applyBorder="1" applyAlignment="1">
      <alignment horizontal="center" readingOrder="2"/>
    </xf>
    <xf numFmtId="0" fontId="2" fillId="0" borderId="22" xfId="1" applyFont="1" applyFill="1" applyBorder="1" applyAlignment="1">
      <alignment horizontal="center" readingOrder="2"/>
    </xf>
    <xf numFmtId="0" fontId="2" fillId="0" borderId="23" xfId="1" applyFont="1" applyFill="1" applyBorder="1" applyAlignment="1">
      <alignment horizontal="center" readingOrder="2"/>
    </xf>
    <xf numFmtId="0" fontId="2" fillId="0" borderId="25" xfId="1" applyFont="1" applyFill="1" applyBorder="1" applyAlignment="1">
      <alignment horizontal="center" readingOrder="2"/>
    </xf>
    <xf numFmtId="0" fontId="2" fillId="0" borderId="38" xfId="1" applyFont="1" applyFill="1" applyBorder="1" applyAlignment="1">
      <alignment horizontal="center" readingOrder="2"/>
    </xf>
    <xf numFmtId="0" fontId="2" fillId="0" borderId="47" xfId="1" applyFont="1" applyFill="1" applyBorder="1" applyAlignment="1">
      <alignment horizontal="center" readingOrder="2"/>
    </xf>
    <xf numFmtId="0" fontId="2" fillId="0" borderId="26" xfId="1" applyFont="1" applyFill="1" applyBorder="1" applyAlignment="1">
      <alignment horizontal="center" readingOrder="2"/>
    </xf>
    <xf numFmtId="0" fontId="2" fillId="0" borderId="34" xfId="1" applyFont="1" applyFill="1" applyBorder="1" applyAlignment="1">
      <alignment horizontal="center" readingOrder="2"/>
    </xf>
    <xf numFmtId="0" fontId="2" fillId="0" borderId="35" xfId="1" applyFont="1" applyFill="1" applyBorder="1" applyAlignment="1">
      <alignment horizontal="center" readingOrder="2"/>
    </xf>
    <xf numFmtId="0" fontId="2" fillId="0" borderId="36" xfId="1" applyFont="1" applyFill="1" applyBorder="1" applyAlignment="1">
      <alignment horizontal="center" readingOrder="2"/>
    </xf>
    <xf numFmtId="14" fontId="0" fillId="0" borderId="74" xfId="0" applyNumberFormat="1" applyBorder="1" applyAlignment="1">
      <alignment horizontal="center" vertical="center"/>
    </xf>
    <xf numFmtId="14" fontId="0" fillId="0" borderId="77" xfId="0" applyNumberFormat="1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71" xfId="0" applyBorder="1" applyAlignment="1">
      <alignment horizontal="center" vertical="center" readingOrder="2"/>
    </xf>
    <xf numFmtId="0" fontId="0" fillId="0" borderId="72" xfId="0" applyBorder="1" applyAlignment="1">
      <alignment horizontal="center" vertical="center" readingOrder="2"/>
    </xf>
    <xf numFmtId="4" fontId="11" fillId="0" borderId="71" xfId="0" applyNumberFormat="1" applyFont="1" applyBorder="1" applyAlignment="1">
      <alignment horizontal="center" vertical="center" readingOrder="2"/>
    </xf>
    <xf numFmtId="4" fontId="11" fillId="0" borderId="72" xfId="0" applyNumberFormat="1" applyFont="1" applyBorder="1" applyAlignment="1">
      <alignment horizontal="center" vertical="center" readingOrder="2"/>
    </xf>
    <xf numFmtId="0" fontId="11" fillId="0" borderId="72" xfId="0" applyFont="1" applyBorder="1" applyAlignment="1">
      <alignment horizontal="center" vertical="center" readingOrder="2"/>
    </xf>
    <xf numFmtId="14" fontId="0" fillId="0" borderId="71" xfId="0" applyNumberFormat="1" applyBorder="1" applyAlignment="1">
      <alignment horizontal="center" vertical="center"/>
    </xf>
    <xf numFmtId="14" fontId="21" fillId="0" borderId="74" xfId="0" applyNumberFormat="1" applyFont="1" applyBorder="1" applyAlignment="1">
      <alignment horizontal="center" vertical="center"/>
    </xf>
    <xf numFmtId="14" fontId="21" fillId="0" borderId="77" xfId="0" applyNumberFormat="1" applyFont="1" applyBorder="1" applyAlignment="1">
      <alignment horizontal="center" vertical="center"/>
    </xf>
    <xf numFmtId="0" fontId="21" fillId="0" borderId="71" xfId="0" applyFont="1" applyBorder="1" applyAlignment="1">
      <alignment horizontal="center" vertical="center"/>
    </xf>
    <xf numFmtId="0" fontId="21" fillId="0" borderId="72" xfId="0" applyFont="1" applyBorder="1" applyAlignment="1">
      <alignment horizontal="center" vertical="center"/>
    </xf>
    <xf numFmtId="0" fontId="21" fillId="0" borderId="71" xfId="0" applyFont="1" applyBorder="1" applyAlignment="1">
      <alignment horizontal="center" vertical="center" readingOrder="2"/>
    </xf>
    <xf numFmtId="0" fontId="21" fillId="0" borderId="72" xfId="0" applyFont="1" applyBorder="1" applyAlignment="1">
      <alignment horizontal="center" vertical="center" readingOrder="2"/>
    </xf>
    <xf numFmtId="4" fontId="22" fillId="0" borderId="71" xfId="0" applyNumberFormat="1" applyFont="1" applyBorder="1" applyAlignment="1">
      <alignment horizontal="center" vertical="center" readingOrder="2"/>
    </xf>
    <xf numFmtId="4" fontId="22" fillId="0" borderId="72" xfId="0" applyNumberFormat="1" applyFont="1" applyBorder="1" applyAlignment="1">
      <alignment horizontal="center" vertical="center" readingOrder="2"/>
    </xf>
    <xf numFmtId="0" fontId="22" fillId="0" borderId="72" xfId="0" applyFont="1" applyBorder="1" applyAlignment="1">
      <alignment horizontal="center" vertical="center" readingOrder="2"/>
    </xf>
    <xf numFmtId="14" fontId="21" fillId="0" borderId="71" xfId="0" applyNumberFormat="1" applyFont="1" applyBorder="1" applyAlignment="1">
      <alignment horizontal="center" vertical="center"/>
    </xf>
    <xf numFmtId="0" fontId="17" fillId="6" borderId="69" xfId="0" applyFont="1" applyFill="1" applyBorder="1" applyAlignment="1">
      <alignment horizontal="center" vertical="center" wrapText="1"/>
    </xf>
    <xf numFmtId="0" fontId="17" fillId="6" borderId="69" xfId="0" applyFont="1" applyFill="1" applyBorder="1" applyAlignment="1">
      <alignment horizontal="center" vertical="center"/>
    </xf>
    <xf numFmtId="0" fontId="0" fillId="6" borderId="69" xfId="0" applyFont="1" applyFill="1" applyBorder="1" applyAlignment="1">
      <alignment horizontal="center" vertical="center"/>
    </xf>
    <xf numFmtId="0" fontId="11" fillId="6" borderId="69" xfId="0" applyFont="1" applyFill="1" applyBorder="1" applyAlignment="1">
      <alignment horizontal="center" vertical="center"/>
    </xf>
    <xf numFmtId="0" fontId="2" fillId="6" borderId="0" xfId="1" applyFont="1" applyFill="1" applyBorder="1" applyAlignment="1">
      <alignment horizontal="left" readingOrder="2"/>
    </xf>
    <xf numFmtId="0" fontId="2" fillId="6" borderId="0" xfId="1" applyFont="1" applyFill="1" applyBorder="1" applyAlignment="1">
      <alignment horizontal="center" readingOrder="2"/>
    </xf>
    <xf numFmtId="0" fontId="0" fillId="0" borderId="86" xfId="0" applyBorder="1" applyAlignment="1">
      <alignment horizontal="center" vertical="center"/>
    </xf>
    <xf numFmtId="0" fontId="0" fillId="0" borderId="86" xfId="0" applyBorder="1" applyAlignment="1">
      <alignment horizontal="center" vertical="center" readingOrder="2"/>
    </xf>
    <xf numFmtId="4" fontId="11" fillId="0" borderId="86" xfId="0" applyNumberFormat="1" applyFont="1" applyBorder="1" applyAlignment="1">
      <alignment horizontal="center" vertical="center" readingOrder="2"/>
    </xf>
    <xf numFmtId="0" fontId="11" fillId="0" borderId="86" xfId="0" applyFont="1" applyBorder="1" applyAlignment="1">
      <alignment horizontal="center" vertical="center" readingOrder="2"/>
    </xf>
    <xf numFmtId="0" fontId="17" fillId="7" borderId="69" xfId="0" applyFont="1" applyFill="1" applyBorder="1" applyAlignment="1">
      <alignment horizontal="center" vertical="center"/>
    </xf>
    <xf numFmtId="0" fontId="15" fillId="7" borderId="69" xfId="0" applyFont="1" applyFill="1" applyBorder="1" applyAlignment="1">
      <alignment horizontal="center" vertical="center"/>
    </xf>
    <xf numFmtId="0" fontId="2" fillId="0" borderId="83" xfId="1" applyFont="1" applyFill="1" applyBorder="1" applyAlignment="1">
      <alignment horizontal="center" readingOrder="2"/>
    </xf>
    <xf numFmtId="0" fontId="2" fillId="0" borderId="81" xfId="1" applyFont="1" applyFill="1" applyBorder="1" applyAlignment="1">
      <alignment horizontal="center" readingOrder="2"/>
    </xf>
    <xf numFmtId="0" fontId="2" fillId="0" borderId="82" xfId="1" applyFont="1" applyFill="1" applyBorder="1" applyAlignment="1">
      <alignment horizontal="center" readingOrder="2"/>
    </xf>
    <xf numFmtId="0" fontId="2" fillId="0" borderId="80" xfId="1" applyFont="1" applyFill="1" applyBorder="1" applyAlignment="1">
      <alignment horizontal="center" readingOrder="2"/>
    </xf>
    <xf numFmtId="0" fontId="0" fillId="0" borderId="70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0" fillId="0" borderId="70" xfId="0" applyBorder="1" applyAlignment="1">
      <alignment horizontal="center" vertical="center" readingOrder="2"/>
    </xf>
    <xf numFmtId="0" fontId="0" fillId="0" borderId="84" xfId="0" applyBorder="1" applyAlignment="1">
      <alignment horizontal="center" vertical="center" readingOrder="2"/>
    </xf>
    <xf numFmtId="4" fontId="11" fillId="0" borderId="70" xfId="0" applyNumberFormat="1" applyFont="1" applyBorder="1" applyAlignment="1">
      <alignment horizontal="center" vertical="center" readingOrder="2"/>
    </xf>
    <xf numFmtId="4" fontId="11" fillId="0" borderId="84" xfId="0" applyNumberFormat="1" applyFont="1" applyBorder="1" applyAlignment="1">
      <alignment horizontal="center" vertical="center" readingOrder="2"/>
    </xf>
    <xf numFmtId="0" fontId="0" fillId="0" borderId="70" xfId="0" applyBorder="1" applyAlignment="1">
      <alignment horizontal="center" wrapText="1"/>
    </xf>
    <xf numFmtId="0" fontId="0" fillId="0" borderId="84" xfId="0" applyBorder="1" applyAlignment="1">
      <alignment horizontal="center"/>
    </xf>
    <xf numFmtId="14" fontId="12" fillId="0" borderId="73" xfId="0" applyNumberFormat="1" applyFont="1" applyBorder="1" applyAlignment="1">
      <alignment horizontal="center" vertical="center"/>
    </xf>
    <xf numFmtId="0" fontId="12" fillId="7" borderId="69" xfId="0" applyFont="1" applyFill="1" applyBorder="1" applyAlignment="1">
      <alignment horizontal="center" vertical="center"/>
    </xf>
    <xf numFmtId="4" fontId="12" fillId="7" borderId="69" xfId="0" applyNumberFormat="1" applyFont="1" applyFill="1" applyBorder="1" applyAlignment="1">
      <alignment horizontal="center" vertical="center"/>
    </xf>
    <xf numFmtId="0" fontId="12" fillId="7" borderId="69" xfId="0" applyFont="1" applyFill="1" applyBorder="1" applyAlignment="1">
      <alignment horizontal="center" vertical="center"/>
    </xf>
    <xf numFmtId="0" fontId="0" fillId="0" borderId="70" xfId="0" applyNumberFormat="1" applyBorder="1" applyAlignment="1">
      <alignment horizontal="center" vertical="center"/>
    </xf>
    <xf numFmtId="0" fontId="0" fillId="0" borderId="84" xfId="0" applyNumberFormat="1" applyBorder="1" applyAlignment="1">
      <alignment horizontal="center" vertical="center"/>
    </xf>
    <xf numFmtId="0" fontId="0" fillId="10" borderId="0" xfId="0" applyFill="1"/>
    <xf numFmtId="4" fontId="9" fillId="10" borderId="0" xfId="0" applyNumberFormat="1" applyFont="1" applyFill="1" applyAlignment="1">
      <alignment vertical="center"/>
    </xf>
    <xf numFmtId="0" fontId="9" fillId="10" borderId="0" xfId="0" applyFont="1" applyFill="1" applyAlignment="1">
      <alignment vertical="center"/>
    </xf>
    <xf numFmtId="0" fontId="18" fillId="10" borderId="0" xfId="0" applyFont="1" applyFill="1"/>
    <xf numFmtId="0" fontId="0" fillId="10" borderId="0" xfId="0" applyFill="1" applyAlignment="1">
      <alignment horizontal="center"/>
    </xf>
    <xf numFmtId="0" fontId="0" fillId="0" borderId="89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88" xfId="0" applyBorder="1" applyAlignment="1">
      <alignment horizontal="center" vertical="center" readingOrder="2"/>
    </xf>
    <xf numFmtId="4" fontId="11" fillId="0" borderId="91" xfId="0" applyNumberFormat="1" applyFont="1" applyBorder="1" applyAlignment="1">
      <alignment horizontal="center" vertical="center" readingOrder="2"/>
    </xf>
    <xf numFmtId="0" fontId="11" fillId="0" borderId="91" xfId="0" applyFont="1" applyBorder="1" applyAlignment="1">
      <alignment horizontal="center" vertical="center" readingOrder="2"/>
    </xf>
    <xf numFmtId="4" fontId="11" fillId="0" borderId="88" xfId="0" applyNumberFormat="1" applyFont="1" applyBorder="1" applyAlignment="1">
      <alignment horizontal="center" vertical="center" readingOrder="2"/>
    </xf>
    <xf numFmtId="0" fontId="0" fillId="0" borderId="91" xfId="0" applyBorder="1" applyAlignment="1">
      <alignment horizontal="center" vertical="center"/>
    </xf>
    <xf numFmtId="14" fontId="12" fillId="0" borderId="92" xfId="0" applyNumberFormat="1" applyFont="1" applyBorder="1" applyAlignment="1">
      <alignment horizontal="center" vertical="center"/>
    </xf>
    <xf numFmtId="4" fontId="0" fillId="0" borderId="91" xfId="0" applyNumberFormat="1" applyBorder="1" applyAlignment="1">
      <alignment horizontal="center" vertical="center" readingOrder="2"/>
    </xf>
    <xf numFmtId="4" fontId="0" fillId="0" borderId="70" xfId="0" applyNumberFormat="1" applyBorder="1" applyAlignment="1">
      <alignment horizontal="center" vertical="center"/>
    </xf>
    <xf numFmtId="0" fontId="0" fillId="0" borderId="91" xfId="0" applyBorder="1" applyAlignment="1">
      <alignment horizontal="center" vertical="center" readingOrder="2"/>
    </xf>
    <xf numFmtId="0" fontId="0" fillId="0" borderId="91" xfId="0" applyNumberFormat="1" applyBorder="1" applyAlignment="1">
      <alignment horizontal="center" vertical="center"/>
    </xf>
    <xf numFmtId="0" fontId="0" fillId="0" borderId="88" xfId="0" applyNumberFormat="1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91" xfId="0" applyBorder="1" applyAlignment="1"/>
    <xf numFmtId="4" fontId="11" fillId="0" borderId="93" xfId="0" applyNumberFormat="1" applyFont="1" applyBorder="1" applyAlignment="1">
      <alignment horizontal="center" vertical="center" readingOrder="2"/>
    </xf>
    <xf numFmtId="14" fontId="0" fillId="0" borderId="93" xfId="0" applyNumberFormat="1" applyBorder="1" applyAlignment="1">
      <alignment horizontal="center" vertical="center"/>
    </xf>
    <xf numFmtId="14" fontId="12" fillId="0" borderId="94" xfId="0" applyNumberFormat="1" applyFont="1" applyBorder="1" applyAlignment="1">
      <alignment horizontal="center" vertical="center"/>
    </xf>
    <xf numFmtId="4" fontId="0" fillId="0" borderId="93" xfId="0" applyNumberFormat="1" applyBorder="1" applyAlignment="1">
      <alignment horizontal="center" vertical="center" readingOrder="2"/>
    </xf>
    <xf numFmtId="14" fontId="0" fillId="0" borderId="88" xfId="0" applyNumberFormat="1" applyBorder="1" applyAlignment="1">
      <alignment vertical="center"/>
    </xf>
    <xf numFmtId="4" fontId="0" fillId="0" borderId="93" xfId="0" applyNumberFormat="1" applyBorder="1" applyAlignment="1">
      <alignment horizontal="center" vertical="center"/>
    </xf>
    <xf numFmtId="0" fontId="0" fillId="0" borderId="93" xfId="0" applyBorder="1" applyAlignment="1">
      <alignment horizontal="center" vertical="center" readingOrder="2"/>
    </xf>
    <xf numFmtId="0" fontId="0" fillId="0" borderId="93" xfId="0" applyNumberFormat="1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95" xfId="0" applyBorder="1" applyAlignment="1">
      <alignment horizontal="center" vertical="center" readingOrder="2"/>
    </xf>
    <xf numFmtId="0" fontId="0" fillId="0" borderId="96" xfId="0" applyBorder="1" applyAlignment="1">
      <alignment horizontal="center" vertical="center" readingOrder="2"/>
    </xf>
    <xf numFmtId="4" fontId="11" fillId="0" borderId="96" xfId="0" applyNumberFormat="1" applyFont="1" applyBorder="1" applyAlignment="1">
      <alignment horizontal="center" vertical="center" readingOrder="2"/>
    </xf>
    <xf numFmtId="14" fontId="0" fillId="0" borderId="96" xfId="0" applyNumberFormat="1" applyBorder="1" applyAlignment="1">
      <alignment horizontal="center" vertical="center"/>
    </xf>
    <xf numFmtId="14" fontId="12" fillId="0" borderId="97" xfId="0" applyNumberFormat="1" applyFont="1" applyBorder="1" applyAlignment="1">
      <alignment horizontal="center" vertical="center"/>
    </xf>
    <xf numFmtId="4" fontId="0" fillId="0" borderId="96" xfId="0" applyNumberFormat="1" applyBorder="1" applyAlignment="1">
      <alignment horizontal="center" vertical="center" readingOrder="2"/>
    </xf>
    <xf numFmtId="14" fontId="0" fillId="0" borderId="98" xfId="0" applyNumberFormat="1" applyBorder="1" applyAlignment="1">
      <alignment vertical="center"/>
    </xf>
    <xf numFmtId="4" fontId="0" fillId="0" borderId="96" xfId="0" applyNumberFormat="1" applyBorder="1" applyAlignment="1">
      <alignment horizontal="center" vertical="center"/>
    </xf>
    <xf numFmtId="0" fontId="0" fillId="0" borderId="96" xfId="0" applyBorder="1" applyAlignment="1">
      <alignment horizontal="center" vertical="center" readingOrder="2"/>
    </xf>
    <xf numFmtId="0" fontId="0" fillId="0" borderId="96" xfId="0" applyNumberFormat="1" applyBorder="1" applyAlignment="1">
      <alignment horizontal="center" vertical="center"/>
    </xf>
    <xf numFmtId="0" fontId="0" fillId="0" borderId="98" xfId="0" applyNumberFormat="1" applyBorder="1" applyAlignment="1">
      <alignment horizontal="center" vertical="center"/>
    </xf>
    <xf numFmtId="0" fontId="0" fillId="10" borderId="96" xfId="0" applyFill="1" applyBorder="1" applyAlignment="1">
      <alignment horizontal="center" vertical="center"/>
    </xf>
    <xf numFmtId="0" fontId="0" fillId="0" borderId="96" xfId="0" applyBorder="1" applyAlignment="1">
      <alignment horizontal="center" vertical="center"/>
    </xf>
    <xf numFmtId="4" fontId="0" fillId="0" borderId="99" xfId="0" applyNumberFormat="1" applyBorder="1" applyAlignment="1">
      <alignment horizontal="center" vertical="center"/>
    </xf>
    <xf numFmtId="0" fontId="0" fillId="0" borderId="100" xfId="0" applyBorder="1" applyAlignment="1">
      <alignment horizontal="center" vertical="center" readingOrder="2"/>
    </xf>
    <xf numFmtId="14" fontId="12" fillId="0" borderId="87" xfId="0" applyNumberFormat="1" applyFont="1" applyBorder="1" applyAlignment="1">
      <alignment horizontal="center" vertical="center"/>
    </xf>
    <xf numFmtId="4" fontId="0" fillId="0" borderId="86" xfId="0" applyNumberFormat="1" applyBorder="1" applyAlignment="1">
      <alignment horizontal="center" vertical="center" readingOrder="2"/>
    </xf>
    <xf numFmtId="0" fontId="0" fillId="0" borderId="101" xfId="0" applyNumberFormat="1" applyBorder="1" applyAlignment="1">
      <alignment horizontal="center" vertical="center"/>
    </xf>
    <xf numFmtId="0" fontId="0" fillId="10" borderId="86" xfId="0" applyFill="1" applyBorder="1" applyAlignment="1">
      <alignment horizontal="center" vertical="center"/>
    </xf>
    <xf numFmtId="0" fontId="0" fillId="0" borderId="85" xfId="0" applyBorder="1" applyAlignment="1">
      <alignment horizontal="center" vertical="center"/>
    </xf>
    <xf numFmtId="0" fontId="0" fillId="0" borderId="102" xfId="0" applyBorder="1" applyAlignment="1"/>
    <xf numFmtId="0" fontId="0" fillId="0" borderId="103" xfId="0" applyBorder="1" applyAlignment="1">
      <alignment horizontal="center" vertical="center"/>
    </xf>
    <xf numFmtId="0" fontId="0" fillId="0" borderId="104" xfId="0" applyBorder="1" applyAlignment="1">
      <alignment horizontal="center" vertical="center"/>
    </xf>
    <xf numFmtId="0" fontId="0" fillId="0" borderId="88" xfId="0" applyBorder="1" applyAlignment="1">
      <alignment horizontal="center" vertical="center"/>
    </xf>
  </cellXfs>
  <cellStyles count="2">
    <cellStyle name="Normal" xfId="0" builtinId="0"/>
    <cellStyle name="Normal 3" xfId="1"/>
  </cellStyles>
  <dxfs count="20">
    <dxf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alignment horizontal="center" vertical="bottom" textRotation="0" wrapText="0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4.9989318521683403E-2"/>
        <name val="Calibri"/>
        <scheme val="minor"/>
      </font>
      <fill>
        <patternFill patternType="solid">
          <fgColor indexed="64"/>
          <bgColor theme="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1"/>
        <color theme="1" tint="4.9989318521683403E-2"/>
        <name val="Calibri"/>
        <scheme val="minor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indent="0" justifyLastLine="0" shrinkToFit="0" readingOrder="0"/>
    </dxf>
    <dxf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17368</xdr:colOff>
      <xdr:row>0</xdr:row>
      <xdr:rowOff>119903</xdr:rowOff>
    </xdr:from>
    <xdr:to>
      <xdr:col>4</xdr:col>
      <xdr:colOff>840442</xdr:colOff>
      <xdr:row>4</xdr:row>
      <xdr:rowOff>40341</xdr:rowOff>
    </xdr:to>
    <xdr:sp macro="" textlink="">
      <xdr:nvSpPr>
        <xdr:cNvPr id="2" name="Rectangle 1"/>
        <xdr:cNvSpPr/>
      </xdr:nvSpPr>
      <xdr:spPr>
        <a:xfrm>
          <a:off x="9919334999" y="119903"/>
          <a:ext cx="2167780" cy="1029820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1"/>
          <a:r>
            <a:rPr lang="ar-SA" sz="16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solidFill>
                <a:schemeClr val="tx1"/>
              </a:solidFill>
              <a:effectLst/>
            </a:rPr>
            <a:t>مقاولي</a:t>
          </a:r>
          <a:r>
            <a:rPr lang="ar-SA" sz="1600" b="1" cap="none" spc="0" baseline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solidFill>
                <a:schemeClr val="tx1"/>
              </a:solidFill>
              <a:effectLst/>
            </a:rPr>
            <a:t> الباطن</a:t>
          </a:r>
          <a:r>
            <a:rPr lang="ar-EG" sz="1800" b="1" cap="none" spc="0" baseline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solidFill>
                <a:schemeClr val="tx1"/>
              </a:solidFill>
              <a:effectLst/>
            </a:rPr>
            <a:t>               </a:t>
          </a:r>
          <a:r>
            <a:rPr lang="ar-SA" sz="1600" b="1" cap="none" spc="0" baseline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solidFill>
                <a:schemeClr val="tx1"/>
              </a:solidFill>
              <a:effectLst/>
            </a:rPr>
            <a:t> </a:t>
          </a:r>
          <a:r>
            <a:rPr lang="ar-EG" sz="1600" b="1" cap="none" spc="0" baseline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solidFill>
                <a:schemeClr val="tx1"/>
              </a:solidFill>
              <a:effectLst/>
            </a:rPr>
            <a:t>مؤسسه محيط الجنوب</a:t>
          </a:r>
          <a:endParaRPr lang="en-US" sz="1600" b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solidFill>
              <a:schemeClr val="tx1"/>
            </a:solidFill>
            <a:effectLst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84604</xdr:colOff>
      <xdr:row>1</xdr:row>
      <xdr:rowOff>52667</xdr:rowOff>
    </xdr:from>
    <xdr:to>
      <xdr:col>5</xdr:col>
      <xdr:colOff>179294</xdr:colOff>
      <xdr:row>3</xdr:row>
      <xdr:rowOff>336177</xdr:rowOff>
    </xdr:to>
    <xdr:sp macro="" textlink="">
      <xdr:nvSpPr>
        <xdr:cNvPr id="2" name="Rectangle 1"/>
        <xdr:cNvSpPr/>
      </xdr:nvSpPr>
      <xdr:spPr>
        <a:xfrm>
          <a:off x="9916432676" y="52667"/>
          <a:ext cx="1932455" cy="911039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>
          <a:scene3d>
            <a:camera prst="orthographicFront"/>
            <a:lightRig rig="balanced" dir="t">
              <a:rot lat="0" lon="0" rev="2100000"/>
            </a:lightRig>
          </a:scene3d>
          <a:sp3d extrusionH="57150" prstMaterial="metal">
            <a:bevelT w="38100" h="25400"/>
            <a:contourClr>
              <a:schemeClr val="bg2"/>
            </a:contourClr>
          </a:sp3d>
        </a:bodyPr>
        <a:lstStyle/>
        <a:p>
          <a:pPr algn="ctr" rtl="1"/>
          <a:r>
            <a:rPr lang="ar-SA" sz="1600" b="1" cap="none" spc="0">
              <a:ln w="50800"/>
              <a:solidFill>
                <a:schemeClr val="tx1"/>
              </a:solidFill>
              <a:effectLst/>
            </a:rPr>
            <a:t>مقاولي</a:t>
          </a:r>
          <a:r>
            <a:rPr lang="ar-SA" sz="1600" b="1" cap="none" spc="0" baseline="0">
              <a:ln w="50800"/>
              <a:solidFill>
                <a:schemeClr val="tx1"/>
              </a:solidFill>
              <a:effectLst/>
            </a:rPr>
            <a:t> الباطن </a:t>
          </a:r>
          <a:r>
            <a:rPr lang="ar-EG" sz="1600" b="1" cap="none" spc="0" baseline="0">
              <a:ln w="50800"/>
              <a:solidFill>
                <a:schemeClr val="tx1"/>
              </a:solidFill>
              <a:effectLst/>
            </a:rPr>
            <a:t>مؤسسه محمد عبدالعزيز ال عوضه</a:t>
          </a:r>
          <a:endParaRPr lang="en-US" sz="1600" b="1" cap="none" spc="0">
            <a:ln w="50800"/>
            <a:solidFill>
              <a:schemeClr val="tx1"/>
            </a:solidFill>
            <a:effectLst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11206</xdr:colOff>
      <xdr:row>0</xdr:row>
      <xdr:rowOff>89648</xdr:rowOff>
    </xdr:from>
    <xdr:to>
      <xdr:col>4</xdr:col>
      <xdr:colOff>990363</xdr:colOff>
      <xdr:row>3</xdr:row>
      <xdr:rowOff>112060</xdr:rowOff>
    </xdr:to>
    <xdr:sp macro="" textlink="">
      <xdr:nvSpPr>
        <xdr:cNvPr id="3" name="Rectangle 2"/>
        <xdr:cNvSpPr/>
      </xdr:nvSpPr>
      <xdr:spPr>
        <a:xfrm>
          <a:off x="9914120019" y="89648"/>
          <a:ext cx="2491952" cy="1232647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>
          <a:scene3d>
            <a:camera prst="orthographicFront"/>
            <a:lightRig rig="balanced" dir="t">
              <a:rot lat="0" lon="0" rev="2100000"/>
            </a:lightRig>
          </a:scene3d>
          <a:sp3d extrusionH="57150" prstMaterial="metal">
            <a:bevelT w="38100" h="25400"/>
            <a:contourClr>
              <a:schemeClr val="bg2"/>
            </a:contourClr>
          </a:sp3d>
        </a:bodyPr>
        <a:lstStyle/>
        <a:p>
          <a:pPr algn="ctr" rtl="1"/>
          <a:r>
            <a:rPr lang="ar-SA" sz="2000" b="1" cap="none" spc="0">
              <a:ln w="50800"/>
              <a:solidFill>
                <a:schemeClr val="tx1"/>
              </a:solidFill>
              <a:effectLst/>
            </a:rPr>
            <a:t>مقاولي</a:t>
          </a:r>
          <a:r>
            <a:rPr lang="ar-SA" sz="2000" b="1" cap="none" spc="0" baseline="0">
              <a:ln w="50800"/>
              <a:solidFill>
                <a:schemeClr val="tx1"/>
              </a:solidFill>
              <a:effectLst/>
            </a:rPr>
            <a:t> الباطن </a:t>
          </a:r>
          <a:r>
            <a:rPr lang="ar-EG" sz="2000" b="1" cap="none" spc="0" baseline="0">
              <a:ln w="50800"/>
              <a:solidFill>
                <a:schemeClr val="tx1"/>
              </a:solidFill>
              <a:effectLst/>
            </a:rPr>
            <a:t>مؤسسه عبدالمجيدالعواد للمقاولات</a:t>
          </a:r>
          <a:endParaRPr lang="en-US" sz="2000" b="1" cap="none" spc="0">
            <a:ln w="50800"/>
            <a:solidFill>
              <a:schemeClr val="tx1"/>
            </a:solidFill>
            <a:effectLst/>
          </a:endParaRPr>
        </a:p>
      </xdr:txBody>
    </xdr:sp>
    <xdr:clientData/>
  </xdr:twoCellAnchor>
  <xdr:twoCellAnchor>
    <xdr:from>
      <xdr:col>14</xdr:col>
      <xdr:colOff>291353</xdr:colOff>
      <xdr:row>18</xdr:row>
      <xdr:rowOff>179294</xdr:rowOff>
    </xdr:from>
    <xdr:to>
      <xdr:col>19</xdr:col>
      <xdr:colOff>78441</xdr:colOff>
      <xdr:row>27</xdr:row>
      <xdr:rowOff>246530</xdr:rowOff>
    </xdr:to>
    <xdr:cxnSp macro="">
      <xdr:nvCxnSpPr>
        <xdr:cNvPr id="4" name="Straight Arrow Connector 3"/>
        <xdr:cNvCxnSpPr/>
      </xdr:nvCxnSpPr>
      <xdr:spPr>
        <a:xfrm>
          <a:off x="9905966382" y="5345206"/>
          <a:ext cx="2207559" cy="2207559"/>
        </a:xfrm>
        <a:prstGeom prst="straightConnector1">
          <a:avLst/>
        </a:prstGeom>
        <a:ln>
          <a:headEnd type="arrow"/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276224</xdr:colOff>
      <xdr:row>1</xdr:row>
      <xdr:rowOff>38100</xdr:rowOff>
    </xdr:from>
    <xdr:to>
      <xdr:col>4</xdr:col>
      <xdr:colOff>561975</xdr:colOff>
      <xdr:row>6</xdr:row>
      <xdr:rowOff>171449</xdr:rowOff>
    </xdr:to>
    <xdr:sp macro="" textlink="">
      <xdr:nvSpPr>
        <xdr:cNvPr id="2" name="Rectangle 1"/>
        <xdr:cNvSpPr/>
      </xdr:nvSpPr>
      <xdr:spPr>
        <a:xfrm>
          <a:off x="9989010375" y="266700"/>
          <a:ext cx="1800226" cy="1171574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>
          <a:scene3d>
            <a:camera prst="orthographicFront"/>
            <a:lightRig rig="balanced" dir="t">
              <a:rot lat="0" lon="0" rev="2100000"/>
            </a:lightRig>
          </a:scene3d>
          <a:sp3d extrusionH="57150" prstMaterial="metal">
            <a:bevelT w="38100" h="25400"/>
            <a:contourClr>
              <a:schemeClr val="bg2"/>
            </a:contourClr>
          </a:sp3d>
        </a:bodyPr>
        <a:lstStyle/>
        <a:p>
          <a:pPr algn="ctr" rtl="1"/>
          <a:r>
            <a:rPr lang="ar-SA" sz="2000" b="1" cap="none" spc="0">
              <a:ln w="50800"/>
              <a:solidFill>
                <a:schemeClr val="tx1"/>
              </a:solidFill>
              <a:effectLst/>
            </a:rPr>
            <a:t>مقاولي</a:t>
          </a:r>
          <a:r>
            <a:rPr lang="ar-SA" sz="2000" b="1" cap="none" spc="0" baseline="0">
              <a:ln w="50800"/>
              <a:solidFill>
                <a:schemeClr val="tx1"/>
              </a:solidFill>
              <a:effectLst/>
            </a:rPr>
            <a:t> الباطن </a:t>
          </a:r>
          <a:r>
            <a:rPr lang="ar-EG" sz="2000" b="1" cap="none" spc="0" baseline="0">
              <a:ln w="50800"/>
              <a:solidFill>
                <a:schemeClr val="tx1"/>
              </a:solidFill>
              <a:effectLst/>
            </a:rPr>
            <a:t>مؤسسه عبدالمجيدالعواد للمقاولات</a:t>
          </a:r>
          <a:endParaRPr lang="en-US" sz="2000" b="1" cap="none" spc="0">
            <a:ln w="50800"/>
            <a:solidFill>
              <a:schemeClr val="tx1"/>
            </a:solidFill>
            <a:effectLst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17368</xdr:colOff>
      <xdr:row>0</xdr:row>
      <xdr:rowOff>119903</xdr:rowOff>
    </xdr:from>
    <xdr:to>
      <xdr:col>4</xdr:col>
      <xdr:colOff>409575</xdr:colOff>
      <xdr:row>4</xdr:row>
      <xdr:rowOff>40341</xdr:rowOff>
    </xdr:to>
    <xdr:sp macro="" textlink="">
      <xdr:nvSpPr>
        <xdr:cNvPr id="2" name="Rectangle 1"/>
        <xdr:cNvSpPr/>
      </xdr:nvSpPr>
      <xdr:spPr>
        <a:xfrm>
          <a:off x="9987172050" y="119903"/>
          <a:ext cx="1716182" cy="758638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1"/>
          <a:r>
            <a:rPr lang="ar-SA" sz="16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solidFill>
                <a:schemeClr val="tx1"/>
              </a:solidFill>
              <a:effectLst/>
            </a:rPr>
            <a:t>مقاولي</a:t>
          </a:r>
          <a:r>
            <a:rPr lang="ar-SA" sz="1600" b="1" cap="none" spc="0" baseline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solidFill>
                <a:schemeClr val="tx1"/>
              </a:solidFill>
              <a:effectLst/>
            </a:rPr>
            <a:t> الباطن</a:t>
          </a:r>
          <a:r>
            <a:rPr lang="ar-EG" sz="1800" b="1" cap="none" spc="0" baseline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solidFill>
                <a:schemeClr val="tx1"/>
              </a:solidFill>
              <a:effectLst/>
            </a:rPr>
            <a:t>               </a:t>
          </a:r>
          <a:r>
            <a:rPr lang="ar-SA" sz="1600" b="1" cap="none" spc="0" baseline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solidFill>
                <a:schemeClr val="tx1"/>
              </a:solidFill>
              <a:effectLst/>
            </a:rPr>
            <a:t> </a:t>
          </a:r>
          <a:r>
            <a:rPr lang="ar-EG" sz="1600" b="1" cap="none" spc="0" baseline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solidFill>
                <a:schemeClr val="tx1"/>
              </a:solidFill>
              <a:effectLst/>
            </a:rPr>
            <a:t>مؤسسه دقه التعمير</a:t>
          </a:r>
          <a:endParaRPr lang="en-US" sz="1600" b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solidFill>
              <a:schemeClr val="tx1"/>
            </a:solidFill>
            <a:effectLst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1" name="Table1" displayName="Table1" ref="AJ1:AJ1048576" totalsRowCount="1" headerRowDxfId="19" totalsRowDxfId="16" headerRowBorderDxfId="18" tableBorderDxfId="17" totalsRowBorderDxfId="15">
  <autoFilter ref="AJ1:AJ1048575"/>
  <tableColumns count="1">
    <tableColumn id="1" name="Column1" totalsRowFunction="countNums" dataDxfId="14" totalsRowDxfId="13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3" name="Table3" displayName="Table3" ref="AJ6:AK4947" totalsRowCount="1">
  <autoFilter ref="AJ6:AK4946"/>
  <tableColumns count="2">
    <tableColumn id="1" name="Column1" totalsRowFunction="countNums"/>
    <tableColumn id="2" name="Column2" totalsRowLabel="total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2" name="Table2" displayName="Table2" ref="AK5:AK3859" totalsRowCount="1" headerRowDxfId="12" dataDxfId="10" totalsRowDxfId="8" headerRowBorderDxfId="11" tableBorderDxfId="9" totalsRowBorderDxfId="7">
  <autoFilter ref="AK5:AK3858"/>
  <tableColumns count="1">
    <tableColumn id="1" name="Column1" totalsRowFunction="count" totalsRowDxfId="6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J1:AJ16870" totalsRowCount="1" totalsRowDxfId="3" headerRowBorderDxfId="5" tableBorderDxfId="4" totalsRowBorderDxfId="2">
  <autoFilter ref="AJ1:AJ16869"/>
  <tableColumns count="1">
    <tableColumn id="1" name="رقم المستخلص" totalsRowFunction="count" dataDxfId="1" totalsRow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W1021"/>
  <sheetViews>
    <sheetView rightToLeft="1" topLeftCell="A994" workbookViewId="0">
      <selection activeCell="G987" sqref="A984:G987"/>
    </sheetView>
  </sheetViews>
  <sheetFormatPr defaultColWidth="9" defaultRowHeight="15"/>
  <cols>
    <col min="1" max="1" width="3.42578125" style="81" customWidth="1"/>
    <col min="2" max="2" width="35" style="81" bestFit="1" customWidth="1"/>
    <col min="3" max="4" width="7" style="81" customWidth="1"/>
    <col min="5" max="5" width="9.140625" style="81" customWidth="1"/>
    <col min="6" max="6" width="12.7109375" style="81" bestFit="1" customWidth="1"/>
    <col min="7" max="7" width="16" style="81" bestFit="1" customWidth="1"/>
    <col min="8" max="8" width="12.7109375" style="81" bestFit="1" customWidth="1"/>
    <col min="9" max="9" width="14.7109375" style="81" customWidth="1"/>
    <col min="10" max="10" width="19.42578125" style="81" bestFit="1" customWidth="1"/>
    <col min="11" max="11" width="19.85546875" style="81" bestFit="1" customWidth="1"/>
    <col min="12" max="12" width="19.42578125" style="81" customWidth="1"/>
    <col min="13" max="13" width="9" style="81"/>
    <col min="14" max="14" width="11.7109375" style="81" bestFit="1" customWidth="1"/>
    <col min="15" max="16384" width="9" style="81"/>
  </cols>
  <sheetData>
    <row r="1" spans="1:23" ht="27.75" customHeight="1">
      <c r="A1" s="370" t="s">
        <v>1</v>
      </c>
      <c r="B1" s="370"/>
      <c r="C1" s="370"/>
      <c r="D1" s="370"/>
      <c r="E1" s="370"/>
      <c r="F1" s="370"/>
      <c r="G1" s="370"/>
      <c r="H1" s="370"/>
      <c r="I1" s="370"/>
      <c r="J1" s="370"/>
      <c r="K1" s="370"/>
      <c r="L1" s="370"/>
      <c r="M1" s="79"/>
      <c r="N1" s="79"/>
      <c r="O1" s="79"/>
      <c r="P1" s="80"/>
      <c r="Q1" s="80"/>
      <c r="R1" s="80"/>
      <c r="S1" s="80"/>
      <c r="T1" s="80"/>
      <c r="U1" s="80"/>
      <c r="V1" s="80"/>
      <c r="W1" s="80"/>
    </row>
    <row r="2" spans="1:23" ht="21.75" customHeight="1">
      <c r="A2" s="359" t="s">
        <v>2</v>
      </c>
      <c r="B2" s="359"/>
      <c r="C2" s="359"/>
      <c r="D2" s="359"/>
      <c r="E2" s="359"/>
      <c r="F2" s="359"/>
      <c r="G2" s="359"/>
      <c r="H2" s="359"/>
      <c r="I2" s="359"/>
      <c r="J2" s="359"/>
      <c r="K2" s="359"/>
      <c r="L2" s="359"/>
      <c r="M2" s="79"/>
      <c r="N2" s="79"/>
      <c r="O2" s="79"/>
      <c r="P2" s="80"/>
      <c r="Q2" s="80"/>
      <c r="R2" s="80"/>
      <c r="S2" s="80"/>
      <c r="T2" s="80"/>
      <c r="U2" s="80"/>
      <c r="V2" s="80"/>
      <c r="W2" s="80"/>
    </row>
    <row r="3" spans="1:23" ht="21.75" customHeight="1" thickBot="1">
      <c r="A3" s="359" t="s">
        <v>3</v>
      </c>
      <c r="B3" s="359"/>
      <c r="C3" s="359"/>
      <c r="D3" s="359"/>
      <c r="E3" s="359"/>
      <c r="F3" s="359"/>
      <c r="G3" s="359"/>
      <c r="H3" s="359"/>
      <c r="I3" s="359"/>
      <c r="J3" s="359"/>
      <c r="K3" s="359"/>
      <c r="L3" s="359"/>
      <c r="M3" s="83"/>
      <c r="N3" s="83"/>
      <c r="O3" s="83"/>
      <c r="P3" s="80"/>
      <c r="Q3" s="80"/>
      <c r="R3" s="80"/>
      <c r="S3" s="80"/>
      <c r="T3" s="80"/>
      <c r="U3" s="80"/>
      <c r="V3" s="80"/>
      <c r="W3" s="80"/>
    </row>
    <row r="4" spans="1:23" ht="21.75" customHeight="1" thickTop="1">
      <c r="A4" s="47" t="s">
        <v>4</v>
      </c>
      <c r="B4" s="84" t="s">
        <v>5</v>
      </c>
      <c r="C4" s="84" t="s">
        <v>6</v>
      </c>
      <c r="D4" s="84" t="s">
        <v>21</v>
      </c>
      <c r="E4" s="84" t="s">
        <v>29</v>
      </c>
      <c r="F4" s="374" t="s">
        <v>7</v>
      </c>
      <c r="G4" s="375"/>
      <c r="H4" s="374"/>
      <c r="I4" s="375"/>
      <c r="J4" s="375" t="s">
        <v>33</v>
      </c>
      <c r="K4" s="376"/>
      <c r="L4" s="377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</row>
    <row r="5" spans="1:23" ht="21.75" customHeight="1">
      <c r="A5" s="1"/>
      <c r="B5" s="29"/>
      <c r="C5" s="85" t="s">
        <v>8</v>
      </c>
      <c r="D5" s="85" t="s">
        <v>20</v>
      </c>
      <c r="E5" s="85" t="s">
        <v>30</v>
      </c>
      <c r="F5" s="67" t="s">
        <v>27</v>
      </c>
      <c r="G5" s="86" t="s">
        <v>25</v>
      </c>
      <c r="H5" s="69" t="s">
        <v>31</v>
      </c>
      <c r="I5" s="87" t="s">
        <v>25</v>
      </c>
      <c r="J5" s="86" t="s">
        <v>35</v>
      </c>
      <c r="K5" s="88" t="s">
        <v>36</v>
      </c>
      <c r="L5" s="89" t="s">
        <v>34</v>
      </c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</row>
    <row r="6" spans="1:23" ht="21.75" customHeight="1">
      <c r="A6" s="1">
        <v>1</v>
      </c>
      <c r="B6" s="2" t="s">
        <v>41</v>
      </c>
      <c r="C6" s="29" t="s">
        <v>8</v>
      </c>
      <c r="D6" s="29" t="s">
        <v>42</v>
      </c>
      <c r="E6" s="29" t="s">
        <v>9</v>
      </c>
      <c r="F6" s="67" t="s">
        <v>28</v>
      </c>
      <c r="G6" s="68" t="s">
        <v>26</v>
      </c>
      <c r="H6" s="69" t="s">
        <v>10</v>
      </c>
      <c r="I6" s="70" t="s">
        <v>32</v>
      </c>
      <c r="J6" s="90" t="s">
        <v>28</v>
      </c>
      <c r="K6" s="91" t="s">
        <v>37</v>
      </c>
      <c r="L6" s="92" t="s">
        <v>38</v>
      </c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</row>
    <row r="7" spans="1:23" ht="24.75" customHeight="1">
      <c r="A7" s="1">
        <v>2</v>
      </c>
      <c r="B7" s="2" t="s">
        <v>43</v>
      </c>
      <c r="C7" s="2"/>
      <c r="D7" s="2"/>
      <c r="E7" s="2">
        <v>750</v>
      </c>
      <c r="F7" s="67">
        <v>2495.04</v>
      </c>
      <c r="G7" s="68">
        <f>F7*E7</f>
        <v>1871280</v>
      </c>
      <c r="H7" s="69">
        <v>287.91000000000003</v>
      </c>
      <c r="I7" s="70">
        <f>H7*E7</f>
        <v>215932.50000000003</v>
      </c>
      <c r="J7" s="68">
        <f>G7</f>
        <v>1871280</v>
      </c>
      <c r="K7" s="93">
        <f>I7</f>
        <v>215932.50000000003</v>
      </c>
      <c r="L7" s="92">
        <f>J7+K7</f>
        <v>2087212.5</v>
      </c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</row>
    <row r="8" spans="1:23" ht="24.75" customHeight="1">
      <c r="A8" s="1">
        <v>3</v>
      </c>
      <c r="B8" s="2" t="s">
        <v>44</v>
      </c>
      <c r="C8" s="2"/>
      <c r="D8" s="2"/>
      <c r="E8" s="2">
        <v>200</v>
      </c>
      <c r="F8" s="67">
        <v>173.91</v>
      </c>
      <c r="G8" s="68">
        <f t="shared" ref="G8:G13" si="0">F8*E8</f>
        <v>34782</v>
      </c>
      <c r="H8" s="69">
        <v>6.99</v>
      </c>
      <c r="I8" s="70">
        <f t="shared" ref="I8:I13" si="1">H8*E8</f>
        <v>1398</v>
      </c>
      <c r="J8" s="68">
        <f t="shared" ref="J8:J13" si="2">G8</f>
        <v>34782</v>
      </c>
      <c r="K8" s="93">
        <f t="shared" ref="K8:K13" si="3">I8</f>
        <v>1398</v>
      </c>
      <c r="L8" s="92">
        <f t="shared" ref="L8:L13" si="4">J8+K8</f>
        <v>36180</v>
      </c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</row>
    <row r="9" spans="1:23" ht="24.75" customHeight="1">
      <c r="A9" s="1">
        <v>4</v>
      </c>
      <c r="B9" s="2" t="s">
        <v>45</v>
      </c>
      <c r="C9" s="2"/>
      <c r="D9" s="2"/>
      <c r="E9" s="2">
        <v>20</v>
      </c>
      <c r="F9" s="67">
        <v>2495.04</v>
      </c>
      <c r="G9" s="68">
        <f t="shared" si="0"/>
        <v>49900.800000000003</v>
      </c>
      <c r="H9" s="69">
        <v>287.91000000000003</v>
      </c>
      <c r="I9" s="70">
        <f t="shared" si="1"/>
        <v>5758.2000000000007</v>
      </c>
      <c r="J9" s="68">
        <f t="shared" si="2"/>
        <v>49900.800000000003</v>
      </c>
      <c r="K9" s="93">
        <f t="shared" si="3"/>
        <v>5758.2000000000007</v>
      </c>
      <c r="L9" s="92">
        <f t="shared" si="4"/>
        <v>55659</v>
      </c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</row>
    <row r="10" spans="1:23" ht="24.75" customHeight="1">
      <c r="A10" s="1">
        <v>5</v>
      </c>
      <c r="B10" s="2" t="s">
        <v>46</v>
      </c>
      <c r="C10" s="2"/>
      <c r="D10" s="2"/>
      <c r="E10" s="2">
        <v>1</v>
      </c>
      <c r="F10" s="67">
        <v>58000</v>
      </c>
      <c r="G10" s="68">
        <f t="shared" si="0"/>
        <v>58000</v>
      </c>
      <c r="H10" s="69"/>
      <c r="I10" s="70">
        <f t="shared" si="1"/>
        <v>0</v>
      </c>
      <c r="J10" s="68">
        <f t="shared" si="2"/>
        <v>58000</v>
      </c>
      <c r="K10" s="93">
        <f t="shared" si="3"/>
        <v>0</v>
      </c>
      <c r="L10" s="92">
        <f t="shared" si="4"/>
        <v>58000</v>
      </c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</row>
    <row r="11" spans="1:23" ht="24.75" customHeight="1">
      <c r="A11" s="1">
        <v>6</v>
      </c>
      <c r="B11" s="2"/>
      <c r="C11" s="2"/>
      <c r="D11" s="2"/>
      <c r="E11" s="2"/>
      <c r="F11" s="67"/>
      <c r="G11" s="68">
        <f t="shared" si="0"/>
        <v>0</v>
      </c>
      <c r="H11" s="69"/>
      <c r="I11" s="70">
        <f t="shared" si="1"/>
        <v>0</v>
      </c>
      <c r="J11" s="68">
        <f t="shared" si="2"/>
        <v>0</v>
      </c>
      <c r="K11" s="93">
        <f t="shared" si="3"/>
        <v>0</v>
      </c>
      <c r="L11" s="92">
        <f t="shared" si="4"/>
        <v>0</v>
      </c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</row>
    <row r="12" spans="1:23" ht="24.75" customHeight="1">
      <c r="A12" s="1">
        <v>7</v>
      </c>
      <c r="B12" s="2"/>
      <c r="C12" s="2"/>
      <c r="D12" s="2"/>
      <c r="E12" s="2"/>
      <c r="F12" s="67"/>
      <c r="G12" s="68">
        <f t="shared" si="0"/>
        <v>0</v>
      </c>
      <c r="H12" s="69"/>
      <c r="I12" s="70">
        <f t="shared" si="1"/>
        <v>0</v>
      </c>
      <c r="J12" s="68">
        <f t="shared" si="2"/>
        <v>0</v>
      </c>
      <c r="K12" s="93">
        <f t="shared" si="3"/>
        <v>0</v>
      </c>
      <c r="L12" s="92">
        <f t="shared" si="4"/>
        <v>0</v>
      </c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</row>
    <row r="13" spans="1:23" ht="24.75" customHeight="1" thickBot="1">
      <c r="A13" s="1">
        <v>8</v>
      </c>
      <c r="B13" s="94"/>
      <c r="C13" s="11"/>
      <c r="D13" s="11"/>
      <c r="E13" s="11"/>
      <c r="F13" s="95"/>
      <c r="G13" s="96">
        <f t="shared" si="0"/>
        <v>0</v>
      </c>
      <c r="H13" s="97"/>
      <c r="I13" s="98">
        <f t="shared" si="1"/>
        <v>0</v>
      </c>
      <c r="J13" s="68">
        <f t="shared" si="2"/>
        <v>0</v>
      </c>
      <c r="K13" s="99">
        <f t="shared" si="3"/>
        <v>0</v>
      </c>
      <c r="L13" s="92">
        <f t="shared" si="4"/>
        <v>0</v>
      </c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</row>
    <row r="14" spans="1:23" ht="26.25" customHeight="1" thickTop="1" thickBot="1">
      <c r="A14" s="19"/>
      <c r="B14" s="20" t="s">
        <v>11</v>
      </c>
      <c r="C14" s="20"/>
      <c r="D14" s="36"/>
      <c r="E14" s="20"/>
      <c r="F14" s="100"/>
      <c r="G14" s="101">
        <f>SUM(G7:G13)</f>
        <v>2013962.8</v>
      </c>
      <c r="H14" s="102">
        <v>2021</v>
      </c>
      <c r="I14" s="103">
        <f>SUM(I7:I13)</f>
        <v>223088.70000000004</v>
      </c>
      <c r="J14" s="104">
        <f>SUM(J7:J13)</f>
        <v>2013962.8</v>
      </c>
      <c r="K14" s="105">
        <f>SUM(K7:K13)</f>
        <v>223088.70000000004</v>
      </c>
      <c r="L14" s="106">
        <f>SUM(L7:L13)</f>
        <v>2237051.5</v>
      </c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</row>
    <row r="15" spans="1:23" ht="21.75" customHeight="1" thickTop="1">
      <c r="A15" s="28"/>
      <c r="B15" s="41" t="s">
        <v>12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63">
        <v>0</v>
      </c>
      <c r="L15" s="107">
        <v>0</v>
      </c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</row>
    <row r="16" spans="1:23" ht="24.75" customHeight="1">
      <c r="A16" s="1"/>
      <c r="B16" s="43" t="s">
        <v>22</v>
      </c>
      <c r="C16" s="2"/>
      <c r="D16" s="2"/>
      <c r="E16" s="2"/>
      <c r="F16" s="2">
        <v>0</v>
      </c>
      <c r="G16" s="2">
        <v>4500</v>
      </c>
      <c r="H16" s="2">
        <v>0</v>
      </c>
      <c r="I16" s="2">
        <v>5850</v>
      </c>
      <c r="J16" s="108">
        <v>4500</v>
      </c>
      <c r="K16" s="109">
        <v>5850</v>
      </c>
      <c r="L16" s="110">
        <f>J16+K16</f>
        <v>10350</v>
      </c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</row>
    <row r="17" spans="1:23" ht="24.75" customHeight="1">
      <c r="A17" s="1"/>
      <c r="B17" s="43" t="s">
        <v>39</v>
      </c>
      <c r="C17" s="2"/>
      <c r="D17" s="2"/>
      <c r="E17" s="2"/>
      <c r="F17" s="2"/>
      <c r="G17" s="2"/>
      <c r="H17" s="2"/>
      <c r="I17" s="2"/>
      <c r="J17" s="108">
        <v>90000</v>
      </c>
      <c r="K17" s="109">
        <v>0</v>
      </c>
      <c r="L17" s="110">
        <f>J17+K17</f>
        <v>90000</v>
      </c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</row>
    <row r="18" spans="1:23" ht="24.75" customHeight="1">
      <c r="A18" s="1"/>
      <c r="B18" s="43" t="s">
        <v>24</v>
      </c>
      <c r="C18" s="2"/>
      <c r="D18" s="2"/>
      <c r="E18" s="2"/>
      <c r="F18" s="2"/>
      <c r="G18" s="2"/>
      <c r="H18" s="2"/>
      <c r="I18" s="2"/>
      <c r="J18" s="108">
        <v>0</v>
      </c>
      <c r="K18" s="109">
        <v>50000</v>
      </c>
      <c r="L18" s="110">
        <f>J18+K18</f>
        <v>50000</v>
      </c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</row>
    <row r="19" spans="1:23" ht="24.75" customHeight="1">
      <c r="A19" s="1"/>
      <c r="B19" s="43" t="s">
        <v>23</v>
      </c>
      <c r="C19" s="2"/>
      <c r="D19" s="2"/>
      <c r="E19" s="2"/>
      <c r="F19" s="2"/>
      <c r="G19" s="2"/>
      <c r="H19" s="2"/>
      <c r="I19" s="2"/>
      <c r="J19" s="2">
        <v>0</v>
      </c>
      <c r="K19" s="67">
        <v>30000</v>
      </c>
      <c r="L19" s="110">
        <f>J19+K19</f>
        <v>30000</v>
      </c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</row>
    <row r="20" spans="1:23" ht="24.75" customHeight="1">
      <c r="A20" s="1"/>
      <c r="B20" s="43" t="s">
        <v>40</v>
      </c>
      <c r="C20" s="2"/>
      <c r="D20" s="2"/>
      <c r="E20" s="2"/>
      <c r="F20" s="2"/>
      <c r="G20" s="2"/>
      <c r="H20" s="2"/>
      <c r="I20" s="2"/>
      <c r="J20" s="2">
        <v>23000</v>
      </c>
      <c r="K20" s="67">
        <v>106000</v>
      </c>
      <c r="L20" s="110">
        <f>J20+K20</f>
        <v>129000</v>
      </c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</row>
    <row r="21" spans="1:23" ht="23.25" customHeight="1" thickBot="1">
      <c r="A21" s="111"/>
      <c r="B21" s="72" t="s">
        <v>13</v>
      </c>
      <c r="C21" s="72"/>
      <c r="D21" s="72"/>
      <c r="E21" s="72"/>
      <c r="F21" s="72"/>
      <c r="G21" s="72"/>
      <c r="H21" s="72"/>
      <c r="I21" s="72"/>
      <c r="J21" s="112"/>
      <c r="K21" s="113"/>
      <c r="L21" s="114">
        <f>SUM(L16:L20)</f>
        <v>309350</v>
      </c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</row>
    <row r="22" spans="1:23" ht="31.5" customHeight="1" thickTop="1" thickBot="1">
      <c r="A22" s="19"/>
      <c r="B22" s="20" t="s">
        <v>14</v>
      </c>
      <c r="C22" s="20"/>
      <c r="D22" s="20"/>
      <c r="E22" s="20"/>
      <c r="F22" s="20"/>
      <c r="G22" s="20"/>
      <c r="H22" s="20"/>
      <c r="I22" s="20"/>
      <c r="J22" s="100"/>
      <c r="K22" s="102"/>
      <c r="L22" s="115">
        <f>L14-L21</f>
        <v>1927701.5</v>
      </c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</row>
    <row r="23" spans="1:23" ht="21.75" customHeight="1" thickTop="1">
      <c r="A23" s="28"/>
      <c r="B23" s="29"/>
      <c r="C23" s="371" t="s">
        <v>15</v>
      </c>
      <c r="D23" s="372"/>
      <c r="E23" s="372"/>
      <c r="F23" s="372"/>
      <c r="G23" s="372"/>
      <c r="H23" s="372"/>
      <c r="I23" s="372"/>
      <c r="J23" s="373"/>
      <c r="K23" s="116"/>
      <c r="L23" s="107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</row>
    <row r="24" spans="1:23" ht="21.75" customHeight="1" thickBot="1">
      <c r="A24" s="378" t="s">
        <v>16</v>
      </c>
      <c r="B24" s="379"/>
      <c r="C24" s="379"/>
      <c r="D24" s="379"/>
      <c r="E24" s="379"/>
      <c r="F24" s="379"/>
      <c r="G24" s="379"/>
      <c r="H24" s="379"/>
      <c r="I24" s="379"/>
      <c r="J24" s="379"/>
      <c r="K24" s="379"/>
      <c r="L24" s="3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</row>
    <row r="25" spans="1:23" ht="21.75" customHeight="1" thickTop="1">
      <c r="A25" s="80"/>
      <c r="B25" s="80" t="s">
        <v>17</v>
      </c>
      <c r="C25" s="80"/>
      <c r="D25" s="80" t="s">
        <v>18</v>
      </c>
      <c r="E25" s="80"/>
      <c r="F25" s="368" t="s">
        <v>19</v>
      </c>
      <c r="G25" s="368"/>
      <c r="H25" s="368"/>
      <c r="I25" s="117"/>
      <c r="J25" s="368" t="s">
        <v>19</v>
      </c>
      <c r="K25" s="368"/>
      <c r="L25" s="368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</row>
    <row r="26" spans="1:23" ht="21.75" customHeight="1">
      <c r="A26" s="80"/>
      <c r="B26" s="117"/>
      <c r="C26" s="80"/>
      <c r="D26" s="117"/>
      <c r="E26" s="80"/>
      <c r="F26" s="117"/>
      <c r="G26" s="117"/>
      <c r="H26" s="117"/>
      <c r="I26" s="117"/>
      <c r="J26" s="117"/>
      <c r="K26" s="117"/>
      <c r="L26" s="117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</row>
    <row r="27" spans="1:23" ht="21.75" customHeight="1">
      <c r="A27" s="80"/>
      <c r="B27" s="117"/>
      <c r="C27" s="80"/>
      <c r="D27" s="117"/>
      <c r="E27" s="80"/>
      <c r="F27" s="117"/>
      <c r="G27" s="117"/>
      <c r="H27" s="117"/>
      <c r="I27" s="117"/>
      <c r="J27" s="117"/>
      <c r="K27" s="117"/>
      <c r="L27" s="117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</row>
    <row r="28" spans="1:23" ht="21.75" customHeight="1">
      <c r="A28" s="80"/>
      <c r="B28" s="117"/>
      <c r="C28" s="80"/>
      <c r="D28" s="117"/>
      <c r="E28" s="80"/>
      <c r="F28" s="117"/>
      <c r="G28" s="117"/>
      <c r="H28" s="117"/>
      <c r="I28" s="117"/>
      <c r="J28" s="117"/>
      <c r="K28" s="117"/>
      <c r="L28" s="117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</row>
    <row r="29" spans="1:23" ht="29.25" customHeight="1">
      <c r="A29" s="80"/>
      <c r="B29" s="117"/>
      <c r="C29" s="80"/>
      <c r="D29" s="117"/>
      <c r="E29" s="80"/>
      <c r="F29" s="117"/>
      <c r="G29" s="117"/>
      <c r="H29" s="117"/>
      <c r="I29" s="117"/>
      <c r="J29" s="117"/>
      <c r="K29" s="117"/>
      <c r="L29" s="117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</row>
    <row r="30" spans="1:23" ht="24" customHeight="1">
      <c r="A30" s="79" t="s">
        <v>0</v>
      </c>
      <c r="B30" s="118"/>
      <c r="C30" s="79"/>
      <c r="D30" s="79"/>
      <c r="E30" s="79"/>
      <c r="F30" s="79"/>
      <c r="G30" s="79"/>
      <c r="H30" s="79"/>
      <c r="I30" s="79"/>
      <c r="J30" s="79"/>
      <c r="K30" s="79"/>
      <c r="L30" s="82"/>
      <c r="M30" s="79"/>
      <c r="N30" s="79"/>
      <c r="O30" s="79"/>
      <c r="P30" s="80"/>
      <c r="Q30" s="80"/>
      <c r="R30" s="80"/>
      <c r="S30" s="80"/>
      <c r="T30" s="80"/>
      <c r="U30" s="80"/>
      <c r="V30" s="80"/>
      <c r="W30" s="80"/>
    </row>
    <row r="31" spans="1:23" ht="21" customHeight="1">
      <c r="A31" s="359" t="s">
        <v>64</v>
      </c>
      <c r="B31" s="359"/>
      <c r="C31" s="359"/>
      <c r="D31" s="359"/>
      <c r="E31" s="359"/>
      <c r="F31" s="359"/>
      <c r="G31" s="359"/>
      <c r="H31" s="359"/>
      <c r="I31" s="359"/>
      <c r="J31" s="359"/>
      <c r="K31" s="359"/>
      <c r="L31" s="359"/>
      <c r="M31" s="79"/>
      <c r="N31" s="79"/>
      <c r="O31" s="79"/>
      <c r="P31" s="80"/>
      <c r="Q31" s="80"/>
      <c r="R31" s="80"/>
      <c r="S31" s="80"/>
      <c r="T31" s="80"/>
      <c r="U31" s="80"/>
      <c r="V31" s="80"/>
      <c r="W31" s="80"/>
    </row>
    <row r="32" spans="1:23" ht="21" customHeight="1">
      <c r="A32" s="369" t="s">
        <v>52</v>
      </c>
      <c r="B32" s="369"/>
      <c r="C32" s="369"/>
      <c r="D32" s="369"/>
      <c r="E32" s="369"/>
      <c r="F32" s="369"/>
      <c r="G32" s="369"/>
      <c r="H32" s="369"/>
      <c r="I32" s="369"/>
      <c r="J32" s="369"/>
      <c r="K32" s="369"/>
      <c r="L32" s="369"/>
      <c r="M32" s="79"/>
      <c r="N32" s="79"/>
      <c r="O32" s="79"/>
      <c r="P32" s="80"/>
      <c r="Q32" s="80"/>
      <c r="R32" s="80"/>
      <c r="S32" s="80"/>
      <c r="T32" s="80"/>
      <c r="U32" s="80"/>
      <c r="V32" s="80"/>
      <c r="W32" s="80"/>
    </row>
    <row r="33" spans="1:23" ht="21" customHeight="1" thickBot="1">
      <c r="A33" s="359" t="s">
        <v>80</v>
      </c>
      <c r="B33" s="359"/>
      <c r="C33" s="359"/>
      <c r="D33" s="359"/>
      <c r="E33" s="359"/>
      <c r="F33" s="359"/>
      <c r="G33" s="359"/>
      <c r="H33" s="359"/>
      <c r="I33" s="359"/>
      <c r="J33" s="359"/>
      <c r="K33" s="359"/>
      <c r="L33" s="359"/>
      <c r="M33" s="83"/>
      <c r="N33" s="83"/>
      <c r="O33" s="83"/>
      <c r="P33" s="80"/>
      <c r="Q33" s="80"/>
      <c r="R33" s="80"/>
      <c r="S33" s="80"/>
      <c r="T33" s="80"/>
      <c r="U33" s="80"/>
      <c r="V33" s="80"/>
      <c r="W33" s="80"/>
    </row>
    <row r="34" spans="1:23" ht="19.5" customHeight="1" thickTop="1" thickBot="1">
      <c r="A34" s="47" t="s">
        <v>4</v>
      </c>
      <c r="B34" s="84" t="s">
        <v>47</v>
      </c>
      <c r="C34" s="84" t="s">
        <v>6</v>
      </c>
      <c r="D34" s="84" t="s">
        <v>21</v>
      </c>
      <c r="E34" s="84" t="s">
        <v>29</v>
      </c>
      <c r="F34" s="360" t="s">
        <v>7</v>
      </c>
      <c r="G34" s="360"/>
      <c r="H34" s="360"/>
      <c r="I34" s="361"/>
      <c r="J34" s="362" t="s">
        <v>33</v>
      </c>
      <c r="K34" s="363"/>
      <c r="L34" s="364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</row>
    <row r="35" spans="1:23" ht="21.75" customHeight="1" thickTop="1">
      <c r="A35" s="1"/>
      <c r="B35" s="29"/>
      <c r="C35" s="85" t="s">
        <v>8</v>
      </c>
      <c r="D35" s="85" t="s">
        <v>20</v>
      </c>
      <c r="E35" s="85" t="s">
        <v>30</v>
      </c>
      <c r="F35" s="63" t="s">
        <v>27</v>
      </c>
      <c r="G35" s="64" t="s">
        <v>25</v>
      </c>
      <c r="H35" s="65" t="s">
        <v>31</v>
      </c>
      <c r="I35" s="66" t="s">
        <v>25</v>
      </c>
      <c r="J35" s="64" t="s">
        <v>35</v>
      </c>
      <c r="K35" s="119" t="s">
        <v>36</v>
      </c>
      <c r="L35" s="120" t="s">
        <v>34</v>
      </c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</row>
    <row r="36" spans="1:23" ht="21" customHeight="1">
      <c r="A36" s="1"/>
      <c r="B36" s="2" t="s">
        <v>41</v>
      </c>
      <c r="C36" s="29" t="s">
        <v>8</v>
      </c>
      <c r="D36" s="29" t="s">
        <v>42</v>
      </c>
      <c r="E36" s="29" t="s">
        <v>9</v>
      </c>
      <c r="F36" s="67" t="s">
        <v>28</v>
      </c>
      <c r="G36" s="68" t="s">
        <v>26</v>
      </c>
      <c r="H36" s="69" t="s">
        <v>10</v>
      </c>
      <c r="I36" s="70" t="s">
        <v>32</v>
      </c>
      <c r="J36" s="90" t="s">
        <v>28</v>
      </c>
      <c r="K36" s="91" t="s">
        <v>37</v>
      </c>
      <c r="L36" s="92" t="s">
        <v>38</v>
      </c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</row>
    <row r="37" spans="1:23" ht="21.75" customHeight="1">
      <c r="A37" s="1">
        <v>1</v>
      </c>
      <c r="B37" s="2" t="s">
        <v>43</v>
      </c>
      <c r="C37" s="2"/>
      <c r="D37" s="2"/>
      <c r="E37" s="3">
        <v>750</v>
      </c>
      <c r="F37" s="4">
        <v>2495.04</v>
      </c>
      <c r="G37" s="5">
        <f>F37*E37</f>
        <v>1871280</v>
      </c>
      <c r="H37" s="6">
        <v>287.91000000000003</v>
      </c>
      <c r="I37" s="7">
        <f>H37*E37</f>
        <v>215932.50000000003</v>
      </c>
      <c r="J37" s="5">
        <f>G37</f>
        <v>1871280</v>
      </c>
      <c r="K37" s="8">
        <f>I37</f>
        <v>215932.50000000003</v>
      </c>
      <c r="L37" s="9">
        <f>J37+K37</f>
        <v>2087212.5</v>
      </c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</row>
    <row r="38" spans="1:23" ht="21.75" customHeight="1">
      <c r="A38" s="1">
        <v>2</v>
      </c>
      <c r="B38" s="2" t="s">
        <v>44</v>
      </c>
      <c r="C38" s="2"/>
      <c r="D38" s="2"/>
      <c r="E38" s="3">
        <v>200</v>
      </c>
      <c r="F38" s="4">
        <v>173.91</v>
      </c>
      <c r="G38" s="5">
        <f t="shared" ref="G38:G46" si="5">F38*E38</f>
        <v>34782</v>
      </c>
      <c r="H38" s="6">
        <v>6.99</v>
      </c>
      <c r="I38" s="7">
        <f t="shared" ref="I38:I46" si="6">H38*E38</f>
        <v>1398</v>
      </c>
      <c r="J38" s="5">
        <f t="shared" ref="J38:J46" si="7">G38</f>
        <v>34782</v>
      </c>
      <c r="K38" s="8">
        <f t="shared" ref="K38:K46" si="8">I38</f>
        <v>1398</v>
      </c>
      <c r="L38" s="9">
        <f t="shared" ref="L38:L46" si="9">J38+K38</f>
        <v>36180</v>
      </c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</row>
    <row r="39" spans="1:23" ht="21.75" customHeight="1">
      <c r="A39" s="1"/>
      <c r="B39" s="2"/>
      <c r="C39" s="2"/>
      <c r="D39" s="2"/>
      <c r="E39" s="3"/>
      <c r="F39" s="4"/>
      <c r="G39" s="5"/>
      <c r="H39" s="6"/>
      <c r="I39" s="7"/>
      <c r="J39" s="5"/>
      <c r="K39" s="8"/>
      <c r="L39" s="9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</row>
    <row r="40" spans="1:23" ht="21.75" customHeight="1">
      <c r="A40" s="1"/>
      <c r="B40" s="2"/>
      <c r="C40" s="2"/>
      <c r="D40" s="2"/>
      <c r="E40" s="3"/>
      <c r="F40" s="4"/>
      <c r="G40" s="5"/>
      <c r="H40" s="6"/>
      <c r="I40" s="7"/>
      <c r="J40" s="5"/>
      <c r="K40" s="8"/>
      <c r="L40" s="9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</row>
    <row r="41" spans="1:23" ht="21.75" customHeight="1" thickBot="1">
      <c r="A41" s="10"/>
      <c r="B41" s="11"/>
      <c r="C41" s="11"/>
      <c r="D41" s="11"/>
      <c r="E41" s="12"/>
      <c r="F41" s="13"/>
      <c r="G41" s="14"/>
      <c r="H41" s="15"/>
      <c r="I41" s="16"/>
      <c r="J41" s="14"/>
      <c r="K41" s="17"/>
      <c r="L41" s="18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</row>
    <row r="42" spans="1:23" ht="30.75" customHeight="1" thickTop="1" thickBot="1">
      <c r="A42" s="19"/>
      <c r="B42" s="20" t="s">
        <v>50</v>
      </c>
      <c r="C42" s="20"/>
      <c r="D42" s="20"/>
      <c r="E42" s="21"/>
      <c r="F42" s="22">
        <f t="shared" ref="F42:L42" si="10">SUM(F37:F41)</f>
        <v>2668.95</v>
      </c>
      <c r="G42" s="23">
        <f t="shared" si="10"/>
        <v>1906062</v>
      </c>
      <c r="H42" s="24">
        <f t="shared" si="10"/>
        <v>294.90000000000003</v>
      </c>
      <c r="I42" s="25">
        <f t="shared" si="10"/>
        <v>217330.50000000003</v>
      </c>
      <c r="J42" s="23">
        <f t="shared" si="10"/>
        <v>1906062</v>
      </c>
      <c r="K42" s="26">
        <f t="shared" si="10"/>
        <v>217330.50000000003</v>
      </c>
      <c r="L42" s="27">
        <f t="shared" si="10"/>
        <v>2123392.5</v>
      </c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</row>
    <row r="43" spans="1:23" ht="21.75" customHeight="1" thickTop="1">
      <c r="A43" s="47"/>
      <c r="B43" s="48" t="s">
        <v>48</v>
      </c>
      <c r="C43" s="48"/>
      <c r="D43" s="48"/>
      <c r="E43" s="49">
        <v>0</v>
      </c>
      <c r="F43" s="50">
        <v>0</v>
      </c>
      <c r="G43" s="51">
        <v>0</v>
      </c>
      <c r="H43" s="53">
        <v>0</v>
      </c>
      <c r="I43" s="51">
        <v>0</v>
      </c>
      <c r="J43" s="51">
        <v>0</v>
      </c>
      <c r="K43" s="51">
        <v>0</v>
      </c>
      <c r="L43" s="54">
        <v>0</v>
      </c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</row>
    <row r="44" spans="1:23" ht="21.75" customHeight="1">
      <c r="A44" s="1">
        <v>4</v>
      </c>
      <c r="B44" s="2" t="s">
        <v>45</v>
      </c>
      <c r="C44" s="2"/>
      <c r="D44" s="2"/>
      <c r="E44" s="3">
        <v>20</v>
      </c>
      <c r="F44" s="4">
        <v>2495.04</v>
      </c>
      <c r="G44" s="5">
        <f t="shared" si="5"/>
        <v>49900.800000000003</v>
      </c>
      <c r="H44" s="6">
        <v>287.91000000000003</v>
      </c>
      <c r="I44" s="5">
        <f t="shared" si="6"/>
        <v>5758.2000000000007</v>
      </c>
      <c r="J44" s="5">
        <f t="shared" si="7"/>
        <v>49900.800000000003</v>
      </c>
      <c r="K44" s="5">
        <f t="shared" si="8"/>
        <v>5758.2000000000007</v>
      </c>
      <c r="L44" s="9">
        <f t="shared" si="9"/>
        <v>55659</v>
      </c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</row>
    <row r="45" spans="1:23" ht="21.75" customHeight="1">
      <c r="A45" s="1">
        <v>5</v>
      </c>
      <c r="B45" s="2" t="s">
        <v>46</v>
      </c>
      <c r="C45" s="2"/>
      <c r="D45" s="2"/>
      <c r="E45" s="3">
        <v>1</v>
      </c>
      <c r="F45" s="4">
        <v>58000</v>
      </c>
      <c r="G45" s="5">
        <f t="shared" si="5"/>
        <v>58000</v>
      </c>
      <c r="H45" s="6"/>
      <c r="I45" s="5">
        <f t="shared" si="6"/>
        <v>0</v>
      </c>
      <c r="J45" s="5">
        <f t="shared" si="7"/>
        <v>58000</v>
      </c>
      <c r="K45" s="5">
        <f t="shared" si="8"/>
        <v>0</v>
      </c>
      <c r="L45" s="9">
        <f t="shared" si="9"/>
        <v>58000</v>
      </c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</row>
    <row r="46" spans="1:23" ht="21.75" customHeight="1">
      <c r="A46" s="1">
        <v>6</v>
      </c>
      <c r="B46" s="2"/>
      <c r="C46" s="2"/>
      <c r="D46" s="2"/>
      <c r="E46" s="3"/>
      <c r="F46" s="4"/>
      <c r="G46" s="5">
        <f t="shared" si="5"/>
        <v>0</v>
      </c>
      <c r="H46" s="6"/>
      <c r="I46" s="5">
        <f t="shared" si="6"/>
        <v>0</v>
      </c>
      <c r="J46" s="5">
        <f t="shared" si="7"/>
        <v>0</v>
      </c>
      <c r="K46" s="5">
        <f t="shared" si="8"/>
        <v>0</v>
      </c>
      <c r="L46" s="9">
        <f t="shared" si="9"/>
        <v>0</v>
      </c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</row>
    <row r="47" spans="1:23" ht="21.75" customHeight="1">
      <c r="A47" s="10"/>
      <c r="B47" s="11"/>
      <c r="C47" s="11"/>
      <c r="D47" s="11"/>
      <c r="E47" s="12"/>
      <c r="F47" s="13"/>
      <c r="G47" s="52"/>
      <c r="H47" s="15"/>
      <c r="I47" s="52"/>
      <c r="J47" s="52"/>
      <c r="K47" s="52"/>
      <c r="L47" s="18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</row>
    <row r="48" spans="1:23" ht="21.75" customHeight="1" thickBot="1">
      <c r="A48" s="32"/>
      <c r="B48" s="33" t="s">
        <v>49</v>
      </c>
      <c r="C48" s="33"/>
      <c r="D48" s="33"/>
      <c r="E48" s="34"/>
      <c r="F48" s="34">
        <f t="shared" ref="F48:L48" si="11">SUM(F43:F47)</f>
        <v>60495.040000000001</v>
      </c>
      <c r="G48" s="34">
        <f t="shared" si="11"/>
        <v>107900.8</v>
      </c>
      <c r="H48" s="34">
        <f t="shared" si="11"/>
        <v>287.91000000000003</v>
      </c>
      <c r="I48" s="34">
        <f t="shared" si="11"/>
        <v>5758.2000000000007</v>
      </c>
      <c r="J48" s="34">
        <f t="shared" si="11"/>
        <v>107900.8</v>
      </c>
      <c r="K48" s="34">
        <f t="shared" si="11"/>
        <v>5758.2000000000007</v>
      </c>
      <c r="L48" s="35">
        <f t="shared" si="11"/>
        <v>113659</v>
      </c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</row>
    <row r="49" spans="1:23" ht="27.75" customHeight="1" thickTop="1" thickBot="1">
      <c r="A49" s="19"/>
      <c r="B49" s="20" t="s">
        <v>11</v>
      </c>
      <c r="C49" s="20"/>
      <c r="D49" s="36"/>
      <c r="E49" s="21"/>
      <c r="F49" s="22">
        <v>0</v>
      </c>
      <c r="G49" s="23">
        <f>G42+G48</f>
        <v>2013962.8</v>
      </c>
      <c r="H49" s="37">
        <v>0</v>
      </c>
      <c r="I49" s="38">
        <f>I42+I48</f>
        <v>223088.70000000004</v>
      </c>
      <c r="J49" s="39">
        <f>J42+J48</f>
        <v>2013962.8</v>
      </c>
      <c r="K49" s="40">
        <f>K42+K48</f>
        <v>223088.70000000004</v>
      </c>
      <c r="L49" s="27">
        <f>L42+L48</f>
        <v>2237051.5</v>
      </c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</row>
    <row r="50" spans="1:23" ht="21.75" customHeight="1" thickTop="1">
      <c r="A50" s="28"/>
      <c r="B50" s="41" t="s">
        <v>12</v>
      </c>
      <c r="C50" s="29">
        <v>0</v>
      </c>
      <c r="D50" s="29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1">
        <v>0</v>
      </c>
      <c r="L50" s="42">
        <v>0</v>
      </c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</row>
    <row r="51" spans="1:23" ht="21.75" customHeight="1">
      <c r="A51" s="1"/>
      <c r="B51" s="43" t="s">
        <v>22</v>
      </c>
      <c r="C51" s="2"/>
      <c r="D51" s="2"/>
      <c r="E51" s="3"/>
      <c r="F51" s="3">
        <v>0</v>
      </c>
      <c r="G51" s="44">
        <f>G42*5%</f>
        <v>95303.1</v>
      </c>
      <c r="H51" s="44">
        <v>0</v>
      </c>
      <c r="I51" s="44">
        <f>I42*5%</f>
        <v>10866.525000000001</v>
      </c>
      <c r="J51" s="44">
        <f>J42*5%</f>
        <v>95303.1</v>
      </c>
      <c r="K51" s="45">
        <f>K42*5%</f>
        <v>10866.525000000001</v>
      </c>
      <c r="L51" s="46">
        <f>J51+K51</f>
        <v>106169.625</v>
      </c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</row>
    <row r="52" spans="1:23" ht="21.75" customHeight="1">
      <c r="A52" s="1"/>
      <c r="B52" s="43" t="s">
        <v>53</v>
      </c>
      <c r="C52" s="2"/>
      <c r="D52" s="2"/>
      <c r="E52" s="3"/>
      <c r="F52" s="3"/>
      <c r="G52" s="44"/>
      <c r="H52" s="44"/>
      <c r="I52" s="44"/>
      <c r="J52" s="44">
        <v>0</v>
      </c>
      <c r="K52" s="45">
        <v>0</v>
      </c>
      <c r="L52" s="46">
        <f>J52+K52</f>
        <v>0</v>
      </c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</row>
    <row r="53" spans="1:23" ht="21.75" customHeight="1">
      <c r="A53" s="1"/>
      <c r="B53" s="43" t="s">
        <v>56</v>
      </c>
      <c r="C53" s="2"/>
      <c r="D53" s="2"/>
      <c r="E53" s="3"/>
      <c r="F53" s="3"/>
      <c r="G53" s="44"/>
      <c r="H53" s="44"/>
      <c r="I53" s="44"/>
      <c r="J53" s="44">
        <v>575627</v>
      </c>
      <c r="K53" s="45">
        <v>0</v>
      </c>
      <c r="L53" s="46">
        <f t="shared" ref="L53:L56" si="12">J53+K53</f>
        <v>575627</v>
      </c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</row>
    <row r="54" spans="1:23" ht="21.75" customHeight="1">
      <c r="A54" s="1"/>
      <c r="B54" s="71" t="s">
        <v>57</v>
      </c>
      <c r="C54" s="2"/>
      <c r="D54" s="2"/>
      <c r="E54" s="3"/>
      <c r="F54" s="3"/>
      <c r="G54" s="44"/>
      <c r="H54" s="44"/>
      <c r="I54" s="44"/>
      <c r="J54" s="44">
        <v>0</v>
      </c>
      <c r="K54" s="45">
        <v>1269298.8999999999</v>
      </c>
      <c r="L54" s="46">
        <f t="shared" si="12"/>
        <v>1269298.8999999999</v>
      </c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</row>
    <row r="55" spans="1:23" ht="21.75" customHeight="1">
      <c r="A55" s="1"/>
      <c r="B55" s="43" t="s">
        <v>55</v>
      </c>
      <c r="C55" s="2"/>
      <c r="D55" s="2"/>
      <c r="E55" s="3"/>
      <c r="F55" s="3"/>
      <c r="G55" s="44"/>
      <c r="H55" s="44"/>
      <c r="I55" s="44"/>
      <c r="J55" s="44">
        <v>58000</v>
      </c>
      <c r="K55" s="45">
        <v>0</v>
      </c>
      <c r="L55" s="46">
        <f t="shared" si="12"/>
        <v>58000</v>
      </c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</row>
    <row r="56" spans="1:23" ht="21.75" customHeight="1">
      <c r="A56" s="1"/>
      <c r="B56" s="43" t="s">
        <v>54</v>
      </c>
      <c r="C56" s="2"/>
      <c r="D56" s="2"/>
      <c r="E56" s="3"/>
      <c r="F56" s="3"/>
      <c r="G56" s="44"/>
      <c r="H56" s="44"/>
      <c r="I56" s="44"/>
      <c r="J56" s="44">
        <v>0</v>
      </c>
      <c r="K56" s="45">
        <v>105765</v>
      </c>
      <c r="L56" s="46">
        <f t="shared" si="12"/>
        <v>105765</v>
      </c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</row>
    <row r="57" spans="1:23" ht="25.5" customHeight="1" thickBot="1">
      <c r="A57" s="111"/>
      <c r="B57" s="72" t="s">
        <v>13</v>
      </c>
      <c r="C57" s="72"/>
      <c r="D57" s="72"/>
      <c r="E57" s="73"/>
      <c r="F57" s="73"/>
      <c r="G57" s="73"/>
      <c r="H57" s="73"/>
      <c r="I57" s="73"/>
      <c r="J57" s="74">
        <f>SUM(J50:J56)</f>
        <v>728930.1</v>
      </c>
      <c r="K57" s="75">
        <f>SUM(K50:K56)</f>
        <v>1385930.4249999998</v>
      </c>
      <c r="L57" s="76">
        <f>SUM(L50:L56)</f>
        <v>2114860.5249999999</v>
      </c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</row>
    <row r="58" spans="1:23" ht="25.5" customHeight="1" thickTop="1" thickBot="1">
      <c r="A58" s="19"/>
      <c r="B58" s="20" t="s">
        <v>14</v>
      </c>
      <c r="C58" s="20"/>
      <c r="D58" s="20"/>
      <c r="E58" s="21"/>
      <c r="F58" s="21"/>
      <c r="G58" s="21"/>
      <c r="H58" s="21"/>
      <c r="I58" s="21" t="s">
        <v>63</v>
      </c>
      <c r="J58" s="21">
        <f>L58*50%</f>
        <v>61095.487500000047</v>
      </c>
      <c r="K58" s="121">
        <f>L58*50%</f>
        <v>61095.487500000047</v>
      </c>
      <c r="L58" s="78">
        <f>L49-L57</f>
        <v>122190.97500000009</v>
      </c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</row>
    <row r="59" spans="1:23" ht="21.75" customHeight="1" thickTop="1" thickBot="1">
      <c r="A59" s="365" t="s">
        <v>16</v>
      </c>
      <c r="B59" s="366"/>
      <c r="C59" s="366"/>
      <c r="D59" s="366"/>
      <c r="E59" s="366"/>
      <c r="F59" s="366"/>
      <c r="G59" s="367"/>
      <c r="H59" s="365" t="s">
        <v>62</v>
      </c>
      <c r="I59" s="366"/>
      <c r="J59" s="366"/>
      <c r="K59" s="366"/>
      <c r="L59" s="367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</row>
    <row r="60" spans="1:23" ht="21.75" customHeight="1" thickTop="1">
      <c r="A60" s="80"/>
      <c r="B60" s="122" t="s">
        <v>17</v>
      </c>
      <c r="C60" s="122"/>
      <c r="D60" s="122" t="s">
        <v>18</v>
      </c>
      <c r="E60" s="80"/>
      <c r="F60" s="368" t="s">
        <v>19</v>
      </c>
      <c r="G60" s="368"/>
      <c r="H60" s="368"/>
      <c r="I60" s="117"/>
      <c r="J60" s="368" t="s">
        <v>19</v>
      </c>
      <c r="K60" s="368"/>
      <c r="L60" s="368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</row>
    <row r="61" spans="1:23" ht="25.5" customHeight="1">
      <c r="A61" s="79" t="s">
        <v>0</v>
      </c>
      <c r="B61" s="118"/>
      <c r="C61" s="79"/>
      <c r="D61" s="79"/>
      <c r="E61" s="79"/>
      <c r="F61" s="79"/>
      <c r="G61" s="79"/>
      <c r="H61" s="79"/>
      <c r="I61" s="79"/>
      <c r="J61" s="79"/>
      <c r="K61" s="79"/>
      <c r="L61" s="82">
        <v>3</v>
      </c>
      <c r="M61" s="79"/>
      <c r="N61" s="79"/>
      <c r="O61" s="79"/>
      <c r="P61" s="80"/>
      <c r="Q61" s="80"/>
      <c r="R61" s="80"/>
      <c r="S61" s="80"/>
      <c r="T61" s="80"/>
      <c r="U61" s="80"/>
      <c r="V61" s="80"/>
      <c r="W61" s="80"/>
    </row>
    <row r="62" spans="1:23" ht="21" customHeight="1">
      <c r="A62" s="358" t="s">
        <v>73</v>
      </c>
      <c r="B62" s="358"/>
      <c r="C62" s="358"/>
      <c r="D62" s="358"/>
      <c r="E62" s="358"/>
      <c r="F62" s="358"/>
      <c r="G62" s="358"/>
      <c r="H62" s="358"/>
      <c r="I62" s="358"/>
      <c r="J62" s="358"/>
      <c r="K62" s="358"/>
      <c r="L62" s="358"/>
      <c r="M62" s="79"/>
      <c r="N62" s="79"/>
      <c r="O62" s="79"/>
      <c r="P62" s="80"/>
      <c r="Q62" s="80"/>
      <c r="R62" s="80"/>
      <c r="S62" s="80"/>
      <c r="T62" s="80"/>
      <c r="U62" s="80"/>
      <c r="V62" s="80"/>
      <c r="W62" s="80"/>
    </row>
    <row r="63" spans="1:23" ht="21" customHeight="1">
      <c r="A63" s="359" t="s">
        <v>52</v>
      </c>
      <c r="B63" s="359"/>
      <c r="C63" s="359"/>
      <c r="D63" s="359"/>
      <c r="E63" s="359"/>
      <c r="F63" s="359"/>
      <c r="G63" s="359"/>
      <c r="H63" s="359"/>
      <c r="I63" s="359"/>
      <c r="J63" s="359"/>
      <c r="K63" s="359"/>
      <c r="L63" s="359"/>
      <c r="M63" s="79"/>
      <c r="N63" s="79"/>
      <c r="O63" s="79"/>
      <c r="P63" s="80"/>
      <c r="Q63" s="80"/>
      <c r="R63" s="80"/>
      <c r="S63" s="80"/>
      <c r="T63" s="80"/>
      <c r="U63" s="80"/>
      <c r="V63" s="80"/>
      <c r="W63" s="80"/>
    </row>
    <row r="64" spans="1:23" ht="21" customHeight="1" thickBot="1">
      <c r="A64" s="359" t="s">
        <v>79</v>
      </c>
      <c r="B64" s="359"/>
      <c r="C64" s="359"/>
      <c r="D64" s="359"/>
      <c r="E64" s="359"/>
      <c r="F64" s="359"/>
      <c r="G64" s="359"/>
      <c r="H64" s="359"/>
      <c r="I64" s="359"/>
      <c r="J64" s="359"/>
      <c r="K64" s="359"/>
      <c r="L64" s="359"/>
      <c r="M64" s="83"/>
      <c r="N64" s="83"/>
      <c r="O64" s="83"/>
      <c r="P64" s="80"/>
      <c r="Q64" s="80"/>
      <c r="R64" s="80"/>
      <c r="S64" s="80"/>
      <c r="T64" s="80"/>
      <c r="U64" s="80"/>
      <c r="V64" s="80"/>
      <c r="W64" s="80"/>
    </row>
    <row r="65" spans="1:23" ht="19.5" customHeight="1" thickTop="1" thickBot="1">
      <c r="A65" s="47" t="s">
        <v>4</v>
      </c>
      <c r="B65" s="84" t="s">
        <v>47</v>
      </c>
      <c r="C65" s="84" t="s">
        <v>6</v>
      </c>
      <c r="D65" s="84" t="s">
        <v>21</v>
      </c>
      <c r="E65" s="84" t="s">
        <v>29</v>
      </c>
      <c r="F65" s="360" t="s">
        <v>7</v>
      </c>
      <c r="G65" s="360"/>
      <c r="H65" s="360"/>
      <c r="I65" s="361"/>
      <c r="J65" s="362" t="s">
        <v>33</v>
      </c>
      <c r="K65" s="363"/>
      <c r="L65" s="364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</row>
    <row r="66" spans="1:23" ht="21.75" customHeight="1" thickTop="1">
      <c r="A66" s="1"/>
      <c r="B66" s="29"/>
      <c r="C66" s="85" t="s">
        <v>8</v>
      </c>
      <c r="D66" s="85" t="s">
        <v>20</v>
      </c>
      <c r="E66" s="85" t="s">
        <v>30</v>
      </c>
      <c r="F66" s="63" t="s">
        <v>27</v>
      </c>
      <c r="G66" s="64" t="s">
        <v>25</v>
      </c>
      <c r="H66" s="65" t="s">
        <v>31</v>
      </c>
      <c r="I66" s="66" t="s">
        <v>25</v>
      </c>
      <c r="J66" s="64" t="s">
        <v>35</v>
      </c>
      <c r="K66" s="119" t="s">
        <v>36</v>
      </c>
      <c r="L66" s="120" t="s">
        <v>34</v>
      </c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</row>
    <row r="67" spans="1:23" ht="21" customHeight="1">
      <c r="A67" s="1"/>
      <c r="B67" s="2" t="s">
        <v>41</v>
      </c>
      <c r="C67" s="29" t="s">
        <v>8</v>
      </c>
      <c r="D67" s="29" t="s">
        <v>42</v>
      </c>
      <c r="E67" s="29" t="s">
        <v>9</v>
      </c>
      <c r="F67" s="67" t="s">
        <v>28</v>
      </c>
      <c r="G67" s="68" t="s">
        <v>26</v>
      </c>
      <c r="H67" s="69" t="s">
        <v>10</v>
      </c>
      <c r="I67" s="70" t="s">
        <v>32</v>
      </c>
      <c r="J67" s="90" t="s">
        <v>28</v>
      </c>
      <c r="K67" s="91" t="s">
        <v>37</v>
      </c>
      <c r="L67" s="92" t="s">
        <v>38</v>
      </c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</row>
    <row r="68" spans="1:23" ht="21.75" customHeight="1">
      <c r="A68" s="1">
        <v>1</v>
      </c>
      <c r="B68" s="2" t="s">
        <v>58</v>
      </c>
      <c r="C68" s="2"/>
      <c r="D68" s="2"/>
      <c r="E68" s="3">
        <v>750</v>
      </c>
      <c r="F68" s="4">
        <v>5742.15</v>
      </c>
      <c r="G68" s="5">
        <f>F68*E68</f>
        <v>4306612.5</v>
      </c>
      <c r="H68" s="6">
        <v>1394.2</v>
      </c>
      <c r="I68" s="7">
        <f>H68*E68</f>
        <v>1045650</v>
      </c>
      <c r="J68" s="5">
        <f>G68</f>
        <v>4306612.5</v>
      </c>
      <c r="K68" s="8">
        <f>I68</f>
        <v>1045650</v>
      </c>
      <c r="L68" s="9">
        <f>J68+K68</f>
        <v>5352262.5</v>
      </c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</row>
    <row r="69" spans="1:23" ht="21.75" customHeight="1">
      <c r="A69" s="1">
        <v>2</v>
      </c>
      <c r="B69" s="2" t="s">
        <v>59</v>
      </c>
      <c r="C69" s="2"/>
      <c r="D69" s="2"/>
      <c r="E69" s="3">
        <v>650</v>
      </c>
      <c r="F69" s="4">
        <v>228.34</v>
      </c>
      <c r="G69" s="5">
        <f t="shared" ref="G69:G72" si="13">F69*E69</f>
        <v>148421</v>
      </c>
      <c r="H69" s="6">
        <v>270.45999999999998</v>
      </c>
      <c r="I69" s="7">
        <f t="shared" ref="I69:I72" si="14">H69*E69</f>
        <v>175799</v>
      </c>
      <c r="J69" s="5">
        <f t="shared" ref="J69:J72" si="15">G69</f>
        <v>148421</v>
      </c>
      <c r="K69" s="8">
        <f t="shared" ref="K69:K72" si="16">I69</f>
        <v>175799</v>
      </c>
      <c r="L69" s="9">
        <f t="shared" ref="L69:L72" si="17">J69+K69</f>
        <v>324220</v>
      </c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</row>
    <row r="70" spans="1:23" ht="21.75" customHeight="1">
      <c r="A70" s="1"/>
      <c r="B70" s="2" t="s">
        <v>60</v>
      </c>
      <c r="C70" s="2"/>
      <c r="D70" s="2"/>
      <c r="E70" s="3">
        <v>200</v>
      </c>
      <c r="F70" s="4">
        <v>142.63</v>
      </c>
      <c r="G70" s="5">
        <f t="shared" si="13"/>
        <v>28526</v>
      </c>
      <c r="H70" s="6">
        <v>78.41</v>
      </c>
      <c r="I70" s="7">
        <f t="shared" si="14"/>
        <v>15682</v>
      </c>
      <c r="J70" s="5">
        <f t="shared" si="15"/>
        <v>28526</v>
      </c>
      <c r="K70" s="8">
        <f t="shared" si="16"/>
        <v>15682</v>
      </c>
      <c r="L70" s="9">
        <f t="shared" si="17"/>
        <v>44208</v>
      </c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</row>
    <row r="71" spans="1:23" ht="21.75" customHeight="1">
      <c r="A71" s="1"/>
      <c r="B71" s="2"/>
      <c r="C71" s="2"/>
      <c r="D71" s="2"/>
      <c r="E71" s="3"/>
      <c r="F71" s="4"/>
      <c r="G71" s="5">
        <f t="shared" si="13"/>
        <v>0</v>
      </c>
      <c r="H71" s="6"/>
      <c r="I71" s="7">
        <f t="shared" si="14"/>
        <v>0</v>
      </c>
      <c r="J71" s="5">
        <f t="shared" si="15"/>
        <v>0</v>
      </c>
      <c r="K71" s="8">
        <f t="shared" si="16"/>
        <v>0</v>
      </c>
      <c r="L71" s="9">
        <f t="shared" si="17"/>
        <v>0</v>
      </c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</row>
    <row r="72" spans="1:23" ht="21.75" customHeight="1" thickBot="1">
      <c r="A72" s="10"/>
      <c r="B72" s="11"/>
      <c r="C72" s="11"/>
      <c r="D72" s="11"/>
      <c r="E72" s="12"/>
      <c r="F72" s="13"/>
      <c r="G72" s="5">
        <f t="shared" si="13"/>
        <v>0</v>
      </c>
      <c r="H72" s="15"/>
      <c r="I72" s="7">
        <f t="shared" si="14"/>
        <v>0</v>
      </c>
      <c r="J72" s="5">
        <f t="shared" si="15"/>
        <v>0</v>
      </c>
      <c r="K72" s="8">
        <f t="shared" si="16"/>
        <v>0</v>
      </c>
      <c r="L72" s="9">
        <f t="shared" si="17"/>
        <v>0</v>
      </c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</row>
    <row r="73" spans="1:23" ht="30.75" customHeight="1" thickTop="1" thickBot="1">
      <c r="A73" s="19"/>
      <c r="B73" s="20" t="s">
        <v>50</v>
      </c>
      <c r="C73" s="20"/>
      <c r="D73" s="20"/>
      <c r="E73" s="21"/>
      <c r="F73" s="22">
        <f t="shared" ref="F73" si="18">SUM(F68:F72)</f>
        <v>6113.12</v>
      </c>
      <c r="G73" s="23">
        <f t="shared" ref="G73" si="19">SUM(G68:G72)</f>
        <v>4483559.5</v>
      </c>
      <c r="H73" s="24">
        <f t="shared" ref="H73" si="20">SUM(H68:H72)</f>
        <v>1743.0700000000002</v>
      </c>
      <c r="I73" s="25">
        <f t="shared" ref="I73" si="21">SUM(I68:I72)</f>
        <v>1237131</v>
      </c>
      <c r="J73" s="23">
        <f t="shared" ref="J73" si="22">SUM(J68:J72)</f>
        <v>4483559.5</v>
      </c>
      <c r="K73" s="26">
        <f t="shared" ref="K73" si="23">SUM(K68:K72)</f>
        <v>1237131</v>
      </c>
      <c r="L73" s="27">
        <f t="shared" ref="L73" si="24">SUM(L68:L72)</f>
        <v>5720690.5</v>
      </c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</row>
    <row r="74" spans="1:23" ht="21.75" customHeight="1" thickTop="1">
      <c r="A74" s="47"/>
      <c r="B74" s="48" t="s">
        <v>48</v>
      </c>
      <c r="C74" s="48"/>
      <c r="D74" s="48"/>
      <c r="E74" s="49">
        <v>0</v>
      </c>
      <c r="F74" s="50">
        <v>0</v>
      </c>
      <c r="G74" s="51">
        <v>0</v>
      </c>
      <c r="H74" s="53">
        <v>0</v>
      </c>
      <c r="I74" s="51">
        <v>0</v>
      </c>
      <c r="J74" s="51">
        <v>0</v>
      </c>
      <c r="K74" s="51">
        <v>0</v>
      </c>
      <c r="L74" s="54">
        <v>0</v>
      </c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</row>
    <row r="75" spans="1:23" ht="21.75" customHeight="1">
      <c r="A75" s="1">
        <v>4</v>
      </c>
      <c r="B75" s="2" t="s">
        <v>45</v>
      </c>
      <c r="C75" s="2"/>
      <c r="D75" s="2"/>
      <c r="E75" s="3">
        <v>22.5</v>
      </c>
      <c r="F75" s="4">
        <v>2919.29</v>
      </c>
      <c r="G75" s="5">
        <f t="shared" ref="G75:G77" si="25">F75*E75</f>
        <v>65684.024999999994</v>
      </c>
      <c r="H75" s="6">
        <v>1664.66</v>
      </c>
      <c r="I75" s="5">
        <f t="shared" ref="I75:I77" si="26">H75*E75</f>
        <v>37454.85</v>
      </c>
      <c r="J75" s="5">
        <f t="shared" ref="J75:J77" si="27">G75</f>
        <v>65684.024999999994</v>
      </c>
      <c r="K75" s="5">
        <f t="shared" ref="K75:K77" si="28">I75</f>
        <v>37454.85</v>
      </c>
      <c r="L75" s="9">
        <f t="shared" ref="L75:L77" si="29">J75+K75</f>
        <v>103138.875</v>
      </c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</row>
    <row r="76" spans="1:23" ht="21.75" customHeight="1">
      <c r="A76" s="1">
        <v>5</v>
      </c>
      <c r="B76" s="2" t="s">
        <v>46</v>
      </c>
      <c r="C76" s="2"/>
      <c r="D76" s="2"/>
      <c r="E76" s="3">
        <v>0</v>
      </c>
      <c r="F76" s="4">
        <v>0</v>
      </c>
      <c r="G76" s="5">
        <v>0</v>
      </c>
      <c r="H76" s="6"/>
      <c r="I76" s="5">
        <f t="shared" si="26"/>
        <v>0</v>
      </c>
      <c r="J76" s="5">
        <f t="shared" si="27"/>
        <v>0</v>
      </c>
      <c r="K76" s="5">
        <f t="shared" si="28"/>
        <v>0</v>
      </c>
      <c r="L76" s="9">
        <f t="shared" si="29"/>
        <v>0</v>
      </c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</row>
    <row r="77" spans="1:23" ht="21.75" customHeight="1">
      <c r="A77" s="1">
        <v>6</v>
      </c>
      <c r="B77" s="2"/>
      <c r="C77" s="2"/>
      <c r="D77" s="2"/>
      <c r="E77" s="3"/>
      <c r="F77" s="4"/>
      <c r="G77" s="5">
        <f t="shared" si="25"/>
        <v>0</v>
      </c>
      <c r="H77" s="6"/>
      <c r="I77" s="5">
        <f t="shared" si="26"/>
        <v>0</v>
      </c>
      <c r="J77" s="5">
        <f t="shared" si="27"/>
        <v>0</v>
      </c>
      <c r="K77" s="5">
        <f t="shared" si="28"/>
        <v>0</v>
      </c>
      <c r="L77" s="9">
        <f t="shared" si="29"/>
        <v>0</v>
      </c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</row>
    <row r="78" spans="1:23" ht="21.75" customHeight="1">
      <c r="A78" s="10"/>
      <c r="B78" s="11"/>
      <c r="C78" s="11"/>
      <c r="D78" s="11"/>
      <c r="E78" s="12"/>
      <c r="F78" s="13"/>
      <c r="G78" s="52"/>
      <c r="H78" s="15"/>
      <c r="I78" s="52"/>
      <c r="J78" s="52"/>
      <c r="K78" s="52"/>
      <c r="L78" s="18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</row>
    <row r="79" spans="1:23" ht="21.75" customHeight="1" thickBot="1">
      <c r="A79" s="32"/>
      <c r="B79" s="33" t="s">
        <v>49</v>
      </c>
      <c r="C79" s="33"/>
      <c r="D79" s="33"/>
      <c r="E79" s="34"/>
      <c r="F79" s="34">
        <f t="shared" ref="F79" si="30">SUM(F74:F78)</f>
        <v>2919.29</v>
      </c>
      <c r="G79" s="34">
        <f t="shared" ref="G79" si="31">SUM(G74:G78)</f>
        <v>65684.024999999994</v>
      </c>
      <c r="H79" s="34">
        <f t="shared" ref="H79" si="32">SUM(H74:H78)</f>
        <v>1664.66</v>
      </c>
      <c r="I79" s="34">
        <f t="shared" ref="I79" si="33">SUM(I74:I78)</f>
        <v>37454.85</v>
      </c>
      <c r="J79" s="34">
        <f t="shared" ref="J79" si="34">SUM(J74:J78)</f>
        <v>65684.024999999994</v>
      </c>
      <c r="K79" s="34">
        <f t="shared" ref="K79" si="35">SUM(K74:K78)</f>
        <v>37454.85</v>
      </c>
      <c r="L79" s="35">
        <f t="shared" ref="L79" si="36">SUM(L74:L78)</f>
        <v>103138.875</v>
      </c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</row>
    <row r="80" spans="1:23" ht="27.75" customHeight="1" thickTop="1" thickBot="1">
      <c r="A80" s="19"/>
      <c r="B80" s="20" t="s">
        <v>11</v>
      </c>
      <c r="C80" s="20"/>
      <c r="D80" s="36"/>
      <c r="E80" s="21"/>
      <c r="F80" s="22">
        <v>0</v>
      </c>
      <c r="G80" s="23">
        <f>G73+G79</f>
        <v>4549243.5250000004</v>
      </c>
      <c r="H80" s="37">
        <v>0</v>
      </c>
      <c r="I80" s="55">
        <f>I73+I79</f>
        <v>1274585.8500000001</v>
      </c>
      <c r="J80" s="39">
        <f>J73+J79</f>
        <v>4549243.5250000004</v>
      </c>
      <c r="K80" s="40">
        <f>K73+K79</f>
        <v>1274585.8500000001</v>
      </c>
      <c r="L80" s="27">
        <f>L73+L79</f>
        <v>5823829.375</v>
      </c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</row>
    <row r="81" spans="1:23" ht="21.75" customHeight="1" thickTop="1">
      <c r="A81" s="28"/>
      <c r="B81" s="41" t="s">
        <v>12</v>
      </c>
      <c r="C81" s="29">
        <v>0</v>
      </c>
      <c r="D81" s="29">
        <v>0</v>
      </c>
      <c r="E81" s="30">
        <v>0</v>
      </c>
      <c r="F81" s="30">
        <v>0</v>
      </c>
      <c r="G81" s="30">
        <v>0</v>
      </c>
      <c r="H81" s="30">
        <v>0</v>
      </c>
      <c r="I81" s="30">
        <v>0</v>
      </c>
      <c r="J81" s="30">
        <v>0</v>
      </c>
      <c r="K81" s="31">
        <v>0</v>
      </c>
      <c r="L81" s="42">
        <v>0</v>
      </c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</row>
    <row r="82" spans="1:23" ht="21.75" customHeight="1">
      <c r="A82" s="1"/>
      <c r="B82" s="43" t="s">
        <v>22</v>
      </c>
      <c r="C82" s="2"/>
      <c r="D82" s="2"/>
      <c r="E82" s="3"/>
      <c r="F82" s="3">
        <v>0</v>
      </c>
      <c r="G82" s="44">
        <f>G73*5%</f>
        <v>224177.97500000001</v>
      </c>
      <c r="H82" s="44">
        <v>0</v>
      </c>
      <c r="I82" s="44">
        <f>I73*5%</f>
        <v>61856.55</v>
      </c>
      <c r="J82" s="44">
        <f>J73*5%</f>
        <v>224177.97500000001</v>
      </c>
      <c r="K82" s="45">
        <f>K73*5%</f>
        <v>61856.55</v>
      </c>
      <c r="L82" s="46">
        <f>J82+K82</f>
        <v>286034.52500000002</v>
      </c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</row>
    <row r="83" spans="1:23" ht="21.75" customHeight="1">
      <c r="A83" s="1"/>
      <c r="B83" s="43" t="s">
        <v>53</v>
      </c>
      <c r="C83" s="2"/>
      <c r="D83" s="2"/>
      <c r="E83" s="3"/>
      <c r="F83" s="3"/>
      <c r="G83" s="44"/>
      <c r="H83" s="44"/>
      <c r="I83" s="44"/>
      <c r="J83" s="44">
        <v>0</v>
      </c>
      <c r="K83" s="45">
        <v>0</v>
      </c>
      <c r="L83" s="46">
        <f>J83+K83</f>
        <v>0</v>
      </c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</row>
    <row r="84" spans="1:23" ht="21.75" customHeight="1">
      <c r="A84" s="1"/>
      <c r="B84" s="43" t="s">
        <v>56</v>
      </c>
      <c r="C84" s="2"/>
      <c r="D84" s="2"/>
      <c r="E84" s="3"/>
      <c r="F84" s="3"/>
      <c r="G84" s="44"/>
      <c r="H84" s="44"/>
      <c r="I84" s="44"/>
      <c r="J84" s="44">
        <v>1077229</v>
      </c>
      <c r="K84" s="45">
        <v>0</v>
      </c>
      <c r="L84" s="46">
        <f t="shared" ref="L84:L87" si="37">J84+K84</f>
        <v>1077229</v>
      </c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</row>
    <row r="85" spans="1:23" ht="21.75" customHeight="1">
      <c r="A85" s="1"/>
      <c r="B85" s="71" t="s">
        <v>57</v>
      </c>
      <c r="C85" s="2"/>
      <c r="D85" s="2"/>
      <c r="E85" s="3"/>
      <c r="F85" s="3"/>
      <c r="G85" s="44"/>
      <c r="H85" s="44"/>
      <c r="I85" s="44"/>
      <c r="J85" s="44">
        <v>1096751</v>
      </c>
      <c r="K85" s="45">
        <v>2151085.5499999998</v>
      </c>
      <c r="L85" s="46">
        <f t="shared" si="37"/>
        <v>3247836.55</v>
      </c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</row>
    <row r="86" spans="1:23" ht="21.75" customHeight="1">
      <c r="A86" s="1"/>
      <c r="B86" s="43" t="s">
        <v>55</v>
      </c>
      <c r="C86" s="2"/>
      <c r="D86" s="2"/>
      <c r="E86" s="3"/>
      <c r="F86" s="3"/>
      <c r="G86" s="44"/>
      <c r="H86" s="44"/>
      <c r="I86" s="44"/>
      <c r="J86" s="44">
        <v>0</v>
      </c>
      <c r="K86" s="45">
        <v>0</v>
      </c>
      <c r="L86" s="46">
        <f t="shared" si="37"/>
        <v>0</v>
      </c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</row>
    <row r="87" spans="1:23" ht="21.75" customHeight="1">
      <c r="A87" s="1"/>
      <c r="B87" s="43" t="s">
        <v>54</v>
      </c>
      <c r="C87" s="2"/>
      <c r="D87" s="2"/>
      <c r="E87" s="3"/>
      <c r="F87" s="3"/>
      <c r="G87" s="44"/>
      <c r="H87" s="44"/>
      <c r="I87" s="44"/>
      <c r="J87" s="44">
        <v>0</v>
      </c>
      <c r="K87" s="45">
        <v>0</v>
      </c>
      <c r="L87" s="46">
        <f t="shared" si="37"/>
        <v>0</v>
      </c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</row>
    <row r="88" spans="1:23" ht="25.5" customHeight="1" thickBot="1">
      <c r="A88" s="111"/>
      <c r="B88" s="72" t="s">
        <v>13</v>
      </c>
      <c r="C88" s="72"/>
      <c r="D88" s="72"/>
      <c r="E88" s="73"/>
      <c r="F88" s="73"/>
      <c r="G88" s="73"/>
      <c r="H88" s="73"/>
      <c r="I88" s="73"/>
      <c r="J88" s="74">
        <f>SUM(J81:J87)</f>
        <v>2398157.9750000001</v>
      </c>
      <c r="K88" s="75">
        <f>SUM(K81:K87)</f>
        <v>2212942.0999999996</v>
      </c>
      <c r="L88" s="76">
        <f>SUM(L81:L87)</f>
        <v>4611100.0749999993</v>
      </c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</row>
    <row r="89" spans="1:23" ht="25.5" customHeight="1" thickTop="1" thickBot="1">
      <c r="A89" s="19"/>
      <c r="B89" s="20" t="s">
        <v>14</v>
      </c>
      <c r="C89" s="20"/>
      <c r="D89" s="20"/>
      <c r="E89" s="21"/>
      <c r="F89" s="21"/>
      <c r="G89" s="21"/>
      <c r="H89" s="21"/>
      <c r="I89" s="21" t="s">
        <v>63</v>
      </c>
      <c r="J89" s="77">
        <v>43234</v>
      </c>
      <c r="K89" s="24">
        <f>L89</f>
        <v>1212729.3000000007</v>
      </c>
      <c r="L89" s="78">
        <f>L80-L88</f>
        <v>1212729.3000000007</v>
      </c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</row>
    <row r="90" spans="1:23" ht="21.75" customHeight="1" thickTop="1" thickBot="1">
      <c r="A90" s="365" t="s">
        <v>16</v>
      </c>
      <c r="B90" s="366"/>
      <c r="C90" s="366"/>
      <c r="D90" s="366"/>
      <c r="E90" s="366"/>
      <c r="F90" s="366"/>
      <c r="G90" s="367"/>
      <c r="H90" s="365" t="s">
        <v>62</v>
      </c>
      <c r="I90" s="366"/>
      <c r="J90" s="366"/>
      <c r="K90" s="366"/>
      <c r="L90" s="367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</row>
    <row r="91" spans="1:23" ht="21.75" customHeight="1" thickTop="1">
      <c r="A91" s="80"/>
      <c r="B91" s="122" t="s">
        <v>17</v>
      </c>
      <c r="C91" s="122"/>
      <c r="D91" s="122" t="s">
        <v>18</v>
      </c>
      <c r="E91" s="80"/>
      <c r="F91" s="368" t="s">
        <v>19</v>
      </c>
      <c r="G91" s="368"/>
      <c r="H91" s="368"/>
      <c r="I91" s="117"/>
      <c r="J91" s="368" t="s">
        <v>19</v>
      </c>
      <c r="K91" s="368"/>
      <c r="L91" s="368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</row>
    <row r="92" spans="1:23" ht="23.25" customHeight="1">
      <c r="A92" s="79" t="s">
        <v>0</v>
      </c>
      <c r="B92" s="118"/>
      <c r="C92" s="79"/>
      <c r="D92" s="79"/>
      <c r="E92" s="79"/>
      <c r="F92" s="79"/>
      <c r="G92" s="79"/>
      <c r="H92" s="79"/>
      <c r="I92" s="79"/>
      <c r="J92" s="79"/>
      <c r="K92" s="79"/>
      <c r="L92" s="82">
        <v>4</v>
      </c>
      <c r="M92" s="79"/>
      <c r="N92" s="79"/>
      <c r="O92" s="79"/>
      <c r="P92" s="80"/>
      <c r="Q92" s="80"/>
      <c r="R92" s="80"/>
      <c r="S92" s="80"/>
      <c r="T92" s="80"/>
      <c r="U92" s="80"/>
      <c r="V92" s="80"/>
      <c r="W92" s="80"/>
    </row>
    <row r="93" spans="1:23" ht="21" customHeight="1">
      <c r="A93" s="358" t="s">
        <v>72</v>
      </c>
      <c r="B93" s="358"/>
      <c r="C93" s="358"/>
      <c r="D93" s="358"/>
      <c r="E93" s="358"/>
      <c r="F93" s="358"/>
      <c r="G93" s="358"/>
      <c r="H93" s="358"/>
      <c r="I93" s="358"/>
      <c r="J93" s="358"/>
      <c r="K93" s="358"/>
      <c r="L93" s="358"/>
      <c r="M93" s="79"/>
      <c r="N93" s="79"/>
      <c r="O93" s="79"/>
      <c r="P93" s="80"/>
      <c r="Q93" s="80"/>
      <c r="R93" s="80"/>
      <c r="S93" s="80"/>
      <c r="T93" s="80"/>
      <c r="U93" s="80"/>
      <c r="V93" s="80"/>
      <c r="W93" s="80"/>
    </row>
    <row r="94" spans="1:23" ht="21" customHeight="1">
      <c r="A94" s="359" t="s">
        <v>52</v>
      </c>
      <c r="B94" s="359"/>
      <c r="C94" s="359"/>
      <c r="D94" s="359"/>
      <c r="E94" s="359"/>
      <c r="F94" s="359"/>
      <c r="G94" s="359"/>
      <c r="H94" s="359"/>
      <c r="I94" s="359"/>
      <c r="J94" s="359"/>
      <c r="K94" s="359"/>
      <c r="L94" s="359"/>
      <c r="M94" s="79"/>
      <c r="N94" s="79"/>
      <c r="O94" s="79"/>
      <c r="P94" s="80"/>
      <c r="Q94" s="80"/>
      <c r="R94" s="80"/>
      <c r="S94" s="80"/>
      <c r="T94" s="80"/>
      <c r="U94" s="80"/>
      <c r="V94" s="80"/>
      <c r="W94" s="80"/>
    </row>
    <row r="95" spans="1:23" ht="21" customHeight="1" thickBot="1">
      <c r="A95" s="359" t="s">
        <v>80</v>
      </c>
      <c r="B95" s="359"/>
      <c r="C95" s="359"/>
      <c r="D95" s="359"/>
      <c r="E95" s="359"/>
      <c r="F95" s="359"/>
      <c r="G95" s="359"/>
      <c r="H95" s="359"/>
      <c r="I95" s="359"/>
      <c r="J95" s="359"/>
      <c r="K95" s="359"/>
      <c r="L95" s="359"/>
      <c r="M95" s="83"/>
      <c r="N95" s="83"/>
      <c r="O95" s="83"/>
      <c r="P95" s="80"/>
      <c r="Q95" s="80"/>
      <c r="R95" s="80"/>
      <c r="S95" s="80"/>
      <c r="T95" s="80"/>
      <c r="U95" s="80"/>
      <c r="V95" s="80"/>
      <c r="W95" s="80"/>
    </row>
    <row r="96" spans="1:23" ht="19.5" customHeight="1" thickTop="1" thickBot="1">
      <c r="A96" s="47" t="s">
        <v>4</v>
      </c>
      <c r="B96" s="84" t="s">
        <v>47</v>
      </c>
      <c r="C96" s="84" t="s">
        <v>6</v>
      </c>
      <c r="D96" s="84" t="s">
        <v>21</v>
      </c>
      <c r="E96" s="84" t="s">
        <v>29</v>
      </c>
      <c r="F96" s="360" t="s">
        <v>7</v>
      </c>
      <c r="G96" s="360"/>
      <c r="H96" s="360"/>
      <c r="I96" s="361"/>
      <c r="J96" s="362" t="s">
        <v>33</v>
      </c>
      <c r="K96" s="363"/>
      <c r="L96" s="364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</row>
    <row r="97" spans="1:23" ht="21.75" customHeight="1" thickTop="1">
      <c r="A97" s="1"/>
      <c r="B97" s="29"/>
      <c r="C97" s="85" t="s">
        <v>8</v>
      </c>
      <c r="D97" s="85" t="s">
        <v>20</v>
      </c>
      <c r="E97" s="85" t="s">
        <v>30</v>
      </c>
      <c r="F97" s="63" t="s">
        <v>27</v>
      </c>
      <c r="G97" s="64" t="s">
        <v>25</v>
      </c>
      <c r="H97" s="65" t="s">
        <v>31</v>
      </c>
      <c r="I97" s="66" t="s">
        <v>25</v>
      </c>
      <c r="J97" s="64" t="s">
        <v>35</v>
      </c>
      <c r="K97" s="119" t="s">
        <v>36</v>
      </c>
      <c r="L97" s="120" t="s">
        <v>34</v>
      </c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</row>
    <row r="98" spans="1:23" ht="21" customHeight="1">
      <c r="A98" s="1"/>
      <c r="B98" s="2" t="s">
        <v>41</v>
      </c>
      <c r="C98" s="29" t="s">
        <v>8</v>
      </c>
      <c r="D98" s="29" t="s">
        <v>42</v>
      </c>
      <c r="E98" s="29" t="s">
        <v>9</v>
      </c>
      <c r="F98" s="67" t="s">
        <v>28</v>
      </c>
      <c r="G98" s="68" t="s">
        <v>26</v>
      </c>
      <c r="H98" s="69" t="s">
        <v>10</v>
      </c>
      <c r="I98" s="70" t="s">
        <v>32</v>
      </c>
      <c r="J98" s="90" t="s">
        <v>28</v>
      </c>
      <c r="K98" s="91" t="s">
        <v>37</v>
      </c>
      <c r="L98" s="92" t="s">
        <v>38</v>
      </c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</row>
    <row r="99" spans="1:23" ht="21.75" customHeight="1">
      <c r="A99" s="1">
        <v>1</v>
      </c>
      <c r="B99" s="2" t="s">
        <v>58</v>
      </c>
      <c r="C99" s="2"/>
      <c r="D99" s="2"/>
      <c r="E99" s="3">
        <v>750</v>
      </c>
      <c r="F99" s="4">
        <v>3051.2</v>
      </c>
      <c r="G99" s="5">
        <f>F99*E99</f>
        <v>2288400</v>
      </c>
      <c r="H99" s="6">
        <v>2690.95</v>
      </c>
      <c r="I99" s="7">
        <f>H99*E99</f>
        <v>2018212.4999999998</v>
      </c>
      <c r="J99" s="5">
        <f>G99</f>
        <v>2288400</v>
      </c>
      <c r="K99" s="8">
        <f>I99</f>
        <v>2018212.4999999998</v>
      </c>
      <c r="L99" s="9">
        <f>J99+K99</f>
        <v>4306612.5</v>
      </c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</row>
    <row r="100" spans="1:23" ht="21.75" customHeight="1">
      <c r="A100" s="1">
        <v>2</v>
      </c>
      <c r="B100" s="2" t="s">
        <v>59</v>
      </c>
      <c r="C100" s="2"/>
      <c r="D100" s="2"/>
      <c r="E100" s="3">
        <v>650</v>
      </c>
      <c r="F100" s="4">
        <v>0</v>
      </c>
      <c r="G100" s="5">
        <f t="shared" ref="G100:G103" si="38">F100*E100</f>
        <v>0</v>
      </c>
      <c r="H100" s="6">
        <v>228.34</v>
      </c>
      <c r="I100" s="7">
        <f t="shared" ref="I100:I103" si="39">H100*E100</f>
        <v>148421</v>
      </c>
      <c r="J100" s="5">
        <f t="shared" ref="J100:J103" si="40">G100</f>
        <v>0</v>
      </c>
      <c r="K100" s="8">
        <f t="shared" ref="K100:K103" si="41">I100</f>
        <v>148421</v>
      </c>
      <c r="L100" s="9">
        <f t="shared" ref="L100:L103" si="42">J100+K100</f>
        <v>148421</v>
      </c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</row>
    <row r="101" spans="1:23" ht="21.75" customHeight="1">
      <c r="A101" s="1"/>
      <c r="B101" s="2" t="s">
        <v>60</v>
      </c>
      <c r="C101" s="2"/>
      <c r="D101" s="2"/>
      <c r="E101" s="3">
        <v>200</v>
      </c>
      <c r="F101" s="4">
        <v>0</v>
      </c>
      <c r="G101" s="5">
        <f t="shared" si="38"/>
        <v>0</v>
      </c>
      <c r="H101" s="6">
        <v>142.63</v>
      </c>
      <c r="I101" s="7">
        <f t="shared" si="39"/>
        <v>28526</v>
      </c>
      <c r="J101" s="5">
        <f t="shared" si="40"/>
        <v>0</v>
      </c>
      <c r="K101" s="8">
        <f t="shared" si="41"/>
        <v>28526</v>
      </c>
      <c r="L101" s="9">
        <f t="shared" si="42"/>
        <v>28526</v>
      </c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</row>
    <row r="102" spans="1:23" ht="21.75" customHeight="1">
      <c r="A102" s="1"/>
      <c r="B102" s="2"/>
      <c r="C102" s="2"/>
      <c r="D102" s="2"/>
      <c r="E102" s="3"/>
      <c r="F102" s="4"/>
      <c r="G102" s="5">
        <f t="shared" si="38"/>
        <v>0</v>
      </c>
      <c r="H102" s="6"/>
      <c r="I102" s="7">
        <f t="shared" si="39"/>
        <v>0</v>
      </c>
      <c r="J102" s="5">
        <f t="shared" si="40"/>
        <v>0</v>
      </c>
      <c r="K102" s="8">
        <f t="shared" si="41"/>
        <v>0</v>
      </c>
      <c r="L102" s="9">
        <f t="shared" si="42"/>
        <v>0</v>
      </c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</row>
    <row r="103" spans="1:23" ht="21.75" customHeight="1" thickBot="1">
      <c r="A103" s="10"/>
      <c r="B103" s="11"/>
      <c r="C103" s="11"/>
      <c r="D103" s="11"/>
      <c r="E103" s="12"/>
      <c r="F103" s="13"/>
      <c r="G103" s="5">
        <f t="shared" si="38"/>
        <v>0</v>
      </c>
      <c r="H103" s="15"/>
      <c r="I103" s="7">
        <f t="shared" si="39"/>
        <v>0</v>
      </c>
      <c r="J103" s="5">
        <f t="shared" si="40"/>
        <v>0</v>
      </c>
      <c r="K103" s="8">
        <f t="shared" si="41"/>
        <v>0</v>
      </c>
      <c r="L103" s="9">
        <f t="shared" si="42"/>
        <v>0</v>
      </c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</row>
    <row r="104" spans="1:23" ht="30.75" customHeight="1" thickTop="1" thickBot="1">
      <c r="A104" s="19"/>
      <c r="B104" s="20" t="s">
        <v>50</v>
      </c>
      <c r="C104" s="20"/>
      <c r="D104" s="20"/>
      <c r="E104" s="21"/>
      <c r="F104" s="22">
        <f t="shared" ref="F104" si="43">SUM(F99:F103)</f>
        <v>3051.2</v>
      </c>
      <c r="G104" s="23">
        <f t="shared" ref="G104" si="44">SUM(G99:G103)</f>
        <v>2288400</v>
      </c>
      <c r="H104" s="24">
        <f t="shared" ref="H104" si="45">SUM(H99:H103)</f>
        <v>3061.92</v>
      </c>
      <c r="I104" s="25">
        <f t="shared" ref="I104" si="46">SUM(I99:I103)</f>
        <v>2195159.5</v>
      </c>
      <c r="J104" s="23">
        <f t="shared" ref="J104" si="47">SUM(J99:J103)</f>
        <v>2288400</v>
      </c>
      <c r="K104" s="26">
        <f t="shared" ref="K104" si="48">SUM(K99:K103)</f>
        <v>2195159.5</v>
      </c>
      <c r="L104" s="27">
        <f t="shared" ref="L104" si="49">SUM(L99:L103)</f>
        <v>4483559.5</v>
      </c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</row>
    <row r="105" spans="1:23" ht="21.75" customHeight="1" thickTop="1">
      <c r="A105" s="47"/>
      <c r="B105" s="48" t="s">
        <v>48</v>
      </c>
      <c r="C105" s="48"/>
      <c r="D105" s="48"/>
      <c r="E105" s="49">
        <v>0</v>
      </c>
      <c r="F105" s="50">
        <v>0</v>
      </c>
      <c r="G105" s="51">
        <v>0</v>
      </c>
      <c r="H105" s="53">
        <v>0</v>
      </c>
      <c r="I105" s="51">
        <v>0</v>
      </c>
      <c r="J105" s="51">
        <v>0</v>
      </c>
      <c r="K105" s="51">
        <v>0</v>
      </c>
      <c r="L105" s="54">
        <v>0</v>
      </c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</row>
    <row r="106" spans="1:23" ht="21.75" customHeight="1">
      <c r="A106" s="1">
        <v>4</v>
      </c>
      <c r="B106" s="2" t="s">
        <v>45</v>
      </c>
      <c r="C106" s="2"/>
      <c r="D106" s="2"/>
      <c r="E106" s="3">
        <v>22.5</v>
      </c>
      <c r="F106" s="4">
        <v>0</v>
      </c>
      <c r="G106" s="5">
        <f t="shared" ref="G106" si="50">F106*E106</f>
        <v>0</v>
      </c>
      <c r="H106" s="6">
        <v>2919.29</v>
      </c>
      <c r="I106" s="5">
        <f t="shared" ref="I106:I108" si="51">H106*E106</f>
        <v>65684.024999999994</v>
      </c>
      <c r="J106" s="5">
        <f t="shared" ref="J106:J108" si="52">G106</f>
        <v>0</v>
      </c>
      <c r="K106" s="5">
        <f t="shared" ref="K106:K108" si="53">I106</f>
        <v>65684.024999999994</v>
      </c>
      <c r="L106" s="9">
        <f t="shared" ref="L106:L108" si="54">J106+K106</f>
        <v>65684.024999999994</v>
      </c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</row>
    <row r="107" spans="1:23" ht="21.75" customHeight="1">
      <c r="A107" s="1">
        <v>5</v>
      </c>
      <c r="B107" s="2" t="s">
        <v>46</v>
      </c>
      <c r="C107" s="2"/>
      <c r="D107" s="2"/>
      <c r="E107" s="3">
        <v>0</v>
      </c>
      <c r="F107" s="4">
        <v>0</v>
      </c>
      <c r="G107" s="5">
        <v>0</v>
      </c>
      <c r="H107" s="6"/>
      <c r="I107" s="5">
        <f t="shared" si="51"/>
        <v>0</v>
      </c>
      <c r="J107" s="5">
        <f t="shared" si="52"/>
        <v>0</v>
      </c>
      <c r="K107" s="5">
        <f t="shared" si="53"/>
        <v>0</v>
      </c>
      <c r="L107" s="9">
        <f t="shared" si="54"/>
        <v>0</v>
      </c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</row>
    <row r="108" spans="1:23" ht="21.75" customHeight="1">
      <c r="A108" s="1">
        <v>6</v>
      </c>
      <c r="B108" s="2"/>
      <c r="C108" s="2"/>
      <c r="D108" s="2"/>
      <c r="E108" s="3"/>
      <c r="F108" s="4"/>
      <c r="G108" s="5">
        <f t="shared" ref="G108" si="55">F108*E108</f>
        <v>0</v>
      </c>
      <c r="H108" s="6"/>
      <c r="I108" s="5">
        <f t="shared" si="51"/>
        <v>0</v>
      </c>
      <c r="J108" s="5">
        <f t="shared" si="52"/>
        <v>0</v>
      </c>
      <c r="K108" s="5">
        <f t="shared" si="53"/>
        <v>0</v>
      </c>
      <c r="L108" s="9">
        <f t="shared" si="54"/>
        <v>0</v>
      </c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</row>
    <row r="109" spans="1:23" ht="21.75" customHeight="1">
      <c r="A109" s="10"/>
      <c r="B109" s="11"/>
      <c r="C109" s="11"/>
      <c r="D109" s="11"/>
      <c r="E109" s="12"/>
      <c r="F109" s="13"/>
      <c r="G109" s="52"/>
      <c r="H109" s="15"/>
      <c r="I109" s="52"/>
      <c r="J109" s="52"/>
      <c r="K109" s="52"/>
      <c r="L109" s="18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</row>
    <row r="110" spans="1:23" ht="21.75" customHeight="1" thickBot="1">
      <c r="A110" s="32"/>
      <c r="B110" s="33" t="s">
        <v>49</v>
      </c>
      <c r="C110" s="33"/>
      <c r="D110" s="33"/>
      <c r="E110" s="34"/>
      <c r="F110" s="34">
        <f t="shared" ref="F110" si="56">SUM(F105:F109)</f>
        <v>0</v>
      </c>
      <c r="G110" s="34">
        <f t="shared" ref="G110" si="57">SUM(G105:G109)</f>
        <v>0</v>
      </c>
      <c r="H110" s="34">
        <f t="shared" ref="H110" si="58">SUM(H105:H109)</f>
        <v>2919.29</v>
      </c>
      <c r="I110" s="34">
        <f t="shared" ref="I110" si="59">SUM(I105:I109)</f>
        <v>65684.024999999994</v>
      </c>
      <c r="J110" s="34">
        <f t="shared" ref="J110" si="60">SUM(J105:J109)</f>
        <v>0</v>
      </c>
      <c r="K110" s="34">
        <f t="shared" ref="K110" si="61">SUM(K105:K109)</f>
        <v>65684.024999999994</v>
      </c>
      <c r="L110" s="35">
        <f t="shared" ref="L110" si="62">SUM(L105:L109)</f>
        <v>65684.024999999994</v>
      </c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</row>
    <row r="111" spans="1:23" ht="27.75" customHeight="1" thickTop="1" thickBot="1">
      <c r="A111" s="19"/>
      <c r="B111" s="20" t="s">
        <v>11</v>
      </c>
      <c r="C111" s="20"/>
      <c r="D111" s="36"/>
      <c r="E111" s="21"/>
      <c r="F111" s="22">
        <v>0</v>
      </c>
      <c r="G111" s="23">
        <f>G104+G110</f>
        <v>2288400</v>
      </c>
      <c r="H111" s="37">
        <v>0</v>
      </c>
      <c r="I111" s="55">
        <f>I104+I110</f>
        <v>2260843.5249999999</v>
      </c>
      <c r="J111" s="39">
        <f>J104+J110</f>
        <v>2288400</v>
      </c>
      <c r="K111" s="40">
        <f>K104+K110</f>
        <v>2260843.5249999999</v>
      </c>
      <c r="L111" s="27">
        <f>L104+L110</f>
        <v>4549243.5250000004</v>
      </c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</row>
    <row r="112" spans="1:23" ht="21.75" customHeight="1" thickTop="1">
      <c r="A112" s="28"/>
      <c r="B112" s="41" t="s">
        <v>12</v>
      </c>
      <c r="C112" s="29">
        <v>0</v>
      </c>
      <c r="D112" s="29">
        <v>0</v>
      </c>
      <c r="E112" s="30">
        <v>0</v>
      </c>
      <c r="F112" s="30">
        <v>0</v>
      </c>
      <c r="G112" s="30">
        <v>0</v>
      </c>
      <c r="H112" s="30">
        <v>0</v>
      </c>
      <c r="I112" s="30">
        <v>0</v>
      </c>
      <c r="J112" s="30">
        <v>0</v>
      </c>
      <c r="K112" s="31">
        <v>0</v>
      </c>
      <c r="L112" s="42">
        <v>0</v>
      </c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</row>
    <row r="113" spans="1:23" ht="21.75" customHeight="1">
      <c r="A113" s="1"/>
      <c r="B113" s="43" t="s">
        <v>22</v>
      </c>
      <c r="C113" s="2"/>
      <c r="D113" s="2"/>
      <c r="E113" s="3"/>
      <c r="F113" s="3">
        <v>0</v>
      </c>
      <c r="G113" s="44">
        <f>G104*5%</f>
        <v>114420</v>
      </c>
      <c r="H113" s="44">
        <v>0</v>
      </c>
      <c r="I113" s="44">
        <f>I104*5%</f>
        <v>109757.97500000001</v>
      </c>
      <c r="J113" s="44">
        <f>J104*5%</f>
        <v>114420</v>
      </c>
      <c r="K113" s="45">
        <f>K104*5%</f>
        <v>109757.97500000001</v>
      </c>
      <c r="L113" s="46">
        <f>J113+K113</f>
        <v>224177.97500000001</v>
      </c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</row>
    <row r="114" spans="1:23" ht="21.75" customHeight="1">
      <c r="A114" s="1"/>
      <c r="B114" s="43" t="s">
        <v>53</v>
      </c>
      <c r="C114" s="2"/>
      <c r="D114" s="2"/>
      <c r="E114" s="3"/>
      <c r="F114" s="3"/>
      <c r="G114" s="44"/>
      <c r="H114" s="44"/>
      <c r="I114" s="44"/>
      <c r="J114" s="44">
        <v>0</v>
      </c>
      <c r="K114" s="45">
        <v>0</v>
      </c>
      <c r="L114" s="46">
        <f>J114+K114</f>
        <v>0</v>
      </c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</row>
    <row r="115" spans="1:23" ht="21.75" customHeight="1">
      <c r="A115" s="1"/>
      <c r="B115" s="43" t="s">
        <v>56</v>
      </c>
      <c r="C115" s="2"/>
      <c r="D115" s="2"/>
      <c r="E115" s="3"/>
      <c r="F115" s="3"/>
      <c r="G115" s="44"/>
      <c r="H115" s="44"/>
      <c r="I115" s="44"/>
      <c r="J115" s="44">
        <v>1077229</v>
      </c>
      <c r="K115" s="45">
        <v>0</v>
      </c>
      <c r="L115" s="46">
        <f t="shared" ref="L115:L118" si="63">J115+K115</f>
        <v>1077229</v>
      </c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</row>
    <row r="116" spans="1:23" ht="21.75" customHeight="1">
      <c r="A116" s="1"/>
      <c r="B116" s="71" t="s">
        <v>57</v>
      </c>
      <c r="C116" s="2"/>
      <c r="D116" s="2"/>
      <c r="E116" s="3"/>
      <c r="F116" s="3"/>
      <c r="G116" s="44"/>
      <c r="H116" s="44"/>
      <c r="I116" s="44"/>
      <c r="J116" s="44">
        <v>0</v>
      </c>
      <c r="K116" s="45">
        <v>1096751</v>
      </c>
      <c r="L116" s="46">
        <f t="shared" si="63"/>
        <v>1096751</v>
      </c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</row>
    <row r="117" spans="1:23" ht="21.75" customHeight="1">
      <c r="A117" s="1"/>
      <c r="B117" s="43" t="s">
        <v>55</v>
      </c>
      <c r="C117" s="2"/>
      <c r="D117" s="2"/>
      <c r="E117" s="3"/>
      <c r="F117" s="3"/>
      <c r="G117" s="44"/>
      <c r="H117" s="44"/>
      <c r="I117" s="44"/>
      <c r="J117" s="44">
        <v>0</v>
      </c>
      <c r="K117" s="45">
        <v>0</v>
      </c>
      <c r="L117" s="46">
        <f t="shared" si="63"/>
        <v>0</v>
      </c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</row>
    <row r="118" spans="1:23" ht="21.75" customHeight="1">
      <c r="A118" s="1"/>
      <c r="B118" s="43" t="s">
        <v>54</v>
      </c>
      <c r="C118" s="2"/>
      <c r="D118" s="2"/>
      <c r="E118" s="3"/>
      <c r="F118" s="3"/>
      <c r="G118" s="44"/>
      <c r="H118" s="44"/>
      <c r="I118" s="44"/>
      <c r="J118" s="44">
        <v>0</v>
      </c>
      <c r="K118" s="45">
        <v>0</v>
      </c>
      <c r="L118" s="46">
        <f t="shared" si="63"/>
        <v>0</v>
      </c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</row>
    <row r="119" spans="1:23" ht="25.5" customHeight="1" thickBot="1">
      <c r="A119" s="111"/>
      <c r="B119" s="72" t="s">
        <v>13</v>
      </c>
      <c r="C119" s="72"/>
      <c r="D119" s="72"/>
      <c r="E119" s="73"/>
      <c r="F119" s="73"/>
      <c r="G119" s="73"/>
      <c r="H119" s="73"/>
      <c r="I119" s="73"/>
      <c r="J119" s="74">
        <f>SUM(J112:J118)</f>
        <v>1191649</v>
      </c>
      <c r="K119" s="75">
        <f>SUM(K112:K118)</f>
        <v>1206508.9750000001</v>
      </c>
      <c r="L119" s="76">
        <f>SUM(L112:L118)</f>
        <v>2398157.9750000001</v>
      </c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</row>
    <row r="120" spans="1:23" ht="25.5" customHeight="1" thickTop="1" thickBot="1">
      <c r="A120" s="19"/>
      <c r="B120" s="20" t="s">
        <v>14</v>
      </c>
      <c r="C120" s="20"/>
      <c r="D120" s="20"/>
      <c r="E120" s="21"/>
      <c r="F120" s="21"/>
      <c r="G120" s="21"/>
      <c r="H120" s="21"/>
      <c r="I120" s="21" t="s">
        <v>63</v>
      </c>
      <c r="J120" s="77">
        <v>43221</v>
      </c>
      <c r="K120" s="24"/>
      <c r="L120" s="78">
        <f>L111-L119</f>
        <v>2151085.5500000003</v>
      </c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</row>
    <row r="121" spans="1:23" ht="21.75" customHeight="1" thickTop="1" thickBot="1">
      <c r="A121" s="365" t="s">
        <v>16</v>
      </c>
      <c r="B121" s="366"/>
      <c r="C121" s="366"/>
      <c r="D121" s="366"/>
      <c r="E121" s="366"/>
      <c r="F121" s="366"/>
      <c r="G121" s="367"/>
      <c r="H121" s="365" t="s">
        <v>62</v>
      </c>
      <c r="I121" s="366"/>
      <c r="J121" s="366"/>
      <c r="K121" s="366"/>
      <c r="L121" s="367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</row>
    <row r="122" spans="1:23" ht="21.75" customHeight="1" thickTop="1">
      <c r="A122" s="80"/>
      <c r="B122" s="122" t="s">
        <v>17</v>
      </c>
      <c r="C122" s="122"/>
      <c r="D122" s="122" t="s">
        <v>18</v>
      </c>
      <c r="E122" s="80"/>
      <c r="F122" s="368" t="s">
        <v>19</v>
      </c>
      <c r="G122" s="368"/>
      <c r="H122" s="368"/>
      <c r="I122" s="117"/>
      <c r="J122" s="368" t="s">
        <v>19</v>
      </c>
      <c r="K122" s="368"/>
      <c r="L122" s="368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</row>
    <row r="123" spans="1:23" ht="24.75" customHeight="1">
      <c r="A123" s="79" t="s">
        <v>0</v>
      </c>
      <c r="B123" s="118"/>
      <c r="C123" s="79"/>
      <c r="D123" s="79"/>
      <c r="E123" s="79"/>
      <c r="F123" s="79"/>
      <c r="G123" s="79"/>
      <c r="H123" s="79"/>
      <c r="I123" s="79"/>
      <c r="J123" s="79"/>
      <c r="K123" s="79"/>
      <c r="L123" s="82">
        <v>5</v>
      </c>
      <c r="M123" s="79"/>
      <c r="N123" s="79"/>
      <c r="O123" s="79"/>
      <c r="P123" s="80"/>
      <c r="Q123" s="80"/>
      <c r="R123" s="80"/>
      <c r="S123" s="80"/>
      <c r="T123" s="80"/>
      <c r="U123" s="80"/>
      <c r="V123" s="80"/>
      <c r="W123" s="80"/>
    </row>
    <row r="124" spans="1:23" ht="21" customHeight="1">
      <c r="A124" s="358" t="s">
        <v>71</v>
      </c>
      <c r="B124" s="358"/>
      <c r="C124" s="358"/>
      <c r="D124" s="358"/>
      <c r="E124" s="358"/>
      <c r="F124" s="358"/>
      <c r="G124" s="358"/>
      <c r="H124" s="358"/>
      <c r="I124" s="358"/>
      <c r="J124" s="358"/>
      <c r="K124" s="358"/>
      <c r="L124" s="358"/>
      <c r="M124" s="79"/>
      <c r="N124" s="79"/>
      <c r="O124" s="79"/>
      <c r="P124" s="80"/>
      <c r="Q124" s="80"/>
      <c r="R124" s="80"/>
      <c r="S124" s="80"/>
      <c r="T124" s="80"/>
      <c r="U124" s="80"/>
      <c r="V124" s="80"/>
      <c r="W124" s="80"/>
    </row>
    <row r="125" spans="1:23" ht="21" customHeight="1">
      <c r="A125" s="359" t="s">
        <v>52</v>
      </c>
      <c r="B125" s="359"/>
      <c r="C125" s="359"/>
      <c r="D125" s="359"/>
      <c r="E125" s="359"/>
      <c r="F125" s="359"/>
      <c r="G125" s="359"/>
      <c r="H125" s="359"/>
      <c r="I125" s="359"/>
      <c r="J125" s="359"/>
      <c r="K125" s="359"/>
      <c r="L125" s="359"/>
      <c r="M125" s="79"/>
      <c r="N125" s="79"/>
      <c r="O125" s="79"/>
      <c r="P125" s="80"/>
      <c r="Q125" s="80"/>
      <c r="R125" s="80"/>
      <c r="S125" s="80"/>
      <c r="T125" s="80"/>
      <c r="U125" s="80"/>
      <c r="V125" s="80"/>
      <c r="W125" s="80"/>
    </row>
    <row r="126" spans="1:23" ht="21" customHeight="1" thickBot="1">
      <c r="A126" s="359" t="s">
        <v>81</v>
      </c>
      <c r="B126" s="359"/>
      <c r="C126" s="359"/>
      <c r="D126" s="359"/>
      <c r="E126" s="359"/>
      <c r="F126" s="359"/>
      <c r="G126" s="359"/>
      <c r="H126" s="359"/>
      <c r="I126" s="359"/>
      <c r="J126" s="359"/>
      <c r="K126" s="359"/>
      <c r="L126" s="359"/>
      <c r="M126" s="83"/>
      <c r="N126" s="83"/>
      <c r="O126" s="83"/>
      <c r="P126" s="80"/>
      <c r="Q126" s="80"/>
      <c r="R126" s="80"/>
      <c r="S126" s="80"/>
      <c r="T126" s="80"/>
      <c r="U126" s="80"/>
      <c r="V126" s="80"/>
      <c r="W126" s="80"/>
    </row>
    <row r="127" spans="1:23" ht="19.5" customHeight="1" thickTop="1" thickBot="1">
      <c r="A127" s="47" t="s">
        <v>4</v>
      </c>
      <c r="B127" s="84" t="s">
        <v>47</v>
      </c>
      <c r="C127" s="84" t="s">
        <v>6</v>
      </c>
      <c r="D127" s="84" t="s">
        <v>21</v>
      </c>
      <c r="E127" s="84" t="s">
        <v>29</v>
      </c>
      <c r="F127" s="360" t="s">
        <v>7</v>
      </c>
      <c r="G127" s="360"/>
      <c r="H127" s="360"/>
      <c r="I127" s="361"/>
      <c r="J127" s="362" t="s">
        <v>33</v>
      </c>
      <c r="K127" s="363"/>
      <c r="L127" s="364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</row>
    <row r="128" spans="1:23" ht="21.75" customHeight="1" thickTop="1">
      <c r="A128" s="1"/>
      <c r="B128" s="29"/>
      <c r="C128" s="85" t="s">
        <v>8</v>
      </c>
      <c r="D128" s="85" t="s">
        <v>20</v>
      </c>
      <c r="E128" s="85" t="s">
        <v>30</v>
      </c>
      <c r="F128" s="63" t="s">
        <v>27</v>
      </c>
      <c r="G128" s="64" t="s">
        <v>25</v>
      </c>
      <c r="H128" s="65" t="s">
        <v>31</v>
      </c>
      <c r="I128" s="66" t="s">
        <v>25</v>
      </c>
      <c r="J128" s="64" t="s">
        <v>35</v>
      </c>
      <c r="K128" s="119" t="s">
        <v>36</v>
      </c>
      <c r="L128" s="120" t="s">
        <v>34</v>
      </c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</row>
    <row r="129" spans="1:23" ht="21" customHeight="1">
      <c r="A129" s="1"/>
      <c r="B129" s="2" t="s">
        <v>41</v>
      </c>
      <c r="C129" s="29" t="s">
        <v>8</v>
      </c>
      <c r="D129" s="29" t="s">
        <v>42</v>
      </c>
      <c r="E129" s="29" t="s">
        <v>9</v>
      </c>
      <c r="F129" s="67" t="s">
        <v>28</v>
      </c>
      <c r="G129" s="68" t="s">
        <v>26</v>
      </c>
      <c r="H129" s="69" t="s">
        <v>10</v>
      </c>
      <c r="I129" s="70" t="s">
        <v>32</v>
      </c>
      <c r="J129" s="90" t="s">
        <v>28</v>
      </c>
      <c r="K129" s="91" t="s">
        <v>37</v>
      </c>
      <c r="L129" s="92" t="s">
        <v>38</v>
      </c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</row>
    <row r="130" spans="1:23" ht="21.75" customHeight="1">
      <c r="A130" s="1">
        <v>1</v>
      </c>
      <c r="B130" s="2" t="s">
        <v>61</v>
      </c>
      <c r="C130" s="2"/>
      <c r="D130" s="2"/>
      <c r="E130" s="3">
        <v>750</v>
      </c>
      <c r="F130" s="4">
        <v>1511.9</v>
      </c>
      <c r="G130" s="5">
        <f>F130*E130</f>
        <v>1133925</v>
      </c>
      <c r="H130" s="6">
        <v>1539.3</v>
      </c>
      <c r="I130" s="7">
        <f>H130*E130</f>
        <v>1154475</v>
      </c>
      <c r="J130" s="5">
        <f>G130</f>
        <v>1133925</v>
      </c>
      <c r="K130" s="8">
        <f>I130</f>
        <v>1154475</v>
      </c>
      <c r="L130" s="9">
        <f>J130+K130</f>
        <v>2288400</v>
      </c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</row>
    <row r="131" spans="1:23" ht="21.75" customHeight="1">
      <c r="A131" s="1">
        <v>2</v>
      </c>
      <c r="B131" s="2" t="s">
        <v>59</v>
      </c>
      <c r="C131" s="2"/>
      <c r="D131" s="2"/>
      <c r="E131" s="3">
        <v>650</v>
      </c>
      <c r="F131" s="4">
        <v>0</v>
      </c>
      <c r="G131" s="5">
        <f t="shared" ref="G131:G134" si="64">F131*E131</f>
        <v>0</v>
      </c>
      <c r="H131" s="6"/>
      <c r="I131" s="7">
        <f t="shared" ref="I131:I134" si="65">H131*E131</f>
        <v>0</v>
      </c>
      <c r="J131" s="5">
        <f t="shared" ref="J131:J134" si="66">G131</f>
        <v>0</v>
      </c>
      <c r="K131" s="8">
        <f t="shared" ref="K131:K134" si="67">I131</f>
        <v>0</v>
      </c>
      <c r="L131" s="9">
        <f t="shared" ref="L131:L134" si="68">J131+K131</f>
        <v>0</v>
      </c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</row>
    <row r="132" spans="1:23" ht="21.75" customHeight="1">
      <c r="A132" s="1"/>
      <c r="B132" s="2" t="s">
        <v>60</v>
      </c>
      <c r="C132" s="2"/>
      <c r="D132" s="2"/>
      <c r="E132" s="3">
        <v>200</v>
      </c>
      <c r="F132" s="4">
        <v>0</v>
      </c>
      <c r="G132" s="5">
        <f t="shared" si="64"/>
        <v>0</v>
      </c>
      <c r="H132" s="6"/>
      <c r="I132" s="7">
        <f t="shared" si="65"/>
        <v>0</v>
      </c>
      <c r="J132" s="5">
        <f t="shared" si="66"/>
        <v>0</v>
      </c>
      <c r="K132" s="8">
        <f t="shared" si="67"/>
        <v>0</v>
      </c>
      <c r="L132" s="9">
        <f t="shared" si="68"/>
        <v>0</v>
      </c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</row>
    <row r="133" spans="1:23" ht="21.75" customHeight="1">
      <c r="A133" s="1"/>
      <c r="B133" s="2"/>
      <c r="C133" s="2"/>
      <c r="D133" s="2"/>
      <c r="E133" s="3"/>
      <c r="F133" s="4"/>
      <c r="G133" s="5">
        <f t="shared" si="64"/>
        <v>0</v>
      </c>
      <c r="H133" s="6"/>
      <c r="I133" s="7">
        <f t="shared" si="65"/>
        <v>0</v>
      </c>
      <c r="J133" s="5">
        <f t="shared" si="66"/>
        <v>0</v>
      </c>
      <c r="K133" s="8">
        <f t="shared" si="67"/>
        <v>0</v>
      </c>
      <c r="L133" s="9">
        <f t="shared" si="68"/>
        <v>0</v>
      </c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</row>
    <row r="134" spans="1:23" ht="21.75" customHeight="1" thickBot="1">
      <c r="A134" s="10"/>
      <c r="B134" s="11"/>
      <c r="C134" s="11"/>
      <c r="D134" s="11"/>
      <c r="E134" s="12"/>
      <c r="F134" s="13"/>
      <c r="G134" s="5">
        <f t="shared" si="64"/>
        <v>0</v>
      </c>
      <c r="H134" s="15"/>
      <c r="I134" s="7">
        <f t="shared" si="65"/>
        <v>0</v>
      </c>
      <c r="J134" s="5">
        <f t="shared" si="66"/>
        <v>0</v>
      </c>
      <c r="K134" s="8">
        <f t="shared" si="67"/>
        <v>0</v>
      </c>
      <c r="L134" s="9">
        <f t="shared" si="68"/>
        <v>0</v>
      </c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</row>
    <row r="135" spans="1:23" ht="30.75" customHeight="1" thickTop="1" thickBot="1">
      <c r="A135" s="19"/>
      <c r="B135" s="20" t="s">
        <v>50</v>
      </c>
      <c r="C135" s="20"/>
      <c r="D135" s="20"/>
      <c r="E135" s="21"/>
      <c r="F135" s="22">
        <f t="shared" ref="F135" si="69">SUM(F130:F134)</f>
        <v>1511.9</v>
      </c>
      <c r="G135" s="23">
        <f t="shared" ref="G135" si="70">SUM(G130:G134)</f>
        <v>1133925</v>
      </c>
      <c r="H135" s="24">
        <f t="shared" ref="H135" si="71">SUM(H130:H134)</f>
        <v>1539.3</v>
      </c>
      <c r="I135" s="25">
        <f t="shared" ref="I135" si="72">SUM(I130:I134)</f>
        <v>1154475</v>
      </c>
      <c r="J135" s="23">
        <f t="shared" ref="J135" si="73">SUM(J130:J134)</f>
        <v>1133925</v>
      </c>
      <c r="K135" s="26">
        <f t="shared" ref="K135" si="74">SUM(K130:K134)</f>
        <v>1154475</v>
      </c>
      <c r="L135" s="27">
        <f t="shared" ref="L135" si="75">SUM(L130:L134)</f>
        <v>2288400</v>
      </c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</row>
    <row r="136" spans="1:23" ht="21.75" customHeight="1" thickTop="1">
      <c r="A136" s="47"/>
      <c r="B136" s="48" t="s">
        <v>48</v>
      </c>
      <c r="C136" s="48"/>
      <c r="D136" s="48"/>
      <c r="E136" s="49">
        <v>0</v>
      </c>
      <c r="F136" s="50">
        <v>0</v>
      </c>
      <c r="G136" s="51">
        <v>0</v>
      </c>
      <c r="H136" s="53">
        <v>0</v>
      </c>
      <c r="I136" s="51">
        <v>0</v>
      </c>
      <c r="J136" s="51">
        <v>0</v>
      </c>
      <c r="K136" s="51">
        <v>0</v>
      </c>
      <c r="L136" s="54">
        <v>0</v>
      </c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</row>
    <row r="137" spans="1:23" ht="21.75" customHeight="1">
      <c r="A137" s="1">
        <v>4</v>
      </c>
      <c r="B137" s="2" t="s">
        <v>45</v>
      </c>
      <c r="C137" s="2"/>
      <c r="D137" s="2"/>
      <c r="E137" s="3">
        <v>22.5</v>
      </c>
      <c r="F137" s="4">
        <v>0</v>
      </c>
      <c r="G137" s="5">
        <f t="shared" ref="G137" si="76">F137*E137</f>
        <v>0</v>
      </c>
      <c r="H137" s="6">
        <v>0</v>
      </c>
      <c r="I137" s="5">
        <f t="shared" ref="I137:I139" si="77">H137*E137</f>
        <v>0</v>
      </c>
      <c r="J137" s="5">
        <f t="shared" ref="J137:J139" si="78">G137</f>
        <v>0</v>
      </c>
      <c r="K137" s="5">
        <f t="shared" ref="K137:K139" si="79">I137</f>
        <v>0</v>
      </c>
      <c r="L137" s="9">
        <f t="shared" ref="L137:L139" si="80">J137+K137</f>
        <v>0</v>
      </c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</row>
    <row r="138" spans="1:23" ht="21.75" customHeight="1">
      <c r="A138" s="1">
        <v>5</v>
      </c>
      <c r="B138" s="2" t="s">
        <v>46</v>
      </c>
      <c r="C138" s="2"/>
      <c r="D138" s="2"/>
      <c r="E138" s="3">
        <v>0</v>
      </c>
      <c r="F138" s="4">
        <v>0</v>
      </c>
      <c r="G138" s="5">
        <v>0</v>
      </c>
      <c r="H138" s="6"/>
      <c r="I138" s="5">
        <f t="shared" si="77"/>
        <v>0</v>
      </c>
      <c r="J138" s="5">
        <f t="shared" si="78"/>
        <v>0</v>
      </c>
      <c r="K138" s="5">
        <f t="shared" si="79"/>
        <v>0</v>
      </c>
      <c r="L138" s="9">
        <f t="shared" si="80"/>
        <v>0</v>
      </c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</row>
    <row r="139" spans="1:23" ht="21.75" customHeight="1">
      <c r="A139" s="1">
        <v>6</v>
      </c>
      <c r="B139" s="2"/>
      <c r="C139" s="2"/>
      <c r="D139" s="2"/>
      <c r="E139" s="3"/>
      <c r="F139" s="4"/>
      <c r="G139" s="5">
        <f t="shared" ref="G139" si="81">F139*E139</f>
        <v>0</v>
      </c>
      <c r="H139" s="6"/>
      <c r="I139" s="5">
        <f t="shared" si="77"/>
        <v>0</v>
      </c>
      <c r="J139" s="5">
        <f t="shared" si="78"/>
        <v>0</v>
      </c>
      <c r="K139" s="5">
        <f t="shared" si="79"/>
        <v>0</v>
      </c>
      <c r="L139" s="9">
        <f t="shared" si="80"/>
        <v>0</v>
      </c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</row>
    <row r="140" spans="1:23" ht="21.75" customHeight="1">
      <c r="A140" s="10"/>
      <c r="B140" s="11"/>
      <c r="C140" s="11"/>
      <c r="D140" s="11"/>
      <c r="E140" s="12"/>
      <c r="F140" s="13"/>
      <c r="G140" s="52"/>
      <c r="H140" s="15"/>
      <c r="I140" s="52"/>
      <c r="J140" s="52"/>
      <c r="K140" s="52"/>
      <c r="L140" s="18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</row>
    <row r="141" spans="1:23" ht="21.75" customHeight="1" thickBot="1">
      <c r="A141" s="32"/>
      <c r="B141" s="33" t="s">
        <v>49</v>
      </c>
      <c r="C141" s="33"/>
      <c r="D141" s="33"/>
      <c r="E141" s="34"/>
      <c r="F141" s="34">
        <f t="shared" ref="F141" si="82">SUM(F136:F140)</f>
        <v>0</v>
      </c>
      <c r="G141" s="34">
        <f t="shared" ref="G141" si="83">SUM(G136:G140)</f>
        <v>0</v>
      </c>
      <c r="H141" s="34">
        <f t="shared" ref="H141" si="84">SUM(H136:H140)</f>
        <v>0</v>
      </c>
      <c r="I141" s="34">
        <f t="shared" ref="I141" si="85">SUM(I136:I140)</f>
        <v>0</v>
      </c>
      <c r="J141" s="34">
        <f t="shared" ref="J141" si="86">SUM(J136:J140)</f>
        <v>0</v>
      </c>
      <c r="K141" s="34">
        <f t="shared" ref="K141" si="87">SUM(K136:K140)</f>
        <v>0</v>
      </c>
      <c r="L141" s="35">
        <f t="shared" ref="L141" si="88">SUM(L136:L140)</f>
        <v>0</v>
      </c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</row>
    <row r="142" spans="1:23" ht="27.75" customHeight="1" thickTop="1" thickBot="1">
      <c r="A142" s="19"/>
      <c r="B142" s="20" t="s">
        <v>11</v>
      </c>
      <c r="C142" s="20"/>
      <c r="D142" s="36"/>
      <c r="E142" s="21"/>
      <c r="F142" s="22">
        <v>0</v>
      </c>
      <c r="G142" s="23">
        <f>G135+G141</f>
        <v>1133925</v>
      </c>
      <c r="H142" s="37">
        <v>0</v>
      </c>
      <c r="I142" s="55">
        <f>I135+I141</f>
        <v>1154475</v>
      </c>
      <c r="J142" s="39">
        <f>J135+J141</f>
        <v>1133925</v>
      </c>
      <c r="K142" s="40">
        <f>K135+K141</f>
        <v>1154475</v>
      </c>
      <c r="L142" s="27">
        <f>L135+L141</f>
        <v>2288400</v>
      </c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</row>
    <row r="143" spans="1:23" ht="21.75" customHeight="1" thickTop="1">
      <c r="A143" s="28"/>
      <c r="B143" s="41" t="s">
        <v>12</v>
      </c>
      <c r="C143" s="29">
        <v>0</v>
      </c>
      <c r="D143" s="29">
        <v>0</v>
      </c>
      <c r="E143" s="30">
        <v>0</v>
      </c>
      <c r="F143" s="30">
        <v>0</v>
      </c>
      <c r="G143" s="30">
        <v>0</v>
      </c>
      <c r="H143" s="30">
        <v>0</v>
      </c>
      <c r="I143" s="30">
        <v>0</v>
      </c>
      <c r="J143" s="30">
        <v>0</v>
      </c>
      <c r="K143" s="31">
        <v>0</v>
      </c>
      <c r="L143" s="42">
        <v>0</v>
      </c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</row>
    <row r="144" spans="1:23" ht="21.75" customHeight="1">
      <c r="A144" s="1"/>
      <c r="B144" s="43" t="s">
        <v>22</v>
      </c>
      <c r="C144" s="2"/>
      <c r="D144" s="2"/>
      <c r="E144" s="3"/>
      <c r="F144" s="3">
        <v>0</v>
      </c>
      <c r="G144" s="44">
        <f>G135*5%</f>
        <v>56696.25</v>
      </c>
      <c r="H144" s="44">
        <v>0</v>
      </c>
      <c r="I144" s="44">
        <f>I135*5%</f>
        <v>57723.75</v>
      </c>
      <c r="J144" s="44">
        <f>J135*5%</f>
        <v>56696.25</v>
      </c>
      <c r="K144" s="45">
        <f>K135*5%</f>
        <v>57723.75</v>
      </c>
      <c r="L144" s="46">
        <f>J144+K144</f>
        <v>114420</v>
      </c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</row>
    <row r="145" spans="1:23" ht="21.75" customHeight="1">
      <c r="A145" s="1"/>
      <c r="B145" s="43" t="s">
        <v>53</v>
      </c>
      <c r="C145" s="2"/>
      <c r="D145" s="2"/>
      <c r="E145" s="3"/>
      <c r="F145" s="3"/>
      <c r="G145" s="44"/>
      <c r="H145" s="44"/>
      <c r="I145" s="44"/>
      <c r="J145" s="44">
        <v>0</v>
      </c>
      <c r="K145" s="45">
        <v>0</v>
      </c>
      <c r="L145" s="46">
        <f>J145+K145</f>
        <v>0</v>
      </c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</row>
    <row r="146" spans="1:23" ht="21.75" customHeight="1">
      <c r="A146" s="1"/>
      <c r="B146" s="43" t="s">
        <v>56</v>
      </c>
      <c r="C146" s="2"/>
      <c r="D146" s="2"/>
      <c r="E146" s="3"/>
      <c r="F146" s="3"/>
      <c r="G146" s="44"/>
      <c r="H146" s="44"/>
      <c r="I146" s="44"/>
      <c r="J146" s="44">
        <v>1077228.75</v>
      </c>
      <c r="K146" s="45">
        <v>0</v>
      </c>
      <c r="L146" s="46">
        <f t="shared" ref="L146:L149" si="89">J146+K146</f>
        <v>1077228.75</v>
      </c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</row>
    <row r="147" spans="1:23" ht="21.75" customHeight="1">
      <c r="A147" s="1"/>
      <c r="B147" s="71" t="s">
        <v>57</v>
      </c>
      <c r="C147" s="2"/>
      <c r="D147" s="2"/>
      <c r="E147" s="3"/>
      <c r="F147" s="3"/>
      <c r="G147" s="44"/>
      <c r="H147" s="44"/>
      <c r="I147" s="44"/>
      <c r="J147" s="44">
        <v>0</v>
      </c>
      <c r="K147" s="45">
        <v>0</v>
      </c>
      <c r="L147" s="46">
        <f t="shared" si="89"/>
        <v>0</v>
      </c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</row>
    <row r="148" spans="1:23" ht="21.75" customHeight="1">
      <c r="A148" s="1"/>
      <c r="B148" s="43" t="s">
        <v>55</v>
      </c>
      <c r="C148" s="2"/>
      <c r="D148" s="2"/>
      <c r="E148" s="3"/>
      <c r="F148" s="3"/>
      <c r="G148" s="44"/>
      <c r="H148" s="44"/>
      <c r="I148" s="44"/>
      <c r="J148" s="44">
        <v>0</v>
      </c>
      <c r="K148" s="45">
        <v>0</v>
      </c>
      <c r="L148" s="46">
        <f t="shared" si="89"/>
        <v>0</v>
      </c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</row>
    <row r="149" spans="1:23" ht="21.75" customHeight="1">
      <c r="A149" s="1"/>
      <c r="B149" s="43" t="s">
        <v>54</v>
      </c>
      <c r="C149" s="2"/>
      <c r="D149" s="2"/>
      <c r="E149" s="3"/>
      <c r="F149" s="3"/>
      <c r="G149" s="44"/>
      <c r="H149" s="44"/>
      <c r="I149" s="44"/>
      <c r="J149" s="44">
        <v>0</v>
      </c>
      <c r="K149" s="45">
        <v>0</v>
      </c>
      <c r="L149" s="46">
        <f t="shared" si="89"/>
        <v>0</v>
      </c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</row>
    <row r="150" spans="1:23" ht="25.5" customHeight="1" thickBot="1">
      <c r="A150" s="111"/>
      <c r="B150" s="72" t="s">
        <v>13</v>
      </c>
      <c r="C150" s="72"/>
      <c r="D150" s="72"/>
      <c r="E150" s="73"/>
      <c r="F150" s="73"/>
      <c r="G150" s="73"/>
      <c r="H150" s="73"/>
      <c r="I150" s="73"/>
      <c r="J150" s="74">
        <f>SUM(J143:J149)</f>
        <v>1133925</v>
      </c>
      <c r="K150" s="75">
        <f>SUM(K143:K149)</f>
        <v>57723.75</v>
      </c>
      <c r="L150" s="76">
        <f>SUM(L143:L149)</f>
        <v>1191648.75</v>
      </c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</row>
    <row r="151" spans="1:23" ht="25.5" customHeight="1" thickTop="1" thickBot="1">
      <c r="A151" s="19"/>
      <c r="B151" s="20" t="s">
        <v>14</v>
      </c>
      <c r="C151" s="20"/>
      <c r="D151" s="20"/>
      <c r="E151" s="21"/>
      <c r="F151" s="21"/>
      <c r="G151" s="21"/>
      <c r="H151" s="21"/>
      <c r="I151" s="21"/>
      <c r="J151" s="22"/>
      <c r="K151" s="24"/>
      <c r="L151" s="78">
        <f>L142-L150</f>
        <v>1096751.25</v>
      </c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</row>
    <row r="152" spans="1:23" ht="21.75" customHeight="1" thickTop="1" thickBot="1">
      <c r="A152" s="365" t="s">
        <v>16</v>
      </c>
      <c r="B152" s="366"/>
      <c r="C152" s="366"/>
      <c r="D152" s="366"/>
      <c r="E152" s="366"/>
      <c r="F152" s="366"/>
      <c r="G152" s="367"/>
      <c r="H152" s="365" t="s">
        <v>62</v>
      </c>
      <c r="I152" s="366"/>
      <c r="J152" s="366"/>
      <c r="K152" s="366"/>
      <c r="L152" s="367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</row>
    <row r="153" spans="1:23" ht="21.75" customHeight="1" thickTop="1">
      <c r="A153" s="80"/>
      <c r="B153" s="122" t="s">
        <v>17</v>
      </c>
      <c r="C153" s="122"/>
      <c r="D153" s="122" t="s">
        <v>18</v>
      </c>
      <c r="E153" s="80"/>
      <c r="F153" s="368" t="s">
        <v>19</v>
      </c>
      <c r="G153" s="368"/>
      <c r="H153" s="368"/>
      <c r="I153" s="117"/>
      <c r="J153" s="368" t="s">
        <v>19</v>
      </c>
      <c r="K153" s="368"/>
      <c r="L153" s="368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</row>
    <row r="154" spans="1:23" ht="27.75" customHeight="1">
      <c r="A154" s="79" t="s">
        <v>0</v>
      </c>
      <c r="B154" s="118"/>
      <c r="C154" s="79"/>
      <c r="D154" s="79"/>
      <c r="E154" s="79"/>
      <c r="F154" s="79"/>
      <c r="G154" s="79"/>
      <c r="H154" s="79"/>
      <c r="I154" s="79"/>
      <c r="J154" s="79"/>
      <c r="K154" s="79"/>
      <c r="L154" s="82">
        <v>6</v>
      </c>
      <c r="M154" s="79"/>
      <c r="N154" s="79"/>
      <c r="O154" s="79"/>
      <c r="P154" s="80"/>
      <c r="Q154" s="80"/>
      <c r="R154" s="80"/>
      <c r="S154" s="80"/>
      <c r="T154" s="80"/>
      <c r="U154" s="80"/>
      <c r="V154" s="80"/>
      <c r="W154" s="80"/>
    </row>
    <row r="155" spans="1:23" ht="21" customHeight="1">
      <c r="A155" s="358" t="s">
        <v>70</v>
      </c>
      <c r="B155" s="358"/>
      <c r="C155" s="358"/>
      <c r="D155" s="358"/>
      <c r="E155" s="358"/>
      <c r="F155" s="358"/>
      <c r="G155" s="358"/>
      <c r="H155" s="358"/>
      <c r="I155" s="358"/>
      <c r="J155" s="358"/>
      <c r="K155" s="358"/>
      <c r="L155" s="358"/>
      <c r="M155" s="79"/>
      <c r="N155" s="79"/>
      <c r="O155" s="79"/>
      <c r="P155" s="80"/>
      <c r="Q155" s="80"/>
      <c r="R155" s="80"/>
      <c r="S155" s="80"/>
      <c r="T155" s="80"/>
      <c r="U155" s="80"/>
      <c r="V155" s="80"/>
      <c r="W155" s="80"/>
    </row>
    <row r="156" spans="1:23" ht="21" customHeight="1">
      <c r="A156" s="359" t="s">
        <v>52</v>
      </c>
      <c r="B156" s="359"/>
      <c r="C156" s="359"/>
      <c r="D156" s="359"/>
      <c r="E156" s="359"/>
      <c r="F156" s="359"/>
      <c r="G156" s="359"/>
      <c r="H156" s="359"/>
      <c r="I156" s="359"/>
      <c r="J156" s="359"/>
      <c r="K156" s="359"/>
      <c r="L156" s="359"/>
      <c r="M156" s="79"/>
      <c r="N156" s="79"/>
      <c r="O156" s="79"/>
      <c r="P156" s="80"/>
      <c r="Q156" s="80"/>
      <c r="R156" s="80"/>
      <c r="S156" s="80"/>
      <c r="T156" s="80"/>
      <c r="U156" s="80"/>
      <c r="V156" s="80"/>
      <c r="W156" s="80"/>
    </row>
    <row r="157" spans="1:23" ht="21" customHeight="1" thickBot="1">
      <c r="A157" s="359" t="s">
        <v>82</v>
      </c>
      <c r="B157" s="359"/>
      <c r="C157" s="359"/>
      <c r="D157" s="359"/>
      <c r="E157" s="359"/>
      <c r="F157" s="359"/>
      <c r="G157" s="359"/>
      <c r="H157" s="359"/>
      <c r="I157" s="359"/>
      <c r="J157" s="359"/>
      <c r="K157" s="359"/>
      <c r="L157" s="359"/>
      <c r="M157" s="83"/>
      <c r="N157" s="83"/>
      <c r="O157" s="83"/>
      <c r="P157" s="80"/>
      <c r="Q157" s="80"/>
      <c r="R157" s="80"/>
      <c r="S157" s="80"/>
      <c r="T157" s="80"/>
      <c r="U157" s="80"/>
      <c r="V157" s="80"/>
      <c r="W157" s="80"/>
    </row>
    <row r="158" spans="1:23" ht="19.5" customHeight="1" thickTop="1" thickBot="1">
      <c r="A158" s="47" t="s">
        <v>4</v>
      </c>
      <c r="B158" s="84" t="s">
        <v>47</v>
      </c>
      <c r="C158" s="84" t="s">
        <v>6</v>
      </c>
      <c r="D158" s="84" t="s">
        <v>21</v>
      </c>
      <c r="E158" s="84" t="s">
        <v>29</v>
      </c>
      <c r="F158" s="360" t="s">
        <v>7</v>
      </c>
      <c r="G158" s="360"/>
      <c r="H158" s="360"/>
      <c r="I158" s="361"/>
      <c r="J158" s="362" t="s">
        <v>33</v>
      </c>
      <c r="K158" s="363"/>
      <c r="L158" s="364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</row>
    <row r="159" spans="1:23" ht="21.75" customHeight="1" thickTop="1">
      <c r="A159" s="1"/>
      <c r="B159" s="29"/>
      <c r="C159" s="85" t="s">
        <v>8</v>
      </c>
      <c r="D159" s="85" t="s">
        <v>20</v>
      </c>
      <c r="E159" s="85" t="s">
        <v>30</v>
      </c>
      <c r="F159" s="63" t="s">
        <v>27</v>
      </c>
      <c r="G159" s="64" t="s">
        <v>25</v>
      </c>
      <c r="H159" s="65" t="s">
        <v>31</v>
      </c>
      <c r="I159" s="66" t="s">
        <v>25</v>
      </c>
      <c r="J159" s="64" t="s">
        <v>35</v>
      </c>
      <c r="K159" s="119" t="s">
        <v>36</v>
      </c>
      <c r="L159" s="120" t="s">
        <v>34</v>
      </c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</row>
    <row r="160" spans="1:23" ht="21" customHeight="1">
      <c r="A160" s="1"/>
      <c r="B160" s="2" t="s">
        <v>41</v>
      </c>
      <c r="C160" s="29" t="s">
        <v>8</v>
      </c>
      <c r="D160" s="29" t="s">
        <v>42</v>
      </c>
      <c r="E160" s="29" t="s">
        <v>9</v>
      </c>
      <c r="F160" s="67" t="s">
        <v>28</v>
      </c>
      <c r="G160" s="68" t="s">
        <v>26</v>
      </c>
      <c r="H160" s="69" t="s">
        <v>10</v>
      </c>
      <c r="I160" s="70" t="s">
        <v>32</v>
      </c>
      <c r="J160" s="90" t="s">
        <v>28</v>
      </c>
      <c r="K160" s="91" t="s">
        <v>37</v>
      </c>
      <c r="L160" s="92" t="s">
        <v>38</v>
      </c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</row>
    <row r="161" spans="1:23" ht="21.75" customHeight="1">
      <c r="A161" s="1">
        <v>1</v>
      </c>
      <c r="B161" s="2" t="s">
        <v>61</v>
      </c>
      <c r="C161" s="2"/>
      <c r="D161" s="2"/>
      <c r="E161" s="3">
        <v>750</v>
      </c>
      <c r="F161" s="4">
        <v>0</v>
      </c>
      <c r="G161" s="5">
        <f>F161*E161</f>
        <v>0</v>
      </c>
      <c r="H161" s="6">
        <v>1511.9</v>
      </c>
      <c r="I161" s="7">
        <f>H161*E161</f>
        <v>1133925</v>
      </c>
      <c r="J161" s="5">
        <f>G161</f>
        <v>0</v>
      </c>
      <c r="K161" s="8">
        <f>I161</f>
        <v>1133925</v>
      </c>
      <c r="L161" s="9">
        <f>J161+K161</f>
        <v>1133925</v>
      </c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</row>
    <row r="162" spans="1:23" ht="21.75" customHeight="1">
      <c r="A162" s="1">
        <v>2</v>
      </c>
      <c r="B162" s="2" t="s">
        <v>59</v>
      </c>
      <c r="C162" s="2"/>
      <c r="D162" s="2"/>
      <c r="E162" s="3">
        <v>650</v>
      </c>
      <c r="F162" s="4">
        <v>0</v>
      </c>
      <c r="G162" s="5">
        <f t="shared" ref="G162:G165" si="90">F162*E162</f>
        <v>0</v>
      </c>
      <c r="H162" s="6"/>
      <c r="I162" s="7">
        <f t="shared" ref="I162:I165" si="91">H162*E162</f>
        <v>0</v>
      </c>
      <c r="J162" s="5">
        <f t="shared" ref="J162:J165" si="92">G162</f>
        <v>0</v>
      </c>
      <c r="K162" s="8">
        <f t="shared" ref="K162:K165" si="93">I162</f>
        <v>0</v>
      </c>
      <c r="L162" s="9">
        <f t="shared" ref="L162:L165" si="94">J162+K162</f>
        <v>0</v>
      </c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</row>
    <row r="163" spans="1:23" ht="21.75" customHeight="1">
      <c r="A163" s="1"/>
      <c r="B163" s="2" t="s">
        <v>60</v>
      </c>
      <c r="C163" s="2"/>
      <c r="D163" s="2"/>
      <c r="E163" s="3">
        <v>200</v>
      </c>
      <c r="F163" s="4">
        <v>0</v>
      </c>
      <c r="G163" s="5">
        <f t="shared" si="90"/>
        <v>0</v>
      </c>
      <c r="H163" s="6"/>
      <c r="I163" s="7">
        <f t="shared" si="91"/>
        <v>0</v>
      </c>
      <c r="J163" s="5">
        <f t="shared" si="92"/>
        <v>0</v>
      </c>
      <c r="K163" s="8">
        <f t="shared" si="93"/>
        <v>0</v>
      </c>
      <c r="L163" s="9">
        <f t="shared" si="94"/>
        <v>0</v>
      </c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</row>
    <row r="164" spans="1:23" ht="21.75" customHeight="1">
      <c r="A164" s="1"/>
      <c r="B164" s="2"/>
      <c r="C164" s="2"/>
      <c r="D164" s="2"/>
      <c r="E164" s="3"/>
      <c r="F164" s="4"/>
      <c r="G164" s="5">
        <f t="shared" si="90"/>
        <v>0</v>
      </c>
      <c r="H164" s="6"/>
      <c r="I164" s="7">
        <f t="shared" si="91"/>
        <v>0</v>
      </c>
      <c r="J164" s="5">
        <f t="shared" si="92"/>
        <v>0</v>
      </c>
      <c r="K164" s="8">
        <f t="shared" si="93"/>
        <v>0</v>
      </c>
      <c r="L164" s="9">
        <f t="shared" si="94"/>
        <v>0</v>
      </c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</row>
    <row r="165" spans="1:23" ht="21.75" customHeight="1" thickBot="1">
      <c r="A165" s="10"/>
      <c r="B165" s="11"/>
      <c r="C165" s="11"/>
      <c r="D165" s="11"/>
      <c r="E165" s="12"/>
      <c r="F165" s="13"/>
      <c r="G165" s="5">
        <f t="shared" si="90"/>
        <v>0</v>
      </c>
      <c r="H165" s="15"/>
      <c r="I165" s="7">
        <f t="shared" si="91"/>
        <v>0</v>
      </c>
      <c r="J165" s="5">
        <f t="shared" si="92"/>
        <v>0</v>
      </c>
      <c r="K165" s="8">
        <f t="shared" si="93"/>
        <v>0</v>
      </c>
      <c r="L165" s="9">
        <f t="shared" si="94"/>
        <v>0</v>
      </c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</row>
    <row r="166" spans="1:23" ht="30.75" customHeight="1" thickTop="1" thickBot="1">
      <c r="A166" s="19"/>
      <c r="B166" s="20" t="s">
        <v>50</v>
      </c>
      <c r="C166" s="20"/>
      <c r="D166" s="20"/>
      <c r="E166" s="21"/>
      <c r="F166" s="22">
        <f t="shared" ref="F166" si="95">SUM(F161:F165)</f>
        <v>0</v>
      </c>
      <c r="G166" s="23">
        <f t="shared" ref="G166" si="96">SUM(G161:G165)</f>
        <v>0</v>
      </c>
      <c r="H166" s="24">
        <f t="shared" ref="H166" si="97">SUM(H161:H165)</f>
        <v>1511.9</v>
      </c>
      <c r="I166" s="25">
        <f t="shared" ref="I166" si="98">SUM(I161:I165)</f>
        <v>1133925</v>
      </c>
      <c r="J166" s="23">
        <f t="shared" ref="J166" si="99">SUM(J161:J165)</f>
        <v>0</v>
      </c>
      <c r="K166" s="26">
        <f t="shared" ref="K166" si="100">SUM(K161:K165)</f>
        <v>1133925</v>
      </c>
      <c r="L166" s="27">
        <f t="shared" ref="L166" si="101">SUM(L161:L165)</f>
        <v>1133925</v>
      </c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</row>
    <row r="167" spans="1:23" ht="21.75" customHeight="1" thickTop="1">
      <c r="A167" s="47"/>
      <c r="B167" s="48" t="s">
        <v>48</v>
      </c>
      <c r="C167" s="48"/>
      <c r="D167" s="48"/>
      <c r="E167" s="49">
        <v>0</v>
      </c>
      <c r="F167" s="50">
        <v>0</v>
      </c>
      <c r="G167" s="51">
        <v>0</v>
      </c>
      <c r="H167" s="53">
        <v>0</v>
      </c>
      <c r="I167" s="51">
        <v>0</v>
      </c>
      <c r="J167" s="51">
        <v>0</v>
      </c>
      <c r="K167" s="51">
        <v>0</v>
      </c>
      <c r="L167" s="54">
        <v>0</v>
      </c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</row>
    <row r="168" spans="1:23" ht="21.75" customHeight="1">
      <c r="A168" s="1">
        <v>4</v>
      </c>
      <c r="B168" s="2" t="s">
        <v>45</v>
      </c>
      <c r="C168" s="2"/>
      <c r="D168" s="2"/>
      <c r="E168" s="3">
        <v>22.5</v>
      </c>
      <c r="F168" s="4">
        <v>0</v>
      </c>
      <c r="G168" s="5">
        <f t="shared" ref="G168" si="102">F168*E168</f>
        <v>0</v>
      </c>
      <c r="H168" s="6">
        <v>0</v>
      </c>
      <c r="I168" s="5">
        <f t="shared" ref="I168:I170" si="103">H168*E168</f>
        <v>0</v>
      </c>
      <c r="J168" s="5">
        <f t="shared" ref="J168:J170" si="104">G168</f>
        <v>0</v>
      </c>
      <c r="K168" s="5">
        <f t="shared" ref="K168:K170" si="105">I168</f>
        <v>0</v>
      </c>
      <c r="L168" s="9">
        <f t="shared" ref="L168:L170" si="106">J168+K168</f>
        <v>0</v>
      </c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</row>
    <row r="169" spans="1:23" ht="21.75" customHeight="1">
      <c r="A169" s="1">
        <v>5</v>
      </c>
      <c r="B169" s="2" t="s">
        <v>46</v>
      </c>
      <c r="C169" s="2"/>
      <c r="D169" s="2"/>
      <c r="E169" s="3">
        <v>0</v>
      </c>
      <c r="F169" s="4">
        <v>0</v>
      </c>
      <c r="G169" s="5">
        <v>0</v>
      </c>
      <c r="H169" s="6"/>
      <c r="I169" s="5">
        <f t="shared" si="103"/>
        <v>0</v>
      </c>
      <c r="J169" s="5">
        <f t="shared" si="104"/>
        <v>0</v>
      </c>
      <c r="K169" s="5">
        <f t="shared" si="105"/>
        <v>0</v>
      </c>
      <c r="L169" s="9">
        <f t="shared" si="106"/>
        <v>0</v>
      </c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</row>
    <row r="170" spans="1:23" ht="21.75" customHeight="1">
      <c r="A170" s="1">
        <v>6</v>
      </c>
      <c r="B170" s="2"/>
      <c r="C170" s="2"/>
      <c r="D170" s="2"/>
      <c r="E170" s="3"/>
      <c r="F170" s="4"/>
      <c r="G170" s="5">
        <f t="shared" ref="G170" si="107">F170*E170</f>
        <v>0</v>
      </c>
      <c r="H170" s="6"/>
      <c r="I170" s="5">
        <f t="shared" si="103"/>
        <v>0</v>
      </c>
      <c r="J170" s="5">
        <f t="shared" si="104"/>
        <v>0</v>
      </c>
      <c r="K170" s="5">
        <f t="shared" si="105"/>
        <v>0</v>
      </c>
      <c r="L170" s="9">
        <f t="shared" si="106"/>
        <v>0</v>
      </c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</row>
    <row r="171" spans="1:23" ht="21.75" customHeight="1">
      <c r="A171" s="10"/>
      <c r="B171" s="11"/>
      <c r="C171" s="11"/>
      <c r="D171" s="11"/>
      <c r="E171" s="12"/>
      <c r="F171" s="13"/>
      <c r="G171" s="52"/>
      <c r="H171" s="15"/>
      <c r="I171" s="52"/>
      <c r="J171" s="52"/>
      <c r="K171" s="52"/>
      <c r="L171" s="18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</row>
    <row r="172" spans="1:23" ht="21.75" customHeight="1" thickBot="1">
      <c r="A172" s="32"/>
      <c r="B172" s="33" t="s">
        <v>49</v>
      </c>
      <c r="C172" s="33"/>
      <c r="D172" s="33"/>
      <c r="E172" s="34"/>
      <c r="F172" s="34">
        <f t="shared" ref="F172" si="108">SUM(F167:F171)</f>
        <v>0</v>
      </c>
      <c r="G172" s="34">
        <f t="shared" ref="G172" si="109">SUM(G167:G171)</f>
        <v>0</v>
      </c>
      <c r="H172" s="34">
        <f t="shared" ref="H172" si="110">SUM(H167:H171)</f>
        <v>0</v>
      </c>
      <c r="I172" s="34">
        <f t="shared" ref="I172" si="111">SUM(I167:I171)</f>
        <v>0</v>
      </c>
      <c r="J172" s="34">
        <f t="shared" ref="J172" si="112">SUM(J167:J171)</f>
        <v>0</v>
      </c>
      <c r="K172" s="34">
        <f t="shared" ref="K172" si="113">SUM(K167:K171)</f>
        <v>0</v>
      </c>
      <c r="L172" s="35">
        <f t="shared" ref="L172" si="114">SUM(L167:L171)</f>
        <v>0</v>
      </c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</row>
    <row r="173" spans="1:23" ht="27.75" customHeight="1" thickTop="1" thickBot="1">
      <c r="A173" s="19"/>
      <c r="B173" s="20" t="s">
        <v>11</v>
      </c>
      <c r="C173" s="20"/>
      <c r="D173" s="36"/>
      <c r="E173" s="21"/>
      <c r="F173" s="22">
        <v>0</v>
      </c>
      <c r="G173" s="23">
        <f>G166+G172</f>
        <v>0</v>
      </c>
      <c r="H173" s="37">
        <v>0</v>
      </c>
      <c r="I173" s="55">
        <f>I166+I172</f>
        <v>1133925</v>
      </c>
      <c r="J173" s="39">
        <f>J166+J172</f>
        <v>0</v>
      </c>
      <c r="K173" s="40">
        <f>K166+K172</f>
        <v>1133925</v>
      </c>
      <c r="L173" s="27">
        <f>L166+L172</f>
        <v>1133925</v>
      </c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</row>
    <row r="174" spans="1:23" ht="21.75" customHeight="1" thickTop="1">
      <c r="A174" s="28"/>
      <c r="B174" s="41" t="s">
        <v>12</v>
      </c>
      <c r="C174" s="29">
        <v>0</v>
      </c>
      <c r="D174" s="29">
        <v>0</v>
      </c>
      <c r="E174" s="30">
        <v>0</v>
      </c>
      <c r="F174" s="30">
        <v>0</v>
      </c>
      <c r="G174" s="30">
        <v>0</v>
      </c>
      <c r="H174" s="30">
        <v>0</v>
      </c>
      <c r="I174" s="30">
        <v>0</v>
      </c>
      <c r="J174" s="30">
        <v>0</v>
      </c>
      <c r="K174" s="31">
        <v>0</v>
      </c>
      <c r="L174" s="42">
        <v>0</v>
      </c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</row>
    <row r="175" spans="1:23" ht="21.75" customHeight="1">
      <c r="A175" s="1"/>
      <c r="B175" s="43" t="s">
        <v>22</v>
      </c>
      <c r="C175" s="2"/>
      <c r="D175" s="2"/>
      <c r="E175" s="3"/>
      <c r="F175" s="3">
        <v>0</v>
      </c>
      <c r="G175" s="44">
        <f>G166*5%</f>
        <v>0</v>
      </c>
      <c r="H175" s="44">
        <v>0</v>
      </c>
      <c r="I175" s="44">
        <f>I166*5%</f>
        <v>56696.25</v>
      </c>
      <c r="J175" s="44">
        <f>J166*5%</f>
        <v>0</v>
      </c>
      <c r="K175" s="45">
        <f>K166*5%</f>
        <v>56696.25</v>
      </c>
      <c r="L175" s="46">
        <f>J175+K175</f>
        <v>56696.25</v>
      </c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</row>
    <row r="176" spans="1:23" ht="21.75" customHeight="1">
      <c r="A176" s="1"/>
      <c r="B176" s="43" t="s">
        <v>53</v>
      </c>
      <c r="C176" s="2"/>
      <c r="D176" s="2"/>
      <c r="E176" s="3"/>
      <c r="F176" s="3"/>
      <c r="G176" s="44"/>
      <c r="H176" s="44"/>
      <c r="I176" s="44"/>
      <c r="J176" s="44">
        <v>0</v>
      </c>
      <c r="K176" s="45">
        <v>0</v>
      </c>
      <c r="L176" s="46">
        <f>J176+K176</f>
        <v>0</v>
      </c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</row>
    <row r="177" spans="1:23" ht="21.75" customHeight="1">
      <c r="A177" s="1"/>
      <c r="B177" s="43" t="s">
        <v>56</v>
      </c>
      <c r="C177" s="2"/>
      <c r="D177" s="2"/>
      <c r="E177" s="3"/>
      <c r="F177" s="3"/>
      <c r="G177" s="44"/>
      <c r="H177" s="44"/>
      <c r="I177" s="44"/>
      <c r="J177" s="44">
        <v>0</v>
      </c>
      <c r="K177" s="45">
        <v>0</v>
      </c>
      <c r="L177" s="46">
        <f t="shared" ref="L177:L180" si="115">J177+K177</f>
        <v>0</v>
      </c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</row>
    <row r="178" spans="1:23" ht="21.75" customHeight="1">
      <c r="A178" s="1"/>
      <c r="B178" s="71" t="s">
        <v>57</v>
      </c>
      <c r="C178" s="2"/>
      <c r="D178" s="2"/>
      <c r="E178" s="3"/>
      <c r="F178" s="3"/>
      <c r="G178" s="44"/>
      <c r="H178" s="44"/>
      <c r="I178" s="44"/>
      <c r="J178" s="44">
        <v>0</v>
      </c>
      <c r="K178" s="45">
        <v>0</v>
      </c>
      <c r="L178" s="46">
        <f t="shared" si="115"/>
        <v>0</v>
      </c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</row>
    <row r="179" spans="1:23" ht="21.75" customHeight="1">
      <c r="A179" s="1"/>
      <c r="B179" s="43" t="s">
        <v>55</v>
      </c>
      <c r="C179" s="2"/>
      <c r="D179" s="2"/>
      <c r="E179" s="3"/>
      <c r="F179" s="3"/>
      <c r="G179" s="44"/>
      <c r="H179" s="44"/>
      <c r="I179" s="44"/>
      <c r="J179" s="44">
        <v>0</v>
      </c>
      <c r="K179" s="45">
        <v>0</v>
      </c>
      <c r="L179" s="46">
        <f t="shared" si="115"/>
        <v>0</v>
      </c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</row>
    <row r="180" spans="1:23" ht="21.75" customHeight="1">
      <c r="A180" s="1"/>
      <c r="B180" s="43" t="s">
        <v>54</v>
      </c>
      <c r="C180" s="2"/>
      <c r="D180" s="2"/>
      <c r="E180" s="3"/>
      <c r="F180" s="3"/>
      <c r="G180" s="44"/>
      <c r="H180" s="44"/>
      <c r="I180" s="44"/>
      <c r="J180" s="44">
        <v>0</v>
      </c>
      <c r="K180" s="45">
        <v>0</v>
      </c>
      <c r="L180" s="46">
        <f t="shared" si="115"/>
        <v>0</v>
      </c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</row>
    <row r="181" spans="1:23" ht="25.5" customHeight="1" thickBot="1">
      <c r="A181" s="111"/>
      <c r="B181" s="72" t="s">
        <v>13</v>
      </c>
      <c r="C181" s="72"/>
      <c r="D181" s="72"/>
      <c r="E181" s="73"/>
      <c r="F181" s="73"/>
      <c r="G181" s="73"/>
      <c r="H181" s="73"/>
      <c r="I181" s="73"/>
      <c r="J181" s="74">
        <f>SUM(J174:J180)</f>
        <v>0</v>
      </c>
      <c r="K181" s="75">
        <f>SUM(K174:K180)</f>
        <v>56696.25</v>
      </c>
      <c r="L181" s="76">
        <f>SUM(L174:L180)</f>
        <v>56696.25</v>
      </c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</row>
    <row r="182" spans="1:23" ht="25.5" customHeight="1" thickTop="1" thickBot="1">
      <c r="A182" s="19"/>
      <c r="B182" s="20" t="s">
        <v>14</v>
      </c>
      <c r="C182" s="20"/>
      <c r="D182" s="20"/>
      <c r="E182" s="21"/>
      <c r="F182" s="21"/>
      <c r="G182" s="21"/>
      <c r="H182" s="21"/>
      <c r="I182" s="21"/>
      <c r="J182" s="22"/>
      <c r="K182" s="24"/>
      <c r="L182" s="78">
        <f>L173-L181</f>
        <v>1077228.75</v>
      </c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</row>
    <row r="183" spans="1:23" ht="21.75" customHeight="1" thickTop="1" thickBot="1">
      <c r="A183" s="365" t="s">
        <v>16</v>
      </c>
      <c r="B183" s="366"/>
      <c r="C183" s="366"/>
      <c r="D183" s="366"/>
      <c r="E183" s="366"/>
      <c r="F183" s="366"/>
      <c r="G183" s="367"/>
      <c r="H183" s="365" t="s">
        <v>62</v>
      </c>
      <c r="I183" s="366"/>
      <c r="J183" s="366"/>
      <c r="K183" s="366"/>
      <c r="L183" s="367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</row>
    <row r="184" spans="1:23" ht="21.75" customHeight="1" thickTop="1">
      <c r="A184" s="80"/>
      <c r="B184" s="80" t="s">
        <v>17</v>
      </c>
      <c r="C184" s="80"/>
      <c r="D184" s="80" t="s">
        <v>18</v>
      </c>
      <c r="E184" s="80"/>
      <c r="F184" s="368" t="s">
        <v>19</v>
      </c>
      <c r="G184" s="368"/>
      <c r="H184" s="368"/>
      <c r="I184" s="117"/>
      <c r="J184" s="368" t="s">
        <v>19</v>
      </c>
      <c r="K184" s="368"/>
      <c r="L184" s="368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</row>
    <row r="185" spans="1:23" ht="26.25" customHeight="1">
      <c r="A185" s="79" t="s">
        <v>0</v>
      </c>
      <c r="B185" s="118"/>
      <c r="C185" s="79"/>
      <c r="D185" s="79"/>
      <c r="E185" s="79"/>
      <c r="F185" s="79"/>
      <c r="G185" s="79"/>
      <c r="H185" s="79"/>
      <c r="I185" s="79"/>
      <c r="J185" s="79"/>
      <c r="K185" s="79"/>
      <c r="L185" s="82">
        <v>7</v>
      </c>
      <c r="M185" s="79"/>
      <c r="N185" s="79"/>
      <c r="O185" s="79"/>
      <c r="P185" s="80"/>
      <c r="Q185" s="80"/>
      <c r="R185" s="80"/>
      <c r="S185" s="80"/>
      <c r="T185" s="80"/>
      <c r="U185" s="80"/>
      <c r="V185" s="80"/>
      <c r="W185" s="80"/>
    </row>
    <row r="186" spans="1:23" ht="21" customHeight="1">
      <c r="A186" s="358" t="s">
        <v>51</v>
      </c>
      <c r="B186" s="358"/>
      <c r="C186" s="358"/>
      <c r="D186" s="358"/>
      <c r="E186" s="358"/>
      <c r="F186" s="358"/>
      <c r="G186" s="358"/>
      <c r="H186" s="358"/>
      <c r="I186" s="358"/>
      <c r="J186" s="358"/>
      <c r="K186" s="358"/>
      <c r="L186" s="358"/>
      <c r="M186" s="79"/>
      <c r="N186" s="79"/>
      <c r="O186" s="79"/>
      <c r="P186" s="80"/>
      <c r="Q186" s="80"/>
      <c r="R186" s="80"/>
      <c r="S186" s="80"/>
      <c r="T186" s="80"/>
      <c r="U186" s="80"/>
      <c r="V186" s="80"/>
      <c r="W186" s="80"/>
    </row>
    <row r="187" spans="1:23" ht="21" customHeight="1">
      <c r="A187" s="359" t="s">
        <v>52</v>
      </c>
      <c r="B187" s="359"/>
      <c r="C187" s="359"/>
      <c r="D187" s="359"/>
      <c r="E187" s="359"/>
      <c r="F187" s="359"/>
      <c r="G187" s="359"/>
      <c r="H187" s="359"/>
      <c r="I187" s="359"/>
      <c r="J187" s="359"/>
      <c r="K187" s="359"/>
      <c r="L187" s="359"/>
      <c r="M187" s="79"/>
      <c r="N187" s="79"/>
      <c r="O187" s="79"/>
      <c r="P187" s="80"/>
      <c r="Q187" s="80"/>
      <c r="R187" s="80"/>
      <c r="S187" s="80"/>
      <c r="T187" s="80"/>
      <c r="U187" s="80"/>
      <c r="V187" s="80"/>
      <c r="W187" s="80"/>
    </row>
    <row r="188" spans="1:23" ht="21" customHeight="1" thickBot="1">
      <c r="A188" s="369" t="s">
        <v>65</v>
      </c>
      <c r="B188" s="369"/>
      <c r="C188" s="369"/>
      <c r="D188" s="369"/>
      <c r="E188" s="369"/>
      <c r="F188" s="369"/>
      <c r="G188" s="369"/>
      <c r="H188" s="369"/>
      <c r="I188" s="369"/>
      <c r="J188" s="369"/>
      <c r="K188" s="369"/>
      <c r="L188" s="369"/>
      <c r="M188" s="83"/>
      <c r="N188" s="83"/>
      <c r="O188" s="83"/>
      <c r="P188" s="80"/>
      <c r="Q188" s="80"/>
      <c r="R188" s="80"/>
      <c r="S188" s="80"/>
      <c r="T188" s="80"/>
      <c r="U188" s="80"/>
      <c r="V188" s="80"/>
      <c r="W188" s="80"/>
    </row>
    <row r="189" spans="1:23" ht="19.5" customHeight="1" thickTop="1" thickBot="1">
      <c r="A189" s="47" t="s">
        <v>4</v>
      </c>
      <c r="B189" s="84" t="s">
        <v>47</v>
      </c>
      <c r="C189" s="84" t="s">
        <v>6</v>
      </c>
      <c r="D189" s="84" t="s">
        <v>21</v>
      </c>
      <c r="E189" s="84" t="s">
        <v>29</v>
      </c>
      <c r="F189" s="360" t="s">
        <v>7</v>
      </c>
      <c r="G189" s="360"/>
      <c r="H189" s="360"/>
      <c r="I189" s="361"/>
      <c r="J189" s="362" t="s">
        <v>33</v>
      </c>
      <c r="K189" s="363"/>
      <c r="L189" s="364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</row>
    <row r="190" spans="1:23" ht="21.75" customHeight="1" thickTop="1">
      <c r="A190" s="1"/>
      <c r="B190" s="29"/>
      <c r="C190" s="85" t="s">
        <v>8</v>
      </c>
      <c r="D190" s="85" t="s">
        <v>20</v>
      </c>
      <c r="E190" s="85" t="s">
        <v>30</v>
      </c>
      <c r="F190" s="63" t="s">
        <v>27</v>
      </c>
      <c r="G190" s="64" t="s">
        <v>25</v>
      </c>
      <c r="H190" s="65" t="s">
        <v>31</v>
      </c>
      <c r="I190" s="66" t="s">
        <v>25</v>
      </c>
      <c r="J190" s="64" t="s">
        <v>35</v>
      </c>
      <c r="K190" s="119" t="s">
        <v>36</v>
      </c>
      <c r="L190" s="120" t="s">
        <v>34</v>
      </c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</row>
    <row r="191" spans="1:23" ht="21" customHeight="1">
      <c r="A191" s="1"/>
      <c r="B191" s="2" t="s">
        <v>41</v>
      </c>
      <c r="C191" s="29" t="s">
        <v>8</v>
      </c>
      <c r="D191" s="29" t="s">
        <v>42</v>
      </c>
      <c r="E191" s="29" t="s">
        <v>9</v>
      </c>
      <c r="F191" s="67" t="s">
        <v>28</v>
      </c>
      <c r="G191" s="68" t="s">
        <v>26</v>
      </c>
      <c r="H191" s="69" t="s">
        <v>10</v>
      </c>
      <c r="I191" s="70" t="s">
        <v>32</v>
      </c>
      <c r="J191" s="90" t="s">
        <v>28</v>
      </c>
      <c r="K191" s="91" t="s">
        <v>37</v>
      </c>
      <c r="L191" s="92" t="s">
        <v>38</v>
      </c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</row>
    <row r="192" spans="1:23" ht="21.75" customHeight="1">
      <c r="A192" s="1">
        <v>1</v>
      </c>
      <c r="B192" s="2" t="s">
        <v>43</v>
      </c>
      <c r="C192" s="2"/>
      <c r="D192" s="2"/>
      <c r="E192" s="3">
        <v>750</v>
      </c>
      <c r="F192" s="56">
        <v>786.6</v>
      </c>
      <c r="G192" s="5">
        <f>F192*E192</f>
        <v>589950</v>
      </c>
      <c r="H192" s="59">
        <v>1708.44</v>
      </c>
      <c r="I192" s="7">
        <f>H192*E192</f>
        <v>1281330</v>
      </c>
      <c r="J192" s="5">
        <f>G192</f>
        <v>589950</v>
      </c>
      <c r="K192" s="8">
        <f>I192</f>
        <v>1281330</v>
      </c>
      <c r="L192" s="9">
        <f>J192+K192</f>
        <v>1871280</v>
      </c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</row>
    <row r="193" spans="1:23" ht="21.75" customHeight="1">
      <c r="A193" s="1">
        <v>2</v>
      </c>
      <c r="B193" s="2" t="s">
        <v>44</v>
      </c>
      <c r="C193" s="2"/>
      <c r="D193" s="2"/>
      <c r="E193" s="3">
        <v>200</v>
      </c>
      <c r="F193" s="56">
        <v>79.870500000000007</v>
      </c>
      <c r="G193" s="5">
        <f t="shared" ref="G193" si="116">F193*E193</f>
        <v>15974.100000000002</v>
      </c>
      <c r="H193" s="59">
        <v>94.04</v>
      </c>
      <c r="I193" s="7">
        <f t="shared" ref="I193" si="117">H193*E193</f>
        <v>18808</v>
      </c>
      <c r="J193" s="5">
        <f t="shared" ref="J193" si="118">G193</f>
        <v>15974.100000000002</v>
      </c>
      <c r="K193" s="8">
        <f t="shared" ref="K193" si="119">I193</f>
        <v>18808</v>
      </c>
      <c r="L193" s="9">
        <f t="shared" ref="L193" si="120">J193+K193</f>
        <v>34782.100000000006</v>
      </c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</row>
    <row r="194" spans="1:23" ht="21.75" customHeight="1">
      <c r="A194" s="1"/>
      <c r="B194" s="2"/>
      <c r="C194" s="2"/>
      <c r="D194" s="2"/>
      <c r="E194" s="3"/>
      <c r="F194" s="56"/>
      <c r="G194" s="5"/>
      <c r="H194" s="59"/>
      <c r="I194" s="7"/>
      <c r="J194" s="5"/>
      <c r="K194" s="8"/>
      <c r="L194" s="9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</row>
    <row r="195" spans="1:23" ht="21.75" customHeight="1">
      <c r="A195" s="1"/>
      <c r="B195" s="2"/>
      <c r="C195" s="2"/>
      <c r="D195" s="2"/>
      <c r="E195" s="3"/>
      <c r="F195" s="56"/>
      <c r="G195" s="5"/>
      <c r="H195" s="59"/>
      <c r="I195" s="7"/>
      <c r="J195" s="5"/>
      <c r="K195" s="8"/>
      <c r="L195" s="9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</row>
    <row r="196" spans="1:23" ht="21.75" customHeight="1" thickBot="1">
      <c r="A196" s="10"/>
      <c r="B196" s="11"/>
      <c r="C196" s="11"/>
      <c r="D196" s="11"/>
      <c r="E196" s="12"/>
      <c r="F196" s="57"/>
      <c r="G196" s="14"/>
      <c r="H196" s="60"/>
      <c r="I196" s="16"/>
      <c r="J196" s="14"/>
      <c r="K196" s="17"/>
      <c r="L196" s="18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</row>
    <row r="197" spans="1:23" ht="30.75" customHeight="1" thickTop="1" thickBot="1">
      <c r="A197" s="19"/>
      <c r="B197" s="20" t="s">
        <v>50</v>
      </c>
      <c r="C197" s="20"/>
      <c r="D197" s="20"/>
      <c r="E197" s="21"/>
      <c r="F197" s="58">
        <f t="shared" ref="F197:L197" si="121">SUM(F192:F196)</f>
        <v>866.47050000000002</v>
      </c>
      <c r="G197" s="23">
        <f t="shared" si="121"/>
        <v>605924.1</v>
      </c>
      <c r="H197" s="61">
        <f t="shared" si="121"/>
        <v>1802.48</v>
      </c>
      <c r="I197" s="25">
        <f t="shared" si="121"/>
        <v>1300138</v>
      </c>
      <c r="J197" s="23">
        <f t="shared" si="121"/>
        <v>605924.1</v>
      </c>
      <c r="K197" s="26">
        <f t="shared" si="121"/>
        <v>1300138</v>
      </c>
      <c r="L197" s="27">
        <f t="shared" si="121"/>
        <v>1906062.1</v>
      </c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</row>
    <row r="198" spans="1:23" ht="21.75" customHeight="1" thickTop="1">
      <c r="A198" s="47"/>
      <c r="B198" s="48" t="s">
        <v>48</v>
      </c>
      <c r="C198" s="48"/>
      <c r="D198" s="48"/>
      <c r="E198" s="49">
        <v>0</v>
      </c>
      <c r="F198" s="50">
        <v>0</v>
      </c>
      <c r="G198" s="51">
        <v>0</v>
      </c>
      <c r="H198" s="53">
        <v>0</v>
      </c>
      <c r="I198" s="51">
        <v>0</v>
      </c>
      <c r="J198" s="51">
        <v>0</v>
      </c>
      <c r="K198" s="51">
        <v>0</v>
      </c>
      <c r="L198" s="54">
        <v>0</v>
      </c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</row>
    <row r="199" spans="1:23" ht="21.75" customHeight="1">
      <c r="A199" s="1">
        <v>4</v>
      </c>
      <c r="B199" s="2" t="s">
        <v>45</v>
      </c>
      <c r="C199" s="2"/>
      <c r="D199" s="2"/>
      <c r="E199" s="3">
        <v>20</v>
      </c>
      <c r="F199" s="4">
        <v>786.6</v>
      </c>
      <c r="G199" s="5">
        <f t="shared" ref="G199:G201" si="122">F199*E199</f>
        <v>15732</v>
      </c>
      <c r="H199" s="6">
        <v>1708.44</v>
      </c>
      <c r="I199" s="5">
        <f t="shared" ref="I199:I201" si="123">H199*E199</f>
        <v>34168.800000000003</v>
      </c>
      <c r="J199" s="5">
        <f t="shared" ref="J199:J201" si="124">G199</f>
        <v>15732</v>
      </c>
      <c r="K199" s="5">
        <f t="shared" ref="K199:K201" si="125">I199</f>
        <v>34168.800000000003</v>
      </c>
      <c r="L199" s="9">
        <f t="shared" ref="L199:L201" si="126">J199+K199</f>
        <v>49900.800000000003</v>
      </c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</row>
    <row r="200" spans="1:23" ht="21.75" customHeight="1">
      <c r="A200" s="1">
        <v>5</v>
      </c>
      <c r="B200" s="2" t="s">
        <v>46</v>
      </c>
      <c r="C200" s="2"/>
      <c r="D200" s="2"/>
      <c r="E200" s="3">
        <v>1</v>
      </c>
      <c r="F200" s="4">
        <v>58000</v>
      </c>
      <c r="G200" s="5">
        <f t="shared" si="122"/>
        <v>58000</v>
      </c>
      <c r="H200" s="6"/>
      <c r="I200" s="5">
        <f t="shared" si="123"/>
        <v>0</v>
      </c>
      <c r="J200" s="5">
        <f t="shared" si="124"/>
        <v>58000</v>
      </c>
      <c r="K200" s="5">
        <f t="shared" si="125"/>
        <v>0</v>
      </c>
      <c r="L200" s="9">
        <f t="shared" si="126"/>
        <v>58000</v>
      </c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</row>
    <row r="201" spans="1:23" ht="21.75" customHeight="1">
      <c r="A201" s="1">
        <v>6</v>
      </c>
      <c r="B201" s="2"/>
      <c r="C201" s="2"/>
      <c r="D201" s="2"/>
      <c r="E201" s="3"/>
      <c r="F201" s="4"/>
      <c r="G201" s="5">
        <f t="shared" si="122"/>
        <v>0</v>
      </c>
      <c r="H201" s="6"/>
      <c r="I201" s="5">
        <f t="shared" si="123"/>
        <v>0</v>
      </c>
      <c r="J201" s="5">
        <f t="shared" si="124"/>
        <v>0</v>
      </c>
      <c r="K201" s="5">
        <f t="shared" si="125"/>
        <v>0</v>
      </c>
      <c r="L201" s="9">
        <f t="shared" si="126"/>
        <v>0</v>
      </c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</row>
    <row r="202" spans="1:23" ht="21.75" customHeight="1">
      <c r="A202" s="10"/>
      <c r="B202" s="11"/>
      <c r="C202" s="11"/>
      <c r="D202" s="11"/>
      <c r="E202" s="12"/>
      <c r="F202" s="13"/>
      <c r="G202" s="52"/>
      <c r="H202" s="15"/>
      <c r="I202" s="52"/>
      <c r="J202" s="52"/>
      <c r="K202" s="52"/>
      <c r="L202" s="18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</row>
    <row r="203" spans="1:23" ht="21.75" customHeight="1" thickBot="1">
      <c r="A203" s="32"/>
      <c r="B203" s="33" t="s">
        <v>49</v>
      </c>
      <c r="C203" s="33"/>
      <c r="D203" s="33"/>
      <c r="E203" s="34"/>
      <c r="F203" s="34">
        <f t="shared" ref="F203:L203" si="127">SUM(F198:F202)</f>
        <v>58786.6</v>
      </c>
      <c r="G203" s="34">
        <f t="shared" si="127"/>
        <v>73732</v>
      </c>
      <c r="H203" s="34">
        <f t="shared" si="127"/>
        <v>1708.44</v>
      </c>
      <c r="I203" s="34">
        <f t="shared" si="127"/>
        <v>34168.800000000003</v>
      </c>
      <c r="J203" s="34">
        <f t="shared" si="127"/>
        <v>73732</v>
      </c>
      <c r="K203" s="34">
        <f t="shared" si="127"/>
        <v>34168.800000000003</v>
      </c>
      <c r="L203" s="35">
        <f t="shared" si="127"/>
        <v>107900.8</v>
      </c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</row>
    <row r="204" spans="1:23" ht="27.75" customHeight="1" thickTop="1" thickBot="1">
      <c r="A204" s="19"/>
      <c r="B204" s="20" t="s">
        <v>11</v>
      </c>
      <c r="C204" s="20"/>
      <c r="D204" s="36"/>
      <c r="E204" s="21"/>
      <c r="F204" s="22">
        <v>0</v>
      </c>
      <c r="G204" s="23">
        <f>G197+G203</f>
        <v>679656.1</v>
      </c>
      <c r="H204" s="37">
        <v>0</v>
      </c>
      <c r="I204" s="55">
        <f>I197+I203</f>
        <v>1334306.8</v>
      </c>
      <c r="J204" s="39">
        <f>J197+J203</f>
        <v>679656.1</v>
      </c>
      <c r="K204" s="40">
        <f>K197+K203</f>
        <v>1334306.8</v>
      </c>
      <c r="L204" s="27">
        <f>L197+L203</f>
        <v>2013962.9000000001</v>
      </c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</row>
    <row r="205" spans="1:23" ht="21.75" customHeight="1" thickTop="1">
      <c r="A205" s="28"/>
      <c r="B205" s="41" t="s">
        <v>12</v>
      </c>
      <c r="C205" s="29">
        <v>0</v>
      </c>
      <c r="D205" s="29">
        <v>0</v>
      </c>
      <c r="E205" s="30">
        <v>0</v>
      </c>
      <c r="F205" s="30">
        <v>0</v>
      </c>
      <c r="G205" s="30">
        <v>0</v>
      </c>
      <c r="H205" s="30">
        <v>0</v>
      </c>
      <c r="I205" s="30">
        <v>0</v>
      </c>
      <c r="J205" s="30">
        <v>0</v>
      </c>
      <c r="K205" s="31">
        <v>0</v>
      </c>
      <c r="L205" s="42">
        <v>0</v>
      </c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</row>
    <row r="206" spans="1:23" ht="21.75" customHeight="1">
      <c r="A206" s="1"/>
      <c r="B206" s="43" t="s">
        <v>22</v>
      </c>
      <c r="C206" s="2"/>
      <c r="D206" s="2"/>
      <c r="E206" s="3"/>
      <c r="F206" s="3">
        <v>0</v>
      </c>
      <c r="G206" s="44">
        <f>G197*5%</f>
        <v>30296.205000000002</v>
      </c>
      <c r="H206" s="44">
        <v>0</v>
      </c>
      <c r="I206" s="44">
        <f>I197*5%</f>
        <v>65006.9</v>
      </c>
      <c r="J206" s="44">
        <f>J197*5%</f>
        <v>30296.205000000002</v>
      </c>
      <c r="K206" s="45">
        <f>K197*5%</f>
        <v>65006.9</v>
      </c>
      <c r="L206" s="46">
        <f>J206+K206</f>
        <v>95303.10500000001</v>
      </c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</row>
    <row r="207" spans="1:23" ht="21.75" customHeight="1">
      <c r="A207" s="1"/>
      <c r="B207" s="43" t="s">
        <v>53</v>
      </c>
      <c r="C207" s="2"/>
      <c r="D207" s="2"/>
      <c r="E207" s="3"/>
      <c r="F207" s="3"/>
      <c r="G207" s="44"/>
      <c r="H207" s="44"/>
      <c r="I207" s="44"/>
      <c r="J207" s="44">
        <v>0</v>
      </c>
      <c r="K207" s="45">
        <v>0</v>
      </c>
      <c r="L207" s="46">
        <f>J207+K207</f>
        <v>0</v>
      </c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</row>
    <row r="208" spans="1:23" ht="21.75" customHeight="1">
      <c r="A208" s="1"/>
      <c r="B208" s="43" t="s">
        <v>66</v>
      </c>
      <c r="C208" s="2"/>
      <c r="D208" s="2"/>
      <c r="E208" s="3"/>
      <c r="F208" s="3"/>
      <c r="G208" s="44"/>
      <c r="H208" s="44"/>
      <c r="I208" s="44"/>
      <c r="J208" s="44">
        <v>575627</v>
      </c>
      <c r="K208" s="45">
        <v>0</v>
      </c>
      <c r="L208" s="46">
        <f t="shared" ref="L208:L211" si="128">J208+K208</f>
        <v>575627</v>
      </c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</row>
    <row r="209" spans="1:23" ht="21.75" customHeight="1">
      <c r="A209" s="1"/>
      <c r="B209" s="71" t="s">
        <v>57</v>
      </c>
      <c r="C209" s="2"/>
      <c r="D209" s="2"/>
      <c r="E209" s="3"/>
      <c r="F209" s="3"/>
      <c r="G209" s="44"/>
      <c r="H209" s="44"/>
      <c r="I209" s="44"/>
      <c r="J209" s="44">
        <v>0</v>
      </c>
      <c r="K209" s="45">
        <v>0</v>
      </c>
      <c r="L209" s="46">
        <f t="shared" si="128"/>
        <v>0</v>
      </c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</row>
    <row r="210" spans="1:23" ht="21.75" customHeight="1">
      <c r="A210" s="1"/>
      <c r="B210" s="43" t="s">
        <v>55</v>
      </c>
      <c r="C210" s="2"/>
      <c r="D210" s="2"/>
      <c r="E210" s="3"/>
      <c r="F210" s="3"/>
      <c r="G210" s="44"/>
      <c r="H210" s="44"/>
      <c r="I210" s="44"/>
      <c r="J210" s="44">
        <v>58000</v>
      </c>
      <c r="K210" s="45">
        <v>0</v>
      </c>
      <c r="L210" s="46">
        <f t="shared" si="128"/>
        <v>58000</v>
      </c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</row>
    <row r="211" spans="1:23" ht="21.75" customHeight="1">
      <c r="A211" s="1"/>
      <c r="B211" s="43" t="s">
        <v>54</v>
      </c>
      <c r="C211" s="2"/>
      <c r="D211" s="2"/>
      <c r="E211" s="3"/>
      <c r="F211" s="3"/>
      <c r="G211" s="44"/>
      <c r="H211" s="44"/>
      <c r="I211" s="44"/>
      <c r="J211" s="44">
        <v>0</v>
      </c>
      <c r="K211" s="45">
        <v>0</v>
      </c>
      <c r="L211" s="46">
        <f t="shared" si="128"/>
        <v>0</v>
      </c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</row>
    <row r="212" spans="1:23" ht="25.5" customHeight="1" thickBot="1">
      <c r="A212" s="111"/>
      <c r="B212" s="72" t="s">
        <v>13</v>
      </c>
      <c r="C212" s="72"/>
      <c r="D212" s="72"/>
      <c r="E212" s="73"/>
      <c r="F212" s="73"/>
      <c r="G212" s="73"/>
      <c r="H212" s="73"/>
      <c r="I212" s="73"/>
      <c r="J212" s="74">
        <f>SUM(J205:J211)</f>
        <v>663923.20499999996</v>
      </c>
      <c r="K212" s="75">
        <f>SUM(K205:K211)</f>
        <v>65006.9</v>
      </c>
      <c r="L212" s="76">
        <f>SUM(L205:L211)</f>
        <v>728930.10499999998</v>
      </c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</row>
    <row r="213" spans="1:23" ht="25.5" customHeight="1" thickTop="1" thickBot="1">
      <c r="A213" s="19"/>
      <c r="B213" s="20" t="s">
        <v>14</v>
      </c>
      <c r="C213" s="20"/>
      <c r="D213" s="20"/>
      <c r="E213" s="21"/>
      <c r="F213" s="21"/>
      <c r="G213" s="21"/>
      <c r="H213" s="21"/>
      <c r="I213" s="21" t="s">
        <v>63</v>
      </c>
      <c r="J213" s="21">
        <v>634649.44999999995</v>
      </c>
      <c r="K213" s="121">
        <v>634649.44999999995</v>
      </c>
      <c r="L213" s="78">
        <f>L204-L212</f>
        <v>1285032.7950000002</v>
      </c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</row>
    <row r="214" spans="1:23" ht="21.75" customHeight="1" thickTop="1" thickBot="1">
      <c r="A214" s="365" t="s">
        <v>16</v>
      </c>
      <c r="B214" s="366"/>
      <c r="C214" s="366"/>
      <c r="D214" s="366"/>
      <c r="E214" s="366"/>
      <c r="F214" s="366"/>
      <c r="G214" s="367"/>
      <c r="H214" s="365" t="s">
        <v>62</v>
      </c>
      <c r="I214" s="366"/>
      <c r="J214" s="366"/>
      <c r="K214" s="366"/>
      <c r="L214" s="367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</row>
    <row r="215" spans="1:23" ht="21.75" customHeight="1" thickTop="1">
      <c r="A215" s="80"/>
      <c r="B215" s="80" t="s">
        <v>17</v>
      </c>
      <c r="C215" s="80"/>
      <c r="D215" s="80" t="s">
        <v>18</v>
      </c>
      <c r="E215" s="80"/>
      <c r="F215" s="368" t="s">
        <v>19</v>
      </c>
      <c r="G215" s="368"/>
      <c r="H215" s="368"/>
      <c r="I215" s="117"/>
      <c r="J215" s="368" t="s">
        <v>19</v>
      </c>
      <c r="K215" s="368"/>
      <c r="L215" s="368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</row>
    <row r="216" spans="1:23" ht="27" customHeight="1">
      <c r="A216" s="79" t="s">
        <v>0</v>
      </c>
      <c r="B216" s="118"/>
      <c r="C216" s="79"/>
      <c r="D216" s="79"/>
      <c r="E216" s="79"/>
      <c r="F216" s="79"/>
      <c r="G216" s="79"/>
      <c r="H216" s="79"/>
      <c r="I216" s="79"/>
      <c r="J216" s="79"/>
      <c r="K216" s="79"/>
      <c r="L216" s="82">
        <v>8</v>
      </c>
      <c r="M216" s="79"/>
      <c r="N216" s="79"/>
      <c r="O216" s="79"/>
      <c r="P216" s="80"/>
      <c r="Q216" s="80"/>
      <c r="R216" s="80"/>
      <c r="S216" s="80"/>
      <c r="T216" s="80"/>
      <c r="U216" s="80"/>
      <c r="V216" s="80"/>
      <c r="W216" s="80"/>
    </row>
    <row r="217" spans="1:23" ht="21" customHeight="1">
      <c r="A217" s="358" t="s">
        <v>67</v>
      </c>
      <c r="B217" s="358"/>
      <c r="C217" s="358"/>
      <c r="D217" s="358"/>
      <c r="E217" s="358"/>
      <c r="F217" s="358"/>
      <c r="G217" s="358"/>
      <c r="H217" s="358"/>
      <c r="I217" s="358"/>
      <c r="J217" s="358"/>
      <c r="K217" s="358"/>
      <c r="L217" s="358"/>
      <c r="M217" s="79"/>
      <c r="N217" s="79"/>
      <c r="O217" s="79"/>
      <c r="P217" s="80"/>
      <c r="Q217" s="80"/>
      <c r="R217" s="80"/>
      <c r="S217" s="80"/>
      <c r="T217" s="80"/>
      <c r="U217" s="80"/>
      <c r="V217" s="80"/>
      <c r="W217" s="80"/>
    </row>
    <row r="218" spans="1:23" ht="21" customHeight="1">
      <c r="A218" s="359" t="s">
        <v>52</v>
      </c>
      <c r="B218" s="359"/>
      <c r="C218" s="359"/>
      <c r="D218" s="359"/>
      <c r="E218" s="359"/>
      <c r="F218" s="359"/>
      <c r="G218" s="359"/>
      <c r="H218" s="359"/>
      <c r="I218" s="359"/>
      <c r="J218" s="359"/>
      <c r="K218" s="359"/>
      <c r="L218" s="359"/>
      <c r="M218" s="79"/>
      <c r="N218" s="79"/>
      <c r="O218" s="79"/>
      <c r="P218" s="80"/>
      <c r="Q218" s="80"/>
      <c r="R218" s="80"/>
      <c r="S218" s="80"/>
      <c r="T218" s="80"/>
      <c r="U218" s="80"/>
      <c r="V218" s="80"/>
      <c r="W218" s="80"/>
    </row>
    <row r="219" spans="1:23" ht="21" customHeight="1" thickBot="1">
      <c r="A219" s="359" t="s">
        <v>68</v>
      </c>
      <c r="B219" s="359"/>
      <c r="C219" s="359"/>
      <c r="D219" s="359"/>
      <c r="E219" s="359"/>
      <c r="F219" s="359"/>
      <c r="G219" s="359"/>
      <c r="H219" s="359"/>
      <c r="I219" s="359"/>
      <c r="J219" s="359"/>
      <c r="K219" s="359"/>
      <c r="L219" s="359"/>
      <c r="M219" s="83"/>
      <c r="N219" s="83"/>
      <c r="O219" s="83"/>
      <c r="P219" s="80"/>
      <c r="Q219" s="80"/>
      <c r="R219" s="80"/>
      <c r="S219" s="80"/>
      <c r="T219" s="80"/>
      <c r="U219" s="80"/>
      <c r="V219" s="80"/>
      <c r="W219" s="80"/>
    </row>
    <row r="220" spans="1:23" ht="19.5" customHeight="1" thickTop="1" thickBot="1">
      <c r="A220" s="47" t="s">
        <v>4</v>
      </c>
      <c r="B220" s="84" t="s">
        <v>47</v>
      </c>
      <c r="C220" s="84" t="s">
        <v>6</v>
      </c>
      <c r="D220" s="84" t="s">
        <v>21</v>
      </c>
      <c r="E220" s="84" t="s">
        <v>29</v>
      </c>
      <c r="F220" s="360" t="s">
        <v>7</v>
      </c>
      <c r="G220" s="360"/>
      <c r="H220" s="360"/>
      <c r="I220" s="361"/>
      <c r="J220" s="362" t="s">
        <v>33</v>
      </c>
      <c r="K220" s="363"/>
      <c r="L220" s="364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</row>
    <row r="221" spans="1:23" ht="21.75" customHeight="1" thickTop="1">
      <c r="A221" s="1"/>
      <c r="B221" s="29"/>
      <c r="C221" s="85" t="s">
        <v>8</v>
      </c>
      <c r="D221" s="85" t="s">
        <v>20</v>
      </c>
      <c r="E221" s="85" t="s">
        <v>30</v>
      </c>
      <c r="F221" s="63" t="s">
        <v>27</v>
      </c>
      <c r="G221" s="64" t="s">
        <v>25</v>
      </c>
      <c r="H221" s="65" t="s">
        <v>31</v>
      </c>
      <c r="I221" s="66" t="s">
        <v>25</v>
      </c>
      <c r="J221" s="64" t="s">
        <v>35</v>
      </c>
      <c r="K221" s="119" t="s">
        <v>36</v>
      </c>
      <c r="L221" s="120" t="s">
        <v>34</v>
      </c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</row>
    <row r="222" spans="1:23" ht="21" customHeight="1">
      <c r="A222" s="1"/>
      <c r="B222" s="2" t="s">
        <v>41</v>
      </c>
      <c r="C222" s="29" t="s">
        <v>8</v>
      </c>
      <c r="D222" s="29" t="s">
        <v>42</v>
      </c>
      <c r="E222" s="29" t="s">
        <v>9</v>
      </c>
      <c r="F222" s="67" t="s">
        <v>28</v>
      </c>
      <c r="G222" s="68" t="s">
        <v>26</v>
      </c>
      <c r="H222" s="69" t="s">
        <v>10</v>
      </c>
      <c r="I222" s="70" t="s">
        <v>32</v>
      </c>
      <c r="J222" s="90" t="s">
        <v>28</v>
      </c>
      <c r="K222" s="91" t="s">
        <v>37</v>
      </c>
      <c r="L222" s="92" t="s">
        <v>38</v>
      </c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</row>
    <row r="223" spans="1:23" ht="21.75" customHeight="1">
      <c r="A223" s="1">
        <v>1</v>
      </c>
      <c r="B223" s="2" t="s">
        <v>43</v>
      </c>
      <c r="C223" s="2"/>
      <c r="D223" s="2"/>
      <c r="E223" s="3">
        <v>750</v>
      </c>
      <c r="F223" s="56">
        <v>0</v>
      </c>
      <c r="G223" s="5">
        <f>F223*E223</f>
        <v>0</v>
      </c>
      <c r="H223" s="59">
        <v>786.6</v>
      </c>
      <c r="I223" s="7">
        <f>H223*E223</f>
        <v>589950</v>
      </c>
      <c r="J223" s="5">
        <f>G223</f>
        <v>0</v>
      </c>
      <c r="K223" s="8">
        <f>I223</f>
        <v>589950</v>
      </c>
      <c r="L223" s="9">
        <f>J223+K223</f>
        <v>589950</v>
      </c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</row>
    <row r="224" spans="1:23" ht="21.75" customHeight="1">
      <c r="A224" s="1">
        <v>2</v>
      </c>
      <c r="B224" s="2" t="s">
        <v>44</v>
      </c>
      <c r="C224" s="2"/>
      <c r="D224" s="2"/>
      <c r="E224" s="3">
        <v>200</v>
      </c>
      <c r="F224" s="56">
        <v>0</v>
      </c>
      <c r="G224" s="5">
        <f t="shared" ref="G224" si="129">F224*E224</f>
        <v>0</v>
      </c>
      <c r="H224" s="59">
        <v>79.870500000000007</v>
      </c>
      <c r="I224" s="7">
        <f t="shared" ref="I224" si="130">H224*E224</f>
        <v>15974.100000000002</v>
      </c>
      <c r="J224" s="5">
        <f t="shared" ref="J224" si="131">G224</f>
        <v>0</v>
      </c>
      <c r="K224" s="8">
        <f t="shared" ref="K224" si="132">I224</f>
        <v>15974.100000000002</v>
      </c>
      <c r="L224" s="9">
        <f t="shared" ref="L224" si="133">J224+K224</f>
        <v>15974.100000000002</v>
      </c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</row>
    <row r="225" spans="1:23" ht="21.75" customHeight="1">
      <c r="A225" s="1"/>
      <c r="B225" s="2"/>
      <c r="C225" s="2"/>
      <c r="D225" s="2"/>
      <c r="E225" s="3"/>
      <c r="F225" s="56"/>
      <c r="G225" s="5"/>
      <c r="H225" s="59"/>
      <c r="I225" s="7"/>
      <c r="J225" s="5"/>
      <c r="K225" s="8"/>
      <c r="L225" s="9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</row>
    <row r="226" spans="1:23" ht="21.75" customHeight="1">
      <c r="A226" s="1"/>
      <c r="B226" s="2"/>
      <c r="C226" s="2"/>
      <c r="D226" s="2"/>
      <c r="E226" s="3"/>
      <c r="F226" s="56"/>
      <c r="G226" s="5"/>
      <c r="H226" s="59"/>
      <c r="I226" s="7"/>
      <c r="J226" s="5"/>
      <c r="K226" s="8"/>
      <c r="L226" s="9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</row>
    <row r="227" spans="1:23" ht="21.75" customHeight="1" thickBot="1">
      <c r="A227" s="10"/>
      <c r="B227" s="11"/>
      <c r="C227" s="11"/>
      <c r="D227" s="11"/>
      <c r="E227" s="12"/>
      <c r="F227" s="57"/>
      <c r="G227" s="14"/>
      <c r="H227" s="60"/>
      <c r="I227" s="16"/>
      <c r="J227" s="14"/>
      <c r="K227" s="17"/>
      <c r="L227" s="18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</row>
    <row r="228" spans="1:23" ht="30.75" customHeight="1" thickTop="1" thickBot="1">
      <c r="A228" s="19"/>
      <c r="B228" s="20" t="s">
        <v>50</v>
      </c>
      <c r="C228" s="20"/>
      <c r="D228" s="20"/>
      <c r="E228" s="21"/>
      <c r="F228" s="58">
        <f t="shared" ref="F228:L228" si="134">SUM(F223:F227)</f>
        <v>0</v>
      </c>
      <c r="G228" s="23">
        <f t="shared" si="134"/>
        <v>0</v>
      </c>
      <c r="H228" s="61">
        <f t="shared" si="134"/>
        <v>866.47050000000002</v>
      </c>
      <c r="I228" s="25">
        <f t="shared" si="134"/>
        <v>605924.1</v>
      </c>
      <c r="J228" s="23">
        <f t="shared" si="134"/>
        <v>0</v>
      </c>
      <c r="K228" s="26">
        <f t="shared" si="134"/>
        <v>605924.1</v>
      </c>
      <c r="L228" s="27">
        <f t="shared" si="134"/>
        <v>605924.1</v>
      </c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</row>
    <row r="229" spans="1:23" ht="21.75" customHeight="1" thickTop="1">
      <c r="A229" s="47"/>
      <c r="B229" s="48" t="s">
        <v>48</v>
      </c>
      <c r="C229" s="48"/>
      <c r="D229" s="48"/>
      <c r="E229" s="49">
        <v>0</v>
      </c>
      <c r="F229" s="50">
        <v>0</v>
      </c>
      <c r="G229" s="51">
        <v>0</v>
      </c>
      <c r="H229" s="53">
        <v>0</v>
      </c>
      <c r="I229" s="51">
        <v>0</v>
      </c>
      <c r="J229" s="51">
        <v>0</v>
      </c>
      <c r="K229" s="51">
        <v>0</v>
      </c>
      <c r="L229" s="54">
        <v>0</v>
      </c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</row>
    <row r="230" spans="1:23" ht="21.75" customHeight="1">
      <c r="A230" s="1">
        <v>4</v>
      </c>
      <c r="B230" s="2" t="s">
        <v>45</v>
      </c>
      <c r="C230" s="2"/>
      <c r="D230" s="2"/>
      <c r="E230" s="3">
        <v>20</v>
      </c>
      <c r="F230" s="4">
        <v>0</v>
      </c>
      <c r="G230" s="5">
        <f t="shared" ref="G230:G232" si="135">F230*E230</f>
        <v>0</v>
      </c>
      <c r="H230" s="6">
        <v>786.6</v>
      </c>
      <c r="I230" s="5">
        <f t="shared" ref="I230:I232" si="136">H230*E230</f>
        <v>15732</v>
      </c>
      <c r="J230" s="5">
        <f t="shared" ref="J230:J232" si="137">G230</f>
        <v>0</v>
      </c>
      <c r="K230" s="5">
        <f t="shared" ref="K230:K232" si="138">I230</f>
        <v>15732</v>
      </c>
      <c r="L230" s="9">
        <f t="shared" ref="L230:L232" si="139">J230+K230</f>
        <v>15732</v>
      </c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</row>
    <row r="231" spans="1:23" ht="21.75" customHeight="1">
      <c r="A231" s="1">
        <v>5</v>
      </c>
      <c r="B231" s="2" t="s">
        <v>46</v>
      </c>
      <c r="C231" s="2"/>
      <c r="D231" s="2"/>
      <c r="E231" s="3">
        <v>1</v>
      </c>
      <c r="F231" s="4">
        <v>0</v>
      </c>
      <c r="G231" s="5">
        <f t="shared" si="135"/>
        <v>0</v>
      </c>
      <c r="H231" s="6"/>
      <c r="I231" s="5">
        <f t="shared" si="136"/>
        <v>0</v>
      </c>
      <c r="J231" s="5">
        <f t="shared" si="137"/>
        <v>0</v>
      </c>
      <c r="K231" s="5">
        <f t="shared" si="138"/>
        <v>0</v>
      </c>
      <c r="L231" s="9">
        <f t="shared" si="139"/>
        <v>0</v>
      </c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</row>
    <row r="232" spans="1:23" ht="21.75" customHeight="1">
      <c r="A232" s="1">
        <v>6</v>
      </c>
      <c r="B232" s="2"/>
      <c r="C232" s="2"/>
      <c r="D232" s="2"/>
      <c r="E232" s="3"/>
      <c r="F232" s="4"/>
      <c r="G232" s="5">
        <f t="shared" si="135"/>
        <v>0</v>
      </c>
      <c r="H232" s="6"/>
      <c r="I232" s="5">
        <f t="shared" si="136"/>
        <v>0</v>
      </c>
      <c r="J232" s="5">
        <f t="shared" si="137"/>
        <v>0</v>
      </c>
      <c r="K232" s="5">
        <f t="shared" si="138"/>
        <v>0</v>
      </c>
      <c r="L232" s="9">
        <f t="shared" si="139"/>
        <v>0</v>
      </c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</row>
    <row r="233" spans="1:23" ht="21.75" customHeight="1">
      <c r="A233" s="10"/>
      <c r="B233" s="11"/>
      <c r="C233" s="11"/>
      <c r="D233" s="11"/>
      <c r="E233" s="12"/>
      <c r="F233" s="13"/>
      <c r="G233" s="52"/>
      <c r="H233" s="15"/>
      <c r="I233" s="52"/>
      <c r="J233" s="52"/>
      <c r="K233" s="52"/>
      <c r="L233" s="18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</row>
    <row r="234" spans="1:23" ht="21.75" customHeight="1" thickBot="1">
      <c r="A234" s="32"/>
      <c r="B234" s="33" t="s">
        <v>49</v>
      </c>
      <c r="C234" s="33"/>
      <c r="D234" s="33"/>
      <c r="E234" s="34"/>
      <c r="F234" s="34">
        <f t="shared" ref="F234:L234" si="140">SUM(F229:F233)</f>
        <v>0</v>
      </c>
      <c r="G234" s="34">
        <f t="shared" si="140"/>
        <v>0</v>
      </c>
      <c r="H234" s="34">
        <f t="shared" si="140"/>
        <v>786.6</v>
      </c>
      <c r="I234" s="34">
        <f t="shared" si="140"/>
        <v>15732</v>
      </c>
      <c r="J234" s="34">
        <f t="shared" si="140"/>
        <v>0</v>
      </c>
      <c r="K234" s="34">
        <f t="shared" si="140"/>
        <v>15732</v>
      </c>
      <c r="L234" s="35">
        <f t="shared" si="140"/>
        <v>15732</v>
      </c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</row>
    <row r="235" spans="1:23" ht="27.75" customHeight="1" thickTop="1" thickBot="1">
      <c r="A235" s="19"/>
      <c r="B235" s="20" t="s">
        <v>11</v>
      </c>
      <c r="C235" s="20"/>
      <c r="D235" s="36"/>
      <c r="E235" s="21"/>
      <c r="F235" s="22">
        <v>0</v>
      </c>
      <c r="G235" s="23">
        <f>G228+G234</f>
        <v>0</v>
      </c>
      <c r="H235" s="37">
        <v>0</v>
      </c>
      <c r="I235" s="55">
        <f>I228+I234</f>
        <v>621656.1</v>
      </c>
      <c r="J235" s="39">
        <f>J228+J234</f>
        <v>0</v>
      </c>
      <c r="K235" s="40">
        <f>K228+K234</f>
        <v>621656.1</v>
      </c>
      <c r="L235" s="27">
        <f>L228+L234</f>
        <v>621656.1</v>
      </c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</row>
    <row r="236" spans="1:23" ht="21.75" customHeight="1" thickTop="1">
      <c r="A236" s="28"/>
      <c r="B236" s="41" t="s">
        <v>12</v>
      </c>
      <c r="C236" s="29">
        <v>0</v>
      </c>
      <c r="D236" s="29">
        <v>0</v>
      </c>
      <c r="E236" s="30">
        <v>0</v>
      </c>
      <c r="F236" s="30">
        <v>0</v>
      </c>
      <c r="G236" s="30">
        <v>0</v>
      </c>
      <c r="H236" s="30">
        <v>0</v>
      </c>
      <c r="I236" s="30">
        <v>0</v>
      </c>
      <c r="J236" s="30">
        <v>0</v>
      </c>
      <c r="K236" s="31">
        <v>0</v>
      </c>
      <c r="L236" s="42">
        <v>0</v>
      </c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</row>
    <row r="237" spans="1:23" ht="21.75" customHeight="1">
      <c r="A237" s="1"/>
      <c r="B237" s="43" t="s">
        <v>22</v>
      </c>
      <c r="C237" s="2"/>
      <c r="D237" s="2"/>
      <c r="E237" s="3"/>
      <c r="F237" s="3">
        <v>0</v>
      </c>
      <c r="G237" s="44">
        <f>G228*5%</f>
        <v>0</v>
      </c>
      <c r="H237" s="44">
        <v>0</v>
      </c>
      <c r="I237" s="44">
        <f>I228*5%</f>
        <v>30296.205000000002</v>
      </c>
      <c r="J237" s="44">
        <f>J228*5%</f>
        <v>0</v>
      </c>
      <c r="K237" s="45">
        <f>K228*5%</f>
        <v>30296.205000000002</v>
      </c>
      <c r="L237" s="46">
        <f>J237+K237</f>
        <v>30296.205000000002</v>
      </c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</row>
    <row r="238" spans="1:23" ht="21.75" customHeight="1">
      <c r="A238" s="1"/>
      <c r="B238" s="43" t="s">
        <v>53</v>
      </c>
      <c r="C238" s="2"/>
      <c r="D238" s="2"/>
      <c r="E238" s="3"/>
      <c r="F238" s="3"/>
      <c r="G238" s="44"/>
      <c r="H238" s="44"/>
      <c r="I238" s="44"/>
      <c r="J238" s="44">
        <v>0</v>
      </c>
      <c r="K238" s="45">
        <v>0</v>
      </c>
      <c r="L238" s="46">
        <f>J238+K238</f>
        <v>0</v>
      </c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</row>
    <row r="239" spans="1:23" ht="21.75" customHeight="1">
      <c r="A239" s="1"/>
      <c r="B239" s="43" t="s">
        <v>66</v>
      </c>
      <c r="C239" s="2"/>
      <c r="D239" s="2"/>
      <c r="E239" s="3"/>
      <c r="F239" s="3"/>
      <c r="G239" s="44"/>
      <c r="H239" s="44"/>
      <c r="I239" s="44"/>
      <c r="J239" s="44">
        <v>0</v>
      </c>
      <c r="K239" s="45">
        <v>0</v>
      </c>
      <c r="L239" s="46">
        <f t="shared" ref="L239:L242" si="141">J239+K239</f>
        <v>0</v>
      </c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</row>
    <row r="240" spans="1:23" ht="21.75" customHeight="1">
      <c r="A240" s="1"/>
      <c r="B240" s="71" t="s">
        <v>57</v>
      </c>
      <c r="C240" s="2"/>
      <c r="D240" s="2"/>
      <c r="E240" s="3"/>
      <c r="F240" s="3"/>
      <c r="G240" s="44"/>
      <c r="H240" s="44"/>
      <c r="I240" s="44"/>
      <c r="J240" s="44">
        <v>0</v>
      </c>
      <c r="K240" s="45">
        <v>0</v>
      </c>
      <c r="L240" s="46">
        <f t="shared" si="141"/>
        <v>0</v>
      </c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</row>
    <row r="241" spans="1:23" ht="21.75" customHeight="1">
      <c r="A241" s="1"/>
      <c r="B241" s="43" t="s">
        <v>55</v>
      </c>
      <c r="C241" s="2"/>
      <c r="D241" s="2"/>
      <c r="E241" s="3"/>
      <c r="F241" s="3"/>
      <c r="G241" s="44"/>
      <c r="H241" s="44"/>
      <c r="I241" s="44"/>
      <c r="J241" s="44">
        <v>0</v>
      </c>
      <c r="K241" s="45">
        <v>0</v>
      </c>
      <c r="L241" s="46">
        <f t="shared" si="141"/>
        <v>0</v>
      </c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</row>
    <row r="242" spans="1:23" ht="21.75" customHeight="1">
      <c r="A242" s="1"/>
      <c r="B242" s="43" t="s">
        <v>54</v>
      </c>
      <c r="C242" s="2"/>
      <c r="D242" s="2"/>
      <c r="E242" s="3"/>
      <c r="F242" s="3"/>
      <c r="G242" s="44"/>
      <c r="H242" s="44"/>
      <c r="I242" s="44"/>
      <c r="J242" s="44">
        <v>0</v>
      </c>
      <c r="K242" s="45">
        <v>0</v>
      </c>
      <c r="L242" s="46">
        <f t="shared" si="141"/>
        <v>0</v>
      </c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</row>
    <row r="243" spans="1:23" ht="25.5" customHeight="1" thickBot="1">
      <c r="A243" s="111"/>
      <c r="B243" s="72" t="s">
        <v>13</v>
      </c>
      <c r="C243" s="72"/>
      <c r="D243" s="72"/>
      <c r="E243" s="73"/>
      <c r="F243" s="73"/>
      <c r="G243" s="73"/>
      <c r="H243" s="73"/>
      <c r="I243" s="73"/>
      <c r="J243" s="74">
        <f>SUM(J236:J242)</f>
        <v>0</v>
      </c>
      <c r="K243" s="75">
        <f>SUM(K236:K242)</f>
        <v>30296.205000000002</v>
      </c>
      <c r="L243" s="76">
        <f>SUM(L236:L242)</f>
        <v>30296.205000000002</v>
      </c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</row>
    <row r="244" spans="1:23" ht="25.5" customHeight="1" thickTop="1" thickBot="1">
      <c r="A244" s="19"/>
      <c r="B244" s="20" t="s">
        <v>14</v>
      </c>
      <c r="C244" s="20"/>
      <c r="D244" s="20"/>
      <c r="E244" s="21"/>
      <c r="F244" s="21"/>
      <c r="G244" s="21"/>
      <c r="H244" s="21"/>
      <c r="I244" s="21" t="s">
        <v>63</v>
      </c>
      <c r="J244" s="21">
        <v>287813.90000000002</v>
      </c>
      <c r="K244" s="121">
        <v>287814</v>
      </c>
      <c r="L244" s="78">
        <f>L235-L243</f>
        <v>591359.89500000002</v>
      </c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</row>
    <row r="245" spans="1:23" ht="21.75" customHeight="1" thickTop="1" thickBot="1">
      <c r="A245" s="365" t="s">
        <v>16</v>
      </c>
      <c r="B245" s="366"/>
      <c r="C245" s="366"/>
      <c r="D245" s="366"/>
      <c r="E245" s="366"/>
      <c r="F245" s="366"/>
      <c r="G245" s="367"/>
      <c r="H245" s="365" t="s">
        <v>62</v>
      </c>
      <c r="I245" s="366"/>
      <c r="J245" s="366"/>
      <c r="K245" s="366"/>
      <c r="L245" s="367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</row>
    <row r="246" spans="1:23" ht="21.75" customHeight="1" thickTop="1">
      <c r="A246" s="80"/>
      <c r="B246" s="80" t="s">
        <v>17</v>
      </c>
      <c r="C246" s="80"/>
      <c r="D246" s="80" t="s">
        <v>18</v>
      </c>
      <c r="E246" s="80"/>
      <c r="F246" s="368" t="s">
        <v>19</v>
      </c>
      <c r="G246" s="368"/>
      <c r="H246" s="368"/>
      <c r="I246" s="117"/>
      <c r="J246" s="368" t="s">
        <v>19</v>
      </c>
      <c r="K246" s="368"/>
      <c r="L246" s="368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</row>
    <row r="247" spans="1:23" ht="27" customHeight="1">
      <c r="A247" s="79" t="s">
        <v>0</v>
      </c>
      <c r="B247" s="118"/>
      <c r="C247" s="79"/>
      <c r="D247" s="79"/>
      <c r="E247" s="79"/>
      <c r="F247" s="79"/>
      <c r="G247" s="79"/>
      <c r="H247" s="79"/>
      <c r="I247" s="79"/>
      <c r="J247" s="79"/>
      <c r="K247" s="79"/>
      <c r="L247" s="82">
        <v>9</v>
      </c>
      <c r="M247" s="79"/>
      <c r="N247" s="79"/>
      <c r="O247" s="79"/>
      <c r="P247" s="80"/>
      <c r="Q247" s="80"/>
      <c r="R247" s="80"/>
      <c r="S247" s="80"/>
      <c r="T247" s="80"/>
      <c r="U247" s="80"/>
      <c r="V247" s="80"/>
      <c r="W247" s="80"/>
    </row>
    <row r="248" spans="1:23" ht="21" customHeight="1">
      <c r="A248" s="358" t="s">
        <v>69</v>
      </c>
      <c r="B248" s="358"/>
      <c r="C248" s="358"/>
      <c r="D248" s="358"/>
      <c r="E248" s="358"/>
      <c r="F248" s="358"/>
      <c r="G248" s="358"/>
      <c r="H248" s="358"/>
      <c r="I248" s="358"/>
      <c r="J248" s="358"/>
      <c r="K248" s="358"/>
      <c r="L248" s="358"/>
      <c r="M248" s="79"/>
      <c r="N248" s="79"/>
      <c r="O248" s="79"/>
      <c r="P248" s="80"/>
      <c r="Q248" s="80"/>
      <c r="R248" s="80"/>
      <c r="S248" s="80"/>
      <c r="T248" s="80"/>
      <c r="U248" s="80"/>
      <c r="V248" s="80"/>
      <c r="W248" s="80"/>
    </row>
    <row r="249" spans="1:23" ht="21" customHeight="1">
      <c r="A249" s="359" t="s">
        <v>52</v>
      </c>
      <c r="B249" s="359"/>
      <c r="C249" s="359"/>
      <c r="D249" s="359"/>
      <c r="E249" s="359"/>
      <c r="F249" s="359"/>
      <c r="G249" s="359"/>
      <c r="H249" s="359"/>
      <c r="I249" s="359"/>
      <c r="J249" s="359"/>
      <c r="K249" s="359"/>
      <c r="L249" s="359"/>
      <c r="M249" s="79"/>
      <c r="N249" s="79"/>
      <c r="O249" s="79"/>
      <c r="P249" s="80"/>
      <c r="Q249" s="80"/>
      <c r="R249" s="80"/>
      <c r="S249" s="80"/>
      <c r="T249" s="80"/>
      <c r="U249" s="80"/>
      <c r="V249" s="80"/>
      <c r="W249" s="80"/>
    </row>
    <row r="250" spans="1:23" ht="21" customHeight="1" thickBot="1">
      <c r="A250" s="359" t="s">
        <v>75</v>
      </c>
      <c r="B250" s="359"/>
      <c r="C250" s="359"/>
      <c r="D250" s="359"/>
      <c r="E250" s="359"/>
      <c r="F250" s="359"/>
      <c r="G250" s="359"/>
      <c r="H250" s="359"/>
      <c r="I250" s="359"/>
      <c r="J250" s="359"/>
      <c r="K250" s="359"/>
      <c r="L250" s="359"/>
      <c r="M250" s="83"/>
      <c r="N250" s="83"/>
      <c r="O250" s="83"/>
      <c r="P250" s="80"/>
      <c r="Q250" s="80"/>
      <c r="R250" s="80"/>
      <c r="S250" s="80"/>
      <c r="T250" s="80"/>
      <c r="U250" s="80"/>
      <c r="V250" s="80"/>
      <c r="W250" s="80"/>
    </row>
    <row r="251" spans="1:23" ht="19.5" customHeight="1" thickTop="1" thickBot="1">
      <c r="A251" s="47" t="s">
        <v>4</v>
      </c>
      <c r="B251" s="84" t="s">
        <v>47</v>
      </c>
      <c r="C251" s="84" t="s">
        <v>6</v>
      </c>
      <c r="D251" s="84" t="s">
        <v>21</v>
      </c>
      <c r="E251" s="84" t="s">
        <v>29</v>
      </c>
      <c r="F251" s="360" t="s">
        <v>7</v>
      </c>
      <c r="G251" s="360"/>
      <c r="H251" s="360"/>
      <c r="I251" s="361"/>
      <c r="J251" s="362" t="s">
        <v>33</v>
      </c>
      <c r="K251" s="363"/>
      <c r="L251" s="364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</row>
    <row r="252" spans="1:23" ht="21.75" customHeight="1" thickTop="1">
      <c r="A252" s="1"/>
      <c r="B252" s="29"/>
      <c r="C252" s="85" t="s">
        <v>8</v>
      </c>
      <c r="D252" s="85" t="s">
        <v>20</v>
      </c>
      <c r="E252" s="85" t="s">
        <v>30</v>
      </c>
      <c r="F252" s="63" t="s">
        <v>27</v>
      </c>
      <c r="G252" s="64" t="s">
        <v>25</v>
      </c>
      <c r="H252" s="65" t="s">
        <v>31</v>
      </c>
      <c r="I252" s="66" t="s">
        <v>25</v>
      </c>
      <c r="J252" s="64" t="s">
        <v>35</v>
      </c>
      <c r="K252" s="119" t="s">
        <v>36</v>
      </c>
      <c r="L252" s="120" t="s">
        <v>34</v>
      </c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</row>
    <row r="253" spans="1:23" ht="21" customHeight="1">
      <c r="A253" s="1"/>
      <c r="B253" s="2" t="s">
        <v>41</v>
      </c>
      <c r="C253" s="29" t="s">
        <v>8</v>
      </c>
      <c r="D253" s="29" t="s">
        <v>42</v>
      </c>
      <c r="E253" s="29" t="s">
        <v>9</v>
      </c>
      <c r="F253" s="67" t="s">
        <v>28</v>
      </c>
      <c r="G253" s="68" t="s">
        <v>26</v>
      </c>
      <c r="H253" s="69" t="s">
        <v>10</v>
      </c>
      <c r="I253" s="70" t="s">
        <v>32</v>
      </c>
      <c r="J253" s="90" t="s">
        <v>28</v>
      </c>
      <c r="K253" s="91" t="s">
        <v>37</v>
      </c>
      <c r="L253" s="92" t="s">
        <v>38</v>
      </c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</row>
    <row r="254" spans="1:23" ht="21.75" customHeight="1">
      <c r="A254" s="1">
        <v>1</v>
      </c>
      <c r="B254" s="2" t="s">
        <v>43</v>
      </c>
      <c r="C254" s="2"/>
      <c r="D254" s="2"/>
      <c r="E254" s="3">
        <v>750</v>
      </c>
      <c r="F254" s="56">
        <v>950.73</v>
      </c>
      <c r="G254" s="5">
        <f>F254*E254</f>
        <v>713047.5</v>
      </c>
      <c r="H254" s="59">
        <v>500.74</v>
      </c>
      <c r="I254" s="7">
        <f>H254*E254</f>
        <v>375555</v>
      </c>
      <c r="J254" s="5">
        <f>G254</f>
        <v>713047.5</v>
      </c>
      <c r="K254" s="8">
        <f>I254</f>
        <v>375555</v>
      </c>
      <c r="L254" s="9">
        <f>J254+K254</f>
        <v>1088602.5</v>
      </c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</row>
    <row r="255" spans="1:23" ht="21.75" customHeight="1">
      <c r="A255" s="1">
        <v>2</v>
      </c>
      <c r="B255" s="2" t="s">
        <v>44</v>
      </c>
      <c r="C255" s="2"/>
      <c r="D255" s="2"/>
      <c r="E255" s="3">
        <v>200</v>
      </c>
      <c r="F255" s="56">
        <v>61.8</v>
      </c>
      <c r="G255" s="5">
        <f t="shared" ref="G255" si="142">F255*E255</f>
        <v>12360</v>
      </c>
      <c r="H255" s="59">
        <v>59.96</v>
      </c>
      <c r="I255" s="7">
        <f t="shared" ref="I255" si="143">H255*E255</f>
        <v>11992</v>
      </c>
      <c r="J255" s="5">
        <f t="shared" ref="J255" si="144">G255</f>
        <v>12360</v>
      </c>
      <c r="K255" s="8">
        <f t="shared" ref="K255" si="145">I255</f>
        <v>11992</v>
      </c>
      <c r="L255" s="9">
        <f t="shared" ref="L255" si="146">J255+K255</f>
        <v>24352</v>
      </c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</row>
    <row r="256" spans="1:23" ht="21.75" customHeight="1">
      <c r="A256" s="1"/>
      <c r="B256" s="2"/>
      <c r="C256" s="2"/>
      <c r="D256" s="2"/>
      <c r="E256" s="3"/>
      <c r="F256" s="56"/>
      <c r="G256" s="5"/>
      <c r="H256" s="59"/>
      <c r="I256" s="7"/>
      <c r="J256" s="5"/>
      <c r="K256" s="8"/>
      <c r="L256" s="9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</row>
    <row r="257" spans="1:23" ht="21.75" customHeight="1">
      <c r="A257" s="1"/>
      <c r="B257" s="2"/>
      <c r="C257" s="2"/>
      <c r="D257" s="2"/>
      <c r="E257" s="3"/>
      <c r="F257" s="56"/>
      <c r="G257" s="5"/>
      <c r="H257" s="59"/>
      <c r="I257" s="7"/>
      <c r="J257" s="5"/>
      <c r="K257" s="8"/>
      <c r="L257" s="9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</row>
    <row r="258" spans="1:23" ht="21.75" customHeight="1" thickBot="1">
      <c r="A258" s="10"/>
      <c r="B258" s="11"/>
      <c r="C258" s="11"/>
      <c r="D258" s="11"/>
      <c r="E258" s="12"/>
      <c r="F258" s="57"/>
      <c r="G258" s="14"/>
      <c r="H258" s="60"/>
      <c r="I258" s="16"/>
      <c r="J258" s="14"/>
      <c r="K258" s="17"/>
      <c r="L258" s="18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</row>
    <row r="259" spans="1:23" ht="30.75" customHeight="1" thickTop="1" thickBot="1">
      <c r="A259" s="19"/>
      <c r="B259" s="20" t="s">
        <v>50</v>
      </c>
      <c r="C259" s="20"/>
      <c r="D259" s="20"/>
      <c r="E259" s="21"/>
      <c r="F259" s="58">
        <f t="shared" ref="F259:L259" si="147">SUM(F254:F258)</f>
        <v>1012.53</v>
      </c>
      <c r="G259" s="23">
        <f t="shared" si="147"/>
        <v>725407.5</v>
      </c>
      <c r="H259" s="61">
        <f t="shared" si="147"/>
        <v>560.70000000000005</v>
      </c>
      <c r="I259" s="25">
        <f t="shared" si="147"/>
        <v>387547</v>
      </c>
      <c r="J259" s="23">
        <f t="shared" si="147"/>
        <v>725407.5</v>
      </c>
      <c r="K259" s="26">
        <f t="shared" si="147"/>
        <v>387547</v>
      </c>
      <c r="L259" s="27">
        <f t="shared" si="147"/>
        <v>1112954.5</v>
      </c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</row>
    <row r="260" spans="1:23" ht="21.75" customHeight="1" thickTop="1">
      <c r="A260" s="47"/>
      <c r="B260" s="48" t="s">
        <v>48</v>
      </c>
      <c r="C260" s="48"/>
      <c r="D260" s="48"/>
      <c r="E260" s="49">
        <v>0</v>
      </c>
      <c r="F260" s="50">
        <v>0</v>
      </c>
      <c r="G260" s="51">
        <v>0</v>
      </c>
      <c r="H260" s="53">
        <v>0</v>
      </c>
      <c r="I260" s="51">
        <v>0</v>
      </c>
      <c r="J260" s="51">
        <v>0</v>
      </c>
      <c r="K260" s="51">
        <v>0</v>
      </c>
      <c r="L260" s="54">
        <v>0</v>
      </c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</row>
    <row r="261" spans="1:23" ht="21.75" customHeight="1">
      <c r="A261" s="1">
        <v>4</v>
      </c>
      <c r="B261" s="2" t="s">
        <v>45</v>
      </c>
      <c r="C261" s="2"/>
      <c r="D261" s="2"/>
      <c r="E261" s="3">
        <v>20</v>
      </c>
      <c r="F261" s="4">
        <v>0</v>
      </c>
      <c r="G261" s="5">
        <f t="shared" ref="G261:G263" si="148">F261*E261</f>
        <v>0</v>
      </c>
      <c r="H261" s="6">
        <v>0</v>
      </c>
      <c r="I261" s="5">
        <f t="shared" ref="I261:I263" si="149">H261*E261</f>
        <v>0</v>
      </c>
      <c r="J261" s="5">
        <f t="shared" ref="J261:J263" si="150">G261</f>
        <v>0</v>
      </c>
      <c r="K261" s="5">
        <f t="shared" ref="K261:K263" si="151">I261</f>
        <v>0</v>
      </c>
      <c r="L261" s="9">
        <f t="shared" ref="L261:L263" si="152">J261+K261</f>
        <v>0</v>
      </c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</row>
    <row r="262" spans="1:23" ht="21.75" customHeight="1">
      <c r="A262" s="1">
        <v>5</v>
      </c>
      <c r="B262" s="2" t="s">
        <v>46</v>
      </c>
      <c r="C262" s="2"/>
      <c r="D262" s="2"/>
      <c r="E262" s="3">
        <v>1</v>
      </c>
      <c r="F262" s="4">
        <v>0</v>
      </c>
      <c r="G262" s="5">
        <f t="shared" si="148"/>
        <v>0</v>
      </c>
      <c r="H262" s="6"/>
      <c r="I262" s="5">
        <f t="shared" si="149"/>
        <v>0</v>
      </c>
      <c r="J262" s="5">
        <f t="shared" si="150"/>
        <v>0</v>
      </c>
      <c r="K262" s="5">
        <f t="shared" si="151"/>
        <v>0</v>
      </c>
      <c r="L262" s="9">
        <f t="shared" si="152"/>
        <v>0</v>
      </c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</row>
    <row r="263" spans="1:23" ht="21.75" customHeight="1">
      <c r="A263" s="1">
        <v>6</v>
      </c>
      <c r="B263" s="2"/>
      <c r="C263" s="2"/>
      <c r="D263" s="2"/>
      <c r="E263" s="3"/>
      <c r="F263" s="4"/>
      <c r="G263" s="5">
        <f t="shared" si="148"/>
        <v>0</v>
      </c>
      <c r="H263" s="6"/>
      <c r="I263" s="5">
        <f t="shared" si="149"/>
        <v>0</v>
      </c>
      <c r="J263" s="5">
        <f t="shared" si="150"/>
        <v>0</v>
      </c>
      <c r="K263" s="5">
        <f t="shared" si="151"/>
        <v>0</v>
      </c>
      <c r="L263" s="9">
        <f t="shared" si="152"/>
        <v>0</v>
      </c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</row>
    <row r="264" spans="1:23" ht="21.75" customHeight="1">
      <c r="A264" s="10"/>
      <c r="B264" s="11"/>
      <c r="C264" s="11"/>
      <c r="D264" s="11"/>
      <c r="E264" s="12"/>
      <c r="F264" s="13"/>
      <c r="G264" s="52"/>
      <c r="H264" s="15"/>
      <c r="I264" s="52"/>
      <c r="J264" s="52"/>
      <c r="K264" s="52"/>
      <c r="L264" s="18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</row>
    <row r="265" spans="1:23" ht="21.75" customHeight="1" thickBot="1">
      <c r="A265" s="32"/>
      <c r="B265" s="33" t="s">
        <v>49</v>
      </c>
      <c r="C265" s="33"/>
      <c r="D265" s="33"/>
      <c r="E265" s="34"/>
      <c r="F265" s="34">
        <f t="shared" ref="F265:L265" si="153">SUM(F260:F264)</f>
        <v>0</v>
      </c>
      <c r="G265" s="34">
        <f t="shared" si="153"/>
        <v>0</v>
      </c>
      <c r="H265" s="34">
        <f t="shared" si="153"/>
        <v>0</v>
      </c>
      <c r="I265" s="34">
        <f t="shared" si="153"/>
        <v>0</v>
      </c>
      <c r="J265" s="34">
        <f t="shared" si="153"/>
        <v>0</v>
      </c>
      <c r="K265" s="34">
        <f t="shared" si="153"/>
        <v>0</v>
      </c>
      <c r="L265" s="35">
        <f t="shared" si="153"/>
        <v>0</v>
      </c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</row>
    <row r="266" spans="1:23" ht="27.75" customHeight="1" thickTop="1" thickBot="1">
      <c r="A266" s="19"/>
      <c r="B266" s="20" t="s">
        <v>11</v>
      </c>
      <c r="C266" s="20"/>
      <c r="D266" s="36"/>
      <c r="E266" s="21"/>
      <c r="F266" s="22">
        <v>0</v>
      </c>
      <c r="G266" s="23">
        <f>G259+G265</f>
        <v>725407.5</v>
      </c>
      <c r="H266" s="37">
        <v>0</v>
      </c>
      <c r="I266" s="55">
        <f>I259+I265</f>
        <v>387547</v>
      </c>
      <c r="J266" s="39">
        <f>J259+J265</f>
        <v>725407.5</v>
      </c>
      <c r="K266" s="40">
        <f>K259+K265</f>
        <v>387547</v>
      </c>
      <c r="L266" s="27">
        <f>L259+L265</f>
        <v>1112954.5</v>
      </c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</row>
    <row r="267" spans="1:23" ht="21.75" customHeight="1" thickTop="1">
      <c r="A267" s="28"/>
      <c r="B267" s="41" t="s">
        <v>12</v>
      </c>
      <c r="C267" s="29">
        <v>0</v>
      </c>
      <c r="D267" s="29">
        <v>0</v>
      </c>
      <c r="E267" s="30">
        <v>0</v>
      </c>
      <c r="F267" s="30">
        <v>0</v>
      </c>
      <c r="G267" s="30">
        <v>0</v>
      </c>
      <c r="H267" s="30">
        <v>0</v>
      </c>
      <c r="I267" s="30">
        <v>0</v>
      </c>
      <c r="J267" s="30">
        <v>0</v>
      </c>
      <c r="K267" s="31">
        <v>0</v>
      </c>
      <c r="L267" s="42">
        <v>0</v>
      </c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</row>
    <row r="268" spans="1:23" ht="21.75" customHeight="1">
      <c r="A268" s="1"/>
      <c r="B268" s="43" t="s">
        <v>22</v>
      </c>
      <c r="C268" s="2"/>
      <c r="D268" s="2"/>
      <c r="E268" s="3"/>
      <c r="F268" s="3">
        <v>0</v>
      </c>
      <c r="G268" s="44">
        <f>G259*5%</f>
        <v>36270.375</v>
      </c>
      <c r="H268" s="44">
        <v>0</v>
      </c>
      <c r="I268" s="44">
        <f>I259*5%</f>
        <v>19377.350000000002</v>
      </c>
      <c r="J268" s="44">
        <f>J259*5%</f>
        <v>36270.375</v>
      </c>
      <c r="K268" s="45">
        <f>K259*5%</f>
        <v>19377.350000000002</v>
      </c>
      <c r="L268" s="46">
        <f>J268+K268</f>
        <v>55647.725000000006</v>
      </c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</row>
    <row r="269" spans="1:23" ht="21.75" customHeight="1">
      <c r="A269" s="1"/>
      <c r="B269" s="43" t="s">
        <v>53</v>
      </c>
      <c r="C269" s="2"/>
      <c r="D269" s="2"/>
      <c r="E269" s="3"/>
      <c r="F269" s="3"/>
      <c r="G269" s="44"/>
      <c r="H269" s="44"/>
      <c r="I269" s="44"/>
      <c r="J269" s="44">
        <v>0</v>
      </c>
      <c r="K269" s="45">
        <v>0</v>
      </c>
      <c r="L269" s="46">
        <f>J269+K269</f>
        <v>0</v>
      </c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</row>
    <row r="270" spans="1:23" ht="21.75" customHeight="1">
      <c r="A270" s="1"/>
      <c r="B270" s="43" t="s">
        <v>66</v>
      </c>
      <c r="C270" s="2"/>
      <c r="D270" s="2"/>
      <c r="E270" s="3"/>
      <c r="F270" s="3"/>
      <c r="G270" s="44"/>
      <c r="H270" s="44"/>
      <c r="I270" s="44"/>
      <c r="J270" s="44">
        <v>174567</v>
      </c>
      <c r="K270" s="45">
        <v>174568</v>
      </c>
      <c r="L270" s="46">
        <f t="shared" ref="L270:L273" si="154">J270+K270</f>
        <v>349135</v>
      </c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</row>
    <row r="271" spans="1:23" ht="21.75" customHeight="1">
      <c r="A271" s="1"/>
      <c r="B271" s="71" t="s">
        <v>57</v>
      </c>
      <c r="C271" s="2"/>
      <c r="D271" s="2"/>
      <c r="E271" s="3"/>
      <c r="F271" s="3"/>
      <c r="G271" s="44"/>
      <c r="H271" s="44"/>
      <c r="I271" s="44"/>
      <c r="J271" s="44">
        <v>169998</v>
      </c>
      <c r="K271" s="45">
        <v>170000</v>
      </c>
      <c r="L271" s="46">
        <f t="shared" si="154"/>
        <v>339998</v>
      </c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</row>
    <row r="272" spans="1:23" ht="21.75" customHeight="1">
      <c r="A272" s="1"/>
      <c r="B272" s="43" t="s">
        <v>55</v>
      </c>
      <c r="C272" s="2"/>
      <c r="D272" s="2"/>
      <c r="E272" s="3"/>
      <c r="F272" s="3"/>
      <c r="G272" s="44"/>
      <c r="H272" s="44"/>
      <c r="I272" s="44"/>
      <c r="J272" s="44">
        <v>0</v>
      </c>
      <c r="K272" s="45">
        <v>0</v>
      </c>
      <c r="L272" s="46">
        <f t="shared" si="154"/>
        <v>0</v>
      </c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</row>
    <row r="273" spans="1:23" ht="21.75" customHeight="1">
      <c r="A273" s="1"/>
      <c r="B273" s="43" t="s">
        <v>54</v>
      </c>
      <c r="C273" s="2"/>
      <c r="D273" s="2"/>
      <c r="E273" s="3"/>
      <c r="F273" s="3"/>
      <c r="G273" s="44"/>
      <c r="H273" s="44"/>
      <c r="I273" s="44"/>
      <c r="J273" s="44">
        <v>0</v>
      </c>
      <c r="K273" s="45">
        <v>0</v>
      </c>
      <c r="L273" s="46">
        <f t="shared" si="154"/>
        <v>0</v>
      </c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</row>
    <row r="274" spans="1:23" ht="25.5" customHeight="1" thickBot="1">
      <c r="A274" s="111"/>
      <c r="B274" s="72" t="s">
        <v>13</v>
      </c>
      <c r="C274" s="72"/>
      <c r="D274" s="72"/>
      <c r="E274" s="73"/>
      <c r="F274" s="73"/>
      <c r="G274" s="73"/>
      <c r="H274" s="73"/>
      <c r="I274" s="73"/>
      <c r="J274" s="74">
        <f>SUM(J267:J273)</f>
        <v>380835.375</v>
      </c>
      <c r="K274" s="75">
        <f>SUM(K267:K273)</f>
        <v>363945.35</v>
      </c>
      <c r="L274" s="76">
        <f>SUM(L267:L273)</f>
        <v>744780.72499999998</v>
      </c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</row>
    <row r="275" spans="1:23" ht="25.5" customHeight="1" thickTop="1" thickBot="1">
      <c r="A275" s="19"/>
      <c r="B275" s="20" t="s">
        <v>14</v>
      </c>
      <c r="C275" s="20"/>
      <c r="D275" s="20"/>
      <c r="E275" s="21"/>
      <c r="F275" s="21"/>
      <c r="G275" s="21"/>
      <c r="H275" s="21"/>
      <c r="I275" s="21" t="s">
        <v>63</v>
      </c>
      <c r="J275" s="21">
        <f>L275*50%</f>
        <v>184086.88750000001</v>
      </c>
      <c r="K275" s="121">
        <f>L275*50%</f>
        <v>184086.88750000001</v>
      </c>
      <c r="L275" s="78">
        <f>L266-L274</f>
        <v>368173.77500000002</v>
      </c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</row>
    <row r="276" spans="1:23" ht="21.75" customHeight="1" thickTop="1" thickBot="1">
      <c r="A276" s="365" t="s">
        <v>16</v>
      </c>
      <c r="B276" s="366"/>
      <c r="C276" s="366"/>
      <c r="D276" s="366"/>
      <c r="E276" s="366"/>
      <c r="F276" s="366"/>
      <c r="G276" s="367"/>
      <c r="H276" s="365" t="s">
        <v>62</v>
      </c>
      <c r="I276" s="366"/>
      <c r="J276" s="366"/>
      <c r="K276" s="366"/>
      <c r="L276" s="367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</row>
    <row r="277" spans="1:23" ht="21.75" customHeight="1" thickTop="1">
      <c r="A277" s="80"/>
      <c r="B277" s="80" t="s">
        <v>17</v>
      </c>
      <c r="C277" s="80"/>
      <c r="D277" s="80" t="s">
        <v>18</v>
      </c>
      <c r="E277" s="80"/>
      <c r="F277" s="368" t="s">
        <v>19</v>
      </c>
      <c r="G277" s="368"/>
      <c r="H277" s="368"/>
      <c r="I277" s="117"/>
      <c r="J277" s="368" t="s">
        <v>19</v>
      </c>
      <c r="K277" s="368"/>
      <c r="L277" s="368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</row>
    <row r="278" spans="1:23" ht="30" customHeight="1">
      <c r="A278" s="79" t="s">
        <v>0</v>
      </c>
      <c r="B278" s="118"/>
      <c r="C278" s="79"/>
      <c r="D278" s="79"/>
      <c r="E278" s="79"/>
      <c r="F278" s="79"/>
      <c r="G278" s="79"/>
      <c r="H278" s="79"/>
      <c r="I278" s="79"/>
      <c r="J278" s="79"/>
      <c r="K278" s="79"/>
      <c r="L278" s="82">
        <v>10</v>
      </c>
      <c r="M278" s="79"/>
      <c r="N278" s="79"/>
      <c r="O278" s="79"/>
      <c r="P278" s="80"/>
      <c r="Q278" s="80"/>
      <c r="R278" s="80"/>
      <c r="S278" s="80"/>
      <c r="T278" s="80"/>
      <c r="U278" s="80"/>
      <c r="V278" s="80"/>
      <c r="W278" s="80"/>
    </row>
    <row r="279" spans="1:23" ht="21" customHeight="1">
      <c r="A279" s="358" t="s">
        <v>74</v>
      </c>
      <c r="B279" s="358"/>
      <c r="C279" s="358"/>
      <c r="D279" s="358"/>
      <c r="E279" s="358"/>
      <c r="F279" s="358"/>
      <c r="G279" s="358"/>
      <c r="H279" s="358"/>
      <c r="I279" s="358"/>
      <c r="J279" s="358"/>
      <c r="K279" s="358"/>
      <c r="L279" s="358"/>
      <c r="M279" s="79"/>
      <c r="N279" s="79"/>
      <c r="O279" s="79"/>
      <c r="P279" s="80"/>
      <c r="Q279" s="80"/>
      <c r="R279" s="80"/>
      <c r="S279" s="80"/>
      <c r="T279" s="80"/>
      <c r="U279" s="80"/>
      <c r="V279" s="80"/>
      <c r="W279" s="80"/>
    </row>
    <row r="280" spans="1:23" ht="21" customHeight="1">
      <c r="A280" s="359" t="s">
        <v>52</v>
      </c>
      <c r="B280" s="359"/>
      <c r="C280" s="359"/>
      <c r="D280" s="359"/>
      <c r="E280" s="359"/>
      <c r="F280" s="359"/>
      <c r="G280" s="359"/>
      <c r="H280" s="359"/>
      <c r="I280" s="359"/>
      <c r="J280" s="359"/>
      <c r="K280" s="359"/>
      <c r="L280" s="359"/>
      <c r="M280" s="79"/>
      <c r="N280" s="79"/>
      <c r="O280" s="79"/>
      <c r="P280" s="80"/>
      <c r="Q280" s="80"/>
      <c r="R280" s="80"/>
      <c r="S280" s="80"/>
      <c r="T280" s="80"/>
      <c r="U280" s="80"/>
      <c r="V280" s="80"/>
      <c r="W280" s="80"/>
    </row>
    <row r="281" spans="1:23" ht="21" customHeight="1" thickBot="1">
      <c r="A281" s="359" t="s">
        <v>76</v>
      </c>
      <c r="B281" s="359"/>
      <c r="C281" s="359"/>
      <c r="D281" s="359"/>
      <c r="E281" s="359"/>
      <c r="F281" s="359"/>
      <c r="G281" s="359"/>
      <c r="H281" s="359"/>
      <c r="I281" s="359"/>
      <c r="J281" s="359"/>
      <c r="K281" s="359"/>
      <c r="L281" s="359"/>
      <c r="M281" s="83"/>
      <c r="N281" s="83"/>
      <c r="O281" s="83"/>
      <c r="P281" s="80"/>
      <c r="Q281" s="80"/>
      <c r="R281" s="80"/>
      <c r="S281" s="80"/>
      <c r="T281" s="80"/>
      <c r="U281" s="80"/>
      <c r="V281" s="80"/>
      <c r="W281" s="80"/>
    </row>
    <row r="282" spans="1:23" ht="19.5" customHeight="1" thickTop="1" thickBot="1">
      <c r="A282" s="47" t="s">
        <v>4</v>
      </c>
      <c r="B282" s="84" t="s">
        <v>47</v>
      </c>
      <c r="C282" s="84" t="s">
        <v>6</v>
      </c>
      <c r="D282" s="84" t="s">
        <v>21</v>
      </c>
      <c r="E282" s="84" t="s">
        <v>29</v>
      </c>
      <c r="F282" s="360" t="s">
        <v>7</v>
      </c>
      <c r="G282" s="360"/>
      <c r="H282" s="360"/>
      <c r="I282" s="361"/>
      <c r="J282" s="362" t="s">
        <v>33</v>
      </c>
      <c r="K282" s="363"/>
      <c r="L282" s="364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</row>
    <row r="283" spans="1:23" ht="21.75" customHeight="1" thickTop="1">
      <c r="A283" s="1"/>
      <c r="B283" s="29"/>
      <c r="C283" s="85" t="s">
        <v>8</v>
      </c>
      <c r="D283" s="85" t="s">
        <v>20</v>
      </c>
      <c r="E283" s="85" t="s">
        <v>30</v>
      </c>
      <c r="F283" s="63" t="s">
        <v>27</v>
      </c>
      <c r="G283" s="64" t="s">
        <v>25</v>
      </c>
      <c r="H283" s="65" t="s">
        <v>31</v>
      </c>
      <c r="I283" s="66" t="s">
        <v>25</v>
      </c>
      <c r="J283" s="64" t="s">
        <v>35</v>
      </c>
      <c r="K283" s="119" t="s">
        <v>36</v>
      </c>
      <c r="L283" s="120" t="s">
        <v>34</v>
      </c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</row>
    <row r="284" spans="1:23" ht="21" customHeight="1">
      <c r="A284" s="1"/>
      <c r="B284" s="2" t="s">
        <v>41</v>
      </c>
      <c r="C284" s="29" t="s">
        <v>8</v>
      </c>
      <c r="D284" s="29" t="s">
        <v>42</v>
      </c>
      <c r="E284" s="29" t="s">
        <v>9</v>
      </c>
      <c r="F284" s="67" t="s">
        <v>28</v>
      </c>
      <c r="G284" s="68" t="s">
        <v>26</v>
      </c>
      <c r="H284" s="69" t="s">
        <v>10</v>
      </c>
      <c r="I284" s="70" t="s">
        <v>32</v>
      </c>
      <c r="J284" s="90" t="s">
        <v>28</v>
      </c>
      <c r="K284" s="91" t="s">
        <v>37</v>
      </c>
      <c r="L284" s="92" t="s">
        <v>38</v>
      </c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</row>
    <row r="285" spans="1:23" ht="21.75" customHeight="1">
      <c r="A285" s="1">
        <v>1</v>
      </c>
      <c r="B285" s="2" t="s">
        <v>43</v>
      </c>
      <c r="C285" s="2"/>
      <c r="D285" s="2"/>
      <c r="E285" s="3">
        <v>750</v>
      </c>
      <c r="F285" s="56">
        <v>481.66500000000002</v>
      </c>
      <c r="G285" s="5">
        <f>F285*E285</f>
        <v>361248.75</v>
      </c>
      <c r="H285" s="59">
        <v>469.06</v>
      </c>
      <c r="I285" s="7">
        <f>H285*E285</f>
        <v>351795</v>
      </c>
      <c r="J285" s="5">
        <f>G285</f>
        <v>361248.75</v>
      </c>
      <c r="K285" s="8">
        <f>I285</f>
        <v>351795</v>
      </c>
      <c r="L285" s="9">
        <f>J285+K285</f>
        <v>713043.75</v>
      </c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</row>
    <row r="286" spans="1:23" ht="21.75" customHeight="1">
      <c r="A286" s="1">
        <v>2</v>
      </c>
      <c r="B286" s="2" t="s">
        <v>44</v>
      </c>
      <c r="C286" s="2"/>
      <c r="D286" s="2"/>
      <c r="E286" s="3">
        <v>200</v>
      </c>
      <c r="F286" s="56">
        <v>31.31</v>
      </c>
      <c r="G286" s="5">
        <f t="shared" ref="G286" si="155">F286*E286</f>
        <v>6262</v>
      </c>
      <c r="H286" s="59">
        <v>30.49</v>
      </c>
      <c r="I286" s="7">
        <f t="shared" ref="I286" si="156">H286*E286</f>
        <v>6098</v>
      </c>
      <c r="J286" s="5">
        <f t="shared" ref="J286" si="157">G286</f>
        <v>6262</v>
      </c>
      <c r="K286" s="8">
        <f t="shared" ref="K286" si="158">I286</f>
        <v>6098</v>
      </c>
      <c r="L286" s="9">
        <f t="shared" ref="L286" si="159">J286+K286</f>
        <v>12360</v>
      </c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</row>
    <row r="287" spans="1:23" ht="21.75" customHeight="1">
      <c r="A287" s="1"/>
      <c r="B287" s="2"/>
      <c r="C287" s="2"/>
      <c r="D287" s="2"/>
      <c r="E287" s="3"/>
      <c r="F287" s="56"/>
      <c r="G287" s="5"/>
      <c r="H287" s="59"/>
      <c r="I287" s="7"/>
      <c r="J287" s="5"/>
      <c r="K287" s="8"/>
      <c r="L287" s="9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</row>
    <row r="288" spans="1:23" ht="21.75" customHeight="1">
      <c r="A288" s="1"/>
      <c r="B288" s="2"/>
      <c r="C288" s="2"/>
      <c r="D288" s="2"/>
      <c r="E288" s="3" t="s">
        <v>19</v>
      </c>
      <c r="F288" s="56"/>
      <c r="G288" s="5"/>
      <c r="H288" s="59"/>
      <c r="I288" s="7"/>
      <c r="J288" s="5"/>
      <c r="K288" s="8"/>
      <c r="L288" s="9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</row>
    <row r="289" spans="1:23" ht="21.75" customHeight="1" thickBot="1">
      <c r="A289" s="10"/>
      <c r="B289" s="11"/>
      <c r="C289" s="11"/>
      <c r="D289" s="11"/>
      <c r="E289" s="12"/>
      <c r="F289" s="57"/>
      <c r="G289" s="14"/>
      <c r="H289" s="60"/>
      <c r="I289" s="16"/>
      <c r="J289" s="14"/>
      <c r="K289" s="17"/>
      <c r="L289" s="18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</row>
    <row r="290" spans="1:23" ht="30.75" customHeight="1" thickTop="1" thickBot="1">
      <c r="A290" s="19"/>
      <c r="B290" s="20" t="s">
        <v>50</v>
      </c>
      <c r="C290" s="20"/>
      <c r="D290" s="20"/>
      <c r="E290" s="21"/>
      <c r="F290" s="58">
        <f t="shared" ref="F290:L290" si="160">SUM(F285:F289)</f>
        <v>512.97500000000002</v>
      </c>
      <c r="G290" s="23">
        <f t="shared" si="160"/>
        <v>367510.75</v>
      </c>
      <c r="H290" s="61">
        <f t="shared" si="160"/>
        <v>499.55</v>
      </c>
      <c r="I290" s="25">
        <f t="shared" si="160"/>
        <v>357893</v>
      </c>
      <c r="J290" s="23">
        <f t="shared" si="160"/>
        <v>367510.75</v>
      </c>
      <c r="K290" s="26">
        <f t="shared" si="160"/>
        <v>357893</v>
      </c>
      <c r="L290" s="27">
        <f t="shared" si="160"/>
        <v>725403.75</v>
      </c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</row>
    <row r="291" spans="1:23" ht="21.75" customHeight="1" thickTop="1">
      <c r="A291" s="47"/>
      <c r="B291" s="48" t="s">
        <v>48</v>
      </c>
      <c r="C291" s="48"/>
      <c r="D291" s="48"/>
      <c r="E291" s="49">
        <v>0</v>
      </c>
      <c r="F291" s="50">
        <v>0</v>
      </c>
      <c r="G291" s="51">
        <v>0</v>
      </c>
      <c r="H291" s="53">
        <v>0</v>
      </c>
      <c r="I291" s="51">
        <v>0</v>
      </c>
      <c r="J291" s="51">
        <v>0</v>
      </c>
      <c r="K291" s="51">
        <v>0</v>
      </c>
      <c r="L291" s="54">
        <v>0</v>
      </c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</row>
    <row r="292" spans="1:23" ht="21.75" customHeight="1">
      <c r="A292" s="1">
        <v>4</v>
      </c>
      <c r="B292" s="2" t="s">
        <v>45</v>
      </c>
      <c r="C292" s="2"/>
      <c r="D292" s="2"/>
      <c r="E292" s="3">
        <v>20</v>
      </c>
      <c r="F292" s="4">
        <v>0</v>
      </c>
      <c r="G292" s="5">
        <f t="shared" ref="G292:G294" si="161">F292*E292</f>
        <v>0</v>
      </c>
      <c r="H292" s="6">
        <v>0</v>
      </c>
      <c r="I292" s="5">
        <f t="shared" ref="I292:I294" si="162">H292*E292</f>
        <v>0</v>
      </c>
      <c r="J292" s="5">
        <f t="shared" ref="J292:J294" si="163">G292</f>
        <v>0</v>
      </c>
      <c r="K292" s="5">
        <f t="shared" ref="K292:K294" si="164">I292</f>
        <v>0</v>
      </c>
      <c r="L292" s="9">
        <f t="shared" ref="L292:L294" si="165">J292+K292</f>
        <v>0</v>
      </c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</row>
    <row r="293" spans="1:23" ht="21.75" customHeight="1">
      <c r="A293" s="1">
        <v>5</v>
      </c>
      <c r="B293" s="2" t="s">
        <v>46</v>
      </c>
      <c r="C293" s="2"/>
      <c r="D293" s="2"/>
      <c r="E293" s="3">
        <v>1</v>
      </c>
      <c r="F293" s="4">
        <v>0</v>
      </c>
      <c r="G293" s="5">
        <f t="shared" si="161"/>
        <v>0</v>
      </c>
      <c r="H293" s="6">
        <v>0</v>
      </c>
      <c r="I293" s="5">
        <f t="shared" si="162"/>
        <v>0</v>
      </c>
      <c r="J293" s="5">
        <f t="shared" si="163"/>
        <v>0</v>
      </c>
      <c r="K293" s="5">
        <f t="shared" si="164"/>
        <v>0</v>
      </c>
      <c r="L293" s="9">
        <f t="shared" si="165"/>
        <v>0</v>
      </c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</row>
    <row r="294" spans="1:23" ht="21.75" customHeight="1">
      <c r="A294" s="1">
        <v>6</v>
      </c>
      <c r="B294" s="2"/>
      <c r="C294" s="2"/>
      <c r="D294" s="2"/>
      <c r="E294" s="3"/>
      <c r="F294" s="4"/>
      <c r="G294" s="5">
        <f t="shared" si="161"/>
        <v>0</v>
      </c>
      <c r="H294" s="6"/>
      <c r="I294" s="5">
        <f t="shared" si="162"/>
        <v>0</v>
      </c>
      <c r="J294" s="5">
        <f t="shared" si="163"/>
        <v>0</v>
      </c>
      <c r="K294" s="5">
        <f t="shared" si="164"/>
        <v>0</v>
      </c>
      <c r="L294" s="9">
        <f t="shared" si="165"/>
        <v>0</v>
      </c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</row>
    <row r="295" spans="1:23" ht="21.75" customHeight="1">
      <c r="A295" s="10"/>
      <c r="B295" s="11"/>
      <c r="C295" s="11"/>
      <c r="D295" s="11"/>
      <c r="E295" s="12"/>
      <c r="F295" s="13"/>
      <c r="G295" s="52"/>
      <c r="H295" s="15"/>
      <c r="I295" s="52"/>
      <c r="J295" s="52"/>
      <c r="K295" s="52"/>
      <c r="L295" s="18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</row>
    <row r="296" spans="1:23" ht="21.75" customHeight="1" thickBot="1">
      <c r="A296" s="32"/>
      <c r="B296" s="33" t="s">
        <v>49</v>
      </c>
      <c r="C296" s="33"/>
      <c r="D296" s="33"/>
      <c r="E296" s="34"/>
      <c r="F296" s="34">
        <f t="shared" ref="F296:L296" si="166">SUM(F291:F295)</f>
        <v>0</v>
      </c>
      <c r="G296" s="34">
        <f t="shared" si="166"/>
        <v>0</v>
      </c>
      <c r="H296" s="34">
        <f t="shared" si="166"/>
        <v>0</v>
      </c>
      <c r="I296" s="34">
        <f t="shared" si="166"/>
        <v>0</v>
      </c>
      <c r="J296" s="34">
        <f t="shared" si="166"/>
        <v>0</v>
      </c>
      <c r="K296" s="34">
        <f t="shared" si="166"/>
        <v>0</v>
      </c>
      <c r="L296" s="35">
        <f t="shared" si="166"/>
        <v>0</v>
      </c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</row>
    <row r="297" spans="1:23" ht="27.75" customHeight="1" thickTop="1" thickBot="1">
      <c r="A297" s="19"/>
      <c r="B297" s="20" t="s">
        <v>11</v>
      </c>
      <c r="C297" s="20"/>
      <c r="D297" s="36"/>
      <c r="E297" s="21"/>
      <c r="F297" s="22">
        <v>0</v>
      </c>
      <c r="G297" s="23">
        <f>G290+G296</f>
        <v>367510.75</v>
      </c>
      <c r="H297" s="37">
        <v>0</v>
      </c>
      <c r="I297" s="55">
        <f>I290+I296</f>
        <v>357893</v>
      </c>
      <c r="J297" s="39">
        <f>J290+J296</f>
        <v>367510.75</v>
      </c>
      <c r="K297" s="40">
        <f>K290+K296</f>
        <v>357893</v>
      </c>
      <c r="L297" s="27">
        <f>L290+L296</f>
        <v>725403.75</v>
      </c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</row>
    <row r="298" spans="1:23" ht="21.75" customHeight="1" thickTop="1">
      <c r="A298" s="28"/>
      <c r="B298" s="41" t="s">
        <v>12</v>
      </c>
      <c r="C298" s="29">
        <v>0</v>
      </c>
      <c r="D298" s="29">
        <v>0</v>
      </c>
      <c r="E298" s="30">
        <v>0</v>
      </c>
      <c r="F298" s="30">
        <v>0</v>
      </c>
      <c r="G298" s="30">
        <v>0</v>
      </c>
      <c r="H298" s="30">
        <v>0</v>
      </c>
      <c r="I298" s="30">
        <v>0</v>
      </c>
      <c r="J298" s="30">
        <v>0</v>
      </c>
      <c r="K298" s="31">
        <v>0</v>
      </c>
      <c r="L298" s="42">
        <v>0</v>
      </c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</row>
    <row r="299" spans="1:23" ht="21.75" customHeight="1">
      <c r="A299" s="1"/>
      <c r="B299" s="43" t="s">
        <v>22</v>
      </c>
      <c r="C299" s="2"/>
      <c r="D299" s="2"/>
      <c r="E299" s="3"/>
      <c r="F299" s="3">
        <v>0</v>
      </c>
      <c r="G299" s="44">
        <f>G290*5%</f>
        <v>18375.537500000002</v>
      </c>
      <c r="H299" s="44">
        <v>0</v>
      </c>
      <c r="I299" s="44">
        <f>I290*5%</f>
        <v>17894.650000000001</v>
      </c>
      <c r="J299" s="44">
        <f>J290*5%</f>
        <v>18375.537500000002</v>
      </c>
      <c r="K299" s="45">
        <f>K290*5%</f>
        <v>17894.650000000001</v>
      </c>
      <c r="L299" s="46">
        <f>J299+K299</f>
        <v>36270.1875</v>
      </c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</row>
    <row r="300" spans="1:23" ht="21.75" customHeight="1">
      <c r="A300" s="1"/>
      <c r="B300" s="43" t="s">
        <v>53</v>
      </c>
      <c r="C300" s="2"/>
      <c r="D300" s="2"/>
      <c r="E300" s="3"/>
      <c r="F300" s="3"/>
      <c r="G300" s="44"/>
      <c r="H300" s="44"/>
      <c r="I300" s="44"/>
      <c r="J300" s="44">
        <v>0</v>
      </c>
      <c r="K300" s="45">
        <v>0</v>
      </c>
      <c r="L300" s="46">
        <f>J300+K300</f>
        <v>0</v>
      </c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</row>
    <row r="301" spans="1:23" ht="21.75" customHeight="1">
      <c r="A301" s="1"/>
      <c r="B301" s="43" t="s">
        <v>66</v>
      </c>
      <c r="C301" s="2"/>
      <c r="D301" s="2"/>
      <c r="E301" s="3"/>
      <c r="F301" s="3"/>
      <c r="G301" s="44"/>
      <c r="H301" s="44"/>
      <c r="I301" s="44"/>
      <c r="J301" s="44">
        <v>174567</v>
      </c>
      <c r="K301" s="45">
        <v>0</v>
      </c>
      <c r="L301" s="46">
        <f t="shared" ref="L301:L304" si="167">J301+K301</f>
        <v>174567</v>
      </c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</row>
    <row r="302" spans="1:23" ht="21.75" customHeight="1">
      <c r="A302" s="1"/>
      <c r="B302" s="71" t="s">
        <v>57</v>
      </c>
      <c r="C302" s="2"/>
      <c r="D302" s="2"/>
      <c r="E302" s="3"/>
      <c r="F302" s="3"/>
      <c r="G302" s="44"/>
      <c r="H302" s="44"/>
      <c r="I302" s="44"/>
      <c r="J302" s="44">
        <v>0</v>
      </c>
      <c r="K302" s="45">
        <v>174568</v>
      </c>
      <c r="L302" s="46">
        <f t="shared" si="167"/>
        <v>174568</v>
      </c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</row>
    <row r="303" spans="1:23" ht="21.75" customHeight="1">
      <c r="A303" s="1"/>
      <c r="B303" s="43" t="s">
        <v>55</v>
      </c>
      <c r="C303" s="2"/>
      <c r="D303" s="2"/>
      <c r="E303" s="3"/>
      <c r="F303" s="3"/>
      <c r="G303" s="44"/>
      <c r="H303" s="44"/>
      <c r="I303" s="44"/>
      <c r="J303" s="44">
        <v>0</v>
      </c>
      <c r="K303" s="45">
        <v>0</v>
      </c>
      <c r="L303" s="46">
        <f t="shared" si="167"/>
        <v>0</v>
      </c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</row>
    <row r="304" spans="1:23" ht="21.75" customHeight="1">
      <c r="A304" s="1"/>
      <c r="B304" s="43" t="s">
        <v>54</v>
      </c>
      <c r="C304" s="2"/>
      <c r="D304" s="2"/>
      <c r="E304" s="3"/>
      <c r="F304" s="3"/>
      <c r="G304" s="44"/>
      <c r="H304" s="44"/>
      <c r="I304" s="44"/>
      <c r="J304" s="44">
        <v>0</v>
      </c>
      <c r="K304" s="45">
        <v>0</v>
      </c>
      <c r="L304" s="46">
        <f t="shared" si="167"/>
        <v>0</v>
      </c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</row>
    <row r="305" spans="1:23" ht="25.5" customHeight="1" thickBot="1">
      <c r="A305" s="111"/>
      <c r="B305" s="72" t="s">
        <v>13</v>
      </c>
      <c r="C305" s="72"/>
      <c r="D305" s="72"/>
      <c r="E305" s="73"/>
      <c r="F305" s="73"/>
      <c r="G305" s="73"/>
      <c r="H305" s="73"/>
      <c r="I305" s="73"/>
      <c r="J305" s="74">
        <f>SUM(J298:J304)</f>
        <v>192942.53750000001</v>
      </c>
      <c r="K305" s="75">
        <f>SUM(K298:K304)</f>
        <v>192462.65</v>
      </c>
      <c r="L305" s="76">
        <f>SUM(L298:L304)</f>
        <v>385405.1875</v>
      </c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</row>
    <row r="306" spans="1:23" ht="25.5" customHeight="1" thickTop="1" thickBot="1">
      <c r="A306" s="19"/>
      <c r="B306" s="20" t="s">
        <v>14</v>
      </c>
      <c r="C306" s="20"/>
      <c r="D306" s="20"/>
      <c r="E306" s="21"/>
      <c r="F306" s="21"/>
      <c r="G306" s="21"/>
      <c r="H306" s="21"/>
      <c r="I306" s="21" t="s">
        <v>63</v>
      </c>
      <c r="J306" s="21">
        <f>L306*50%</f>
        <v>169999.28125</v>
      </c>
      <c r="K306" s="121">
        <f>L306*50%</f>
        <v>169999.28125</v>
      </c>
      <c r="L306" s="78">
        <f>L297-L305</f>
        <v>339998.5625</v>
      </c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</row>
    <row r="307" spans="1:23" ht="21.75" customHeight="1" thickTop="1" thickBot="1">
      <c r="A307" s="365" t="s">
        <v>16</v>
      </c>
      <c r="B307" s="366"/>
      <c r="C307" s="366"/>
      <c r="D307" s="366"/>
      <c r="E307" s="366"/>
      <c r="F307" s="366"/>
      <c r="G307" s="367"/>
      <c r="H307" s="365" t="s">
        <v>62</v>
      </c>
      <c r="I307" s="366"/>
      <c r="J307" s="366"/>
      <c r="K307" s="366"/>
      <c r="L307" s="367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</row>
    <row r="308" spans="1:23" ht="21.75" customHeight="1" thickTop="1">
      <c r="A308" s="80"/>
      <c r="B308" s="80" t="s">
        <v>17</v>
      </c>
      <c r="C308" s="80"/>
      <c r="D308" s="80" t="s">
        <v>18</v>
      </c>
      <c r="E308" s="80"/>
      <c r="F308" s="368" t="s">
        <v>19</v>
      </c>
      <c r="G308" s="368"/>
      <c r="H308" s="368"/>
      <c r="I308" s="117"/>
      <c r="J308" s="368" t="s">
        <v>19</v>
      </c>
      <c r="K308" s="368"/>
      <c r="L308" s="368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</row>
    <row r="309" spans="1:23" ht="30" customHeight="1">
      <c r="A309" s="79" t="s">
        <v>0</v>
      </c>
      <c r="B309" s="118"/>
      <c r="C309" s="79"/>
      <c r="D309" s="79"/>
      <c r="E309" s="79"/>
      <c r="F309" s="79"/>
      <c r="G309" s="79"/>
      <c r="H309" s="79"/>
      <c r="I309" s="79"/>
      <c r="J309" s="79"/>
      <c r="K309" s="79"/>
      <c r="L309" s="82">
        <v>11</v>
      </c>
      <c r="M309" s="79"/>
      <c r="N309" s="79"/>
      <c r="O309" s="79"/>
      <c r="P309" s="80"/>
      <c r="Q309" s="80"/>
      <c r="R309" s="80"/>
      <c r="S309" s="80"/>
      <c r="T309" s="80"/>
      <c r="U309" s="80"/>
      <c r="V309" s="80"/>
      <c r="W309" s="80"/>
    </row>
    <row r="310" spans="1:23" ht="21" customHeight="1">
      <c r="A310" s="358" t="s">
        <v>77</v>
      </c>
      <c r="B310" s="358"/>
      <c r="C310" s="358"/>
      <c r="D310" s="358"/>
      <c r="E310" s="358"/>
      <c r="F310" s="358"/>
      <c r="G310" s="358"/>
      <c r="H310" s="358"/>
      <c r="I310" s="358"/>
      <c r="J310" s="358"/>
      <c r="K310" s="358"/>
      <c r="L310" s="358"/>
      <c r="M310" s="79"/>
      <c r="N310" s="79"/>
      <c r="O310" s="79"/>
      <c r="P310" s="80"/>
      <c r="Q310" s="80"/>
      <c r="R310" s="80"/>
      <c r="S310" s="80"/>
      <c r="T310" s="80"/>
      <c r="U310" s="80"/>
      <c r="V310" s="80"/>
      <c r="W310" s="80"/>
    </row>
    <row r="311" spans="1:23" ht="21" customHeight="1">
      <c r="A311" s="359" t="s">
        <v>52</v>
      </c>
      <c r="B311" s="359"/>
      <c r="C311" s="359"/>
      <c r="D311" s="359"/>
      <c r="E311" s="359"/>
      <c r="F311" s="359"/>
      <c r="G311" s="359"/>
      <c r="H311" s="359"/>
      <c r="I311" s="359"/>
      <c r="J311" s="359"/>
      <c r="K311" s="359"/>
      <c r="L311" s="359"/>
      <c r="M311" s="79"/>
      <c r="N311" s="79"/>
      <c r="O311" s="79"/>
      <c r="P311" s="80"/>
      <c r="Q311" s="80"/>
      <c r="R311" s="80"/>
      <c r="S311" s="80"/>
      <c r="T311" s="80"/>
      <c r="U311" s="80"/>
      <c r="V311" s="80"/>
      <c r="W311" s="80"/>
    </row>
    <row r="312" spans="1:23" ht="21" customHeight="1" thickBot="1">
      <c r="A312" s="359" t="s">
        <v>78</v>
      </c>
      <c r="B312" s="359"/>
      <c r="C312" s="359"/>
      <c r="D312" s="359"/>
      <c r="E312" s="359"/>
      <c r="F312" s="359"/>
      <c r="G312" s="359"/>
      <c r="H312" s="359"/>
      <c r="I312" s="359"/>
      <c r="J312" s="359"/>
      <c r="K312" s="359"/>
      <c r="L312" s="359"/>
      <c r="M312" s="83"/>
      <c r="N312" s="83"/>
      <c r="O312" s="83"/>
      <c r="P312" s="80"/>
      <c r="Q312" s="80"/>
      <c r="R312" s="80"/>
      <c r="S312" s="80"/>
      <c r="T312" s="80"/>
      <c r="U312" s="80"/>
      <c r="V312" s="80"/>
      <c r="W312" s="80"/>
    </row>
    <row r="313" spans="1:23" ht="19.5" customHeight="1" thickTop="1" thickBot="1">
      <c r="A313" s="47" t="s">
        <v>4</v>
      </c>
      <c r="B313" s="84" t="s">
        <v>47</v>
      </c>
      <c r="C313" s="84" t="s">
        <v>6</v>
      </c>
      <c r="D313" s="84" t="s">
        <v>21</v>
      </c>
      <c r="E313" s="84" t="s">
        <v>29</v>
      </c>
      <c r="F313" s="360" t="s">
        <v>7</v>
      </c>
      <c r="G313" s="360"/>
      <c r="H313" s="360"/>
      <c r="I313" s="361"/>
      <c r="J313" s="362" t="s">
        <v>33</v>
      </c>
      <c r="K313" s="363"/>
      <c r="L313" s="364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</row>
    <row r="314" spans="1:23" ht="21.75" customHeight="1" thickTop="1">
      <c r="A314" s="1"/>
      <c r="B314" s="29"/>
      <c r="C314" s="85" t="s">
        <v>8</v>
      </c>
      <c r="D314" s="85" t="s">
        <v>20</v>
      </c>
      <c r="E314" s="85" t="s">
        <v>30</v>
      </c>
      <c r="F314" s="63" t="s">
        <v>27</v>
      </c>
      <c r="G314" s="64" t="s">
        <v>25</v>
      </c>
      <c r="H314" s="65" t="s">
        <v>31</v>
      </c>
      <c r="I314" s="66" t="s">
        <v>25</v>
      </c>
      <c r="J314" s="64" t="s">
        <v>35</v>
      </c>
      <c r="K314" s="119" t="s">
        <v>36</v>
      </c>
      <c r="L314" s="120" t="s">
        <v>34</v>
      </c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</row>
    <row r="315" spans="1:23" ht="21" customHeight="1">
      <c r="A315" s="1"/>
      <c r="B315" s="2" t="s">
        <v>41</v>
      </c>
      <c r="C315" s="29" t="s">
        <v>8</v>
      </c>
      <c r="D315" s="29" t="s">
        <v>42</v>
      </c>
      <c r="E315" s="29" t="s">
        <v>9</v>
      </c>
      <c r="F315" s="67" t="s">
        <v>28</v>
      </c>
      <c r="G315" s="68" t="s">
        <v>26</v>
      </c>
      <c r="H315" s="69" t="s">
        <v>10</v>
      </c>
      <c r="I315" s="70" t="s">
        <v>32</v>
      </c>
      <c r="J315" s="90" t="s">
        <v>28</v>
      </c>
      <c r="K315" s="91" t="s">
        <v>37</v>
      </c>
      <c r="L315" s="92" t="s">
        <v>38</v>
      </c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</row>
    <row r="316" spans="1:23" ht="21.75" customHeight="1">
      <c r="A316" s="1">
        <v>1</v>
      </c>
      <c r="B316" s="2" t="s">
        <v>43</v>
      </c>
      <c r="C316" s="2"/>
      <c r="D316" s="2"/>
      <c r="E316" s="3">
        <v>750</v>
      </c>
      <c r="F316" s="56">
        <v>0</v>
      </c>
      <c r="G316" s="5">
        <f>F316*E316</f>
        <v>0</v>
      </c>
      <c r="H316" s="59">
        <v>481.66500000000002</v>
      </c>
      <c r="I316" s="7">
        <f>H316*E316</f>
        <v>361248.75</v>
      </c>
      <c r="J316" s="5">
        <f>G316</f>
        <v>0</v>
      </c>
      <c r="K316" s="8">
        <f>I316</f>
        <v>361248.75</v>
      </c>
      <c r="L316" s="9">
        <f>J316+K316</f>
        <v>361248.75</v>
      </c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</row>
    <row r="317" spans="1:23" ht="21.75" customHeight="1">
      <c r="A317" s="1">
        <v>2</v>
      </c>
      <c r="B317" s="2" t="s">
        <v>44</v>
      </c>
      <c r="C317" s="2"/>
      <c r="D317" s="2"/>
      <c r="E317" s="3">
        <v>200</v>
      </c>
      <c r="F317" s="56">
        <v>0</v>
      </c>
      <c r="G317" s="5">
        <f t="shared" ref="G317" si="168">F317*E317</f>
        <v>0</v>
      </c>
      <c r="H317" s="59">
        <v>31.31</v>
      </c>
      <c r="I317" s="7">
        <f t="shared" ref="I317" si="169">H317*E317</f>
        <v>6262</v>
      </c>
      <c r="J317" s="5">
        <f t="shared" ref="J317" si="170">G317</f>
        <v>0</v>
      </c>
      <c r="K317" s="8">
        <f t="shared" ref="K317" si="171">I317</f>
        <v>6262</v>
      </c>
      <c r="L317" s="9">
        <f t="shared" ref="L317" si="172">J317+K317</f>
        <v>6262</v>
      </c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</row>
    <row r="318" spans="1:23" ht="21.75" customHeight="1">
      <c r="A318" s="1"/>
      <c r="B318" s="2"/>
      <c r="C318" s="2"/>
      <c r="D318" s="2"/>
      <c r="E318" s="3"/>
      <c r="F318" s="56"/>
      <c r="G318" s="5"/>
      <c r="H318" s="59"/>
      <c r="I318" s="7"/>
      <c r="J318" s="5"/>
      <c r="K318" s="8"/>
      <c r="L318" s="9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</row>
    <row r="319" spans="1:23" ht="21.75" customHeight="1">
      <c r="A319" s="1"/>
      <c r="B319" s="2"/>
      <c r="C319" s="2"/>
      <c r="D319" s="2"/>
      <c r="E319" s="3"/>
      <c r="F319" s="56"/>
      <c r="G319" s="5"/>
      <c r="H319" s="59"/>
      <c r="I319" s="7"/>
      <c r="J319" s="5"/>
      <c r="K319" s="8"/>
      <c r="L319" s="9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</row>
    <row r="320" spans="1:23" ht="21.75" customHeight="1" thickBot="1">
      <c r="A320" s="10"/>
      <c r="B320" s="11"/>
      <c r="C320" s="11"/>
      <c r="D320" s="11"/>
      <c r="E320" s="12"/>
      <c r="F320" s="57"/>
      <c r="G320" s="14"/>
      <c r="H320" s="60"/>
      <c r="I320" s="16"/>
      <c r="J320" s="14"/>
      <c r="K320" s="17"/>
      <c r="L320" s="18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</row>
    <row r="321" spans="1:23" ht="30.75" customHeight="1" thickTop="1" thickBot="1">
      <c r="A321" s="19"/>
      <c r="B321" s="20" t="s">
        <v>50</v>
      </c>
      <c r="C321" s="20"/>
      <c r="D321" s="20"/>
      <c r="E321" s="21"/>
      <c r="F321" s="58">
        <f t="shared" ref="F321:L321" si="173">SUM(F316:F320)</f>
        <v>0</v>
      </c>
      <c r="G321" s="23">
        <f t="shared" si="173"/>
        <v>0</v>
      </c>
      <c r="H321" s="61">
        <f t="shared" si="173"/>
        <v>512.97500000000002</v>
      </c>
      <c r="I321" s="25">
        <f t="shared" si="173"/>
        <v>367510.75</v>
      </c>
      <c r="J321" s="23">
        <f t="shared" si="173"/>
        <v>0</v>
      </c>
      <c r="K321" s="26">
        <f t="shared" si="173"/>
        <v>367510.75</v>
      </c>
      <c r="L321" s="27">
        <f t="shared" si="173"/>
        <v>367510.75</v>
      </c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</row>
    <row r="322" spans="1:23" ht="21.75" customHeight="1" thickTop="1">
      <c r="A322" s="47"/>
      <c r="B322" s="48" t="s">
        <v>48</v>
      </c>
      <c r="C322" s="48"/>
      <c r="D322" s="48"/>
      <c r="E322" s="49">
        <v>0</v>
      </c>
      <c r="F322" s="50">
        <v>0</v>
      </c>
      <c r="G322" s="51">
        <v>0</v>
      </c>
      <c r="H322" s="53">
        <v>0</v>
      </c>
      <c r="I322" s="51">
        <v>0</v>
      </c>
      <c r="J322" s="51">
        <v>0</v>
      </c>
      <c r="K322" s="51">
        <v>0</v>
      </c>
      <c r="L322" s="54">
        <v>0</v>
      </c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</row>
    <row r="323" spans="1:23" ht="21.75" customHeight="1">
      <c r="A323" s="1">
        <v>4</v>
      </c>
      <c r="B323" s="2" t="s">
        <v>45</v>
      </c>
      <c r="C323" s="2"/>
      <c r="D323" s="2"/>
      <c r="E323" s="3">
        <v>20</v>
      </c>
      <c r="F323" s="4">
        <v>0</v>
      </c>
      <c r="G323" s="5">
        <f t="shared" ref="G323:G325" si="174">F323*E323</f>
        <v>0</v>
      </c>
      <c r="H323" s="6">
        <v>0</v>
      </c>
      <c r="I323" s="5">
        <f t="shared" ref="I323:I325" si="175">H323*E323</f>
        <v>0</v>
      </c>
      <c r="J323" s="5">
        <f t="shared" ref="J323:J325" si="176">G323</f>
        <v>0</v>
      </c>
      <c r="K323" s="5">
        <f t="shared" ref="K323:K325" si="177">I323</f>
        <v>0</v>
      </c>
      <c r="L323" s="9">
        <f t="shared" ref="L323:L325" si="178">J323+K323</f>
        <v>0</v>
      </c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</row>
    <row r="324" spans="1:23" ht="21.75" customHeight="1">
      <c r="A324" s="1">
        <v>5</v>
      </c>
      <c r="B324" s="2" t="s">
        <v>46</v>
      </c>
      <c r="C324" s="2"/>
      <c r="D324" s="2"/>
      <c r="E324" s="3">
        <v>1</v>
      </c>
      <c r="F324" s="4">
        <v>0</v>
      </c>
      <c r="G324" s="5">
        <f t="shared" si="174"/>
        <v>0</v>
      </c>
      <c r="H324" s="6">
        <v>0</v>
      </c>
      <c r="I324" s="5">
        <f t="shared" si="175"/>
        <v>0</v>
      </c>
      <c r="J324" s="5">
        <f t="shared" si="176"/>
        <v>0</v>
      </c>
      <c r="K324" s="5">
        <f t="shared" si="177"/>
        <v>0</v>
      </c>
      <c r="L324" s="9">
        <f t="shared" si="178"/>
        <v>0</v>
      </c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</row>
    <row r="325" spans="1:23" ht="21.75" customHeight="1">
      <c r="A325" s="1">
        <v>6</v>
      </c>
      <c r="B325" s="2"/>
      <c r="C325" s="2"/>
      <c r="D325" s="2"/>
      <c r="E325" s="3"/>
      <c r="F325" s="4"/>
      <c r="G325" s="5">
        <f t="shared" si="174"/>
        <v>0</v>
      </c>
      <c r="H325" s="6"/>
      <c r="I325" s="5">
        <f t="shared" si="175"/>
        <v>0</v>
      </c>
      <c r="J325" s="5">
        <f t="shared" si="176"/>
        <v>0</v>
      </c>
      <c r="K325" s="5">
        <f t="shared" si="177"/>
        <v>0</v>
      </c>
      <c r="L325" s="9">
        <f t="shared" si="178"/>
        <v>0</v>
      </c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</row>
    <row r="326" spans="1:23" ht="21.75" customHeight="1">
      <c r="A326" s="10"/>
      <c r="B326" s="11"/>
      <c r="C326" s="11"/>
      <c r="D326" s="11"/>
      <c r="E326" s="12"/>
      <c r="F326" s="13"/>
      <c r="G326" s="52"/>
      <c r="H326" s="15"/>
      <c r="I326" s="52"/>
      <c r="J326" s="52"/>
      <c r="K326" s="52"/>
      <c r="L326" s="18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</row>
    <row r="327" spans="1:23" ht="21.75" customHeight="1" thickBot="1">
      <c r="A327" s="32"/>
      <c r="B327" s="33" t="s">
        <v>49</v>
      </c>
      <c r="C327" s="33"/>
      <c r="D327" s="33"/>
      <c r="E327" s="34"/>
      <c r="F327" s="34">
        <f t="shared" ref="F327:L327" si="179">SUM(F322:F326)</f>
        <v>0</v>
      </c>
      <c r="G327" s="34">
        <f t="shared" si="179"/>
        <v>0</v>
      </c>
      <c r="H327" s="34">
        <f t="shared" si="179"/>
        <v>0</v>
      </c>
      <c r="I327" s="34">
        <f t="shared" si="179"/>
        <v>0</v>
      </c>
      <c r="J327" s="34">
        <f t="shared" si="179"/>
        <v>0</v>
      </c>
      <c r="K327" s="34">
        <f t="shared" si="179"/>
        <v>0</v>
      </c>
      <c r="L327" s="35">
        <f t="shared" si="179"/>
        <v>0</v>
      </c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</row>
    <row r="328" spans="1:23" ht="27.75" customHeight="1" thickTop="1" thickBot="1">
      <c r="A328" s="19"/>
      <c r="B328" s="20" t="s">
        <v>11</v>
      </c>
      <c r="C328" s="20"/>
      <c r="D328" s="36"/>
      <c r="E328" s="21"/>
      <c r="F328" s="22">
        <v>0</v>
      </c>
      <c r="G328" s="23">
        <f>G321+G327</f>
        <v>0</v>
      </c>
      <c r="H328" s="37">
        <v>0</v>
      </c>
      <c r="I328" s="55">
        <f>I321+I327</f>
        <v>367510.75</v>
      </c>
      <c r="J328" s="39">
        <f>J321+J327</f>
        <v>0</v>
      </c>
      <c r="K328" s="40">
        <f>K321+K327</f>
        <v>367510.75</v>
      </c>
      <c r="L328" s="27">
        <f>L321+L327</f>
        <v>367510.75</v>
      </c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</row>
    <row r="329" spans="1:23" ht="21.75" customHeight="1" thickTop="1">
      <c r="A329" s="28"/>
      <c r="B329" s="41" t="s">
        <v>12</v>
      </c>
      <c r="C329" s="29">
        <v>0</v>
      </c>
      <c r="D329" s="29">
        <v>0</v>
      </c>
      <c r="E329" s="30">
        <v>0</v>
      </c>
      <c r="F329" s="30">
        <v>0</v>
      </c>
      <c r="G329" s="30">
        <v>0</v>
      </c>
      <c r="H329" s="30">
        <v>0</v>
      </c>
      <c r="I329" s="30">
        <v>0</v>
      </c>
      <c r="J329" s="30">
        <v>0</v>
      </c>
      <c r="K329" s="31">
        <v>0</v>
      </c>
      <c r="L329" s="42">
        <v>0</v>
      </c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</row>
    <row r="330" spans="1:23" ht="21.75" customHeight="1">
      <c r="A330" s="1"/>
      <c r="B330" s="43" t="s">
        <v>22</v>
      </c>
      <c r="C330" s="2"/>
      <c r="D330" s="2"/>
      <c r="E330" s="3"/>
      <c r="F330" s="3">
        <v>0</v>
      </c>
      <c r="G330" s="44">
        <f>G321*5%</f>
        <v>0</v>
      </c>
      <c r="H330" s="44">
        <v>0</v>
      </c>
      <c r="I330" s="44">
        <f>I321*5%</f>
        <v>18375.537500000002</v>
      </c>
      <c r="J330" s="44">
        <f>J321*5%</f>
        <v>0</v>
      </c>
      <c r="K330" s="45">
        <f>K321*5%</f>
        <v>18375.537500000002</v>
      </c>
      <c r="L330" s="46">
        <f>J330+K330</f>
        <v>18375.537500000002</v>
      </c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</row>
    <row r="331" spans="1:23" ht="21.75" customHeight="1">
      <c r="A331" s="1"/>
      <c r="B331" s="43" t="s">
        <v>53</v>
      </c>
      <c r="C331" s="2"/>
      <c r="D331" s="2"/>
      <c r="E331" s="3"/>
      <c r="F331" s="3"/>
      <c r="G331" s="44"/>
      <c r="H331" s="44"/>
      <c r="I331" s="44"/>
      <c r="J331" s="44">
        <v>0</v>
      </c>
      <c r="K331" s="45">
        <v>0</v>
      </c>
      <c r="L331" s="46">
        <f>J331+K331</f>
        <v>0</v>
      </c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</row>
    <row r="332" spans="1:23" ht="21.75" customHeight="1">
      <c r="A332" s="1"/>
      <c r="B332" s="43" t="s">
        <v>66</v>
      </c>
      <c r="C332" s="2"/>
      <c r="D332" s="2"/>
      <c r="E332" s="3"/>
      <c r="F332" s="3"/>
      <c r="G332" s="44"/>
      <c r="H332" s="44"/>
      <c r="I332" s="44"/>
      <c r="J332" s="44">
        <v>0</v>
      </c>
      <c r="K332" s="45">
        <v>0</v>
      </c>
      <c r="L332" s="46">
        <f t="shared" ref="L332:L335" si="180">J332+K332</f>
        <v>0</v>
      </c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</row>
    <row r="333" spans="1:23" ht="21.75" customHeight="1">
      <c r="A333" s="1"/>
      <c r="B333" s="71" t="s">
        <v>57</v>
      </c>
      <c r="C333" s="2"/>
      <c r="D333" s="2"/>
      <c r="E333" s="3"/>
      <c r="F333" s="3"/>
      <c r="G333" s="44"/>
      <c r="H333" s="44"/>
      <c r="I333" s="44"/>
      <c r="J333" s="44">
        <v>0</v>
      </c>
      <c r="K333" s="45">
        <v>0</v>
      </c>
      <c r="L333" s="46">
        <f t="shared" si="180"/>
        <v>0</v>
      </c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</row>
    <row r="334" spans="1:23" ht="21.75" customHeight="1">
      <c r="A334" s="1"/>
      <c r="B334" s="43" t="s">
        <v>55</v>
      </c>
      <c r="C334" s="2"/>
      <c r="D334" s="2"/>
      <c r="E334" s="3"/>
      <c r="F334" s="3"/>
      <c r="G334" s="44"/>
      <c r="H334" s="44"/>
      <c r="I334" s="44"/>
      <c r="J334" s="44">
        <v>0</v>
      </c>
      <c r="K334" s="45">
        <v>0</v>
      </c>
      <c r="L334" s="46">
        <f t="shared" si="180"/>
        <v>0</v>
      </c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</row>
    <row r="335" spans="1:23" ht="21.75" customHeight="1">
      <c r="A335" s="1"/>
      <c r="B335" s="43" t="s">
        <v>54</v>
      </c>
      <c r="C335" s="2"/>
      <c r="D335" s="2"/>
      <c r="E335" s="3"/>
      <c r="F335" s="3"/>
      <c r="G335" s="44"/>
      <c r="H335" s="44"/>
      <c r="I335" s="44"/>
      <c r="J335" s="44">
        <v>0</v>
      </c>
      <c r="K335" s="45">
        <v>0</v>
      </c>
      <c r="L335" s="46">
        <f t="shared" si="180"/>
        <v>0</v>
      </c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</row>
    <row r="336" spans="1:23" ht="25.5" customHeight="1" thickBot="1">
      <c r="A336" s="111"/>
      <c r="B336" s="72" t="s">
        <v>13</v>
      </c>
      <c r="C336" s="72"/>
      <c r="D336" s="72"/>
      <c r="E336" s="73"/>
      <c r="F336" s="73"/>
      <c r="G336" s="73"/>
      <c r="H336" s="73"/>
      <c r="I336" s="73"/>
      <c r="J336" s="74">
        <f>SUM(J329:J335)</f>
        <v>0</v>
      </c>
      <c r="K336" s="75">
        <f>SUM(K329:K335)</f>
        <v>18375.537500000002</v>
      </c>
      <c r="L336" s="76">
        <f>SUM(L329:L335)</f>
        <v>18375.537500000002</v>
      </c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</row>
    <row r="337" spans="1:23" ht="25.5" customHeight="1" thickTop="1" thickBot="1">
      <c r="A337" s="19"/>
      <c r="B337" s="20" t="s">
        <v>14</v>
      </c>
      <c r="C337" s="20"/>
      <c r="D337" s="20"/>
      <c r="E337" s="21"/>
      <c r="F337" s="21"/>
      <c r="G337" s="21"/>
      <c r="H337" s="21"/>
      <c r="I337" s="21" t="s">
        <v>63</v>
      </c>
      <c r="J337" s="21">
        <f>L337*50%</f>
        <v>174567.60625000001</v>
      </c>
      <c r="K337" s="121">
        <f>L337*50%</f>
        <v>174567.60625000001</v>
      </c>
      <c r="L337" s="78">
        <f>L328-L336</f>
        <v>349135.21250000002</v>
      </c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</row>
    <row r="338" spans="1:23" ht="21.75" customHeight="1" thickTop="1" thickBot="1">
      <c r="A338" s="365" t="s">
        <v>16</v>
      </c>
      <c r="B338" s="366"/>
      <c r="C338" s="366"/>
      <c r="D338" s="366"/>
      <c r="E338" s="366"/>
      <c r="F338" s="366"/>
      <c r="G338" s="367"/>
      <c r="H338" s="365" t="s">
        <v>62</v>
      </c>
      <c r="I338" s="366"/>
      <c r="J338" s="366"/>
      <c r="K338" s="366"/>
      <c r="L338" s="367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</row>
    <row r="339" spans="1:23" ht="21.75" customHeight="1" thickTop="1">
      <c r="A339" s="80"/>
      <c r="B339" s="80" t="s">
        <v>17</v>
      </c>
      <c r="C339" s="80"/>
      <c r="D339" s="80" t="s">
        <v>18</v>
      </c>
      <c r="E339" s="80"/>
      <c r="F339" s="368" t="s">
        <v>19</v>
      </c>
      <c r="G339" s="368"/>
      <c r="H339" s="368"/>
      <c r="I339" s="117"/>
      <c r="J339" s="368" t="s">
        <v>19</v>
      </c>
      <c r="K339" s="368"/>
      <c r="L339" s="368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</row>
    <row r="340" spans="1:23" ht="30" customHeight="1">
      <c r="A340" s="79" t="s">
        <v>0</v>
      </c>
      <c r="B340" s="118"/>
      <c r="C340" s="79"/>
      <c r="D340" s="79"/>
      <c r="E340" s="79"/>
      <c r="F340" s="79"/>
      <c r="G340" s="79"/>
      <c r="H340" s="79"/>
      <c r="I340" s="79"/>
      <c r="J340" s="79"/>
      <c r="K340" s="79"/>
      <c r="L340" s="82">
        <v>12</v>
      </c>
      <c r="M340" s="79"/>
      <c r="N340" s="79"/>
      <c r="O340" s="79"/>
      <c r="P340" s="80"/>
      <c r="Q340" s="80"/>
      <c r="R340" s="80"/>
      <c r="S340" s="80"/>
      <c r="T340" s="80"/>
      <c r="U340" s="80"/>
      <c r="V340" s="80"/>
      <c r="W340" s="80"/>
    </row>
    <row r="341" spans="1:23" ht="21" customHeight="1">
      <c r="A341" s="358" t="s">
        <v>83</v>
      </c>
      <c r="B341" s="358"/>
      <c r="C341" s="358"/>
      <c r="D341" s="358"/>
      <c r="E341" s="358"/>
      <c r="F341" s="358"/>
      <c r="G341" s="358"/>
      <c r="H341" s="358"/>
      <c r="I341" s="358"/>
      <c r="J341" s="358"/>
      <c r="K341" s="358"/>
      <c r="L341" s="358"/>
      <c r="M341" s="79"/>
      <c r="N341" s="79"/>
      <c r="O341" s="79"/>
      <c r="P341" s="80"/>
      <c r="Q341" s="80"/>
      <c r="R341" s="80"/>
      <c r="S341" s="80"/>
      <c r="T341" s="80"/>
      <c r="U341" s="80"/>
      <c r="V341" s="80"/>
      <c r="W341" s="80"/>
    </row>
    <row r="342" spans="1:23" ht="21" customHeight="1">
      <c r="A342" s="359" t="s">
        <v>52</v>
      </c>
      <c r="B342" s="359"/>
      <c r="C342" s="359"/>
      <c r="D342" s="359"/>
      <c r="E342" s="359"/>
      <c r="F342" s="359"/>
      <c r="G342" s="359"/>
      <c r="H342" s="359"/>
      <c r="I342" s="359"/>
      <c r="J342" s="359"/>
      <c r="K342" s="359"/>
      <c r="L342" s="359"/>
      <c r="M342" s="79"/>
      <c r="N342" s="79"/>
      <c r="O342" s="79"/>
      <c r="P342" s="80"/>
      <c r="Q342" s="80"/>
      <c r="R342" s="80"/>
      <c r="S342" s="80"/>
      <c r="T342" s="80"/>
      <c r="U342" s="80"/>
      <c r="V342" s="80"/>
      <c r="W342" s="80"/>
    </row>
    <row r="343" spans="1:23" ht="21" customHeight="1" thickBot="1">
      <c r="A343" s="359" t="s">
        <v>84</v>
      </c>
      <c r="B343" s="359"/>
      <c r="C343" s="359"/>
      <c r="D343" s="359"/>
      <c r="E343" s="359"/>
      <c r="F343" s="359"/>
      <c r="G343" s="359"/>
      <c r="H343" s="359"/>
      <c r="I343" s="359"/>
      <c r="J343" s="359"/>
      <c r="K343" s="359"/>
      <c r="L343" s="359"/>
      <c r="M343" s="83"/>
      <c r="N343" s="83"/>
      <c r="O343" s="83"/>
      <c r="P343" s="80"/>
      <c r="Q343" s="80"/>
      <c r="R343" s="80"/>
      <c r="S343" s="80"/>
      <c r="T343" s="80"/>
      <c r="U343" s="80"/>
      <c r="V343" s="80"/>
      <c r="W343" s="80"/>
    </row>
    <row r="344" spans="1:23" ht="19.5" customHeight="1" thickTop="1" thickBot="1">
      <c r="A344" s="47" t="s">
        <v>4</v>
      </c>
      <c r="B344" s="84" t="s">
        <v>47</v>
      </c>
      <c r="C344" s="84" t="s">
        <v>6</v>
      </c>
      <c r="D344" s="84" t="s">
        <v>21</v>
      </c>
      <c r="E344" s="84" t="s">
        <v>29</v>
      </c>
      <c r="F344" s="360" t="s">
        <v>7</v>
      </c>
      <c r="G344" s="360"/>
      <c r="H344" s="360"/>
      <c r="I344" s="361"/>
      <c r="J344" s="362" t="s">
        <v>33</v>
      </c>
      <c r="K344" s="363"/>
      <c r="L344" s="364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</row>
    <row r="345" spans="1:23" ht="21.75" customHeight="1" thickTop="1">
      <c r="A345" s="1"/>
      <c r="B345" s="29"/>
      <c r="C345" s="85" t="s">
        <v>8</v>
      </c>
      <c r="D345" s="85" t="s">
        <v>20</v>
      </c>
      <c r="E345" s="85" t="s">
        <v>30</v>
      </c>
      <c r="F345" s="63" t="s">
        <v>27</v>
      </c>
      <c r="G345" s="64" t="s">
        <v>25</v>
      </c>
      <c r="H345" s="65" t="s">
        <v>31</v>
      </c>
      <c r="I345" s="66" t="s">
        <v>25</v>
      </c>
      <c r="J345" s="64" t="s">
        <v>35</v>
      </c>
      <c r="K345" s="119" t="s">
        <v>36</v>
      </c>
      <c r="L345" s="120" t="s">
        <v>34</v>
      </c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</row>
    <row r="346" spans="1:23" ht="21" customHeight="1">
      <c r="A346" s="1"/>
      <c r="B346" s="2" t="s">
        <v>41</v>
      </c>
      <c r="C346" s="29" t="s">
        <v>8</v>
      </c>
      <c r="D346" s="29" t="s">
        <v>42</v>
      </c>
      <c r="E346" s="29" t="s">
        <v>9</v>
      </c>
      <c r="F346" s="67" t="s">
        <v>28</v>
      </c>
      <c r="G346" s="68" t="s">
        <v>26</v>
      </c>
      <c r="H346" s="69" t="s">
        <v>10</v>
      </c>
      <c r="I346" s="70" t="s">
        <v>32</v>
      </c>
      <c r="J346" s="90" t="s">
        <v>28</v>
      </c>
      <c r="K346" s="91" t="s">
        <v>37</v>
      </c>
      <c r="L346" s="92" t="s">
        <v>38</v>
      </c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</row>
    <row r="347" spans="1:23" ht="21.75" customHeight="1">
      <c r="A347" s="1">
        <v>1</v>
      </c>
      <c r="B347" s="2" t="s">
        <v>85</v>
      </c>
      <c r="C347" s="2"/>
      <c r="D347" s="2"/>
      <c r="E347" s="3">
        <v>170</v>
      </c>
      <c r="F347" s="56">
        <v>0</v>
      </c>
      <c r="G347" s="5">
        <f>F347*E347</f>
        <v>0</v>
      </c>
      <c r="H347" s="59">
        <v>3162.28</v>
      </c>
      <c r="I347" s="7">
        <f>H347*E347</f>
        <v>537587.6</v>
      </c>
      <c r="J347" s="5">
        <f>G347</f>
        <v>0</v>
      </c>
      <c r="K347" s="8">
        <f>I347</f>
        <v>537587.6</v>
      </c>
      <c r="L347" s="9">
        <f>J347+K347</f>
        <v>537587.6</v>
      </c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</row>
    <row r="348" spans="1:23" ht="21.75" customHeight="1">
      <c r="A348" s="1">
        <v>2</v>
      </c>
      <c r="B348" s="2" t="s">
        <v>44</v>
      </c>
      <c r="C348" s="2"/>
      <c r="D348" s="2"/>
      <c r="E348" s="3">
        <v>0</v>
      </c>
      <c r="F348" s="56">
        <v>0</v>
      </c>
      <c r="G348" s="5">
        <f t="shared" ref="G348" si="181">F348*E348</f>
        <v>0</v>
      </c>
      <c r="H348" s="59">
        <v>0</v>
      </c>
      <c r="I348" s="7">
        <f t="shared" ref="I348" si="182">H348*E348</f>
        <v>0</v>
      </c>
      <c r="J348" s="5">
        <f t="shared" ref="J348" si="183">G348</f>
        <v>0</v>
      </c>
      <c r="K348" s="8">
        <f t="shared" ref="K348" si="184">I348</f>
        <v>0</v>
      </c>
      <c r="L348" s="9">
        <f t="shared" ref="L348" si="185">J348+K348</f>
        <v>0</v>
      </c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</row>
    <row r="349" spans="1:23" ht="21.75" customHeight="1">
      <c r="A349" s="1"/>
      <c r="B349" s="2"/>
      <c r="C349" s="2"/>
      <c r="D349" s="2"/>
      <c r="E349" s="3"/>
      <c r="F349" s="56"/>
      <c r="G349" s="5"/>
      <c r="H349" s="59"/>
      <c r="I349" s="7"/>
      <c r="J349" s="5"/>
      <c r="K349" s="8"/>
      <c r="L349" s="9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</row>
    <row r="350" spans="1:23" ht="21.75" customHeight="1">
      <c r="A350" s="1"/>
      <c r="B350" s="2"/>
      <c r="C350" s="2"/>
      <c r="D350" s="2"/>
      <c r="E350" s="3"/>
      <c r="F350" s="56"/>
      <c r="G350" s="5"/>
      <c r="H350" s="59"/>
      <c r="I350" s="7"/>
      <c r="J350" s="5"/>
      <c r="K350" s="8"/>
      <c r="L350" s="9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</row>
    <row r="351" spans="1:23" ht="21.75" customHeight="1" thickBot="1">
      <c r="A351" s="10"/>
      <c r="B351" s="11"/>
      <c r="C351" s="11"/>
      <c r="D351" s="11"/>
      <c r="E351" s="12"/>
      <c r="F351" s="57"/>
      <c r="G351" s="14"/>
      <c r="H351" s="60"/>
      <c r="I351" s="16"/>
      <c r="J351" s="14"/>
      <c r="K351" s="17"/>
      <c r="L351" s="18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</row>
    <row r="352" spans="1:23" ht="30.75" customHeight="1" thickTop="1" thickBot="1">
      <c r="A352" s="19"/>
      <c r="B352" s="20" t="s">
        <v>50</v>
      </c>
      <c r="C352" s="20"/>
      <c r="D352" s="20"/>
      <c r="E352" s="21"/>
      <c r="F352" s="58">
        <f t="shared" ref="F352:L352" si="186">SUM(F347:F351)</f>
        <v>0</v>
      </c>
      <c r="G352" s="23">
        <f t="shared" si="186"/>
        <v>0</v>
      </c>
      <c r="H352" s="61">
        <f t="shared" si="186"/>
        <v>3162.28</v>
      </c>
      <c r="I352" s="25">
        <f t="shared" si="186"/>
        <v>537587.6</v>
      </c>
      <c r="J352" s="23">
        <f t="shared" si="186"/>
        <v>0</v>
      </c>
      <c r="K352" s="26">
        <f t="shared" si="186"/>
        <v>537587.6</v>
      </c>
      <c r="L352" s="27">
        <f t="shared" si="186"/>
        <v>537587.6</v>
      </c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</row>
    <row r="353" spans="1:23" ht="21.75" customHeight="1" thickTop="1">
      <c r="A353" s="47"/>
      <c r="B353" s="48" t="s">
        <v>48</v>
      </c>
      <c r="C353" s="48"/>
      <c r="D353" s="48"/>
      <c r="E353" s="49">
        <v>0</v>
      </c>
      <c r="F353" s="50">
        <v>0</v>
      </c>
      <c r="G353" s="51">
        <v>0</v>
      </c>
      <c r="H353" s="53">
        <v>0</v>
      </c>
      <c r="I353" s="51">
        <v>0</v>
      </c>
      <c r="J353" s="51">
        <v>0</v>
      </c>
      <c r="K353" s="51">
        <v>0</v>
      </c>
      <c r="L353" s="54">
        <v>0</v>
      </c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</row>
    <row r="354" spans="1:23" ht="21.75" customHeight="1">
      <c r="A354" s="1">
        <v>4</v>
      </c>
      <c r="B354" s="2" t="s">
        <v>45</v>
      </c>
      <c r="C354" s="2"/>
      <c r="D354" s="2"/>
      <c r="E354" s="3">
        <v>20</v>
      </c>
      <c r="F354" s="4">
        <v>0</v>
      </c>
      <c r="G354" s="5">
        <f t="shared" ref="G354:G356" si="187">F354*E354</f>
        <v>0</v>
      </c>
      <c r="H354" s="6">
        <v>0</v>
      </c>
      <c r="I354" s="5">
        <f t="shared" ref="I354:I356" si="188">H354*E354</f>
        <v>0</v>
      </c>
      <c r="J354" s="5">
        <f t="shared" ref="J354:J356" si="189">G354</f>
        <v>0</v>
      </c>
      <c r="K354" s="5">
        <f t="shared" ref="K354:K356" si="190">I354</f>
        <v>0</v>
      </c>
      <c r="L354" s="9">
        <f t="shared" ref="L354:L356" si="191">J354+K354</f>
        <v>0</v>
      </c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</row>
    <row r="355" spans="1:23" ht="21.75" customHeight="1">
      <c r="A355" s="1">
        <v>5</v>
      </c>
      <c r="B355" s="2" t="s">
        <v>46</v>
      </c>
      <c r="C355" s="2"/>
      <c r="D355" s="2"/>
      <c r="E355" s="3">
        <v>1</v>
      </c>
      <c r="F355" s="4">
        <v>0</v>
      </c>
      <c r="G355" s="5">
        <f t="shared" si="187"/>
        <v>0</v>
      </c>
      <c r="H355" s="6">
        <v>0</v>
      </c>
      <c r="I355" s="5">
        <f t="shared" si="188"/>
        <v>0</v>
      </c>
      <c r="J355" s="5">
        <f t="shared" si="189"/>
        <v>0</v>
      </c>
      <c r="K355" s="5">
        <f t="shared" si="190"/>
        <v>0</v>
      </c>
      <c r="L355" s="9">
        <f t="shared" si="191"/>
        <v>0</v>
      </c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</row>
    <row r="356" spans="1:23" ht="21.75" customHeight="1">
      <c r="A356" s="1">
        <v>6</v>
      </c>
      <c r="B356" s="2"/>
      <c r="C356" s="2"/>
      <c r="D356" s="2"/>
      <c r="E356" s="3"/>
      <c r="F356" s="4"/>
      <c r="G356" s="5">
        <f t="shared" si="187"/>
        <v>0</v>
      </c>
      <c r="H356" s="6"/>
      <c r="I356" s="5">
        <f t="shared" si="188"/>
        <v>0</v>
      </c>
      <c r="J356" s="5">
        <f t="shared" si="189"/>
        <v>0</v>
      </c>
      <c r="K356" s="5">
        <f t="shared" si="190"/>
        <v>0</v>
      </c>
      <c r="L356" s="9">
        <f t="shared" si="191"/>
        <v>0</v>
      </c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</row>
    <row r="357" spans="1:23" ht="21.75" customHeight="1">
      <c r="A357" s="10"/>
      <c r="B357" s="11"/>
      <c r="C357" s="11"/>
      <c r="D357" s="11"/>
      <c r="E357" s="12"/>
      <c r="F357" s="13"/>
      <c r="G357" s="52"/>
      <c r="H357" s="15"/>
      <c r="I357" s="52"/>
      <c r="J357" s="52"/>
      <c r="K357" s="52"/>
      <c r="L357" s="18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</row>
    <row r="358" spans="1:23" ht="21.75" customHeight="1" thickBot="1">
      <c r="A358" s="32"/>
      <c r="B358" s="33" t="s">
        <v>49</v>
      </c>
      <c r="C358" s="33"/>
      <c r="D358" s="33"/>
      <c r="E358" s="34"/>
      <c r="F358" s="34">
        <f t="shared" ref="F358:L358" si="192">SUM(F353:F357)</f>
        <v>0</v>
      </c>
      <c r="G358" s="34">
        <f t="shared" si="192"/>
        <v>0</v>
      </c>
      <c r="H358" s="34">
        <f t="shared" si="192"/>
        <v>0</v>
      </c>
      <c r="I358" s="34">
        <f t="shared" si="192"/>
        <v>0</v>
      </c>
      <c r="J358" s="34">
        <f t="shared" si="192"/>
        <v>0</v>
      </c>
      <c r="K358" s="34">
        <f t="shared" si="192"/>
        <v>0</v>
      </c>
      <c r="L358" s="35">
        <f t="shared" si="192"/>
        <v>0</v>
      </c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</row>
    <row r="359" spans="1:23" ht="27.75" customHeight="1" thickTop="1" thickBot="1">
      <c r="A359" s="19"/>
      <c r="B359" s="20" t="s">
        <v>11</v>
      </c>
      <c r="C359" s="20"/>
      <c r="D359" s="36"/>
      <c r="E359" s="21"/>
      <c r="F359" s="22">
        <v>0</v>
      </c>
      <c r="G359" s="23">
        <f>G352+G358</f>
        <v>0</v>
      </c>
      <c r="H359" s="37">
        <v>0</v>
      </c>
      <c r="I359" s="55">
        <f>I352+I358</f>
        <v>537587.6</v>
      </c>
      <c r="J359" s="39">
        <f>J352+J358</f>
        <v>0</v>
      </c>
      <c r="K359" s="40">
        <f>K352+K358</f>
        <v>537587.6</v>
      </c>
      <c r="L359" s="27">
        <f>L352+L358</f>
        <v>537587.6</v>
      </c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</row>
    <row r="360" spans="1:23" ht="21.75" customHeight="1" thickTop="1">
      <c r="A360" s="28"/>
      <c r="B360" s="41" t="s">
        <v>12</v>
      </c>
      <c r="C360" s="29">
        <v>0</v>
      </c>
      <c r="D360" s="29">
        <v>0</v>
      </c>
      <c r="E360" s="30">
        <v>0</v>
      </c>
      <c r="F360" s="30">
        <v>0</v>
      </c>
      <c r="G360" s="30">
        <v>0</v>
      </c>
      <c r="H360" s="30">
        <v>0</v>
      </c>
      <c r="I360" s="30">
        <v>0</v>
      </c>
      <c r="J360" s="30">
        <v>0</v>
      </c>
      <c r="K360" s="31">
        <v>0</v>
      </c>
      <c r="L360" s="42">
        <v>0</v>
      </c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</row>
    <row r="361" spans="1:23" ht="21.75" customHeight="1">
      <c r="A361" s="1"/>
      <c r="B361" s="43" t="s">
        <v>22</v>
      </c>
      <c r="C361" s="2"/>
      <c r="D361" s="2"/>
      <c r="E361" s="3"/>
      <c r="F361" s="3">
        <v>0</v>
      </c>
      <c r="G361" s="44">
        <f>G352*5%</f>
        <v>0</v>
      </c>
      <c r="H361" s="44">
        <v>0</v>
      </c>
      <c r="I361" s="44">
        <f>I352*5%</f>
        <v>26879.38</v>
      </c>
      <c r="J361" s="44">
        <f>J352*5%</f>
        <v>0</v>
      </c>
      <c r="K361" s="45">
        <f>K352*5%</f>
        <v>26879.38</v>
      </c>
      <c r="L361" s="46">
        <f>J361+K361</f>
        <v>26879.38</v>
      </c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</row>
    <row r="362" spans="1:23" ht="21.75" customHeight="1">
      <c r="A362" s="1"/>
      <c r="B362" s="43" t="s">
        <v>53</v>
      </c>
      <c r="C362" s="2"/>
      <c r="D362" s="2"/>
      <c r="E362" s="3"/>
      <c r="F362" s="3"/>
      <c r="G362" s="44"/>
      <c r="H362" s="44"/>
      <c r="I362" s="44"/>
      <c r="J362" s="44">
        <v>0</v>
      </c>
      <c r="K362" s="45">
        <v>0</v>
      </c>
      <c r="L362" s="46">
        <f>J362+K362</f>
        <v>0</v>
      </c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</row>
    <row r="363" spans="1:23" ht="21.75" customHeight="1">
      <c r="A363" s="1"/>
      <c r="B363" s="43" t="s">
        <v>66</v>
      </c>
      <c r="C363" s="2"/>
      <c r="D363" s="2"/>
      <c r="E363" s="3"/>
      <c r="F363" s="3"/>
      <c r="G363" s="44"/>
      <c r="H363" s="44"/>
      <c r="I363" s="44"/>
      <c r="J363" s="44">
        <v>225208</v>
      </c>
      <c r="K363" s="45">
        <v>0</v>
      </c>
      <c r="L363" s="46">
        <f t="shared" ref="L363:L366" si="193">J363+K363</f>
        <v>225208</v>
      </c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</row>
    <row r="364" spans="1:23" ht="21.75" customHeight="1">
      <c r="A364" s="1"/>
      <c r="B364" s="71" t="s">
        <v>57</v>
      </c>
      <c r="C364" s="2"/>
      <c r="D364" s="2"/>
      <c r="E364" s="3"/>
      <c r="F364" s="3"/>
      <c r="G364" s="44"/>
      <c r="H364" s="44"/>
      <c r="I364" s="44"/>
      <c r="J364" s="44">
        <v>0</v>
      </c>
      <c r="K364" s="45">
        <v>0</v>
      </c>
      <c r="L364" s="46">
        <f t="shared" si="193"/>
        <v>0</v>
      </c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</row>
    <row r="365" spans="1:23" ht="21.75" customHeight="1">
      <c r="A365" s="1"/>
      <c r="B365" s="43" t="s">
        <v>55</v>
      </c>
      <c r="C365" s="2"/>
      <c r="D365" s="2"/>
      <c r="E365" s="3"/>
      <c r="F365" s="3"/>
      <c r="G365" s="44"/>
      <c r="H365" s="44"/>
      <c r="I365" s="44"/>
      <c r="J365" s="44">
        <v>0</v>
      </c>
      <c r="K365" s="45">
        <v>0</v>
      </c>
      <c r="L365" s="46">
        <f t="shared" si="193"/>
        <v>0</v>
      </c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</row>
    <row r="366" spans="1:23" ht="21.75" customHeight="1">
      <c r="A366" s="1"/>
      <c r="B366" s="43" t="s">
        <v>54</v>
      </c>
      <c r="C366" s="2"/>
      <c r="D366" s="2"/>
      <c r="E366" s="3"/>
      <c r="F366" s="3"/>
      <c r="G366" s="44"/>
      <c r="H366" s="44"/>
      <c r="I366" s="44"/>
      <c r="J366" s="44">
        <v>4080</v>
      </c>
      <c r="K366" s="45">
        <v>0</v>
      </c>
      <c r="L366" s="46">
        <f t="shared" si="193"/>
        <v>4080</v>
      </c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</row>
    <row r="367" spans="1:23" ht="25.5" customHeight="1" thickBot="1">
      <c r="A367" s="111"/>
      <c r="B367" s="72" t="s">
        <v>13</v>
      </c>
      <c r="C367" s="72"/>
      <c r="D367" s="72"/>
      <c r="E367" s="73"/>
      <c r="F367" s="73"/>
      <c r="G367" s="73"/>
      <c r="H367" s="73"/>
      <c r="I367" s="73"/>
      <c r="J367" s="74">
        <f>SUM(J360:J366)</f>
        <v>229288</v>
      </c>
      <c r="K367" s="75">
        <f>SUM(K360:K366)</f>
        <v>26879.38</v>
      </c>
      <c r="L367" s="76">
        <f>SUM(L360:L366)</f>
        <v>256167.38</v>
      </c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</row>
    <row r="368" spans="1:23" ht="25.5" customHeight="1" thickTop="1" thickBot="1">
      <c r="A368" s="19"/>
      <c r="B368" s="20" t="s">
        <v>14</v>
      </c>
      <c r="C368" s="20"/>
      <c r="D368" s="20"/>
      <c r="E368" s="21"/>
      <c r="F368" s="21"/>
      <c r="G368" s="21"/>
      <c r="H368" s="21"/>
      <c r="I368" s="21" t="s">
        <v>63</v>
      </c>
      <c r="J368" s="21"/>
      <c r="K368" s="121"/>
      <c r="L368" s="78">
        <f>L359-L367</f>
        <v>281420.21999999997</v>
      </c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</row>
    <row r="369" spans="1:23" ht="21.75" customHeight="1" thickTop="1" thickBot="1">
      <c r="A369" s="365" t="s">
        <v>16</v>
      </c>
      <c r="B369" s="366"/>
      <c r="C369" s="366"/>
      <c r="D369" s="366"/>
      <c r="E369" s="366"/>
      <c r="F369" s="366"/>
      <c r="G369" s="367"/>
      <c r="H369" s="365" t="s">
        <v>62</v>
      </c>
      <c r="I369" s="366"/>
      <c r="J369" s="366"/>
      <c r="K369" s="366"/>
      <c r="L369" s="367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</row>
    <row r="370" spans="1:23" ht="21.75" customHeight="1" thickTop="1">
      <c r="A370" s="80"/>
      <c r="B370" s="80" t="s">
        <v>17</v>
      </c>
      <c r="C370" s="80"/>
      <c r="D370" s="80" t="s">
        <v>18</v>
      </c>
      <c r="E370" s="80"/>
      <c r="F370" s="368" t="s">
        <v>19</v>
      </c>
      <c r="G370" s="368"/>
      <c r="H370" s="368"/>
      <c r="I370" s="117"/>
      <c r="J370" s="368" t="s">
        <v>19</v>
      </c>
      <c r="K370" s="368"/>
      <c r="L370" s="368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</row>
    <row r="371" spans="1:23" ht="25.5" customHeight="1">
      <c r="A371" s="79" t="s">
        <v>0</v>
      </c>
      <c r="B371" s="118"/>
      <c r="C371" s="79"/>
      <c r="D371" s="79"/>
      <c r="E371" s="79"/>
      <c r="F371" s="79"/>
      <c r="G371" s="79"/>
      <c r="H371" s="79"/>
      <c r="I371" s="79"/>
      <c r="J371" s="79"/>
      <c r="K371" s="79"/>
      <c r="L371" s="82">
        <v>13</v>
      </c>
      <c r="M371" s="79"/>
      <c r="N371" s="79"/>
      <c r="O371" s="79"/>
      <c r="P371" s="80"/>
      <c r="Q371" s="80"/>
      <c r="R371" s="80"/>
      <c r="S371" s="80"/>
      <c r="T371" s="80"/>
      <c r="U371" s="80"/>
      <c r="V371" s="80"/>
      <c r="W371" s="80"/>
    </row>
    <row r="372" spans="1:23" ht="21" customHeight="1">
      <c r="A372" s="358" t="s">
        <v>86</v>
      </c>
      <c r="B372" s="358"/>
      <c r="C372" s="358"/>
      <c r="D372" s="358"/>
      <c r="E372" s="358"/>
      <c r="F372" s="358"/>
      <c r="G372" s="358"/>
      <c r="H372" s="358"/>
      <c r="I372" s="358"/>
      <c r="J372" s="358"/>
      <c r="K372" s="358"/>
      <c r="L372" s="358"/>
      <c r="M372" s="79"/>
      <c r="N372" s="79"/>
      <c r="O372" s="79"/>
      <c r="P372" s="80"/>
      <c r="Q372" s="80"/>
      <c r="R372" s="80"/>
      <c r="S372" s="80"/>
      <c r="T372" s="80"/>
      <c r="U372" s="80"/>
      <c r="V372" s="80"/>
      <c r="W372" s="80"/>
    </row>
    <row r="373" spans="1:23" ht="21" customHeight="1">
      <c r="A373" s="359" t="s">
        <v>52</v>
      </c>
      <c r="B373" s="359"/>
      <c r="C373" s="359"/>
      <c r="D373" s="359"/>
      <c r="E373" s="359"/>
      <c r="F373" s="359"/>
      <c r="G373" s="359"/>
      <c r="H373" s="359"/>
      <c r="I373" s="359"/>
      <c r="J373" s="359"/>
      <c r="K373" s="359"/>
      <c r="L373" s="359"/>
      <c r="M373" s="79"/>
      <c r="N373" s="79"/>
      <c r="O373" s="79"/>
      <c r="P373" s="80"/>
      <c r="Q373" s="80"/>
      <c r="R373" s="80"/>
      <c r="S373" s="80"/>
      <c r="T373" s="80"/>
      <c r="U373" s="80"/>
      <c r="V373" s="80"/>
      <c r="W373" s="80"/>
    </row>
    <row r="374" spans="1:23" ht="21" customHeight="1" thickBot="1">
      <c r="A374" s="359" t="s">
        <v>87</v>
      </c>
      <c r="B374" s="359"/>
      <c r="C374" s="359"/>
      <c r="D374" s="359"/>
      <c r="E374" s="359"/>
      <c r="F374" s="359"/>
      <c r="G374" s="359"/>
      <c r="H374" s="359"/>
      <c r="I374" s="359"/>
      <c r="J374" s="359"/>
      <c r="K374" s="359"/>
      <c r="L374" s="359"/>
      <c r="M374" s="83"/>
      <c r="N374" s="83"/>
      <c r="O374" s="83"/>
      <c r="P374" s="80"/>
      <c r="Q374" s="80"/>
      <c r="R374" s="80"/>
      <c r="S374" s="80"/>
      <c r="T374" s="80"/>
      <c r="U374" s="80"/>
      <c r="V374" s="80"/>
      <c r="W374" s="80"/>
    </row>
    <row r="375" spans="1:23" ht="19.5" customHeight="1" thickTop="1" thickBot="1">
      <c r="A375" s="47" t="s">
        <v>4</v>
      </c>
      <c r="B375" s="84" t="s">
        <v>47</v>
      </c>
      <c r="C375" s="84" t="s">
        <v>6</v>
      </c>
      <c r="D375" s="84" t="s">
        <v>21</v>
      </c>
      <c r="E375" s="84" t="s">
        <v>29</v>
      </c>
      <c r="F375" s="360" t="s">
        <v>7</v>
      </c>
      <c r="G375" s="360"/>
      <c r="H375" s="360"/>
      <c r="I375" s="361"/>
      <c r="J375" s="362" t="s">
        <v>33</v>
      </c>
      <c r="K375" s="363"/>
      <c r="L375" s="364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</row>
    <row r="376" spans="1:23" ht="21.75" customHeight="1" thickTop="1">
      <c r="A376" s="1"/>
      <c r="B376" s="29"/>
      <c r="C376" s="85" t="s">
        <v>8</v>
      </c>
      <c r="D376" s="85" t="s">
        <v>20</v>
      </c>
      <c r="E376" s="85" t="s">
        <v>30</v>
      </c>
      <c r="F376" s="63" t="s">
        <v>27</v>
      </c>
      <c r="G376" s="64" t="s">
        <v>25</v>
      </c>
      <c r="H376" s="65" t="s">
        <v>31</v>
      </c>
      <c r="I376" s="66" t="s">
        <v>25</v>
      </c>
      <c r="J376" s="64" t="s">
        <v>35</v>
      </c>
      <c r="K376" s="119" t="s">
        <v>36</v>
      </c>
      <c r="L376" s="120" t="s">
        <v>34</v>
      </c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</row>
    <row r="377" spans="1:23" ht="21" customHeight="1">
      <c r="A377" s="1"/>
      <c r="B377" s="2" t="s">
        <v>41</v>
      </c>
      <c r="C377" s="29" t="s">
        <v>8</v>
      </c>
      <c r="D377" s="29" t="s">
        <v>42</v>
      </c>
      <c r="E377" s="29" t="s">
        <v>9</v>
      </c>
      <c r="F377" s="67" t="s">
        <v>28</v>
      </c>
      <c r="G377" s="68" t="s">
        <v>26</v>
      </c>
      <c r="H377" s="69" t="s">
        <v>10</v>
      </c>
      <c r="I377" s="70" t="s">
        <v>32</v>
      </c>
      <c r="J377" s="90" t="s">
        <v>28</v>
      </c>
      <c r="K377" s="91" t="s">
        <v>37</v>
      </c>
      <c r="L377" s="92" t="s">
        <v>38</v>
      </c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</row>
    <row r="378" spans="1:23" ht="21.75" customHeight="1">
      <c r="A378" s="1">
        <v>1</v>
      </c>
      <c r="B378" s="2" t="s">
        <v>58</v>
      </c>
      <c r="C378" s="2"/>
      <c r="D378" s="2"/>
      <c r="E378" s="3">
        <v>750</v>
      </c>
      <c r="F378" s="4">
        <v>7136.35</v>
      </c>
      <c r="G378" s="5">
        <f>F378*E378</f>
        <v>5352262.5</v>
      </c>
      <c r="H378" s="6">
        <v>417.91</v>
      </c>
      <c r="I378" s="7">
        <f>H378*E378</f>
        <v>313432.5</v>
      </c>
      <c r="J378" s="5">
        <f>G378</f>
        <v>5352262.5</v>
      </c>
      <c r="K378" s="8">
        <f>I378</f>
        <v>313432.5</v>
      </c>
      <c r="L378" s="9">
        <f>J378+K378</f>
        <v>5665695</v>
      </c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</row>
    <row r="379" spans="1:23" ht="21.75" customHeight="1">
      <c r="A379" s="1">
        <v>2</v>
      </c>
      <c r="B379" s="2" t="s">
        <v>59</v>
      </c>
      <c r="C379" s="2"/>
      <c r="D379" s="2"/>
      <c r="E379" s="3">
        <v>650</v>
      </c>
      <c r="F379" s="4">
        <v>498.8</v>
      </c>
      <c r="G379" s="5">
        <f t="shared" ref="G379:G382" si="194">F379*E379</f>
        <v>324220</v>
      </c>
      <c r="H379" s="6">
        <v>270.47000000000003</v>
      </c>
      <c r="I379" s="7">
        <f t="shared" ref="I379:I382" si="195">H379*E379</f>
        <v>175805.50000000003</v>
      </c>
      <c r="J379" s="5">
        <f t="shared" ref="J379:J382" si="196">G379</f>
        <v>324220</v>
      </c>
      <c r="K379" s="8">
        <f t="shared" ref="K379:K382" si="197">I379</f>
        <v>175805.50000000003</v>
      </c>
      <c r="L379" s="9">
        <f t="shared" ref="L379:L382" si="198">J379+K379</f>
        <v>500025.5</v>
      </c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</row>
    <row r="380" spans="1:23" ht="21.75" customHeight="1">
      <c r="A380" s="1"/>
      <c r="B380" s="2" t="s">
        <v>60</v>
      </c>
      <c r="C380" s="2"/>
      <c r="D380" s="2"/>
      <c r="E380" s="3">
        <v>200</v>
      </c>
      <c r="F380" s="4">
        <v>221.04</v>
      </c>
      <c r="G380" s="5">
        <f t="shared" si="194"/>
        <v>44208</v>
      </c>
      <c r="H380" s="6">
        <v>18.989999999999998</v>
      </c>
      <c r="I380" s="7">
        <f t="shared" si="195"/>
        <v>3797.9999999999995</v>
      </c>
      <c r="J380" s="5">
        <f t="shared" si="196"/>
        <v>44208</v>
      </c>
      <c r="K380" s="8">
        <f t="shared" si="197"/>
        <v>3797.9999999999995</v>
      </c>
      <c r="L380" s="9">
        <f t="shared" si="198"/>
        <v>48006</v>
      </c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</row>
    <row r="381" spans="1:23" ht="21.75" customHeight="1">
      <c r="A381" s="1"/>
      <c r="B381" s="2"/>
      <c r="C381" s="2"/>
      <c r="D381" s="2"/>
      <c r="E381" s="3"/>
      <c r="F381" s="4"/>
      <c r="G381" s="5">
        <f t="shared" si="194"/>
        <v>0</v>
      </c>
      <c r="H381" s="6"/>
      <c r="I381" s="7">
        <f t="shared" si="195"/>
        <v>0</v>
      </c>
      <c r="J381" s="5">
        <f t="shared" si="196"/>
        <v>0</v>
      </c>
      <c r="K381" s="8">
        <f t="shared" si="197"/>
        <v>0</v>
      </c>
      <c r="L381" s="9">
        <f t="shared" si="198"/>
        <v>0</v>
      </c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</row>
    <row r="382" spans="1:23" ht="21.75" customHeight="1" thickBot="1">
      <c r="A382" s="10"/>
      <c r="B382" s="11"/>
      <c r="C382" s="11"/>
      <c r="D382" s="11"/>
      <c r="E382" s="12"/>
      <c r="F382" s="13"/>
      <c r="G382" s="5">
        <f t="shared" si="194"/>
        <v>0</v>
      </c>
      <c r="H382" s="15"/>
      <c r="I382" s="7">
        <f t="shared" si="195"/>
        <v>0</v>
      </c>
      <c r="J382" s="5">
        <f t="shared" si="196"/>
        <v>0</v>
      </c>
      <c r="K382" s="8">
        <f t="shared" si="197"/>
        <v>0</v>
      </c>
      <c r="L382" s="9">
        <f t="shared" si="198"/>
        <v>0</v>
      </c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</row>
    <row r="383" spans="1:23" ht="30.75" customHeight="1" thickTop="1" thickBot="1">
      <c r="A383" s="19"/>
      <c r="B383" s="20" t="s">
        <v>50</v>
      </c>
      <c r="C383" s="20"/>
      <c r="D383" s="20"/>
      <c r="E383" s="21"/>
      <c r="F383" s="22">
        <f t="shared" ref="F383:L383" si="199">SUM(F378:F382)</f>
        <v>7856.1900000000005</v>
      </c>
      <c r="G383" s="23">
        <f t="shared" si="199"/>
        <v>5720690.5</v>
      </c>
      <c r="H383" s="24">
        <f t="shared" si="199"/>
        <v>707.37000000000012</v>
      </c>
      <c r="I383" s="25">
        <f t="shared" si="199"/>
        <v>493036</v>
      </c>
      <c r="J383" s="23">
        <f t="shared" si="199"/>
        <v>5720690.5</v>
      </c>
      <c r="K383" s="26">
        <f t="shared" si="199"/>
        <v>493036</v>
      </c>
      <c r="L383" s="27">
        <f t="shared" si="199"/>
        <v>6213726.5</v>
      </c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</row>
    <row r="384" spans="1:23" ht="21.75" customHeight="1" thickTop="1">
      <c r="A384" s="47"/>
      <c r="B384" s="48" t="s">
        <v>48</v>
      </c>
      <c r="C384" s="48"/>
      <c r="D384" s="48"/>
      <c r="E384" s="49">
        <v>0</v>
      </c>
      <c r="F384" s="50">
        <v>0</v>
      </c>
      <c r="G384" s="51">
        <v>0</v>
      </c>
      <c r="H384" s="53">
        <v>0</v>
      </c>
      <c r="I384" s="51">
        <v>0</v>
      </c>
      <c r="J384" s="51">
        <v>0</v>
      </c>
      <c r="K384" s="51">
        <v>0</v>
      </c>
      <c r="L384" s="54">
        <v>0</v>
      </c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</row>
    <row r="385" spans="1:23" ht="21.75" customHeight="1">
      <c r="A385" s="1">
        <v>4</v>
      </c>
      <c r="B385" s="2" t="s">
        <v>45</v>
      </c>
      <c r="C385" s="2"/>
      <c r="D385" s="2"/>
      <c r="E385" s="3">
        <v>22.5</v>
      </c>
      <c r="F385" s="4">
        <v>4583.95</v>
      </c>
      <c r="G385" s="5">
        <f t="shared" ref="G385" si="200">F385*E385</f>
        <v>103138.875</v>
      </c>
      <c r="H385" s="6">
        <v>688.38</v>
      </c>
      <c r="I385" s="5">
        <f t="shared" ref="I385:I387" si="201">H385*E385</f>
        <v>15488.55</v>
      </c>
      <c r="J385" s="5">
        <f t="shared" ref="J385:J387" si="202">G385</f>
        <v>103138.875</v>
      </c>
      <c r="K385" s="5">
        <f t="shared" ref="K385:K387" si="203">I385</f>
        <v>15488.55</v>
      </c>
      <c r="L385" s="9">
        <f t="shared" ref="L385:L387" si="204">J385+K385</f>
        <v>118627.425</v>
      </c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</row>
    <row r="386" spans="1:23" ht="21.75" customHeight="1">
      <c r="A386" s="1">
        <v>5</v>
      </c>
      <c r="B386" s="2" t="s">
        <v>46</v>
      </c>
      <c r="C386" s="2"/>
      <c r="D386" s="2"/>
      <c r="E386" s="3">
        <v>0</v>
      </c>
      <c r="F386" s="4">
        <v>0</v>
      </c>
      <c r="G386" s="5">
        <v>0</v>
      </c>
      <c r="H386" s="6"/>
      <c r="I386" s="5">
        <f t="shared" si="201"/>
        <v>0</v>
      </c>
      <c r="J386" s="5">
        <f t="shared" si="202"/>
        <v>0</v>
      </c>
      <c r="K386" s="5">
        <f t="shared" si="203"/>
        <v>0</v>
      </c>
      <c r="L386" s="9">
        <f t="shared" si="204"/>
        <v>0</v>
      </c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</row>
    <row r="387" spans="1:23" ht="21.75" customHeight="1">
      <c r="A387" s="1">
        <v>6</v>
      </c>
      <c r="B387" s="2"/>
      <c r="C387" s="2"/>
      <c r="D387" s="2"/>
      <c r="E387" s="3"/>
      <c r="F387" s="4"/>
      <c r="G387" s="5">
        <f t="shared" ref="G387" si="205">F387*E387</f>
        <v>0</v>
      </c>
      <c r="H387" s="6"/>
      <c r="I387" s="5">
        <f t="shared" si="201"/>
        <v>0</v>
      </c>
      <c r="J387" s="5">
        <f t="shared" si="202"/>
        <v>0</v>
      </c>
      <c r="K387" s="5">
        <f t="shared" si="203"/>
        <v>0</v>
      </c>
      <c r="L387" s="9">
        <f t="shared" si="204"/>
        <v>0</v>
      </c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</row>
    <row r="388" spans="1:23" ht="21.75" customHeight="1">
      <c r="A388" s="10"/>
      <c r="B388" s="11"/>
      <c r="C388" s="11"/>
      <c r="D388" s="11"/>
      <c r="E388" s="12"/>
      <c r="F388" s="13"/>
      <c r="G388" s="52"/>
      <c r="H388" s="15"/>
      <c r="I388" s="52"/>
      <c r="J388" s="52"/>
      <c r="K388" s="52"/>
      <c r="L388" s="18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</row>
    <row r="389" spans="1:23" ht="21.75" customHeight="1" thickBot="1">
      <c r="A389" s="32"/>
      <c r="B389" s="33" t="s">
        <v>49</v>
      </c>
      <c r="C389" s="33"/>
      <c r="D389" s="33"/>
      <c r="E389" s="34"/>
      <c r="F389" s="34">
        <f t="shared" ref="F389:L389" si="206">SUM(F384:F388)</f>
        <v>4583.95</v>
      </c>
      <c r="G389" s="34">
        <f t="shared" si="206"/>
        <v>103138.875</v>
      </c>
      <c r="H389" s="34">
        <f t="shared" si="206"/>
        <v>688.38</v>
      </c>
      <c r="I389" s="34">
        <f t="shared" si="206"/>
        <v>15488.55</v>
      </c>
      <c r="J389" s="34">
        <f t="shared" si="206"/>
        <v>103138.875</v>
      </c>
      <c r="K389" s="34">
        <f t="shared" si="206"/>
        <v>15488.55</v>
      </c>
      <c r="L389" s="35">
        <f t="shared" si="206"/>
        <v>118627.425</v>
      </c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</row>
    <row r="390" spans="1:23" ht="27.75" customHeight="1" thickTop="1" thickBot="1">
      <c r="A390" s="19"/>
      <c r="B390" s="20" t="s">
        <v>11</v>
      </c>
      <c r="C390" s="20"/>
      <c r="D390" s="36"/>
      <c r="E390" s="21"/>
      <c r="F390" s="22">
        <v>0</v>
      </c>
      <c r="G390" s="23">
        <f>G383+G389</f>
        <v>5823829.375</v>
      </c>
      <c r="H390" s="37">
        <v>0</v>
      </c>
      <c r="I390" s="55">
        <f>I383+I389</f>
        <v>508524.55</v>
      </c>
      <c r="J390" s="39">
        <f>J383+J389</f>
        <v>5823829.375</v>
      </c>
      <c r="K390" s="40">
        <f>K383+K389</f>
        <v>508524.55</v>
      </c>
      <c r="L390" s="27">
        <f>L383+L389</f>
        <v>6332353.9249999998</v>
      </c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</row>
    <row r="391" spans="1:23" ht="21.75" customHeight="1" thickTop="1">
      <c r="A391" s="28"/>
      <c r="B391" s="41" t="s">
        <v>12</v>
      </c>
      <c r="C391" s="29">
        <v>0</v>
      </c>
      <c r="D391" s="29">
        <v>0</v>
      </c>
      <c r="E391" s="30">
        <v>0</v>
      </c>
      <c r="F391" s="30">
        <v>0</v>
      </c>
      <c r="G391" s="30">
        <v>0</v>
      </c>
      <c r="H391" s="30">
        <v>0</v>
      </c>
      <c r="I391" s="30">
        <v>0</v>
      </c>
      <c r="J391" s="30">
        <v>0</v>
      </c>
      <c r="K391" s="31">
        <v>0</v>
      </c>
      <c r="L391" s="42">
        <v>0</v>
      </c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</row>
    <row r="392" spans="1:23" ht="21.75" customHeight="1">
      <c r="A392" s="1"/>
      <c r="B392" s="43" t="s">
        <v>22</v>
      </c>
      <c r="C392" s="2"/>
      <c r="D392" s="2"/>
      <c r="E392" s="3"/>
      <c r="F392" s="3">
        <v>0</v>
      </c>
      <c r="G392" s="44">
        <f>G383*5%</f>
        <v>286034.52500000002</v>
      </c>
      <c r="H392" s="44">
        <v>0</v>
      </c>
      <c r="I392" s="44">
        <f>I383*5%</f>
        <v>24651.800000000003</v>
      </c>
      <c r="J392" s="44">
        <f>J383*5%</f>
        <v>286034.52500000002</v>
      </c>
      <c r="K392" s="45">
        <f>K383*5%</f>
        <v>24651.800000000003</v>
      </c>
      <c r="L392" s="46">
        <f>J392+K392</f>
        <v>310686.32500000001</v>
      </c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</row>
    <row r="393" spans="1:23" ht="21.75" customHeight="1">
      <c r="A393" s="1"/>
      <c r="B393" s="43" t="s">
        <v>53</v>
      </c>
      <c r="C393" s="2"/>
      <c r="D393" s="2"/>
      <c r="E393" s="3"/>
      <c r="F393" s="3"/>
      <c r="G393" s="44"/>
      <c r="H393" s="44"/>
      <c r="I393" s="44"/>
      <c r="J393" s="44">
        <v>0</v>
      </c>
      <c r="K393" s="45">
        <v>0</v>
      </c>
      <c r="L393" s="46">
        <f>J393+K393</f>
        <v>0</v>
      </c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</row>
    <row r="394" spans="1:23" ht="21.75" customHeight="1">
      <c r="A394" s="1"/>
      <c r="B394" s="43" t="s">
        <v>56</v>
      </c>
      <c r="C394" s="2"/>
      <c r="D394" s="2"/>
      <c r="E394" s="3"/>
      <c r="F394" s="3"/>
      <c r="G394" s="44"/>
      <c r="H394" s="44"/>
      <c r="I394" s="44"/>
      <c r="J394" s="44">
        <v>1077229</v>
      </c>
      <c r="K394" s="45">
        <v>1096751</v>
      </c>
      <c r="L394" s="46">
        <f t="shared" ref="L394:L397" si="207">J394+K394</f>
        <v>2173980</v>
      </c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</row>
    <row r="395" spans="1:23" ht="21.75" customHeight="1">
      <c r="A395" s="1"/>
      <c r="B395" s="71" t="s">
        <v>57</v>
      </c>
      <c r="C395" s="2"/>
      <c r="D395" s="2"/>
      <c r="E395" s="3"/>
      <c r="F395" s="3"/>
      <c r="G395" s="44"/>
      <c r="H395" s="44"/>
      <c r="I395" s="44"/>
      <c r="J395" s="44">
        <v>2151085.5499999998</v>
      </c>
      <c r="K395" s="45">
        <v>1212729.3</v>
      </c>
      <c r="L395" s="46">
        <f t="shared" si="207"/>
        <v>3363814.8499999996</v>
      </c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</row>
    <row r="396" spans="1:23" ht="21.75" customHeight="1">
      <c r="A396" s="1"/>
      <c r="B396" s="43" t="s">
        <v>55</v>
      </c>
      <c r="C396" s="2"/>
      <c r="D396" s="2"/>
      <c r="E396" s="3"/>
      <c r="F396" s="3"/>
      <c r="G396" s="44"/>
      <c r="H396" s="44"/>
      <c r="I396" s="44"/>
      <c r="J396" s="44">
        <v>0</v>
      </c>
      <c r="K396" s="45">
        <v>0</v>
      </c>
      <c r="L396" s="46">
        <f t="shared" si="207"/>
        <v>0</v>
      </c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</row>
    <row r="397" spans="1:23" ht="21.75" customHeight="1">
      <c r="A397" s="1"/>
      <c r="B397" s="43" t="s">
        <v>54</v>
      </c>
      <c r="C397" s="2"/>
      <c r="D397" s="2"/>
      <c r="E397" s="3"/>
      <c r="F397" s="3"/>
      <c r="G397" s="44"/>
      <c r="H397" s="44"/>
      <c r="I397" s="44"/>
      <c r="J397" s="44">
        <v>0</v>
      </c>
      <c r="K397" s="45">
        <v>0</v>
      </c>
      <c r="L397" s="46">
        <f t="shared" si="207"/>
        <v>0</v>
      </c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</row>
    <row r="398" spans="1:23" ht="25.5" customHeight="1" thickBot="1">
      <c r="A398" s="111"/>
      <c r="B398" s="72" t="s">
        <v>13</v>
      </c>
      <c r="C398" s="72"/>
      <c r="D398" s="72"/>
      <c r="E398" s="73"/>
      <c r="F398" s="73"/>
      <c r="G398" s="73"/>
      <c r="H398" s="73"/>
      <c r="I398" s="73"/>
      <c r="J398" s="74">
        <f>SUM(J391:J397)</f>
        <v>3514349.0749999997</v>
      </c>
      <c r="K398" s="75">
        <f>SUM(K391:K397)</f>
        <v>2334132.1</v>
      </c>
      <c r="L398" s="76">
        <f>SUM(L391:L397)</f>
        <v>5848481.1749999998</v>
      </c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</row>
    <row r="399" spans="1:23" ht="25.5" customHeight="1" thickTop="1" thickBot="1">
      <c r="A399" s="19"/>
      <c r="B399" s="20" t="s">
        <v>14</v>
      </c>
      <c r="C399" s="20"/>
      <c r="D399" s="20"/>
      <c r="E399" s="21"/>
      <c r="F399" s="21"/>
      <c r="G399" s="21"/>
      <c r="H399" s="21"/>
      <c r="I399" s="21" t="s">
        <v>63</v>
      </c>
      <c r="J399" s="77">
        <v>43248</v>
      </c>
      <c r="K399" s="24">
        <f>L399</f>
        <v>483872.75</v>
      </c>
      <c r="L399" s="78">
        <f>L390-L398</f>
        <v>483872.75</v>
      </c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</row>
    <row r="400" spans="1:23" ht="21.75" customHeight="1" thickTop="1" thickBot="1">
      <c r="A400" s="365" t="s">
        <v>16</v>
      </c>
      <c r="B400" s="366"/>
      <c r="C400" s="366"/>
      <c r="D400" s="366"/>
      <c r="E400" s="366"/>
      <c r="F400" s="366"/>
      <c r="G400" s="367"/>
      <c r="H400" s="365" t="s">
        <v>62</v>
      </c>
      <c r="I400" s="366"/>
      <c r="J400" s="366"/>
      <c r="K400" s="366"/>
      <c r="L400" s="367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</row>
    <row r="401" spans="1:23" ht="21.75" customHeight="1" thickTop="1">
      <c r="A401" s="80"/>
      <c r="B401" s="122" t="s">
        <v>17</v>
      </c>
      <c r="C401" s="122"/>
      <c r="D401" s="122" t="s">
        <v>18</v>
      </c>
      <c r="E401" s="80"/>
      <c r="F401" s="368" t="s">
        <v>19</v>
      </c>
      <c r="G401" s="368"/>
      <c r="H401" s="368"/>
      <c r="I401" s="117"/>
      <c r="J401" s="368" t="s">
        <v>19</v>
      </c>
      <c r="K401" s="368"/>
      <c r="L401" s="368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</row>
    <row r="402" spans="1:23" ht="27" customHeight="1">
      <c r="A402" s="79" t="s">
        <v>0</v>
      </c>
      <c r="B402" s="118"/>
      <c r="C402" s="79"/>
      <c r="D402" s="79"/>
      <c r="E402" s="79"/>
      <c r="F402" s="79"/>
      <c r="G402" s="79"/>
      <c r="H402" s="79"/>
      <c r="I402" s="79"/>
      <c r="J402" s="79"/>
      <c r="K402" s="79"/>
      <c r="L402" s="82">
        <v>14</v>
      </c>
      <c r="M402" s="79"/>
      <c r="N402" s="79"/>
      <c r="O402" s="79"/>
      <c r="P402" s="80"/>
      <c r="Q402" s="80"/>
      <c r="R402" s="80"/>
      <c r="S402" s="80"/>
      <c r="T402" s="80"/>
      <c r="U402" s="80"/>
      <c r="V402" s="80"/>
      <c r="W402" s="80"/>
    </row>
    <row r="403" spans="1:23" ht="21" customHeight="1">
      <c r="A403" s="358" t="s">
        <v>88</v>
      </c>
      <c r="B403" s="358"/>
      <c r="C403" s="358"/>
      <c r="D403" s="358"/>
      <c r="E403" s="358"/>
      <c r="F403" s="358"/>
      <c r="G403" s="358"/>
      <c r="H403" s="358"/>
      <c r="I403" s="358"/>
      <c r="J403" s="358"/>
      <c r="K403" s="358"/>
      <c r="L403" s="358"/>
      <c r="M403" s="79"/>
      <c r="N403" s="79"/>
      <c r="O403" s="79"/>
      <c r="P403" s="80"/>
      <c r="Q403" s="80"/>
      <c r="R403" s="80"/>
      <c r="S403" s="80"/>
      <c r="T403" s="80"/>
      <c r="U403" s="80"/>
      <c r="V403" s="80"/>
      <c r="W403" s="80"/>
    </row>
    <row r="404" spans="1:23" ht="21" customHeight="1">
      <c r="A404" s="359" t="s">
        <v>52</v>
      </c>
      <c r="B404" s="359"/>
      <c r="C404" s="359"/>
      <c r="D404" s="359"/>
      <c r="E404" s="359"/>
      <c r="F404" s="359"/>
      <c r="G404" s="359"/>
      <c r="H404" s="359"/>
      <c r="I404" s="359"/>
      <c r="J404" s="359"/>
      <c r="K404" s="359"/>
      <c r="L404" s="359"/>
      <c r="M404" s="79"/>
      <c r="N404" s="79"/>
      <c r="O404" s="79"/>
      <c r="P404" s="80"/>
      <c r="Q404" s="80"/>
      <c r="R404" s="80"/>
      <c r="S404" s="80"/>
      <c r="T404" s="80"/>
      <c r="U404" s="80"/>
      <c r="V404" s="80"/>
      <c r="W404" s="80"/>
    </row>
    <row r="405" spans="1:23" ht="21" customHeight="1" thickBot="1">
      <c r="A405" s="359" t="s">
        <v>97</v>
      </c>
      <c r="B405" s="359"/>
      <c r="C405" s="359"/>
      <c r="D405" s="359"/>
      <c r="E405" s="359"/>
      <c r="F405" s="359"/>
      <c r="G405" s="359"/>
      <c r="H405" s="359"/>
      <c r="I405" s="359"/>
      <c r="J405" s="359"/>
      <c r="K405" s="359"/>
      <c r="L405" s="359"/>
      <c r="M405" s="83"/>
      <c r="N405" s="83"/>
      <c r="O405" s="83"/>
      <c r="P405" s="80"/>
      <c r="Q405" s="80"/>
      <c r="R405" s="80"/>
      <c r="S405" s="80"/>
      <c r="T405" s="80"/>
      <c r="U405" s="80"/>
      <c r="V405" s="80"/>
      <c r="W405" s="80"/>
    </row>
    <row r="406" spans="1:23" ht="19.5" customHeight="1" thickTop="1" thickBot="1">
      <c r="A406" s="47" t="s">
        <v>4</v>
      </c>
      <c r="B406" s="84" t="s">
        <v>47</v>
      </c>
      <c r="C406" s="84" t="s">
        <v>6</v>
      </c>
      <c r="D406" s="84" t="s">
        <v>21</v>
      </c>
      <c r="E406" s="84" t="s">
        <v>29</v>
      </c>
      <c r="F406" s="360" t="s">
        <v>7</v>
      </c>
      <c r="G406" s="360"/>
      <c r="H406" s="360"/>
      <c r="I406" s="361"/>
      <c r="J406" s="362" t="s">
        <v>33</v>
      </c>
      <c r="K406" s="363"/>
      <c r="L406" s="364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</row>
    <row r="407" spans="1:23" ht="21.75" customHeight="1" thickTop="1">
      <c r="A407" s="1"/>
      <c r="B407" s="29"/>
      <c r="C407" s="85" t="s">
        <v>8</v>
      </c>
      <c r="D407" s="85" t="s">
        <v>20</v>
      </c>
      <c r="E407" s="85" t="s">
        <v>30</v>
      </c>
      <c r="F407" s="63" t="s">
        <v>27</v>
      </c>
      <c r="G407" s="64" t="s">
        <v>25</v>
      </c>
      <c r="H407" s="65" t="s">
        <v>31</v>
      </c>
      <c r="I407" s="66" t="s">
        <v>25</v>
      </c>
      <c r="J407" s="64" t="s">
        <v>35</v>
      </c>
      <c r="K407" s="119" t="s">
        <v>36</v>
      </c>
      <c r="L407" s="120" t="s">
        <v>34</v>
      </c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</row>
    <row r="408" spans="1:23" ht="21" customHeight="1">
      <c r="A408" s="1"/>
      <c r="B408" s="2" t="s">
        <v>41</v>
      </c>
      <c r="C408" s="29" t="s">
        <v>8</v>
      </c>
      <c r="D408" s="29" t="s">
        <v>42</v>
      </c>
      <c r="E408" s="29" t="s">
        <v>9</v>
      </c>
      <c r="F408" s="67" t="s">
        <v>28</v>
      </c>
      <c r="G408" s="68" t="s">
        <v>26</v>
      </c>
      <c r="H408" s="69" t="s">
        <v>10</v>
      </c>
      <c r="I408" s="70" t="s">
        <v>32</v>
      </c>
      <c r="J408" s="90" t="s">
        <v>28</v>
      </c>
      <c r="K408" s="91" t="s">
        <v>37</v>
      </c>
      <c r="L408" s="92" t="s">
        <v>38</v>
      </c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</row>
    <row r="409" spans="1:23" ht="21.75" customHeight="1">
      <c r="A409" s="1">
        <v>1</v>
      </c>
      <c r="B409" s="2" t="s">
        <v>43</v>
      </c>
      <c r="C409" s="2"/>
      <c r="D409" s="2"/>
      <c r="E409" s="3">
        <v>750</v>
      </c>
      <c r="F409" s="56">
        <v>1451.47</v>
      </c>
      <c r="G409" s="5">
        <f>F409*E409</f>
        <v>1088602.5</v>
      </c>
      <c r="H409" s="59">
        <v>159.41200000000001</v>
      </c>
      <c r="I409" s="7">
        <f>H409*E409</f>
        <v>119559</v>
      </c>
      <c r="J409" s="5">
        <f>G409</f>
        <v>1088602.5</v>
      </c>
      <c r="K409" s="8">
        <f>I409</f>
        <v>119559</v>
      </c>
      <c r="L409" s="9">
        <f>J409+K409</f>
        <v>1208161.5</v>
      </c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</row>
    <row r="410" spans="1:23" ht="21.75" customHeight="1">
      <c r="A410" s="1">
        <v>2</v>
      </c>
      <c r="B410" s="2" t="s">
        <v>44</v>
      </c>
      <c r="C410" s="2"/>
      <c r="D410" s="2"/>
      <c r="E410" s="3">
        <v>200</v>
      </c>
      <c r="F410" s="56">
        <v>121.76</v>
      </c>
      <c r="G410" s="5">
        <f t="shared" ref="G410" si="208">F410*E410</f>
        <v>24352</v>
      </c>
      <c r="H410" s="59">
        <v>0</v>
      </c>
      <c r="I410" s="7">
        <f t="shared" ref="I410" si="209">H410*E410</f>
        <v>0</v>
      </c>
      <c r="J410" s="5">
        <f t="shared" ref="J410" si="210">G410</f>
        <v>24352</v>
      </c>
      <c r="K410" s="8">
        <f t="shared" ref="K410" si="211">I410</f>
        <v>0</v>
      </c>
      <c r="L410" s="9">
        <f t="shared" ref="L410" si="212">J410+K410</f>
        <v>24352</v>
      </c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</row>
    <row r="411" spans="1:23" ht="21.75" customHeight="1">
      <c r="A411" s="1"/>
      <c r="B411" s="2"/>
      <c r="C411" s="2"/>
      <c r="D411" s="2"/>
      <c r="E411" s="3"/>
      <c r="F411" s="56"/>
      <c r="G411" s="5"/>
      <c r="H411" s="59"/>
      <c r="I411" s="7"/>
      <c r="J411" s="5"/>
      <c r="K411" s="8"/>
      <c r="L411" s="9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</row>
    <row r="412" spans="1:23" ht="21.75" customHeight="1">
      <c r="A412" s="1"/>
      <c r="B412" s="2"/>
      <c r="C412" s="2"/>
      <c r="D412" s="2"/>
      <c r="E412" s="3"/>
      <c r="F412" s="56"/>
      <c r="G412" s="5"/>
      <c r="H412" s="59"/>
      <c r="I412" s="7"/>
      <c r="J412" s="5"/>
      <c r="K412" s="8"/>
      <c r="L412" s="9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</row>
    <row r="413" spans="1:23" ht="21.75" customHeight="1" thickBot="1">
      <c r="A413" s="10"/>
      <c r="B413" s="11"/>
      <c r="C413" s="11"/>
      <c r="D413" s="11"/>
      <c r="E413" s="12"/>
      <c r="F413" s="57"/>
      <c r="G413" s="14"/>
      <c r="H413" s="60"/>
      <c r="I413" s="16"/>
      <c r="J413" s="14"/>
      <c r="K413" s="17"/>
      <c r="L413" s="18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</row>
    <row r="414" spans="1:23" ht="30.75" customHeight="1" thickTop="1" thickBot="1">
      <c r="A414" s="19"/>
      <c r="B414" s="20" t="s">
        <v>50</v>
      </c>
      <c r="C414" s="20"/>
      <c r="D414" s="20"/>
      <c r="E414" s="21"/>
      <c r="F414" s="58">
        <f t="shared" ref="F414:L414" si="213">SUM(F409:F413)</f>
        <v>1573.23</v>
      </c>
      <c r="G414" s="23">
        <f t="shared" si="213"/>
        <v>1112954.5</v>
      </c>
      <c r="H414" s="61">
        <f t="shared" si="213"/>
        <v>159.41200000000001</v>
      </c>
      <c r="I414" s="25">
        <f t="shared" si="213"/>
        <v>119559</v>
      </c>
      <c r="J414" s="23">
        <f t="shared" si="213"/>
        <v>1112954.5</v>
      </c>
      <c r="K414" s="26">
        <f t="shared" si="213"/>
        <v>119559</v>
      </c>
      <c r="L414" s="27">
        <f t="shared" si="213"/>
        <v>1232513.5</v>
      </c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</row>
    <row r="415" spans="1:23" ht="21.75" customHeight="1" thickTop="1">
      <c r="A415" s="47"/>
      <c r="B415" s="48" t="s">
        <v>48</v>
      </c>
      <c r="C415" s="48"/>
      <c r="D415" s="48"/>
      <c r="E415" s="49">
        <v>0</v>
      </c>
      <c r="F415" s="50">
        <v>0</v>
      </c>
      <c r="G415" s="51">
        <v>0</v>
      </c>
      <c r="H415" s="53">
        <v>0</v>
      </c>
      <c r="I415" s="51">
        <v>0</v>
      </c>
      <c r="J415" s="51">
        <v>0</v>
      </c>
      <c r="K415" s="51">
        <v>0</v>
      </c>
      <c r="L415" s="54">
        <v>0</v>
      </c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</row>
    <row r="416" spans="1:23" ht="21.75" customHeight="1">
      <c r="A416" s="1">
        <v>4</v>
      </c>
      <c r="B416" s="2" t="s">
        <v>45</v>
      </c>
      <c r="C416" s="2"/>
      <c r="D416" s="2"/>
      <c r="E416" s="3">
        <v>20</v>
      </c>
      <c r="F416" s="4">
        <v>0</v>
      </c>
      <c r="G416" s="5">
        <f t="shared" ref="G416:G418" si="214">F416*E416</f>
        <v>0</v>
      </c>
      <c r="H416" s="6">
        <v>0</v>
      </c>
      <c r="I416" s="5">
        <f t="shared" ref="I416:I418" si="215">H416*E416</f>
        <v>0</v>
      </c>
      <c r="J416" s="5">
        <f t="shared" ref="J416:J418" si="216">G416</f>
        <v>0</v>
      </c>
      <c r="K416" s="5">
        <f t="shared" ref="K416:K418" si="217">I416</f>
        <v>0</v>
      </c>
      <c r="L416" s="9">
        <f t="shared" ref="L416:L418" si="218">J416+K416</f>
        <v>0</v>
      </c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</row>
    <row r="417" spans="1:23" ht="21.75" customHeight="1">
      <c r="A417" s="1">
        <v>5</v>
      </c>
      <c r="B417" s="2" t="s">
        <v>46</v>
      </c>
      <c r="C417" s="2"/>
      <c r="D417" s="2"/>
      <c r="E417" s="3">
        <v>1</v>
      </c>
      <c r="F417" s="4">
        <v>0</v>
      </c>
      <c r="G417" s="5">
        <f t="shared" si="214"/>
        <v>0</v>
      </c>
      <c r="H417" s="6"/>
      <c r="I417" s="5">
        <f t="shared" si="215"/>
        <v>0</v>
      </c>
      <c r="J417" s="5">
        <f t="shared" si="216"/>
        <v>0</v>
      </c>
      <c r="K417" s="5">
        <f t="shared" si="217"/>
        <v>0</v>
      </c>
      <c r="L417" s="9">
        <f t="shared" si="218"/>
        <v>0</v>
      </c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</row>
    <row r="418" spans="1:23" ht="21.75" customHeight="1">
      <c r="A418" s="1">
        <v>6</v>
      </c>
      <c r="B418" s="2"/>
      <c r="C418" s="2"/>
      <c r="D418" s="2"/>
      <c r="E418" s="3"/>
      <c r="F418" s="4"/>
      <c r="G418" s="5">
        <f t="shared" si="214"/>
        <v>0</v>
      </c>
      <c r="H418" s="6"/>
      <c r="I418" s="5">
        <f t="shared" si="215"/>
        <v>0</v>
      </c>
      <c r="J418" s="5">
        <f t="shared" si="216"/>
        <v>0</v>
      </c>
      <c r="K418" s="5">
        <f t="shared" si="217"/>
        <v>0</v>
      </c>
      <c r="L418" s="9">
        <f t="shared" si="218"/>
        <v>0</v>
      </c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</row>
    <row r="419" spans="1:23" ht="21.75" customHeight="1">
      <c r="A419" s="10"/>
      <c r="B419" s="11"/>
      <c r="C419" s="11"/>
      <c r="D419" s="11"/>
      <c r="E419" s="12"/>
      <c r="F419" s="13"/>
      <c r="G419" s="52"/>
      <c r="H419" s="15"/>
      <c r="I419" s="52"/>
      <c r="J419" s="52"/>
      <c r="K419" s="52"/>
      <c r="L419" s="18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</row>
    <row r="420" spans="1:23" ht="21.75" customHeight="1" thickBot="1">
      <c r="A420" s="32"/>
      <c r="B420" s="33" t="s">
        <v>49</v>
      </c>
      <c r="C420" s="33"/>
      <c r="D420" s="33"/>
      <c r="E420" s="34"/>
      <c r="F420" s="34">
        <f t="shared" ref="F420:L420" si="219">SUM(F415:F419)</f>
        <v>0</v>
      </c>
      <c r="G420" s="34">
        <f t="shared" si="219"/>
        <v>0</v>
      </c>
      <c r="H420" s="34">
        <f t="shared" si="219"/>
        <v>0</v>
      </c>
      <c r="I420" s="34">
        <f t="shared" si="219"/>
        <v>0</v>
      </c>
      <c r="J420" s="34">
        <f t="shared" si="219"/>
        <v>0</v>
      </c>
      <c r="K420" s="34">
        <f t="shared" si="219"/>
        <v>0</v>
      </c>
      <c r="L420" s="35">
        <f t="shared" si="219"/>
        <v>0</v>
      </c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</row>
    <row r="421" spans="1:23" ht="27.75" customHeight="1" thickTop="1" thickBot="1">
      <c r="A421" s="19"/>
      <c r="B421" s="20" t="s">
        <v>11</v>
      </c>
      <c r="C421" s="20"/>
      <c r="D421" s="36"/>
      <c r="E421" s="21"/>
      <c r="F421" s="22">
        <v>0</v>
      </c>
      <c r="G421" s="23">
        <f>G414+G420</f>
        <v>1112954.5</v>
      </c>
      <c r="H421" s="37">
        <v>0</v>
      </c>
      <c r="I421" s="55">
        <f>I414+I420</f>
        <v>119559</v>
      </c>
      <c r="J421" s="39">
        <f>J414+J420</f>
        <v>1112954.5</v>
      </c>
      <c r="K421" s="40">
        <f>K414+K420</f>
        <v>119559</v>
      </c>
      <c r="L421" s="27">
        <f>L414+L420</f>
        <v>1232513.5</v>
      </c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</row>
    <row r="422" spans="1:23" ht="21.75" customHeight="1" thickTop="1">
      <c r="A422" s="28"/>
      <c r="B422" s="41" t="s">
        <v>12</v>
      </c>
      <c r="C422" s="29">
        <v>0</v>
      </c>
      <c r="D422" s="29">
        <v>0</v>
      </c>
      <c r="E422" s="30">
        <v>0</v>
      </c>
      <c r="F422" s="30">
        <v>0</v>
      </c>
      <c r="G422" s="30">
        <v>0</v>
      </c>
      <c r="H422" s="30">
        <v>0</v>
      </c>
      <c r="I422" s="30">
        <v>0</v>
      </c>
      <c r="J422" s="30">
        <v>0</v>
      </c>
      <c r="K422" s="31">
        <v>0</v>
      </c>
      <c r="L422" s="42">
        <v>0</v>
      </c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</row>
    <row r="423" spans="1:23" ht="21.75" customHeight="1">
      <c r="A423" s="1"/>
      <c r="B423" s="43" t="s">
        <v>89</v>
      </c>
      <c r="C423" s="2"/>
      <c r="D423" s="2"/>
      <c r="E423" s="3"/>
      <c r="F423" s="3">
        <v>0</v>
      </c>
      <c r="G423" s="44">
        <f>G414*5%</f>
        <v>55647.725000000006</v>
      </c>
      <c r="H423" s="44">
        <v>0</v>
      </c>
      <c r="I423" s="44">
        <f>I414*5%</f>
        <v>5977.9500000000007</v>
      </c>
      <c r="J423" s="44">
        <f>J414*5%</f>
        <v>55647.725000000006</v>
      </c>
      <c r="K423" s="45">
        <f>K414*5%</f>
        <v>5977.9500000000007</v>
      </c>
      <c r="L423" s="46">
        <f>J423+K423</f>
        <v>61625.675000000003</v>
      </c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</row>
    <row r="424" spans="1:23" ht="21.75" customHeight="1">
      <c r="A424" s="1"/>
      <c r="B424" s="43" t="s">
        <v>53</v>
      </c>
      <c r="C424" s="2"/>
      <c r="D424" s="2"/>
      <c r="E424" s="3"/>
      <c r="F424" s="3"/>
      <c r="G424" s="44"/>
      <c r="H424" s="44"/>
      <c r="I424" s="44"/>
      <c r="J424" s="44">
        <v>0</v>
      </c>
      <c r="K424" s="45">
        <v>0</v>
      </c>
      <c r="L424" s="46">
        <f>J424+K424</f>
        <v>0</v>
      </c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</row>
    <row r="425" spans="1:23" ht="21.75" customHeight="1">
      <c r="A425" s="1"/>
      <c r="B425" s="43" t="s">
        <v>66</v>
      </c>
      <c r="C425" s="2"/>
      <c r="D425" s="2"/>
      <c r="E425" s="3"/>
      <c r="F425" s="3"/>
      <c r="G425" s="44"/>
      <c r="H425" s="44"/>
      <c r="I425" s="44"/>
      <c r="J425" s="44">
        <v>519133</v>
      </c>
      <c r="K425" s="45">
        <v>170000</v>
      </c>
      <c r="L425" s="46">
        <f t="shared" ref="L425:L428" si="220">J425+K425</f>
        <v>689133</v>
      </c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</row>
    <row r="426" spans="1:23" ht="21.75" customHeight="1">
      <c r="A426" s="1"/>
      <c r="B426" s="71" t="s">
        <v>57</v>
      </c>
      <c r="C426" s="2"/>
      <c r="D426" s="2"/>
      <c r="E426" s="3"/>
      <c r="F426" s="3"/>
      <c r="G426" s="44"/>
      <c r="H426" s="44"/>
      <c r="I426" s="44"/>
      <c r="J426" s="44">
        <v>184086.89</v>
      </c>
      <c r="K426" s="45">
        <v>184086.89</v>
      </c>
      <c r="L426" s="46">
        <f t="shared" si="220"/>
        <v>368173.78</v>
      </c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</row>
    <row r="427" spans="1:23" ht="21.75" customHeight="1">
      <c r="A427" s="1"/>
      <c r="B427" s="43" t="s">
        <v>55</v>
      </c>
      <c r="C427" s="2"/>
      <c r="D427" s="2"/>
      <c r="E427" s="3"/>
      <c r="F427" s="3"/>
      <c r="G427" s="44"/>
      <c r="H427" s="44"/>
      <c r="I427" s="44"/>
      <c r="J427" s="44">
        <v>0</v>
      </c>
      <c r="K427" s="45">
        <v>0</v>
      </c>
      <c r="L427" s="46">
        <f t="shared" si="220"/>
        <v>0</v>
      </c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</row>
    <row r="428" spans="1:23" ht="21.75" customHeight="1">
      <c r="A428" s="1"/>
      <c r="B428" s="43" t="s">
        <v>54</v>
      </c>
      <c r="C428" s="2"/>
      <c r="D428" s="2"/>
      <c r="E428" s="3"/>
      <c r="F428" s="3"/>
      <c r="G428" s="44"/>
      <c r="H428" s="44"/>
      <c r="I428" s="44"/>
      <c r="J428" s="44">
        <v>0</v>
      </c>
      <c r="K428" s="45">
        <v>0</v>
      </c>
      <c r="L428" s="46">
        <f t="shared" si="220"/>
        <v>0</v>
      </c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</row>
    <row r="429" spans="1:23" ht="25.5" customHeight="1" thickBot="1">
      <c r="A429" s="111"/>
      <c r="B429" s="72" t="s">
        <v>13</v>
      </c>
      <c r="C429" s="72"/>
      <c r="D429" s="72"/>
      <c r="E429" s="73"/>
      <c r="F429" s="73"/>
      <c r="G429" s="73"/>
      <c r="H429" s="73"/>
      <c r="I429" s="73"/>
      <c r="J429" s="74">
        <f>SUM(J422:J428)</f>
        <v>758867.61499999999</v>
      </c>
      <c r="K429" s="75">
        <f>SUM(K422:K428)</f>
        <v>360064.84</v>
      </c>
      <c r="L429" s="76">
        <f>SUM(L422:L428)</f>
        <v>1118932.4550000001</v>
      </c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</row>
    <row r="430" spans="1:23" ht="25.5" customHeight="1" thickTop="1" thickBot="1">
      <c r="A430" s="19"/>
      <c r="B430" s="20" t="s">
        <v>14</v>
      </c>
      <c r="C430" s="20"/>
      <c r="D430" s="20"/>
      <c r="E430" s="21"/>
      <c r="F430" s="21"/>
      <c r="G430" s="21"/>
      <c r="H430" s="21"/>
      <c r="I430" s="21" t="s">
        <v>63</v>
      </c>
      <c r="J430" s="21">
        <f>L430*50%</f>
        <v>56790.522499999963</v>
      </c>
      <c r="K430" s="121">
        <f>L430*50%</f>
        <v>56790.522499999963</v>
      </c>
      <c r="L430" s="78">
        <f>L421-L429</f>
        <v>113581.04499999993</v>
      </c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</row>
    <row r="431" spans="1:23" ht="21.75" customHeight="1" thickTop="1" thickBot="1">
      <c r="A431" s="365" t="s">
        <v>16</v>
      </c>
      <c r="B431" s="366"/>
      <c r="C431" s="366"/>
      <c r="D431" s="366"/>
      <c r="E431" s="366"/>
      <c r="F431" s="366"/>
      <c r="G431" s="367"/>
      <c r="H431" s="123"/>
      <c r="I431" s="124"/>
      <c r="J431" s="125">
        <v>43221</v>
      </c>
      <c r="K431" s="125">
        <v>43252</v>
      </c>
      <c r="L431" s="126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</row>
    <row r="432" spans="1:23" ht="21.75" customHeight="1" thickTop="1">
      <c r="A432" s="80"/>
      <c r="B432" s="80" t="s">
        <v>17</v>
      </c>
      <c r="C432" s="80"/>
      <c r="D432" s="80" t="s">
        <v>18</v>
      </c>
      <c r="E432" s="80"/>
      <c r="F432" s="368" t="s">
        <v>19</v>
      </c>
      <c r="G432" s="368"/>
      <c r="H432" s="368"/>
      <c r="I432" s="117"/>
      <c r="J432" s="368" t="s">
        <v>19</v>
      </c>
      <c r="K432" s="368"/>
      <c r="L432" s="368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</row>
    <row r="433" spans="1:23" ht="25.5" customHeight="1">
      <c r="A433" s="79" t="s">
        <v>0</v>
      </c>
      <c r="B433" s="118"/>
      <c r="C433" s="79"/>
      <c r="D433" s="79"/>
      <c r="E433" s="79"/>
      <c r="F433" s="79"/>
      <c r="G433" s="79"/>
      <c r="H433" s="79"/>
      <c r="I433" s="79"/>
      <c r="J433" s="79"/>
      <c r="K433" s="79"/>
      <c r="L433" s="82">
        <v>15</v>
      </c>
      <c r="M433" s="79"/>
      <c r="N433" s="79"/>
      <c r="O433" s="79"/>
      <c r="P433" s="80"/>
      <c r="Q433" s="80"/>
      <c r="R433" s="80"/>
      <c r="S433" s="80"/>
      <c r="T433" s="80"/>
      <c r="U433" s="80"/>
      <c r="V433" s="80"/>
      <c r="W433" s="80"/>
    </row>
    <row r="434" spans="1:23" ht="21" customHeight="1">
      <c r="A434" s="358" t="s">
        <v>90</v>
      </c>
      <c r="B434" s="358"/>
      <c r="C434" s="358"/>
      <c r="D434" s="358"/>
      <c r="E434" s="358"/>
      <c r="F434" s="358"/>
      <c r="G434" s="358"/>
      <c r="H434" s="358"/>
      <c r="I434" s="358"/>
      <c r="J434" s="358"/>
      <c r="K434" s="358"/>
      <c r="L434" s="358"/>
      <c r="M434" s="79"/>
      <c r="N434" s="79"/>
      <c r="O434" s="79"/>
      <c r="P434" s="80"/>
      <c r="Q434" s="80"/>
      <c r="R434" s="80"/>
      <c r="S434" s="80"/>
      <c r="T434" s="80"/>
      <c r="U434" s="80"/>
      <c r="V434" s="80"/>
      <c r="W434" s="80"/>
    </row>
    <row r="435" spans="1:23" ht="21" customHeight="1">
      <c r="A435" s="359" t="s">
        <v>52</v>
      </c>
      <c r="B435" s="359"/>
      <c r="C435" s="359"/>
      <c r="D435" s="359"/>
      <c r="E435" s="359"/>
      <c r="F435" s="359"/>
      <c r="G435" s="359"/>
      <c r="H435" s="359"/>
      <c r="I435" s="359"/>
      <c r="J435" s="359"/>
      <c r="K435" s="359"/>
      <c r="L435" s="359"/>
      <c r="M435" s="79"/>
      <c r="N435" s="79"/>
      <c r="O435" s="79"/>
      <c r="P435" s="80"/>
      <c r="Q435" s="80"/>
      <c r="R435" s="80"/>
      <c r="S435" s="80"/>
      <c r="T435" s="80"/>
      <c r="U435" s="80"/>
      <c r="V435" s="80"/>
      <c r="W435" s="80"/>
    </row>
    <row r="436" spans="1:23" ht="21" customHeight="1" thickBot="1">
      <c r="A436" s="359" t="s">
        <v>87</v>
      </c>
      <c r="B436" s="359"/>
      <c r="C436" s="359"/>
      <c r="D436" s="359"/>
      <c r="E436" s="359"/>
      <c r="F436" s="359"/>
      <c r="G436" s="359"/>
      <c r="H436" s="359"/>
      <c r="I436" s="359"/>
      <c r="J436" s="359"/>
      <c r="K436" s="359"/>
      <c r="L436" s="359"/>
      <c r="M436" s="83"/>
      <c r="N436" s="83"/>
      <c r="O436" s="83"/>
      <c r="P436" s="80"/>
      <c r="Q436" s="80"/>
      <c r="R436" s="80"/>
      <c r="S436" s="80"/>
      <c r="T436" s="80"/>
      <c r="U436" s="80"/>
      <c r="V436" s="80"/>
      <c r="W436" s="80"/>
    </row>
    <row r="437" spans="1:23" ht="19.5" customHeight="1" thickTop="1" thickBot="1">
      <c r="A437" s="47" t="s">
        <v>4</v>
      </c>
      <c r="B437" s="84" t="s">
        <v>47</v>
      </c>
      <c r="C437" s="84" t="s">
        <v>6</v>
      </c>
      <c r="D437" s="84" t="s">
        <v>21</v>
      </c>
      <c r="E437" s="84" t="s">
        <v>29</v>
      </c>
      <c r="F437" s="360" t="s">
        <v>7</v>
      </c>
      <c r="G437" s="360"/>
      <c r="H437" s="360"/>
      <c r="I437" s="361"/>
      <c r="J437" s="362" t="s">
        <v>33</v>
      </c>
      <c r="K437" s="363"/>
      <c r="L437" s="364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</row>
    <row r="438" spans="1:23" ht="21.75" customHeight="1" thickTop="1">
      <c r="A438" s="1"/>
      <c r="B438" s="29"/>
      <c r="C438" s="85" t="s">
        <v>8</v>
      </c>
      <c r="D438" s="85" t="s">
        <v>20</v>
      </c>
      <c r="E438" s="85" t="s">
        <v>30</v>
      </c>
      <c r="F438" s="63" t="s">
        <v>27</v>
      </c>
      <c r="G438" s="64" t="s">
        <v>25</v>
      </c>
      <c r="H438" s="65" t="s">
        <v>31</v>
      </c>
      <c r="I438" s="66" t="s">
        <v>25</v>
      </c>
      <c r="J438" s="64" t="s">
        <v>35</v>
      </c>
      <c r="K438" s="119" t="s">
        <v>36</v>
      </c>
      <c r="L438" s="120" t="s">
        <v>34</v>
      </c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</row>
    <row r="439" spans="1:23" ht="21" customHeight="1">
      <c r="A439" s="1"/>
      <c r="B439" s="2" t="s">
        <v>41</v>
      </c>
      <c r="C439" s="29" t="s">
        <v>8</v>
      </c>
      <c r="D439" s="29" t="s">
        <v>42</v>
      </c>
      <c r="E439" s="29" t="s">
        <v>9</v>
      </c>
      <c r="F439" s="67" t="s">
        <v>28</v>
      </c>
      <c r="G439" s="68" t="s">
        <v>26</v>
      </c>
      <c r="H439" s="69" t="s">
        <v>10</v>
      </c>
      <c r="I439" s="70" t="s">
        <v>32</v>
      </c>
      <c r="J439" s="90" t="s">
        <v>28</v>
      </c>
      <c r="K439" s="91" t="s">
        <v>37</v>
      </c>
      <c r="L439" s="92" t="s">
        <v>38</v>
      </c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</row>
    <row r="440" spans="1:23" ht="21.75" customHeight="1">
      <c r="A440" s="1">
        <v>1</v>
      </c>
      <c r="B440" s="2" t="s">
        <v>58</v>
      </c>
      <c r="C440" s="2"/>
      <c r="D440" s="2"/>
      <c r="E440" s="3">
        <v>750</v>
      </c>
      <c r="F440" s="4">
        <v>7136.35</v>
      </c>
      <c r="G440" s="5">
        <f>F440*E440</f>
        <v>5352262.5</v>
      </c>
      <c r="H440" s="6">
        <v>417.91</v>
      </c>
      <c r="I440" s="7">
        <f>H440*E440</f>
        <v>313432.5</v>
      </c>
      <c r="J440" s="5">
        <f>G440</f>
        <v>5352262.5</v>
      </c>
      <c r="K440" s="8">
        <f>I440</f>
        <v>313432.5</v>
      </c>
      <c r="L440" s="9">
        <f>J440+K440</f>
        <v>5665695</v>
      </c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</row>
    <row r="441" spans="1:23" ht="21.75" customHeight="1">
      <c r="A441" s="1">
        <v>2</v>
      </c>
      <c r="B441" s="2" t="s">
        <v>59</v>
      </c>
      <c r="C441" s="2"/>
      <c r="D441" s="2"/>
      <c r="E441" s="3">
        <v>650</v>
      </c>
      <c r="F441" s="4">
        <v>498.8</v>
      </c>
      <c r="G441" s="5">
        <f t="shared" ref="G441:G444" si="221">F441*E441</f>
        <v>324220</v>
      </c>
      <c r="H441" s="6">
        <v>270.47000000000003</v>
      </c>
      <c r="I441" s="7">
        <f t="shared" ref="I441:I444" si="222">H441*E441</f>
        <v>175805.50000000003</v>
      </c>
      <c r="J441" s="5">
        <f t="shared" ref="J441:J444" si="223">G441</f>
        <v>324220</v>
      </c>
      <c r="K441" s="8">
        <f t="shared" ref="K441:K444" si="224">I441</f>
        <v>175805.50000000003</v>
      </c>
      <c r="L441" s="9">
        <f t="shared" ref="L441:L444" si="225">J441+K441</f>
        <v>500025.5</v>
      </c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</row>
    <row r="442" spans="1:23" ht="21.75" customHeight="1">
      <c r="A442" s="1"/>
      <c r="B442" s="2" t="s">
        <v>60</v>
      </c>
      <c r="C442" s="2"/>
      <c r="D442" s="2"/>
      <c r="E442" s="3">
        <v>200</v>
      </c>
      <c r="F442" s="4">
        <v>221.04</v>
      </c>
      <c r="G442" s="5">
        <f t="shared" si="221"/>
        <v>44208</v>
      </c>
      <c r="H442" s="6">
        <v>18.989999999999998</v>
      </c>
      <c r="I442" s="7">
        <f t="shared" si="222"/>
        <v>3797.9999999999995</v>
      </c>
      <c r="J442" s="5">
        <f t="shared" si="223"/>
        <v>44208</v>
      </c>
      <c r="K442" s="8">
        <f t="shared" si="224"/>
        <v>3797.9999999999995</v>
      </c>
      <c r="L442" s="9">
        <f t="shared" si="225"/>
        <v>48006</v>
      </c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</row>
    <row r="443" spans="1:23" ht="21.75" customHeight="1">
      <c r="A443" s="1"/>
      <c r="B443" s="2"/>
      <c r="C443" s="2"/>
      <c r="D443" s="2"/>
      <c r="E443" s="3"/>
      <c r="F443" s="4"/>
      <c r="G443" s="5">
        <f t="shared" si="221"/>
        <v>0</v>
      </c>
      <c r="H443" s="6"/>
      <c r="I443" s="7">
        <f t="shared" si="222"/>
        <v>0</v>
      </c>
      <c r="J443" s="5">
        <f t="shared" si="223"/>
        <v>0</v>
      </c>
      <c r="K443" s="8">
        <f t="shared" si="224"/>
        <v>0</v>
      </c>
      <c r="L443" s="9">
        <f t="shared" si="225"/>
        <v>0</v>
      </c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</row>
    <row r="444" spans="1:23" ht="21.75" customHeight="1" thickBot="1">
      <c r="A444" s="10"/>
      <c r="B444" s="11"/>
      <c r="C444" s="11"/>
      <c r="D444" s="11"/>
      <c r="E444" s="12"/>
      <c r="F444" s="13"/>
      <c r="G444" s="5">
        <f t="shared" si="221"/>
        <v>0</v>
      </c>
      <c r="H444" s="15"/>
      <c r="I444" s="7">
        <f t="shared" si="222"/>
        <v>0</v>
      </c>
      <c r="J444" s="5">
        <f t="shared" si="223"/>
        <v>0</v>
      </c>
      <c r="K444" s="8">
        <f t="shared" si="224"/>
        <v>0</v>
      </c>
      <c r="L444" s="9">
        <f t="shared" si="225"/>
        <v>0</v>
      </c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</row>
    <row r="445" spans="1:23" ht="30.75" customHeight="1" thickTop="1" thickBot="1">
      <c r="A445" s="19"/>
      <c r="B445" s="20" t="s">
        <v>50</v>
      </c>
      <c r="C445" s="20"/>
      <c r="D445" s="20"/>
      <c r="E445" s="21"/>
      <c r="F445" s="22">
        <f t="shared" ref="F445:L445" si="226">SUM(F440:F444)</f>
        <v>7856.1900000000005</v>
      </c>
      <c r="G445" s="23">
        <f t="shared" si="226"/>
        <v>5720690.5</v>
      </c>
      <c r="H445" s="24">
        <f t="shared" si="226"/>
        <v>707.37000000000012</v>
      </c>
      <c r="I445" s="25">
        <f t="shared" si="226"/>
        <v>493036</v>
      </c>
      <c r="J445" s="23">
        <f t="shared" si="226"/>
        <v>5720690.5</v>
      </c>
      <c r="K445" s="26">
        <f t="shared" si="226"/>
        <v>493036</v>
      </c>
      <c r="L445" s="27">
        <f t="shared" si="226"/>
        <v>6213726.5</v>
      </c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</row>
    <row r="446" spans="1:23" ht="21.75" customHeight="1" thickTop="1">
      <c r="A446" s="47"/>
      <c r="B446" s="48" t="s">
        <v>48</v>
      </c>
      <c r="C446" s="48"/>
      <c r="D446" s="48"/>
      <c r="E446" s="49">
        <v>0</v>
      </c>
      <c r="F446" s="50">
        <v>0</v>
      </c>
      <c r="G446" s="51">
        <v>0</v>
      </c>
      <c r="H446" s="53">
        <v>0</v>
      </c>
      <c r="I446" s="51">
        <v>0</v>
      </c>
      <c r="J446" s="51">
        <v>0</v>
      </c>
      <c r="K446" s="51">
        <v>0</v>
      </c>
      <c r="L446" s="54">
        <v>0</v>
      </c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</row>
    <row r="447" spans="1:23" ht="21.75" customHeight="1">
      <c r="A447" s="1">
        <v>4</v>
      </c>
      <c r="B447" s="2" t="s">
        <v>45</v>
      </c>
      <c r="C447" s="2"/>
      <c r="D447" s="2"/>
      <c r="E447" s="3">
        <v>22.5</v>
      </c>
      <c r="F447" s="4">
        <v>2919.29</v>
      </c>
      <c r="G447" s="5">
        <f t="shared" ref="G447" si="227">F447*E447</f>
        <v>65684.024999999994</v>
      </c>
      <c r="H447" s="6">
        <v>1664.66</v>
      </c>
      <c r="I447" s="5">
        <f t="shared" ref="I447:I449" si="228">H447*E447</f>
        <v>37454.85</v>
      </c>
      <c r="J447" s="5">
        <f t="shared" ref="J447:J449" si="229">G447</f>
        <v>65684.024999999994</v>
      </c>
      <c r="K447" s="5">
        <f t="shared" ref="K447:K449" si="230">I447</f>
        <v>37454.85</v>
      </c>
      <c r="L447" s="9">
        <f t="shared" ref="L447:L449" si="231">J447+K447</f>
        <v>103138.875</v>
      </c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</row>
    <row r="448" spans="1:23" ht="21.75" customHeight="1">
      <c r="A448" s="1">
        <v>5</v>
      </c>
      <c r="B448" s="2" t="s">
        <v>46</v>
      </c>
      <c r="C448" s="2"/>
      <c r="D448" s="2"/>
      <c r="E448" s="3">
        <v>0</v>
      </c>
      <c r="F448" s="4">
        <v>0</v>
      </c>
      <c r="G448" s="5">
        <v>0</v>
      </c>
      <c r="H448" s="6"/>
      <c r="I448" s="5">
        <f t="shared" si="228"/>
        <v>0</v>
      </c>
      <c r="J448" s="5">
        <f t="shared" si="229"/>
        <v>0</v>
      </c>
      <c r="K448" s="5">
        <f t="shared" si="230"/>
        <v>0</v>
      </c>
      <c r="L448" s="9">
        <f t="shared" si="231"/>
        <v>0</v>
      </c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</row>
    <row r="449" spans="1:23" ht="21.75" customHeight="1">
      <c r="A449" s="1">
        <v>6</v>
      </c>
      <c r="B449" s="2"/>
      <c r="C449" s="2"/>
      <c r="D449" s="2"/>
      <c r="E449" s="3"/>
      <c r="F449" s="4"/>
      <c r="G449" s="5">
        <f t="shared" ref="G449" si="232">F449*E449</f>
        <v>0</v>
      </c>
      <c r="H449" s="6"/>
      <c r="I449" s="5">
        <f t="shared" si="228"/>
        <v>0</v>
      </c>
      <c r="J449" s="5">
        <f t="shared" si="229"/>
        <v>0</v>
      </c>
      <c r="K449" s="5">
        <f t="shared" si="230"/>
        <v>0</v>
      </c>
      <c r="L449" s="9">
        <f t="shared" si="231"/>
        <v>0</v>
      </c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</row>
    <row r="450" spans="1:23" ht="21.75" customHeight="1">
      <c r="A450" s="10"/>
      <c r="B450" s="11"/>
      <c r="C450" s="11"/>
      <c r="D450" s="11"/>
      <c r="E450" s="12"/>
      <c r="F450" s="13"/>
      <c r="G450" s="52"/>
      <c r="H450" s="15"/>
      <c r="I450" s="52"/>
      <c r="J450" s="52"/>
      <c r="K450" s="52"/>
      <c r="L450" s="18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</row>
    <row r="451" spans="1:23" ht="21.75" customHeight="1" thickBot="1">
      <c r="A451" s="32"/>
      <c r="B451" s="33" t="s">
        <v>49</v>
      </c>
      <c r="C451" s="33"/>
      <c r="D451" s="33"/>
      <c r="E451" s="34"/>
      <c r="F451" s="34">
        <f t="shared" ref="F451:L451" si="233">SUM(F446:F450)</f>
        <v>2919.29</v>
      </c>
      <c r="G451" s="34">
        <f t="shared" si="233"/>
        <v>65684.024999999994</v>
      </c>
      <c r="H451" s="34">
        <f t="shared" si="233"/>
        <v>1664.66</v>
      </c>
      <c r="I451" s="34">
        <f t="shared" si="233"/>
        <v>37454.85</v>
      </c>
      <c r="J451" s="34">
        <f t="shared" si="233"/>
        <v>65684.024999999994</v>
      </c>
      <c r="K451" s="34">
        <f t="shared" si="233"/>
        <v>37454.85</v>
      </c>
      <c r="L451" s="35">
        <f t="shared" si="233"/>
        <v>103138.875</v>
      </c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</row>
    <row r="452" spans="1:23" ht="27.75" customHeight="1" thickTop="1" thickBot="1">
      <c r="A452" s="19"/>
      <c r="B452" s="20" t="s">
        <v>11</v>
      </c>
      <c r="C452" s="20"/>
      <c r="D452" s="36"/>
      <c r="E452" s="21"/>
      <c r="F452" s="22">
        <v>0</v>
      </c>
      <c r="G452" s="23">
        <f>G445+G451</f>
        <v>5786374.5250000004</v>
      </c>
      <c r="H452" s="37">
        <v>0</v>
      </c>
      <c r="I452" s="55">
        <f>I445+I451</f>
        <v>530490.85</v>
      </c>
      <c r="J452" s="39">
        <f>J445+J451</f>
        <v>5786374.5250000004</v>
      </c>
      <c r="K452" s="40">
        <f>K445+K451</f>
        <v>530490.85</v>
      </c>
      <c r="L452" s="27">
        <f>L445+L451</f>
        <v>6316865.375</v>
      </c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</row>
    <row r="453" spans="1:23" ht="21.75" customHeight="1" thickTop="1">
      <c r="A453" s="28"/>
      <c r="B453" s="41" t="s">
        <v>12</v>
      </c>
      <c r="C453" s="29">
        <v>0</v>
      </c>
      <c r="D453" s="29">
        <v>0</v>
      </c>
      <c r="E453" s="30">
        <v>0</v>
      </c>
      <c r="F453" s="30">
        <v>0</v>
      </c>
      <c r="G453" s="30">
        <v>0</v>
      </c>
      <c r="H453" s="30">
        <v>0</v>
      </c>
      <c r="I453" s="30">
        <v>0</v>
      </c>
      <c r="J453" s="30">
        <v>0</v>
      </c>
      <c r="K453" s="31">
        <v>0</v>
      </c>
      <c r="L453" s="42">
        <v>0</v>
      </c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</row>
    <row r="454" spans="1:23" ht="21.75" customHeight="1">
      <c r="A454" s="1"/>
      <c r="B454" s="43" t="s">
        <v>22</v>
      </c>
      <c r="C454" s="2"/>
      <c r="D454" s="2"/>
      <c r="E454" s="3"/>
      <c r="F454" s="3">
        <v>0</v>
      </c>
      <c r="G454" s="44">
        <f>G445*5%</f>
        <v>286034.52500000002</v>
      </c>
      <c r="H454" s="44">
        <v>0</v>
      </c>
      <c r="I454" s="44">
        <f>I445*5%</f>
        <v>24651.800000000003</v>
      </c>
      <c r="J454" s="44">
        <f>J445*5%</f>
        <v>286034.52500000002</v>
      </c>
      <c r="K454" s="45">
        <f>K445*5%</f>
        <v>24651.800000000003</v>
      </c>
      <c r="L454" s="46">
        <f>J454+K454</f>
        <v>310686.32500000001</v>
      </c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</row>
    <row r="455" spans="1:23" ht="21.75" customHeight="1">
      <c r="A455" s="1"/>
      <c r="B455" s="43" t="s">
        <v>53</v>
      </c>
      <c r="C455" s="2"/>
      <c r="D455" s="2"/>
      <c r="E455" s="3"/>
      <c r="F455" s="3"/>
      <c r="G455" s="44"/>
      <c r="H455" s="44"/>
      <c r="I455" s="44"/>
      <c r="J455" s="44">
        <v>0</v>
      </c>
      <c r="K455" s="45">
        <v>0</v>
      </c>
      <c r="L455" s="46">
        <f>J455+K455</f>
        <v>0</v>
      </c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</row>
    <row r="456" spans="1:23" ht="21.75" customHeight="1">
      <c r="A456" s="1"/>
      <c r="B456" s="43" t="s">
        <v>56</v>
      </c>
      <c r="C456" s="2"/>
      <c r="D456" s="2"/>
      <c r="E456" s="3"/>
      <c r="F456" s="3"/>
      <c r="G456" s="44"/>
      <c r="H456" s="44"/>
      <c r="I456" s="44"/>
      <c r="J456" s="44">
        <v>1077229</v>
      </c>
      <c r="K456" s="45">
        <v>0</v>
      </c>
      <c r="L456" s="46">
        <f t="shared" ref="L456:L459" si="234">J456+K456</f>
        <v>1077229</v>
      </c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</row>
    <row r="457" spans="1:23" ht="21.75" customHeight="1">
      <c r="A457" s="1"/>
      <c r="B457" s="71" t="s">
        <v>57</v>
      </c>
      <c r="C457" s="2"/>
      <c r="D457" s="2"/>
      <c r="E457" s="3"/>
      <c r="F457" s="3"/>
      <c r="G457" s="44"/>
      <c r="H457" s="44"/>
      <c r="I457" s="44"/>
      <c r="J457" s="44">
        <v>1096751</v>
      </c>
      <c r="K457" s="45">
        <v>2151085.5499999998</v>
      </c>
      <c r="L457" s="46">
        <f t="shared" si="234"/>
        <v>3247836.55</v>
      </c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</row>
    <row r="458" spans="1:23" ht="21.75" customHeight="1">
      <c r="A458" s="1"/>
      <c r="B458" s="43" t="s">
        <v>55</v>
      </c>
      <c r="C458" s="2"/>
      <c r="D458" s="2"/>
      <c r="E458" s="3"/>
      <c r="F458" s="3"/>
      <c r="G458" s="44"/>
      <c r="H458" s="44"/>
      <c r="I458" s="44"/>
      <c r="J458" s="44">
        <v>0</v>
      </c>
      <c r="K458" s="45">
        <v>0</v>
      </c>
      <c r="L458" s="46">
        <f t="shared" si="234"/>
        <v>0</v>
      </c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</row>
    <row r="459" spans="1:23" ht="21.75" customHeight="1">
      <c r="A459" s="1"/>
      <c r="B459" s="43" t="s">
        <v>54</v>
      </c>
      <c r="C459" s="2"/>
      <c r="D459" s="2"/>
      <c r="E459" s="3"/>
      <c r="F459" s="3"/>
      <c r="G459" s="44"/>
      <c r="H459" s="44"/>
      <c r="I459" s="44"/>
      <c r="J459" s="44">
        <v>0</v>
      </c>
      <c r="K459" s="45">
        <v>0</v>
      </c>
      <c r="L459" s="46">
        <f t="shared" si="234"/>
        <v>0</v>
      </c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</row>
    <row r="460" spans="1:23" ht="25.5" customHeight="1" thickBot="1">
      <c r="A460" s="111"/>
      <c r="B460" s="72" t="s">
        <v>13</v>
      </c>
      <c r="C460" s="72"/>
      <c r="D460" s="72"/>
      <c r="E460" s="73"/>
      <c r="F460" s="73"/>
      <c r="G460" s="73"/>
      <c r="H460" s="73"/>
      <c r="I460" s="73"/>
      <c r="J460" s="74">
        <f>SUM(J453:J459)</f>
        <v>2460014.5249999999</v>
      </c>
      <c r="K460" s="75">
        <f>SUM(K453:K459)</f>
        <v>2175737.3499999996</v>
      </c>
      <c r="L460" s="76">
        <f>SUM(L453:L459)</f>
        <v>4635751.875</v>
      </c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</row>
    <row r="461" spans="1:23" ht="25.5" customHeight="1" thickTop="1" thickBot="1">
      <c r="A461" s="19"/>
      <c r="B461" s="20" t="s">
        <v>14</v>
      </c>
      <c r="C461" s="20"/>
      <c r="D461" s="20"/>
      <c r="E461" s="21"/>
      <c r="F461" s="21"/>
      <c r="G461" s="21"/>
      <c r="H461" s="21"/>
      <c r="I461" s="21" t="s">
        <v>63</v>
      </c>
      <c r="J461" s="77">
        <v>43234</v>
      </c>
      <c r="K461" s="24">
        <f>L461</f>
        <v>1681113.5</v>
      </c>
      <c r="L461" s="78">
        <f>L452-L460</f>
        <v>1681113.5</v>
      </c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</row>
    <row r="462" spans="1:23" ht="21.75" customHeight="1" thickTop="1" thickBot="1">
      <c r="A462" s="365" t="s">
        <v>16</v>
      </c>
      <c r="B462" s="366"/>
      <c r="C462" s="366"/>
      <c r="D462" s="366"/>
      <c r="E462" s="366"/>
      <c r="F462" s="366"/>
      <c r="G462" s="367"/>
      <c r="H462" s="365" t="s">
        <v>62</v>
      </c>
      <c r="I462" s="366"/>
      <c r="J462" s="366"/>
      <c r="K462" s="366"/>
      <c r="L462" s="367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</row>
    <row r="463" spans="1:23" ht="21.75" customHeight="1" thickTop="1">
      <c r="A463" s="80"/>
      <c r="B463" s="122" t="s">
        <v>17</v>
      </c>
      <c r="C463" s="122"/>
      <c r="D463" s="122" t="s">
        <v>18</v>
      </c>
      <c r="E463" s="80"/>
      <c r="F463" s="368" t="s">
        <v>19</v>
      </c>
      <c r="G463" s="368"/>
      <c r="H463" s="368"/>
      <c r="I463" s="117"/>
      <c r="J463" s="368" t="s">
        <v>19</v>
      </c>
      <c r="K463" s="368"/>
      <c r="L463" s="368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</row>
    <row r="464" spans="1:23" ht="25.5" customHeight="1">
      <c r="A464" s="79" t="s">
        <v>0</v>
      </c>
      <c r="B464" s="118"/>
      <c r="C464" s="79"/>
      <c r="D464" s="79"/>
      <c r="E464" s="79"/>
      <c r="F464" s="79"/>
      <c r="G464" s="79"/>
      <c r="H464" s="79"/>
      <c r="I464" s="79"/>
      <c r="J464" s="79"/>
      <c r="K464" s="79"/>
      <c r="L464" s="82">
        <v>16</v>
      </c>
      <c r="M464" s="79"/>
      <c r="N464" s="79"/>
      <c r="O464" s="79"/>
      <c r="P464" s="80"/>
      <c r="Q464" s="80"/>
      <c r="R464" s="80"/>
      <c r="S464" s="80"/>
      <c r="T464" s="80"/>
      <c r="U464" s="80"/>
      <c r="V464" s="80"/>
      <c r="W464" s="80"/>
    </row>
    <row r="465" spans="1:23" ht="21" customHeight="1">
      <c r="A465" s="358" t="s">
        <v>91</v>
      </c>
      <c r="B465" s="358"/>
      <c r="C465" s="358"/>
      <c r="D465" s="358"/>
      <c r="E465" s="358"/>
      <c r="F465" s="358"/>
      <c r="G465" s="358"/>
      <c r="H465" s="358"/>
      <c r="I465" s="358"/>
      <c r="J465" s="358"/>
      <c r="K465" s="358"/>
      <c r="L465" s="358"/>
      <c r="M465" s="79"/>
      <c r="N465" s="79"/>
      <c r="O465" s="79"/>
      <c r="P465" s="80"/>
      <c r="Q465" s="80"/>
      <c r="R465" s="80"/>
      <c r="S465" s="80"/>
      <c r="T465" s="80"/>
      <c r="U465" s="80"/>
      <c r="V465" s="80"/>
      <c r="W465" s="80"/>
    </row>
    <row r="466" spans="1:23" ht="21" customHeight="1">
      <c r="A466" s="359" t="s">
        <v>52</v>
      </c>
      <c r="B466" s="359"/>
      <c r="C466" s="359"/>
      <c r="D466" s="359"/>
      <c r="E466" s="359"/>
      <c r="F466" s="359"/>
      <c r="G466" s="359"/>
      <c r="H466" s="359"/>
      <c r="I466" s="359"/>
      <c r="J466" s="359"/>
      <c r="K466" s="359"/>
      <c r="L466" s="359"/>
      <c r="M466" s="79"/>
      <c r="N466" s="79"/>
      <c r="O466" s="79"/>
      <c r="P466" s="80"/>
      <c r="Q466" s="80"/>
      <c r="R466" s="80"/>
      <c r="S466" s="80"/>
      <c r="T466" s="80"/>
      <c r="U466" s="80"/>
      <c r="V466" s="80"/>
      <c r="W466" s="80"/>
    </row>
    <row r="467" spans="1:23" ht="21" customHeight="1" thickBot="1">
      <c r="A467" s="359" t="s">
        <v>92</v>
      </c>
      <c r="B467" s="359"/>
      <c r="C467" s="359"/>
      <c r="D467" s="359"/>
      <c r="E467" s="359"/>
      <c r="F467" s="359"/>
      <c r="G467" s="359"/>
      <c r="H467" s="359"/>
      <c r="I467" s="359"/>
      <c r="J467" s="359"/>
      <c r="K467" s="359"/>
      <c r="L467" s="359"/>
      <c r="M467" s="83"/>
      <c r="N467" s="83"/>
      <c r="O467" s="83"/>
      <c r="P467" s="80"/>
      <c r="Q467" s="80"/>
      <c r="R467" s="80"/>
      <c r="S467" s="80"/>
      <c r="T467" s="80"/>
      <c r="U467" s="80"/>
      <c r="V467" s="80"/>
      <c r="W467" s="80"/>
    </row>
    <row r="468" spans="1:23" ht="19.5" customHeight="1" thickTop="1" thickBot="1">
      <c r="A468" s="47" t="s">
        <v>4</v>
      </c>
      <c r="B468" s="84" t="s">
        <v>47</v>
      </c>
      <c r="C468" s="84" t="s">
        <v>6</v>
      </c>
      <c r="D468" s="84" t="s">
        <v>21</v>
      </c>
      <c r="E468" s="84" t="s">
        <v>29</v>
      </c>
      <c r="F468" s="360" t="s">
        <v>7</v>
      </c>
      <c r="G468" s="360"/>
      <c r="H468" s="360"/>
      <c r="I468" s="361"/>
      <c r="J468" s="362" t="s">
        <v>33</v>
      </c>
      <c r="K468" s="363"/>
      <c r="L468" s="364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</row>
    <row r="469" spans="1:23" ht="21.75" customHeight="1" thickTop="1">
      <c r="A469" s="1"/>
      <c r="B469" s="29"/>
      <c r="C469" s="85" t="s">
        <v>8</v>
      </c>
      <c r="D469" s="85" t="s">
        <v>20</v>
      </c>
      <c r="E469" s="85" t="s">
        <v>30</v>
      </c>
      <c r="F469" s="63" t="s">
        <v>27</v>
      </c>
      <c r="G469" s="64" t="s">
        <v>25</v>
      </c>
      <c r="H469" s="65" t="s">
        <v>31</v>
      </c>
      <c r="I469" s="66" t="s">
        <v>25</v>
      </c>
      <c r="J469" s="64" t="s">
        <v>35</v>
      </c>
      <c r="K469" s="119" t="s">
        <v>36</v>
      </c>
      <c r="L469" s="120" t="s">
        <v>34</v>
      </c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</row>
    <row r="470" spans="1:23" ht="21" customHeight="1">
      <c r="A470" s="1"/>
      <c r="B470" s="2" t="s">
        <v>41</v>
      </c>
      <c r="C470" s="29" t="s">
        <v>8</v>
      </c>
      <c r="D470" s="29" t="s">
        <v>42</v>
      </c>
      <c r="E470" s="29" t="s">
        <v>9</v>
      </c>
      <c r="F470" s="67" t="s">
        <v>28</v>
      </c>
      <c r="G470" s="68" t="s">
        <v>26</v>
      </c>
      <c r="H470" s="69" t="s">
        <v>10</v>
      </c>
      <c r="I470" s="70" t="s">
        <v>32</v>
      </c>
      <c r="J470" s="90" t="s">
        <v>28</v>
      </c>
      <c r="K470" s="91" t="s">
        <v>37</v>
      </c>
      <c r="L470" s="92" t="s">
        <v>38</v>
      </c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</row>
    <row r="471" spans="1:23" ht="21.75" customHeight="1">
      <c r="A471" s="1">
        <v>1</v>
      </c>
      <c r="B471" s="2" t="s">
        <v>58</v>
      </c>
      <c r="C471" s="2"/>
      <c r="D471" s="2"/>
      <c r="E471" s="3">
        <v>750</v>
      </c>
      <c r="F471" s="4">
        <v>7554.26</v>
      </c>
      <c r="G471" s="5">
        <f>F471*E471</f>
        <v>5665695</v>
      </c>
      <c r="H471" s="6">
        <v>667.74</v>
      </c>
      <c r="I471" s="7">
        <f>H471*E471</f>
        <v>500805</v>
      </c>
      <c r="J471" s="5">
        <f>G471</f>
        <v>5665695</v>
      </c>
      <c r="K471" s="8">
        <f>I471</f>
        <v>500805</v>
      </c>
      <c r="L471" s="9">
        <f>J471+K471</f>
        <v>6166500</v>
      </c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</row>
    <row r="472" spans="1:23" ht="21.75" customHeight="1">
      <c r="A472" s="1">
        <v>2</v>
      </c>
      <c r="B472" s="2" t="s">
        <v>59</v>
      </c>
      <c r="C472" s="2"/>
      <c r="D472" s="2"/>
      <c r="E472" s="3">
        <v>650</v>
      </c>
      <c r="F472" s="4">
        <v>769.27</v>
      </c>
      <c r="G472" s="5">
        <f t="shared" ref="G472:G475" si="235">F472*E472</f>
        <v>500025.5</v>
      </c>
      <c r="H472" s="6">
        <v>0</v>
      </c>
      <c r="I472" s="7">
        <f t="shared" ref="I472:I475" si="236">H472*E472</f>
        <v>0</v>
      </c>
      <c r="J472" s="5">
        <f t="shared" ref="J472:J475" si="237">G472</f>
        <v>500025.5</v>
      </c>
      <c r="K472" s="8">
        <f t="shared" ref="K472:K475" si="238">I472</f>
        <v>0</v>
      </c>
      <c r="L472" s="9">
        <f t="shared" ref="L472:L475" si="239">J472+K472</f>
        <v>500025.5</v>
      </c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</row>
    <row r="473" spans="1:23" ht="21.75" customHeight="1">
      <c r="A473" s="1"/>
      <c r="B473" s="2" t="s">
        <v>60</v>
      </c>
      <c r="C473" s="2"/>
      <c r="D473" s="2"/>
      <c r="E473" s="3">
        <v>200</v>
      </c>
      <c r="F473" s="4">
        <v>240.03</v>
      </c>
      <c r="G473" s="5">
        <f t="shared" si="235"/>
        <v>48006</v>
      </c>
      <c r="H473" s="6">
        <v>88.94</v>
      </c>
      <c r="I473" s="7">
        <f t="shared" si="236"/>
        <v>17788</v>
      </c>
      <c r="J473" s="5">
        <f t="shared" si="237"/>
        <v>48006</v>
      </c>
      <c r="K473" s="8">
        <f t="shared" si="238"/>
        <v>17788</v>
      </c>
      <c r="L473" s="9">
        <f t="shared" si="239"/>
        <v>65794</v>
      </c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</row>
    <row r="474" spans="1:23" ht="21.75" customHeight="1">
      <c r="A474" s="1"/>
      <c r="B474" s="2"/>
      <c r="C474" s="2"/>
      <c r="D474" s="2"/>
      <c r="E474" s="3"/>
      <c r="F474" s="4"/>
      <c r="G474" s="5">
        <f t="shared" si="235"/>
        <v>0</v>
      </c>
      <c r="H474" s="6"/>
      <c r="I474" s="7">
        <f t="shared" si="236"/>
        <v>0</v>
      </c>
      <c r="J474" s="5">
        <f t="shared" si="237"/>
        <v>0</v>
      </c>
      <c r="K474" s="8">
        <f t="shared" si="238"/>
        <v>0</v>
      </c>
      <c r="L474" s="9">
        <f t="shared" si="239"/>
        <v>0</v>
      </c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</row>
    <row r="475" spans="1:23" ht="21.75" customHeight="1" thickBot="1">
      <c r="A475" s="10"/>
      <c r="B475" s="11"/>
      <c r="C475" s="11"/>
      <c r="D475" s="11"/>
      <c r="E475" s="12"/>
      <c r="F475" s="13"/>
      <c r="G475" s="5">
        <f t="shared" si="235"/>
        <v>0</v>
      </c>
      <c r="H475" s="15"/>
      <c r="I475" s="7">
        <f t="shared" si="236"/>
        <v>0</v>
      </c>
      <c r="J475" s="5">
        <f t="shared" si="237"/>
        <v>0</v>
      </c>
      <c r="K475" s="8">
        <f t="shared" si="238"/>
        <v>0</v>
      </c>
      <c r="L475" s="9">
        <f t="shared" si="239"/>
        <v>0</v>
      </c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</row>
    <row r="476" spans="1:23" ht="30.75" customHeight="1" thickTop="1" thickBot="1">
      <c r="A476" s="19"/>
      <c r="B476" s="20" t="s">
        <v>50</v>
      </c>
      <c r="C476" s="20"/>
      <c r="D476" s="20"/>
      <c r="E476" s="21"/>
      <c r="F476" s="22">
        <f t="shared" ref="F476:L476" si="240">SUM(F471:F475)</f>
        <v>8563.5600000000013</v>
      </c>
      <c r="G476" s="23">
        <f t="shared" si="240"/>
        <v>6213726.5</v>
      </c>
      <c r="H476" s="24">
        <f t="shared" si="240"/>
        <v>756.68000000000006</v>
      </c>
      <c r="I476" s="25">
        <f t="shared" si="240"/>
        <v>518593</v>
      </c>
      <c r="J476" s="23">
        <f t="shared" si="240"/>
        <v>6213726.5</v>
      </c>
      <c r="K476" s="26">
        <f t="shared" si="240"/>
        <v>518593</v>
      </c>
      <c r="L476" s="27">
        <f t="shared" si="240"/>
        <v>6732319.5</v>
      </c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</row>
    <row r="477" spans="1:23" ht="21.75" customHeight="1" thickTop="1">
      <c r="A477" s="47"/>
      <c r="B477" s="48" t="s">
        <v>48</v>
      </c>
      <c r="C477" s="48"/>
      <c r="D477" s="48"/>
      <c r="E477" s="49">
        <v>0</v>
      </c>
      <c r="F477" s="50">
        <v>0</v>
      </c>
      <c r="G477" s="51">
        <v>0</v>
      </c>
      <c r="H477" s="53">
        <v>0</v>
      </c>
      <c r="I477" s="51">
        <v>0</v>
      </c>
      <c r="J477" s="51">
        <v>0</v>
      </c>
      <c r="K477" s="51">
        <v>0</v>
      </c>
      <c r="L477" s="54">
        <v>0</v>
      </c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</row>
    <row r="478" spans="1:23" ht="21.75" customHeight="1">
      <c r="A478" s="1">
        <v>4</v>
      </c>
      <c r="B478" s="2" t="s">
        <v>45</v>
      </c>
      <c r="C478" s="2"/>
      <c r="D478" s="2"/>
      <c r="E478" s="3">
        <v>22.5</v>
      </c>
      <c r="F478" s="4">
        <v>5272.33</v>
      </c>
      <c r="G478" s="5">
        <f t="shared" ref="G478" si="241">F478*E478</f>
        <v>118627.425</v>
      </c>
      <c r="H478" s="6">
        <v>667.74</v>
      </c>
      <c r="I478" s="5">
        <f t="shared" ref="I478:I480" si="242">H478*E478</f>
        <v>15024.15</v>
      </c>
      <c r="J478" s="5">
        <f t="shared" ref="J478:J480" si="243">G478</f>
        <v>118627.425</v>
      </c>
      <c r="K478" s="5">
        <f t="shared" ref="K478:K480" si="244">I478</f>
        <v>15024.15</v>
      </c>
      <c r="L478" s="9">
        <f t="shared" ref="L478:L480" si="245">J478+K478</f>
        <v>133651.57500000001</v>
      </c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</row>
    <row r="479" spans="1:23" ht="21.75" customHeight="1">
      <c r="A479" s="1">
        <v>5</v>
      </c>
      <c r="B479" s="2" t="s">
        <v>46</v>
      </c>
      <c r="C479" s="2"/>
      <c r="D479" s="2"/>
      <c r="E479" s="3">
        <v>0</v>
      </c>
      <c r="F479" s="4">
        <v>0</v>
      </c>
      <c r="G479" s="5">
        <v>0</v>
      </c>
      <c r="H479" s="6"/>
      <c r="I479" s="5">
        <f t="shared" si="242"/>
        <v>0</v>
      </c>
      <c r="J479" s="5">
        <f t="shared" si="243"/>
        <v>0</v>
      </c>
      <c r="K479" s="5">
        <f t="shared" si="244"/>
        <v>0</v>
      </c>
      <c r="L479" s="9">
        <f t="shared" si="245"/>
        <v>0</v>
      </c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</row>
    <row r="480" spans="1:23" ht="21.75" customHeight="1">
      <c r="A480" s="1">
        <v>6</v>
      </c>
      <c r="B480" s="2"/>
      <c r="C480" s="2"/>
      <c r="D480" s="2"/>
      <c r="E480" s="3"/>
      <c r="F480" s="4"/>
      <c r="G480" s="5">
        <f t="shared" ref="G480" si="246">F480*E480</f>
        <v>0</v>
      </c>
      <c r="H480" s="6"/>
      <c r="I480" s="5">
        <f t="shared" si="242"/>
        <v>0</v>
      </c>
      <c r="J480" s="5">
        <f t="shared" si="243"/>
        <v>0</v>
      </c>
      <c r="K480" s="5">
        <f t="shared" si="244"/>
        <v>0</v>
      </c>
      <c r="L480" s="9">
        <f t="shared" si="245"/>
        <v>0</v>
      </c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</row>
    <row r="481" spans="1:23" ht="21.75" customHeight="1">
      <c r="A481" s="10"/>
      <c r="B481" s="11"/>
      <c r="C481" s="11"/>
      <c r="D481" s="11"/>
      <c r="E481" s="12"/>
      <c r="F481" s="13"/>
      <c r="G481" s="52"/>
      <c r="H481" s="15"/>
      <c r="I481" s="52"/>
      <c r="J481" s="52"/>
      <c r="K481" s="52"/>
      <c r="L481" s="18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</row>
    <row r="482" spans="1:23" ht="21.75" customHeight="1" thickBot="1">
      <c r="A482" s="32"/>
      <c r="B482" s="33" t="s">
        <v>49</v>
      </c>
      <c r="C482" s="33"/>
      <c r="D482" s="33"/>
      <c r="E482" s="34"/>
      <c r="F482" s="34">
        <f t="shared" ref="F482:L482" si="247">SUM(F477:F481)</f>
        <v>5272.33</v>
      </c>
      <c r="G482" s="34">
        <f t="shared" si="247"/>
        <v>118627.425</v>
      </c>
      <c r="H482" s="34">
        <f t="shared" si="247"/>
        <v>667.74</v>
      </c>
      <c r="I482" s="34">
        <f t="shared" si="247"/>
        <v>15024.15</v>
      </c>
      <c r="J482" s="34">
        <f t="shared" si="247"/>
        <v>118627.425</v>
      </c>
      <c r="K482" s="34">
        <f t="shared" si="247"/>
        <v>15024.15</v>
      </c>
      <c r="L482" s="35">
        <f t="shared" si="247"/>
        <v>133651.57500000001</v>
      </c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</row>
    <row r="483" spans="1:23" ht="27.75" customHeight="1" thickTop="1" thickBot="1">
      <c r="A483" s="19"/>
      <c r="B483" s="20" t="s">
        <v>11</v>
      </c>
      <c r="C483" s="20"/>
      <c r="D483" s="36"/>
      <c r="E483" s="21"/>
      <c r="F483" s="22">
        <v>0</v>
      </c>
      <c r="G483" s="23">
        <f>G476+G482</f>
        <v>6332353.9249999998</v>
      </c>
      <c r="H483" s="37">
        <v>0</v>
      </c>
      <c r="I483" s="55">
        <f>I476+I482</f>
        <v>533617.15</v>
      </c>
      <c r="J483" s="39">
        <f>J476+J482</f>
        <v>6332353.9249999998</v>
      </c>
      <c r="K483" s="40">
        <f>K476+K482</f>
        <v>533617.15</v>
      </c>
      <c r="L483" s="27">
        <f>L476+L482</f>
        <v>6865971.0750000002</v>
      </c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</row>
    <row r="484" spans="1:23" ht="21.75" customHeight="1" thickTop="1">
      <c r="A484" s="28"/>
      <c r="B484" s="41" t="s">
        <v>12</v>
      </c>
      <c r="C484" s="29">
        <v>0</v>
      </c>
      <c r="D484" s="29">
        <v>0</v>
      </c>
      <c r="E484" s="30">
        <v>0</v>
      </c>
      <c r="F484" s="30">
        <v>0</v>
      </c>
      <c r="G484" s="30">
        <v>0</v>
      </c>
      <c r="H484" s="30">
        <v>0</v>
      </c>
      <c r="I484" s="30">
        <v>0</v>
      </c>
      <c r="J484" s="30">
        <v>0</v>
      </c>
      <c r="K484" s="31">
        <v>0</v>
      </c>
      <c r="L484" s="42">
        <v>0</v>
      </c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</row>
    <row r="485" spans="1:23" ht="21.75" customHeight="1">
      <c r="A485" s="1"/>
      <c r="B485" s="43" t="s">
        <v>22</v>
      </c>
      <c r="C485" s="2"/>
      <c r="D485" s="2"/>
      <c r="E485" s="3"/>
      <c r="F485" s="3">
        <v>0</v>
      </c>
      <c r="G485" s="44">
        <f>G476*5%</f>
        <v>310686.32500000001</v>
      </c>
      <c r="H485" s="44">
        <v>0</v>
      </c>
      <c r="I485" s="44">
        <f>I476*5%</f>
        <v>25929.65</v>
      </c>
      <c r="J485" s="44">
        <f>J476*5%</f>
        <v>310686.32500000001</v>
      </c>
      <c r="K485" s="45">
        <f>K476*5%</f>
        <v>25929.65</v>
      </c>
      <c r="L485" s="46">
        <f>J485+K485</f>
        <v>336615.97500000003</v>
      </c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</row>
    <row r="486" spans="1:23" ht="21.75" customHeight="1">
      <c r="A486" s="1"/>
      <c r="B486" s="43" t="s">
        <v>53</v>
      </c>
      <c r="C486" s="2"/>
      <c r="D486" s="2"/>
      <c r="E486" s="3"/>
      <c r="F486" s="3"/>
      <c r="G486" s="44"/>
      <c r="H486" s="44"/>
      <c r="I486" s="44"/>
      <c r="J486" s="44">
        <v>0</v>
      </c>
      <c r="K486" s="45">
        <v>0</v>
      </c>
      <c r="L486" s="46">
        <f>J486+K486</f>
        <v>0</v>
      </c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</row>
    <row r="487" spans="1:23" ht="21.75" customHeight="1">
      <c r="A487" s="1"/>
      <c r="B487" s="43" t="s">
        <v>56</v>
      </c>
      <c r="C487" s="2"/>
      <c r="D487" s="2"/>
      <c r="E487" s="3"/>
      <c r="F487" s="3"/>
      <c r="G487" s="44"/>
      <c r="H487" s="44"/>
      <c r="I487" s="44"/>
      <c r="J487" s="44">
        <v>2173980</v>
      </c>
      <c r="K487" s="45">
        <v>2151085.5499999998</v>
      </c>
      <c r="L487" s="46">
        <f t="shared" ref="L487:L490" si="248">J487+K487</f>
        <v>4325065.55</v>
      </c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</row>
    <row r="488" spans="1:23" ht="21.75" customHeight="1">
      <c r="A488" s="1"/>
      <c r="B488" s="71" t="s">
        <v>57</v>
      </c>
      <c r="C488" s="2"/>
      <c r="D488" s="2"/>
      <c r="E488" s="3"/>
      <c r="F488" s="3"/>
      <c r="G488" s="44"/>
      <c r="H488" s="44"/>
      <c r="I488" s="44"/>
      <c r="J488" s="44">
        <v>1212729.3</v>
      </c>
      <c r="K488" s="45">
        <v>489029.69</v>
      </c>
      <c r="L488" s="46">
        <f t="shared" si="248"/>
        <v>1701758.99</v>
      </c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</row>
    <row r="489" spans="1:23" ht="21.75" customHeight="1">
      <c r="A489" s="1"/>
      <c r="B489" s="43" t="s">
        <v>55</v>
      </c>
      <c r="C489" s="2"/>
      <c r="D489" s="2"/>
      <c r="E489" s="3"/>
      <c r="F489" s="3"/>
      <c r="G489" s="44"/>
      <c r="H489" s="44"/>
      <c r="I489" s="44"/>
      <c r="J489" s="44">
        <v>0</v>
      </c>
      <c r="K489" s="45">
        <v>0</v>
      </c>
      <c r="L489" s="46">
        <f t="shared" si="248"/>
        <v>0</v>
      </c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</row>
    <row r="490" spans="1:23" ht="21.75" customHeight="1">
      <c r="A490" s="1"/>
      <c r="B490" s="43" t="s">
        <v>54</v>
      </c>
      <c r="C490" s="2"/>
      <c r="D490" s="2"/>
      <c r="E490" s="3"/>
      <c r="F490" s="3"/>
      <c r="G490" s="44"/>
      <c r="H490" s="44"/>
      <c r="I490" s="44"/>
      <c r="J490" s="44">
        <v>0</v>
      </c>
      <c r="K490" s="45">
        <v>0</v>
      </c>
      <c r="L490" s="46">
        <f t="shared" si="248"/>
        <v>0</v>
      </c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</row>
    <row r="491" spans="1:23" ht="25.5" customHeight="1" thickBot="1">
      <c r="A491" s="111"/>
      <c r="B491" s="72" t="s">
        <v>13</v>
      </c>
      <c r="C491" s="72"/>
      <c r="D491" s="72"/>
      <c r="E491" s="73"/>
      <c r="F491" s="73"/>
      <c r="G491" s="73"/>
      <c r="H491" s="73"/>
      <c r="I491" s="73"/>
      <c r="J491" s="74">
        <f>SUM(J484:J490)</f>
        <v>3697395.625</v>
      </c>
      <c r="K491" s="75">
        <f>SUM(K484:K490)</f>
        <v>2666044.8899999997</v>
      </c>
      <c r="L491" s="76">
        <f>SUM(L484:L490)</f>
        <v>6363440.5149999997</v>
      </c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</row>
    <row r="492" spans="1:23" ht="25.5" customHeight="1" thickTop="1" thickBot="1">
      <c r="A492" s="19"/>
      <c r="B492" s="20" t="s">
        <v>14</v>
      </c>
      <c r="C492" s="20"/>
      <c r="D492" s="20"/>
      <c r="E492" s="21"/>
      <c r="F492" s="21"/>
      <c r="G492" s="21"/>
      <c r="H492" s="21"/>
      <c r="I492" s="21" t="s">
        <v>63</v>
      </c>
      <c r="J492" s="77">
        <v>43261</v>
      </c>
      <c r="K492" s="24">
        <f>L492</f>
        <v>502530.56000000052</v>
      </c>
      <c r="L492" s="78">
        <f>L483-L491</f>
        <v>502530.56000000052</v>
      </c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</row>
    <row r="493" spans="1:23" ht="21.75" customHeight="1" thickTop="1" thickBot="1">
      <c r="A493" s="365" t="s">
        <v>16</v>
      </c>
      <c r="B493" s="366"/>
      <c r="C493" s="366"/>
      <c r="D493" s="366"/>
      <c r="E493" s="366"/>
      <c r="F493" s="366"/>
      <c r="G493" s="367"/>
      <c r="H493" s="365" t="s">
        <v>62</v>
      </c>
      <c r="I493" s="366"/>
      <c r="J493" s="366"/>
      <c r="K493" s="366"/>
      <c r="L493" s="367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</row>
    <row r="494" spans="1:23" ht="21.75" customHeight="1" thickTop="1">
      <c r="A494" s="80"/>
      <c r="B494" s="122" t="s">
        <v>17</v>
      </c>
      <c r="C494" s="122"/>
      <c r="D494" s="122" t="s">
        <v>18</v>
      </c>
      <c r="E494" s="80"/>
      <c r="F494" s="368" t="s">
        <v>19</v>
      </c>
      <c r="G494" s="368"/>
      <c r="H494" s="368"/>
      <c r="I494" s="117"/>
      <c r="J494" s="368" t="s">
        <v>19</v>
      </c>
      <c r="K494" s="368"/>
      <c r="L494" s="368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</row>
    <row r="495" spans="1:23" ht="25.5" customHeight="1">
      <c r="A495" s="79" t="s">
        <v>0</v>
      </c>
      <c r="B495" s="118"/>
      <c r="C495" s="79"/>
      <c r="D495" s="79"/>
      <c r="E495" s="79"/>
      <c r="F495" s="79"/>
      <c r="G495" s="79"/>
      <c r="H495" s="79"/>
      <c r="I495" s="79"/>
      <c r="J495" s="79"/>
      <c r="K495" s="79"/>
      <c r="L495" s="82">
        <v>17</v>
      </c>
      <c r="M495" s="79"/>
      <c r="N495" s="79"/>
      <c r="O495" s="79"/>
      <c r="P495" s="80"/>
      <c r="Q495" s="80"/>
      <c r="R495" s="80"/>
      <c r="S495" s="80"/>
      <c r="T495" s="80"/>
      <c r="U495" s="80"/>
      <c r="V495" s="80"/>
      <c r="W495" s="80"/>
    </row>
    <row r="496" spans="1:23" ht="21" customHeight="1">
      <c r="A496" s="358" t="s">
        <v>93</v>
      </c>
      <c r="B496" s="358"/>
      <c r="C496" s="358"/>
      <c r="D496" s="358"/>
      <c r="E496" s="358"/>
      <c r="F496" s="358"/>
      <c r="G496" s="358"/>
      <c r="H496" s="358"/>
      <c r="I496" s="358"/>
      <c r="J496" s="358"/>
      <c r="K496" s="358"/>
      <c r="L496" s="358"/>
      <c r="M496" s="79"/>
      <c r="N496" s="79"/>
      <c r="O496" s="79"/>
      <c r="P496" s="80"/>
      <c r="Q496" s="80"/>
      <c r="R496" s="80"/>
      <c r="S496" s="80"/>
      <c r="T496" s="80"/>
      <c r="U496" s="80"/>
      <c r="V496" s="80"/>
      <c r="W496" s="80"/>
    </row>
    <row r="497" spans="1:23" ht="21" customHeight="1">
      <c r="A497" s="359" t="s">
        <v>52</v>
      </c>
      <c r="B497" s="359"/>
      <c r="C497" s="359"/>
      <c r="D497" s="359"/>
      <c r="E497" s="359"/>
      <c r="F497" s="359"/>
      <c r="G497" s="359"/>
      <c r="H497" s="359"/>
      <c r="I497" s="359"/>
      <c r="J497" s="359"/>
      <c r="K497" s="359"/>
      <c r="L497" s="359"/>
      <c r="M497" s="79"/>
      <c r="N497" s="79"/>
      <c r="O497" s="79"/>
      <c r="P497" s="80"/>
      <c r="Q497" s="80"/>
      <c r="R497" s="80"/>
      <c r="S497" s="80"/>
      <c r="T497" s="80"/>
      <c r="U497" s="80"/>
      <c r="V497" s="80"/>
      <c r="W497" s="80"/>
    </row>
    <row r="498" spans="1:23" ht="21" customHeight="1" thickBot="1">
      <c r="A498" s="359" t="s">
        <v>94</v>
      </c>
      <c r="B498" s="359"/>
      <c r="C498" s="359"/>
      <c r="D498" s="359"/>
      <c r="E498" s="359"/>
      <c r="F498" s="359"/>
      <c r="G498" s="359"/>
      <c r="H498" s="359"/>
      <c r="I498" s="359"/>
      <c r="J498" s="359"/>
      <c r="K498" s="359"/>
      <c r="L498" s="359"/>
      <c r="M498" s="83"/>
      <c r="N498" s="83"/>
      <c r="O498" s="83"/>
      <c r="P498" s="80"/>
      <c r="Q498" s="80"/>
      <c r="R498" s="80"/>
      <c r="S498" s="80"/>
      <c r="T498" s="80"/>
      <c r="U498" s="80"/>
      <c r="V498" s="80"/>
      <c r="W498" s="80"/>
    </row>
    <row r="499" spans="1:23" ht="19.5" customHeight="1" thickTop="1" thickBot="1">
      <c r="A499" s="47" t="s">
        <v>4</v>
      </c>
      <c r="B499" s="84" t="s">
        <v>47</v>
      </c>
      <c r="C499" s="84" t="s">
        <v>6</v>
      </c>
      <c r="D499" s="84" t="s">
        <v>21</v>
      </c>
      <c r="E499" s="84" t="s">
        <v>29</v>
      </c>
      <c r="F499" s="360" t="s">
        <v>7</v>
      </c>
      <c r="G499" s="360"/>
      <c r="H499" s="360"/>
      <c r="I499" s="361"/>
      <c r="J499" s="362" t="s">
        <v>33</v>
      </c>
      <c r="K499" s="363"/>
      <c r="L499" s="364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</row>
    <row r="500" spans="1:23" ht="21.75" customHeight="1" thickTop="1">
      <c r="A500" s="1"/>
      <c r="B500" s="29"/>
      <c r="C500" s="85" t="s">
        <v>8</v>
      </c>
      <c r="D500" s="85" t="s">
        <v>20</v>
      </c>
      <c r="E500" s="85" t="s">
        <v>30</v>
      </c>
      <c r="F500" s="63" t="s">
        <v>27</v>
      </c>
      <c r="G500" s="64" t="s">
        <v>25</v>
      </c>
      <c r="H500" s="65" t="s">
        <v>31</v>
      </c>
      <c r="I500" s="66" t="s">
        <v>25</v>
      </c>
      <c r="J500" s="64" t="s">
        <v>35</v>
      </c>
      <c r="K500" s="119" t="s">
        <v>36</v>
      </c>
      <c r="L500" s="120" t="s">
        <v>34</v>
      </c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</row>
    <row r="501" spans="1:23" ht="21" customHeight="1">
      <c r="A501" s="1"/>
      <c r="B501" s="2" t="s">
        <v>41</v>
      </c>
      <c r="C501" s="29" t="s">
        <v>8</v>
      </c>
      <c r="D501" s="29" t="s">
        <v>42</v>
      </c>
      <c r="E501" s="29" t="s">
        <v>9</v>
      </c>
      <c r="F501" s="67" t="s">
        <v>28</v>
      </c>
      <c r="G501" s="68" t="s">
        <v>26</v>
      </c>
      <c r="H501" s="69" t="s">
        <v>10</v>
      </c>
      <c r="I501" s="70" t="s">
        <v>32</v>
      </c>
      <c r="J501" s="90" t="s">
        <v>28</v>
      </c>
      <c r="K501" s="91" t="s">
        <v>37</v>
      </c>
      <c r="L501" s="92" t="s">
        <v>38</v>
      </c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</row>
    <row r="502" spans="1:23" ht="21.75" customHeight="1">
      <c r="A502" s="1">
        <v>1</v>
      </c>
      <c r="B502" s="2" t="s">
        <v>58</v>
      </c>
      <c r="C502" s="2"/>
      <c r="D502" s="2"/>
      <c r="E502" s="3">
        <v>750</v>
      </c>
      <c r="F502" s="4">
        <v>8222</v>
      </c>
      <c r="G502" s="5">
        <f>F502*E502</f>
        <v>6166500</v>
      </c>
      <c r="H502" s="6">
        <v>1065.71</v>
      </c>
      <c r="I502" s="7">
        <f>H502*E502</f>
        <v>799282.5</v>
      </c>
      <c r="J502" s="5">
        <f>G502</f>
        <v>6166500</v>
      </c>
      <c r="K502" s="8">
        <f>I502</f>
        <v>799282.5</v>
      </c>
      <c r="L502" s="9">
        <f>J502+K502</f>
        <v>6965782.5</v>
      </c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</row>
    <row r="503" spans="1:23" ht="21.75" customHeight="1">
      <c r="A503" s="1">
        <v>2</v>
      </c>
      <c r="B503" s="2" t="s">
        <v>59</v>
      </c>
      <c r="C503" s="2"/>
      <c r="D503" s="2"/>
      <c r="E503" s="3">
        <v>650</v>
      </c>
      <c r="F503" s="4">
        <v>769.27</v>
      </c>
      <c r="G503" s="5">
        <f t="shared" ref="G503:G506" si="249">F503*E503</f>
        <v>500025.5</v>
      </c>
      <c r="H503" s="6">
        <v>0</v>
      </c>
      <c r="I503" s="7">
        <f t="shared" ref="I503:I506" si="250">H503*E503</f>
        <v>0</v>
      </c>
      <c r="J503" s="5">
        <f t="shared" ref="J503:J506" si="251">G503</f>
        <v>500025.5</v>
      </c>
      <c r="K503" s="8">
        <f t="shared" ref="K503:K506" si="252">I503</f>
        <v>0</v>
      </c>
      <c r="L503" s="9">
        <f t="shared" ref="L503:L506" si="253">J503+K503</f>
        <v>500025.5</v>
      </c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</row>
    <row r="504" spans="1:23" ht="21.75" customHeight="1">
      <c r="A504" s="1"/>
      <c r="B504" s="2" t="s">
        <v>60</v>
      </c>
      <c r="C504" s="2"/>
      <c r="D504" s="2"/>
      <c r="E504" s="3">
        <v>200</v>
      </c>
      <c r="F504" s="4">
        <v>328.97</v>
      </c>
      <c r="G504" s="5">
        <f t="shared" si="249"/>
        <v>65794</v>
      </c>
      <c r="H504" s="6">
        <v>29.64</v>
      </c>
      <c r="I504" s="7">
        <f t="shared" si="250"/>
        <v>5928</v>
      </c>
      <c r="J504" s="5">
        <f t="shared" si="251"/>
        <v>65794</v>
      </c>
      <c r="K504" s="8">
        <f t="shared" si="252"/>
        <v>5928</v>
      </c>
      <c r="L504" s="9">
        <f t="shared" si="253"/>
        <v>71722</v>
      </c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</row>
    <row r="505" spans="1:23" ht="21.75" customHeight="1">
      <c r="A505" s="1"/>
      <c r="B505" s="2"/>
      <c r="C505" s="2"/>
      <c r="D505" s="2"/>
      <c r="E505" s="3"/>
      <c r="F505" s="4"/>
      <c r="G505" s="5">
        <f t="shared" si="249"/>
        <v>0</v>
      </c>
      <c r="H505" s="6"/>
      <c r="I505" s="7">
        <f t="shared" si="250"/>
        <v>0</v>
      </c>
      <c r="J505" s="5">
        <f t="shared" si="251"/>
        <v>0</v>
      </c>
      <c r="K505" s="8">
        <f t="shared" si="252"/>
        <v>0</v>
      </c>
      <c r="L505" s="9">
        <f t="shared" si="253"/>
        <v>0</v>
      </c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</row>
    <row r="506" spans="1:23" ht="21.75" customHeight="1" thickBot="1">
      <c r="A506" s="10"/>
      <c r="B506" s="11"/>
      <c r="C506" s="11"/>
      <c r="D506" s="11"/>
      <c r="E506" s="12"/>
      <c r="F506" s="13"/>
      <c r="G506" s="5">
        <f t="shared" si="249"/>
        <v>0</v>
      </c>
      <c r="H506" s="15"/>
      <c r="I506" s="7">
        <f t="shared" si="250"/>
        <v>0</v>
      </c>
      <c r="J506" s="5">
        <f t="shared" si="251"/>
        <v>0</v>
      </c>
      <c r="K506" s="8">
        <f t="shared" si="252"/>
        <v>0</v>
      </c>
      <c r="L506" s="9">
        <f t="shared" si="253"/>
        <v>0</v>
      </c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</row>
    <row r="507" spans="1:23" ht="30.75" customHeight="1" thickTop="1" thickBot="1">
      <c r="A507" s="19"/>
      <c r="B507" s="20" t="s">
        <v>50</v>
      </c>
      <c r="C507" s="20"/>
      <c r="D507" s="20"/>
      <c r="E507" s="21"/>
      <c r="F507" s="22">
        <f t="shared" ref="F507:L507" si="254">SUM(F502:F506)</f>
        <v>9320.24</v>
      </c>
      <c r="G507" s="23">
        <f t="shared" si="254"/>
        <v>6732319.5</v>
      </c>
      <c r="H507" s="24">
        <f t="shared" si="254"/>
        <v>1095.3500000000001</v>
      </c>
      <c r="I507" s="25">
        <f t="shared" si="254"/>
        <v>805210.5</v>
      </c>
      <c r="J507" s="23">
        <f t="shared" si="254"/>
        <v>6732319.5</v>
      </c>
      <c r="K507" s="26">
        <f t="shared" si="254"/>
        <v>805210.5</v>
      </c>
      <c r="L507" s="27">
        <f t="shared" si="254"/>
        <v>7537530</v>
      </c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</row>
    <row r="508" spans="1:23" ht="21.75" customHeight="1" thickTop="1">
      <c r="A508" s="47"/>
      <c r="B508" s="48" t="s">
        <v>48</v>
      </c>
      <c r="C508" s="48"/>
      <c r="D508" s="48"/>
      <c r="E508" s="49">
        <v>0</v>
      </c>
      <c r="F508" s="50">
        <v>0</v>
      </c>
      <c r="G508" s="51">
        <v>0</v>
      </c>
      <c r="H508" s="53">
        <v>0</v>
      </c>
      <c r="I508" s="51">
        <v>0</v>
      </c>
      <c r="J508" s="51">
        <v>0</v>
      </c>
      <c r="K508" s="51">
        <v>0</v>
      </c>
      <c r="L508" s="54">
        <v>0</v>
      </c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</row>
    <row r="509" spans="1:23" ht="21.75" customHeight="1">
      <c r="A509" s="1">
        <v>4</v>
      </c>
      <c r="B509" s="2" t="s">
        <v>45</v>
      </c>
      <c r="C509" s="2"/>
      <c r="D509" s="2"/>
      <c r="E509" s="3">
        <v>22.5</v>
      </c>
      <c r="F509" s="4">
        <v>5940.07</v>
      </c>
      <c r="G509" s="5">
        <f t="shared" ref="G509" si="255">F509*E509</f>
        <v>133651.57499999998</v>
      </c>
      <c r="H509" s="6">
        <v>1065.71</v>
      </c>
      <c r="I509" s="5">
        <f t="shared" ref="I509:I511" si="256">H509*E509</f>
        <v>23978.475000000002</v>
      </c>
      <c r="J509" s="5">
        <f t="shared" ref="J509:J511" si="257">G509</f>
        <v>133651.57499999998</v>
      </c>
      <c r="K509" s="5">
        <f t="shared" ref="K509:K511" si="258">I509</f>
        <v>23978.475000000002</v>
      </c>
      <c r="L509" s="9">
        <f t="shared" ref="L509:L511" si="259">J509+K509</f>
        <v>157630.04999999999</v>
      </c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</row>
    <row r="510" spans="1:23" ht="21.75" customHeight="1">
      <c r="A510" s="1">
        <v>5</v>
      </c>
      <c r="B510" s="2" t="s">
        <v>46</v>
      </c>
      <c r="C510" s="2"/>
      <c r="D510" s="2"/>
      <c r="E510" s="3">
        <v>0</v>
      </c>
      <c r="F510" s="4">
        <v>0</v>
      </c>
      <c r="G510" s="5">
        <v>0</v>
      </c>
      <c r="H510" s="6"/>
      <c r="I510" s="5">
        <f t="shared" si="256"/>
        <v>0</v>
      </c>
      <c r="J510" s="5">
        <f t="shared" si="257"/>
        <v>0</v>
      </c>
      <c r="K510" s="5">
        <f t="shared" si="258"/>
        <v>0</v>
      </c>
      <c r="L510" s="9">
        <f t="shared" si="259"/>
        <v>0</v>
      </c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</row>
    <row r="511" spans="1:23" ht="21.75" customHeight="1">
      <c r="A511" s="1">
        <v>6</v>
      </c>
      <c r="B511" s="2"/>
      <c r="C511" s="2"/>
      <c r="D511" s="2"/>
      <c r="E511" s="3"/>
      <c r="F511" s="4"/>
      <c r="G511" s="5">
        <f t="shared" ref="G511" si="260">F511*E511</f>
        <v>0</v>
      </c>
      <c r="H511" s="6"/>
      <c r="I511" s="5">
        <f t="shared" si="256"/>
        <v>0</v>
      </c>
      <c r="J511" s="5">
        <f t="shared" si="257"/>
        <v>0</v>
      </c>
      <c r="K511" s="5">
        <f t="shared" si="258"/>
        <v>0</v>
      </c>
      <c r="L511" s="9">
        <f t="shared" si="259"/>
        <v>0</v>
      </c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</row>
    <row r="512" spans="1:23" ht="21.75" customHeight="1">
      <c r="A512" s="10"/>
      <c r="B512" s="11"/>
      <c r="C512" s="11"/>
      <c r="D512" s="11"/>
      <c r="E512" s="12"/>
      <c r="F512" s="13"/>
      <c r="G512" s="52"/>
      <c r="H512" s="15"/>
      <c r="I512" s="52"/>
      <c r="J512" s="52"/>
      <c r="K512" s="52"/>
      <c r="L512" s="18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</row>
    <row r="513" spans="1:23" ht="21.75" customHeight="1" thickBot="1">
      <c r="A513" s="32"/>
      <c r="B513" s="33" t="s">
        <v>49</v>
      </c>
      <c r="C513" s="33"/>
      <c r="D513" s="33"/>
      <c r="E513" s="34"/>
      <c r="F513" s="34">
        <f t="shared" ref="F513:L513" si="261">SUM(F508:F512)</f>
        <v>5940.07</v>
      </c>
      <c r="G513" s="34">
        <f t="shared" si="261"/>
        <v>133651.57499999998</v>
      </c>
      <c r="H513" s="34">
        <f t="shared" si="261"/>
        <v>1065.71</v>
      </c>
      <c r="I513" s="34">
        <f t="shared" si="261"/>
        <v>23978.475000000002</v>
      </c>
      <c r="J513" s="34">
        <f t="shared" si="261"/>
        <v>133651.57499999998</v>
      </c>
      <c r="K513" s="34">
        <f t="shared" si="261"/>
        <v>23978.475000000002</v>
      </c>
      <c r="L513" s="35">
        <f t="shared" si="261"/>
        <v>157630.04999999999</v>
      </c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</row>
    <row r="514" spans="1:23" ht="27.75" customHeight="1" thickTop="1" thickBot="1">
      <c r="A514" s="19"/>
      <c r="B514" s="20" t="s">
        <v>11</v>
      </c>
      <c r="C514" s="20"/>
      <c r="D514" s="36"/>
      <c r="E514" s="21"/>
      <c r="F514" s="22">
        <v>0</v>
      </c>
      <c r="G514" s="23">
        <f>G507+G513</f>
        <v>6865971.0750000002</v>
      </c>
      <c r="H514" s="37">
        <v>0</v>
      </c>
      <c r="I514" s="55">
        <f>I507+I513</f>
        <v>829188.97499999998</v>
      </c>
      <c r="J514" s="39">
        <f>J507+J513</f>
        <v>6865971.0750000002</v>
      </c>
      <c r="K514" s="40">
        <f>K507+K513</f>
        <v>829188.97499999998</v>
      </c>
      <c r="L514" s="27">
        <f>L507+L513</f>
        <v>7695160.0499999998</v>
      </c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</row>
    <row r="515" spans="1:23" ht="21.75" customHeight="1" thickTop="1">
      <c r="A515" s="28"/>
      <c r="B515" s="41" t="s">
        <v>12</v>
      </c>
      <c r="C515" s="29">
        <v>0</v>
      </c>
      <c r="D515" s="29">
        <v>0</v>
      </c>
      <c r="E515" s="30">
        <v>0</v>
      </c>
      <c r="F515" s="30">
        <v>0</v>
      </c>
      <c r="G515" s="30">
        <v>0</v>
      </c>
      <c r="H515" s="30">
        <v>0</v>
      </c>
      <c r="I515" s="30">
        <v>0</v>
      </c>
      <c r="J515" s="30">
        <v>0</v>
      </c>
      <c r="K515" s="31">
        <v>0</v>
      </c>
      <c r="L515" s="42">
        <v>0</v>
      </c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</row>
    <row r="516" spans="1:23" ht="21.75" customHeight="1">
      <c r="A516" s="1"/>
      <c r="B516" s="43" t="s">
        <v>22</v>
      </c>
      <c r="C516" s="2"/>
      <c r="D516" s="2"/>
      <c r="E516" s="3"/>
      <c r="F516" s="3">
        <v>0</v>
      </c>
      <c r="G516" s="44">
        <f>G507*5%</f>
        <v>336615.97500000003</v>
      </c>
      <c r="H516" s="44">
        <v>0</v>
      </c>
      <c r="I516" s="44">
        <f>I507*5%</f>
        <v>40260.525000000001</v>
      </c>
      <c r="J516" s="44">
        <f>J507*5%</f>
        <v>336615.97500000003</v>
      </c>
      <c r="K516" s="45">
        <f>K507*5%</f>
        <v>40260.525000000001</v>
      </c>
      <c r="L516" s="46">
        <f>J516+K516</f>
        <v>376876.50000000006</v>
      </c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</row>
    <row r="517" spans="1:23" ht="21.75" customHeight="1">
      <c r="A517" s="1"/>
      <c r="B517" s="43" t="s">
        <v>53</v>
      </c>
      <c r="C517" s="2"/>
      <c r="D517" s="2"/>
      <c r="E517" s="3"/>
      <c r="F517" s="3"/>
      <c r="G517" s="44"/>
      <c r="H517" s="44"/>
      <c r="I517" s="44"/>
      <c r="J517" s="44">
        <v>0</v>
      </c>
      <c r="K517" s="45">
        <v>0</v>
      </c>
      <c r="L517" s="46">
        <f>J517+K517</f>
        <v>0</v>
      </c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</row>
    <row r="518" spans="1:23" ht="21.75" customHeight="1">
      <c r="A518" s="1"/>
      <c r="B518" s="43" t="s">
        <v>56</v>
      </c>
      <c r="C518" s="2"/>
      <c r="D518" s="2"/>
      <c r="E518" s="3"/>
      <c r="F518" s="3"/>
      <c r="G518" s="44"/>
      <c r="H518" s="44"/>
      <c r="I518" s="44"/>
      <c r="J518" s="44">
        <v>2173980</v>
      </c>
      <c r="K518" s="45">
        <v>2151085.5499999998</v>
      </c>
      <c r="L518" s="46">
        <f t="shared" ref="L518:L521" si="262">J518+K518</f>
        <v>4325065.55</v>
      </c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</row>
    <row r="519" spans="1:23" ht="21.75" customHeight="1">
      <c r="A519" s="1"/>
      <c r="B519" s="71" t="s">
        <v>57</v>
      </c>
      <c r="C519" s="2"/>
      <c r="D519" s="2"/>
      <c r="E519" s="3"/>
      <c r="F519" s="3"/>
      <c r="G519" s="44"/>
      <c r="H519" s="44"/>
      <c r="I519" s="44"/>
      <c r="J519" s="44">
        <v>1212729.3</v>
      </c>
      <c r="K519" s="45">
        <v>991560.25</v>
      </c>
      <c r="L519" s="46">
        <f t="shared" si="262"/>
        <v>2204289.5499999998</v>
      </c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</row>
    <row r="520" spans="1:23" ht="21.75" customHeight="1">
      <c r="A520" s="1"/>
      <c r="B520" s="43" t="s">
        <v>55</v>
      </c>
      <c r="C520" s="2"/>
      <c r="D520" s="2"/>
      <c r="E520" s="3"/>
      <c r="F520" s="3"/>
      <c r="G520" s="44"/>
      <c r="H520" s="44"/>
      <c r="I520" s="44"/>
      <c r="J520" s="44">
        <v>0</v>
      </c>
      <c r="K520" s="45">
        <v>0</v>
      </c>
      <c r="L520" s="46">
        <f t="shared" si="262"/>
        <v>0</v>
      </c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</row>
    <row r="521" spans="1:23" ht="21.75" customHeight="1">
      <c r="A521" s="1"/>
      <c r="B521" s="43" t="s">
        <v>54</v>
      </c>
      <c r="C521" s="2"/>
      <c r="D521" s="2"/>
      <c r="E521" s="3"/>
      <c r="F521" s="3"/>
      <c r="G521" s="44"/>
      <c r="H521" s="44"/>
      <c r="I521" s="44"/>
      <c r="J521" s="44">
        <v>0</v>
      </c>
      <c r="K521" s="45">
        <v>0</v>
      </c>
      <c r="L521" s="46">
        <f t="shared" si="262"/>
        <v>0</v>
      </c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</row>
    <row r="522" spans="1:23" ht="25.5" customHeight="1" thickBot="1">
      <c r="A522" s="111"/>
      <c r="B522" s="72" t="s">
        <v>13</v>
      </c>
      <c r="C522" s="72"/>
      <c r="D522" s="72"/>
      <c r="E522" s="73"/>
      <c r="F522" s="73"/>
      <c r="G522" s="73"/>
      <c r="H522" s="73"/>
      <c r="I522" s="73"/>
      <c r="J522" s="74">
        <f>SUM(J515:J521)</f>
        <v>3723325.2750000004</v>
      </c>
      <c r="K522" s="75">
        <f>SUM(K515:K521)</f>
        <v>3182906.3249999997</v>
      </c>
      <c r="L522" s="76">
        <f>SUM(L515:L521)</f>
        <v>6906231.5999999996</v>
      </c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</row>
    <row r="523" spans="1:23" ht="25.5" customHeight="1" thickTop="1" thickBot="1">
      <c r="A523" s="19"/>
      <c r="B523" s="20" t="s">
        <v>14</v>
      </c>
      <c r="C523" s="20"/>
      <c r="D523" s="20"/>
      <c r="E523" s="21"/>
      <c r="F523" s="21"/>
      <c r="G523" s="21"/>
      <c r="H523" s="21"/>
      <c r="I523" s="21" t="s">
        <v>63</v>
      </c>
      <c r="J523" s="77">
        <v>43281</v>
      </c>
      <c r="K523" s="24">
        <f>L523</f>
        <v>788928.45000000019</v>
      </c>
      <c r="L523" s="78">
        <f>L514-L522</f>
        <v>788928.45000000019</v>
      </c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</row>
    <row r="524" spans="1:23" ht="21.75" customHeight="1" thickTop="1" thickBot="1">
      <c r="A524" s="365" t="s">
        <v>16</v>
      </c>
      <c r="B524" s="366"/>
      <c r="C524" s="366"/>
      <c r="D524" s="366"/>
      <c r="E524" s="366"/>
      <c r="F524" s="366"/>
      <c r="G524" s="367"/>
      <c r="H524" s="365" t="s">
        <v>62</v>
      </c>
      <c r="I524" s="366"/>
      <c r="J524" s="366"/>
      <c r="K524" s="366"/>
      <c r="L524" s="367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</row>
    <row r="525" spans="1:23" ht="21.75" customHeight="1" thickTop="1">
      <c r="A525" s="80"/>
      <c r="B525" s="122" t="s">
        <v>17</v>
      </c>
      <c r="C525" s="122"/>
      <c r="D525" s="122" t="s">
        <v>18</v>
      </c>
      <c r="E525" s="80"/>
      <c r="F525" s="368" t="s">
        <v>19</v>
      </c>
      <c r="G525" s="368"/>
      <c r="H525" s="368"/>
      <c r="I525" s="117"/>
      <c r="J525" s="368" t="s">
        <v>19</v>
      </c>
      <c r="K525" s="368"/>
      <c r="L525" s="368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</row>
    <row r="526" spans="1:23" ht="27" customHeight="1">
      <c r="A526" s="79" t="s">
        <v>0</v>
      </c>
      <c r="B526" s="118"/>
      <c r="C526" s="79"/>
      <c r="D526" s="79"/>
      <c r="E526" s="79"/>
      <c r="F526" s="79"/>
      <c r="G526" s="79"/>
      <c r="H526" s="79"/>
      <c r="I526" s="79"/>
      <c r="J526" s="79"/>
      <c r="K526" s="79"/>
      <c r="L526" s="82">
        <v>18</v>
      </c>
      <c r="M526" s="79"/>
      <c r="N526" s="79"/>
      <c r="O526" s="79"/>
      <c r="P526" s="80"/>
      <c r="Q526" s="80"/>
      <c r="R526" s="80"/>
      <c r="S526" s="80"/>
      <c r="T526" s="80"/>
      <c r="U526" s="80"/>
      <c r="V526" s="80"/>
      <c r="W526" s="80"/>
    </row>
    <row r="527" spans="1:23" ht="21" customHeight="1">
      <c r="A527" s="358" t="s">
        <v>95</v>
      </c>
      <c r="B527" s="358"/>
      <c r="C527" s="358"/>
      <c r="D527" s="358"/>
      <c r="E527" s="358"/>
      <c r="F527" s="358"/>
      <c r="G527" s="358"/>
      <c r="H527" s="358"/>
      <c r="I527" s="358"/>
      <c r="J527" s="358"/>
      <c r="K527" s="358"/>
      <c r="L527" s="358"/>
      <c r="M527" s="79"/>
      <c r="N527" s="79"/>
      <c r="O527" s="79"/>
      <c r="P527" s="80"/>
      <c r="Q527" s="80"/>
      <c r="R527" s="80"/>
      <c r="S527" s="80"/>
      <c r="T527" s="80"/>
      <c r="U527" s="80"/>
      <c r="V527" s="80"/>
      <c r="W527" s="80"/>
    </row>
    <row r="528" spans="1:23" ht="21" customHeight="1">
      <c r="A528" s="359" t="s">
        <v>52</v>
      </c>
      <c r="B528" s="359"/>
      <c r="C528" s="359"/>
      <c r="D528" s="359"/>
      <c r="E528" s="359"/>
      <c r="F528" s="359"/>
      <c r="G528" s="359"/>
      <c r="H528" s="359"/>
      <c r="I528" s="359"/>
      <c r="J528" s="359"/>
      <c r="K528" s="359"/>
      <c r="L528" s="359"/>
      <c r="M528" s="79"/>
      <c r="N528" s="79"/>
      <c r="O528" s="79"/>
      <c r="P528" s="80"/>
      <c r="Q528" s="80"/>
      <c r="R528" s="80"/>
      <c r="S528" s="80"/>
      <c r="T528" s="80"/>
      <c r="U528" s="80"/>
      <c r="V528" s="80"/>
      <c r="W528" s="80"/>
    </row>
    <row r="529" spans="1:23" ht="21" customHeight="1" thickBot="1">
      <c r="A529" s="359" t="s">
        <v>96</v>
      </c>
      <c r="B529" s="359"/>
      <c r="C529" s="359"/>
      <c r="D529" s="359"/>
      <c r="E529" s="359"/>
      <c r="F529" s="359"/>
      <c r="G529" s="359"/>
      <c r="H529" s="359"/>
      <c r="I529" s="359"/>
      <c r="J529" s="359"/>
      <c r="K529" s="359"/>
      <c r="L529" s="359"/>
      <c r="M529" s="83"/>
      <c r="N529" s="83"/>
      <c r="O529" s="83"/>
      <c r="P529" s="80"/>
      <c r="Q529" s="80"/>
      <c r="R529" s="80"/>
      <c r="S529" s="80"/>
      <c r="T529" s="80"/>
      <c r="U529" s="80"/>
      <c r="V529" s="80"/>
      <c r="W529" s="80"/>
    </row>
    <row r="530" spans="1:23" ht="19.5" customHeight="1" thickTop="1" thickBot="1">
      <c r="A530" s="47" t="s">
        <v>4</v>
      </c>
      <c r="B530" s="84" t="s">
        <v>47</v>
      </c>
      <c r="C530" s="84" t="s">
        <v>6</v>
      </c>
      <c r="D530" s="84" t="s">
        <v>21</v>
      </c>
      <c r="E530" s="84" t="s">
        <v>29</v>
      </c>
      <c r="F530" s="360" t="s">
        <v>7</v>
      </c>
      <c r="G530" s="360"/>
      <c r="H530" s="360"/>
      <c r="I530" s="361"/>
      <c r="J530" s="362" t="s">
        <v>33</v>
      </c>
      <c r="K530" s="363"/>
      <c r="L530" s="364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</row>
    <row r="531" spans="1:23" ht="21.75" customHeight="1" thickTop="1">
      <c r="A531" s="1"/>
      <c r="B531" s="29"/>
      <c r="C531" s="85" t="s">
        <v>8</v>
      </c>
      <c r="D531" s="85" t="s">
        <v>20</v>
      </c>
      <c r="E531" s="85" t="s">
        <v>30</v>
      </c>
      <c r="F531" s="63" t="s">
        <v>27</v>
      </c>
      <c r="G531" s="64" t="s">
        <v>25</v>
      </c>
      <c r="H531" s="65" t="s">
        <v>31</v>
      </c>
      <c r="I531" s="66" t="s">
        <v>25</v>
      </c>
      <c r="J531" s="64" t="s">
        <v>35</v>
      </c>
      <c r="K531" s="119" t="s">
        <v>36</v>
      </c>
      <c r="L531" s="120" t="s">
        <v>34</v>
      </c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</row>
    <row r="532" spans="1:23" ht="21" customHeight="1">
      <c r="A532" s="1"/>
      <c r="B532" s="2" t="s">
        <v>41</v>
      </c>
      <c r="C532" s="29" t="s">
        <v>8</v>
      </c>
      <c r="D532" s="29" t="s">
        <v>42</v>
      </c>
      <c r="E532" s="29" t="s">
        <v>9</v>
      </c>
      <c r="F532" s="67" t="s">
        <v>28</v>
      </c>
      <c r="G532" s="68" t="s">
        <v>26</v>
      </c>
      <c r="H532" s="69" t="s">
        <v>10</v>
      </c>
      <c r="I532" s="70" t="s">
        <v>32</v>
      </c>
      <c r="J532" s="90" t="s">
        <v>28</v>
      </c>
      <c r="K532" s="91" t="s">
        <v>37</v>
      </c>
      <c r="L532" s="92" t="s">
        <v>38</v>
      </c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</row>
    <row r="533" spans="1:23" ht="21.75" customHeight="1">
      <c r="A533" s="1">
        <v>1</v>
      </c>
      <c r="B533" s="2" t="s">
        <v>43</v>
      </c>
      <c r="C533" s="2"/>
      <c r="D533" s="2"/>
      <c r="E533" s="3">
        <v>750</v>
      </c>
      <c r="F533" s="56">
        <v>1610.8820000000001</v>
      </c>
      <c r="G533" s="5">
        <f>F533*E533</f>
        <v>1208161.5</v>
      </c>
      <c r="H533" s="59">
        <v>331.87</v>
      </c>
      <c r="I533" s="7">
        <f>H533*E533</f>
        <v>248902.5</v>
      </c>
      <c r="J533" s="5">
        <f>G533</f>
        <v>1208161.5</v>
      </c>
      <c r="K533" s="8">
        <f>I533</f>
        <v>248902.5</v>
      </c>
      <c r="L533" s="9">
        <f>J533+K533</f>
        <v>1457064</v>
      </c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</row>
    <row r="534" spans="1:23" ht="21.75" customHeight="1">
      <c r="A534" s="1">
        <v>2</v>
      </c>
      <c r="B534" s="2" t="s">
        <v>44</v>
      </c>
      <c r="C534" s="2"/>
      <c r="D534" s="2"/>
      <c r="E534" s="3">
        <v>200</v>
      </c>
      <c r="F534" s="56">
        <v>121.76</v>
      </c>
      <c r="G534" s="5">
        <f t="shared" ref="G534" si="263">F534*E534</f>
        <v>24352</v>
      </c>
      <c r="H534" s="59">
        <v>3.47</v>
      </c>
      <c r="I534" s="7">
        <f t="shared" ref="I534" si="264">H534*E534</f>
        <v>694</v>
      </c>
      <c r="J534" s="5">
        <f t="shared" ref="J534" si="265">G534</f>
        <v>24352</v>
      </c>
      <c r="K534" s="8">
        <f t="shared" ref="K534" si="266">I534</f>
        <v>694</v>
      </c>
      <c r="L534" s="9">
        <f t="shared" ref="L534" si="267">J534+K534</f>
        <v>25046</v>
      </c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</row>
    <row r="535" spans="1:23" ht="21.75" customHeight="1">
      <c r="A535" s="1"/>
      <c r="B535" s="2"/>
      <c r="C535" s="2"/>
      <c r="D535" s="2"/>
      <c r="E535" s="3"/>
      <c r="F535" s="56"/>
      <c r="G535" s="5"/>
      <c r="H535" s="59"/>
      <c r="I535" s="7"/>
      <c r="J535" s="5"/>
      <c r="K535" s="8"/>
      <c r="L535" s="9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</row>
    <row r="536" spans="1:23" ht="21.75" customHeight="1">
      <c r="A536" s="1"/>
      <c r="B536" s="2"/>
      <c r="C536" s="2"/>
      <c r="D536" s="2"/>
      <c r="E536" s="3"/>
      <c r="F536" s="56"/>
      <c r="G536" s="5"/>
      <c r="H536" s="59"/>
      <c r="I536" s="7"/>
      <c r="J536" s="5"/>
      <c r="K536" s="8"/>
      <c r="L536" s="9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</row>
    <row r="537" spans="1:23" ht="21.75" customHeight="1" thickBot="1">
      <c r="A537" s="10"/>
      <c r="B537" s="11"/>
      <c r="C537" s="11"/>
      <c r="D537" s="11"/>
      <c r="E537" s="12"/>
      <c r="F537" s="57"/>
      <c r="G537" s="14"/>
      <c r="H537" s="60"/>
      <c r="I537" s="16"/>
      <c r="J537" s="14"/>
      <c r="K537" s="17"/>
      <c r="L537" s="18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</row>
    <row r="538" spans="1:23" ht="30.75" customHeight="1" thickTop="1" thickBot="1">
      <c r="A538" s="19"/>
      <c r="B538" s="20" t="s">
        <v>50</v>
      </c>
      <c r="C538" s="20"/>
      <c r="D538" s="20"/>
      <c r="E538" s="21"/>
      <c r="F538" s="58">
        <f t="shared" ref="F538:L538" si="268">SUM(F533:F537)</f>
        <v>1732.6420000000001</v>
      </c>
      <c r="G538" s="23">
        <f t="shared" si="268"/>
        <v>1232513.5</v>
      </c>
      <c r="H538" s="61">
        <f t="shared" si="268"/>
        <v>335.34000000000003</v>
      </c>
      <c r="I538" s="25">
        <f t="shared" si="268"/>
        <v>249596.5</v>
      </c>
      <c r="J538" s="23">
        <f t="shared" si="268"/>
        <v>1232513.5</v>
      </c>
      <c r="K538" s="26">
        <f t="shared" si="268"/>
        <v>249596.5</v>
      </c>
      <c r="L538" s="27">
        <f t="shared" si="268"/>
        <v>1482110</v>
      </c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</row>
    <row r="539" spans="1:23" ht="21.75" customHeight="1" thickTop="1">
      <c r="A539" s="47"/>
      <c r="B539" s="48" t="s">
        <v>48</v>
      </c>
      <c r="C539" s="48"/>
      <c r="D539" s="48"/>
      <c r="E539" s="49">
        <v>0</v>
      </c>
      <c r="F539" s="50">
        <v>0</v>
      </c>
      <c r="G539" s="51">
        <v>0</v>
      </c>
      <c r="H539" s="53">
        <v>0</v>
      </c>
      <c r="I539" s="51">
        <v>0</v>
      </c>
      <c r="J539" s="51">
        <v>0</v>
      </c>
      <c r="K539" s="51">
        <v>0</v>
      </c>
      <c r="L539" s="54">
        <v>0</v>
      </c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</row>
    <row r="540" spans="1:23" ht="21.75" customHeight="1">
      <c r="A540" s="1">
        <v>4</v>
      </c>
      <c r="B540" s="2" t="s">
        <v>45</v>
      </c>
      <c r="C540" s="2"/>
      <c r="D540" s="2"/>
      <c r="E540" s="3">
        <v>20</v>
      </c>
      <c r="F540" s="4">
        <v>0</v>
      </c>
      <c r="G540" s="5">
        <f t="shared" ref="G540:G542" si="269">F540*E540</f>
        <v>0</v>
      </c>
      <c r="H540" s="6">
        <v>0</v>
      </c>
      <c r="I540" s="5">
        <f t="shared" ref="I540:I542" si="270">H540*E540</f>
        <v>0</v>
      </c>
      <c r="J540" s="5">
        <f t="shared" ref="J540:J542" si="271">G540</f>
        <v>0</v>
      </c>
      <c r="K540" s="5">
        <f t="shared" ref="K540:K542" si="272">I540</f>
        <v>0</v>
      </c>
      <c r="L540" s="9">
        <f t="shared" ref="L540:L542" si="273">J540+K540</f>
        <v>0</v>
      </c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</row>
    <row r="541" spans="1:23" ht="21.75" customHeight="1">
      <c r="A541" s="1">
        <v>5</v>
      </c>
      <c r="B541" s="2" t="s">
        <v>46</v>
      </c>
      <c r="C541" s="2"/>
      <c r="D541" s="2"/>
      <c r="E541" s="3">
        <v>1</v>
      </c>
      <c r="F541" s="4">
        <v>0</v>
      </c>
      <c r="G541" s="5">
        <f t="shared" si="269"/>
        <v>0</v>
      </c>
      <c r="H541" s="6"/>
      <c r="I541" s="5">
        <f t="shared" si="270"/>
        <v>0</v>
      </c>
      <c r="J541" s="5">
        <f t="shared" si="271"/>
        <v>0</v>
      </c>
      <c r="K541" s="5">
        <f t="shared" si="272"/>
        <v>0</v>
      </c>
      <c r="L541" s="9">
        <f t="shared" si="273"/>
        <v>0</v>
      </c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</row>
    <row r="542" spans="1:23" ht="21.75" customHeight="1">
      <c r="A542" s="1">
        <v>6</v>
      </c>
      <c r="B542" s="2"/>
      <c r="C542" s="2"/>
      <c r="D542" s="2"/>
      <c r="E542" s="3"/>
      <c r="F542" s="4"/>
      <c r="G542" s="5">
        <f t="shared" si="269"/>
        <v>0</v>
      </c>
      <c r="H542" s="6"/>
      <c r="I542" s="5">
        <f t="shared" si="270"/>
        <v>0</v>
      </c>
      <c r="J542" s="5">
        <f t="shared" si="271"/>
        <v>0</v>
      </c>
      <c r="K542" s="5">
        <f t="shared" si="272"/>
        <v>0</v>
      </c>
      <c r="L542" s="9">
        <f t="shared" si="273"/>
        <v>0</v>
      </c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</row>
    <row r="543" spans="1:23" ht="21.75" customHeight="1">
      <c r="A543" s="10"/>
      <c r="B543" s="11"/>
      <c r="C543" s="11"/>
      <c r="D543" s="11"/>
      <c r="E543" s="12"/>
      <c r="F543" s="13"/>
      <c r="G543" s="52"/>
      <c r="H543" s="15"/>
      <c r="I543" s="52"/>
      <c r="J543" s="52"/>
      <c r="K543" s="52"/>
      <c r="L543" s="18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</row>
    <row r="544" spans="1:23" ht="21.75" customHeight="1" thickBot="1">
      <c r="A544" s="32"/>
      <c r="B544" s="33" t="s">
        <v>49</v>
      </c>
      <c r="C544" s="33"/>
      <c r="D544" s="33"/>
      <c r="E544" s="34"/>
      <c r="F544" s="34">
        <f t="shared" ref="F544:L544" si="274">SUM(F539:F543)</f>
        <v>0</v>
      </c>
      <c r="G544" s="34">
        <f t="shared" si="274"/>
        <v>0</v>
      </c>
      <c r="H544" s="34">
        <f t="shared" si="274"/>
        <v>0</v>
      </c>
      <c r="I544" s="34">
        <f t="shared" si="274"/>
        <v>0</v>
      </c>
      <c r="J544" s="34">
        <f t="shared" si="274"/>
        <v>0</v>
      </c>
      <c r="K544" s="34">
        <f t="shared" si="274"/>
        <v>0</v>
      </c>
      <c r="L544" s="35">
        <f t="shared" si="274"/>
        <v>0</v>
      </c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</row>
    <row r="545" spans="1:23" ht="27.75" customHeight="1" thickTop="1" thickBot="1">
      <c r="A545" s="19"/>
      <c r="B545" s="20" t="s">
        <v>11</v>
      </c>
      <c r="C545" s="20"/>
      <c r="D545" s="36"/>
      <c r="E545" s="21"/>
      <c r="F545" s="22">
        <v>0</v>
      </c>
      <c r="G545" s="23">
        <f>G538+G544</f>
        <v>1232513.5</v>
      </c>
      <c r="H545" s="37">
        <v>0</v>
      </c>
      <c r="I545" s="55">
        <f>I538+I544</f>
        <v>249596.5</v>
      </c>
      <c r="J545" s="39">
        <f>J538+J544</f>
        <v>1232513.5</v>
      </c>
      <c r="K545" s="40">
        <f>K538+K544</f>
        <v>249596.5</v>
      </c>
      <c r="L545" s="27">
        <f>L538+L544</f>
        <v>1482110</v>
      </c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</row>
    <row r="546" spans="1:23" ht="21.75" customHeight="1" thickTop="1">
      <c r="A546" s="28"/>
      <c r="B546" s="41" t="s">
        <v>12</v>
      </c>
      <c r="C546" s="29">
        <v>0</v>
      </c>
      <c r="D546" s="29">
        <v>0</v>
      </c>
      <c r="E546" s="30">
        <v>0</v>
      </c>
      <c r="F546" s="30">
        <v>0</v>
      </c>
      <c r="G546" s="30">
        <v>0</v>
      </c>
      <c r="H546" s="30">
        <v>0</v>
      </c>
      <c r="I546" s="30">
        <v>0</v>
      </c>
      <c r="J546" s="30">
        <v>0</v>
      </c>
      <c r="K546" s="31">
        <v>0</v>
      </c>
      <c r="L546" s="42">
        <v>0</v>
      </c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</row>
    <row r="547" spans="1:23" ht="21.75" customHeight="1">
      <c r="A547" s="1"/>
      <c r="B547" s="43" t="s">
        <v>89</v>
      </c>
      <c r="C547" s="2"/>
      <c r="D547" s="2"/>
      <c r="E547" s="3"/>
      <c r="F547" s="3">
        <v>0</v>
      </c>
      <c r="G547" s="44">
        <f>G538*5%</f>
        <v>61625.675000000003</v>
      </c>
      <c r="H547" s="44">
        <v>0</v>
      </c>
      <c r="I547" s="44">
        <f>I538*5%</f>
        <v>12479.825000000001</v>
      </c>
      <c r="J547" s="44">
        <f>J538*5%</f>
        <v>61625.675000000003</v>
      </c>
      <c r="K547" s="45">
        <f>K538*5%</f>
        <v>12479.825000000001</v>
      </c>
      <c r="L547" s="46">
        <f>J547+K547</f>
        <v>74105.5</v>
      </c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</row>
    <row r="548" spans="1:23" ht="21.75" customHeight="1">
      <c r="A548" s="1"/>
      <c r="B548" s="43" t="s">
        <v>53</v>
      </c>
      <c r="C548" s="2"/>
      <c r="D548" s="2"/>
      <c r="E548" s="3"/>
      <c r="F548" s="3"/>
      <c r="G548" s="44"/>
      <c r="H548" s="44"/>
      <c r="I548" s="44"/>
      <c r="J548" s="44">
        <v>0</v>
      </c>
      <c r="K548" s="45">
        <v>0</v>
      </c>
      <c r="L548" s="46">
        <f>J548+K548</f>
        <v>0</v>
      </c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</row>
    <row r="549" spans="1:23" ht="21.75" customHeight="1">
      <c r="A549" s="1"/>
      <c r="B549" s="43" t="s">
        <v>66</v>
      </c>
      <c r="C549" s="2"/>
      <c r="D549" s="2"/>
      <c r="E549" s="3"/>
      <c r="F549" s="3"/>
      <c r="G549" s="44"/>
      <c r="H549" s="44"/>
      <c r="I549" s="44"/>
      <c r="J549" s="44">
        <v>519133</v>
      </c>
      <c r="K549" s="45">
        <v>170000</v>
      </c>
      <c r="L549" s="46">
        <f t="shared" ref="L549:L552" si="275">J549+K549</f>
        <v>689133</v>
      </c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</row>
    <row r="550" spans="1:23" ht="21.75" customHeight="1">
      <c r="A550" s="1"/>
      <c r="B550" s="71" t="s">
        <v>57</v>
      </c>
      <c r="C550" s="2"/>
      <c r="D550" s="2"/>
      <c r="E550" s="3"/>
      <c r="F550" s="3"/>
      <c r="G550" s="44"/>
      <c r="H550" s="44"/>
      <c r="I550" s="44"/>
      <c r="J550" s="44">
        <v>368173.78</v>
      </c>
      <c r="K550" s="45">
        <v>113581.05</v>
      </c>
      <c r="L550" s="46">
        <f t="shared" si="275"/>
        <v>481754.83</v>
      </c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</row>
    <row r="551" spans="1:23" ht="21.75" customHeight="1">
      <c r="A551" s="1"/>
      <c r="B551" s="43" t="s">
        <v>55</v>
      </c>
      <c r="C551" s="2"/>
      <c r="D551" s="2"/>
      <c r="E551" s="3"/>
      <c r="F551" s="3"/>
      <c r="G551" s="44"/>
      <c r="H551" s="44"/>
      <c r="I551" s="44"/>
      <c r="J551" s="44">
        <v>0</v>
      </c>
      <c r="K551" s="45">
        <v>0</v>
      </c>
      <c r="L551" s="46">
        <f t="shared" si="275"/>
        <v>0</v>
      </c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</row>
    <row r="552" spans="1:23" ht="21.75" customHeight="1">
      <c r="A552" s="1"/>
      <c r="B552" s="43" t="s">
        <v>54</v>
      </c>
      <c r="C552" s="2"/>
      <c r="D552" s="2"/>
      <c r="E552" s="3"/>
      <c r="F552" s="3"/>
      <c r="G552" s="44"/>
      <c r="H552" s="44"/>
      <c r="I552" s="44"/>
      <c r="J552" s="44">
        <v>0</v>
      </c>
      <c r="K552" s="45">
        <v>0</v>
      </c>
      <c r="L552" s="46">
        <f t="shared" si="275"/>
        <v>0</v>
      </c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</row>
    <row r="553" spans="1:23" ht="25.5" customHeight="1" thickBot="1">
      <c r="A553" s="111"/>
      <c r="B553" s="72" t="s">
        <v>13</v>
      </c>
      <c r="C553" s="72"/>
      <c r="D553" s="72"/>
      <c r="E553" s="73"/>
      <c r="F553" s="73"/>
      <c r="G553" s="73"/>
      <c r="H553" s="73"/>
      <c r="I553" s="73"/>
      <c r="J553" s="74">
        <f>SUM(J546:J552)</f>
        <v>948932.45500000007</v>
      </c>
      <c r="K553" s="75">
        <f>SUM(K546:K552)</f>
        <v>296060.875</v>
      </c>
      <c r="L553" s="76">
        <f>SUM(L546:L552)</f>
        <v>1244993.33</v>
      </c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</row>
    <row r="554" spans="1:23" ht="25.5" customHeight="1" thickTop="1" thickBot="1">
      <c r="A554" s="19"/>
      <c r="B554" s="20" t="s">
        <v>14</v>
      </c>
      <c r="C554" s="20"/>
      <c r="D554" s="20"/>
      <c r="E554" s="21"/>
      <c r="F554" s="21"/>
      <c r="G554" s="21"/>
      <c r="H554" s="21"/>
      <c r="I554" s="21" t="s">
        <v>63</v>
      </c>
      <c r="J554" s="21">
        <f>L554*50%</f>
        <v>118558.33499999996</v>
      </c>
      <c r="K554" s="121">
        <f>L554*50%</f>
        <v>118558.33499999996</v>
      </c>
      <c r="L554" s="78">
        <f>L545-L553</f>
        <v>237116.66999999993</v>
      </c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</row>
    <row r="555" spans="1:23" ht="21.75" customHeight="1" thickTop="1" thickBot="1">
      <c r="A555" s="365" t="s">
        <v>16</v>
      </c>
      <c r="B555" s="366"/>
      <c r="C555" s="366"/>
      <c r="D555" s="366"/>
      <c r="E555" s="366"/>
      <c r="F555" s="366"/>
      <c r="G555" s="367"/>
      <c r="H555" s="123"/>
      <c r="I555" s="124"/>
      <c r="J555" s="125">
        <v>43252</v>
      </c>
      <c r="K555" s="125">
        <v>43282</v>
      </c>
      <c r="L555" s="126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</row>
    <row r="556" spans="1:23" ht="21.75" customHeight="1" thickTop="1">
      <c r="A556" s="80"/>
      <c r="B556" s="80" t="s">
        <v>17</v>
      </c>
      <c r="C556" s="80"/>
      <c r="D556" s="80" t="s">
        <v>18</v>
      </c>
      <c r="E556" s="80"/>
      <c r="F556" s="368" t="s">
        <v>19</v>
      </c>
      <c r="G556" s="368"/>
      <c r="H556" s="368"/>
      <c r="I556" s="117"/>
      <c r="J556" s="368" t="s">
        <v>19</v>
      </c>
      <c r="K556" s="368"/>
      <c r="L556" s="368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</row>
    <row r="557" spans="1:23" ht="25.5" customHeight="1">
      <c r="A557" s="79" t="s">
        <v>0</v>
      </c>
      <c r="B557" s="118"/>
      <c r="C557" s="79"/>
      <c r="D557" s="79"/>
      <c r="E557" s="79"/>
      <c r="F557" s="79"/>
      <c r="G557" s="79"/>
      <c r="H557" s="79"/>
      <c r="I557" s="79"/>
      <c r="J557" s="79"/>
      <c r="K557" s="79"/>
      <c r="L557" s="82">
        <v>19</v>
      </c>
      <c r="M557" s="79"/>
      <c r="N557" s="79"/>
      <c r="O557" s="79"/>
      <c r="P557" s="80"/>
      <c r="Q557" s="80"/>
      <c r="R557" s="80"/>
      <c r="S557" s="80"/>
      <c r="T557" s="80"/>
      <c r="U557" s="80"/>
      <c r="V557" s="80"/>
      <c r="W557" s="80"/>
    </row>
    <row r="558" spans="1:23" ht="21" customHeight="1">
      <c r="A558" s="358" t="s">
        <v>108</v>
      </c>
      <c r="B558" s="358"/>
      <c r="C558" s="358"/>
      <c r="D558" s="358"/>
      <c r="E558" s="358"/>
      <c r="F558" s="358"/>
      <c r="G558" s="358"/>
      <c r="H558" s="358"/>
      <c r="I558" s="358"/>
      <c r="J558" s="358"/>
      <c r="K558" s="358"/>
      <c r="L558" s="358"/>
      <c r="M558" s="79"/>
      <c r="N558" s="79"/>
      <c r="O558" s="79"/>
      <c r="P558" s="80"/>
      <c r="Q558" s="80"/>
      <c r="R558" s="80"/>
      <c r="S558" s="80"/>
      <c r="T558" s="80"/>
      <c r="U558" s="80"/>
      <c r="V558" s="80"/>
      <c r="W558" s="80"/>
    </row>
    <row r="559" spans="1:23" ht="21" customHeight="1">
      <c r="A559" s="359" t="s">
        <v>52</v>
      </c>
      <c r="B559" s="359"/>
      <c r="C559" s="359"/>
      <c r="D559" s="359"/>
      <c r="E559" s="359"/>
      <c r="F559" s="359"/>
      <c r="G559" s="359"/>
      <c r="H559" s="359"/>
      <c r="I559" s="359"/>
      <c r="J559" s="359"/>
      <c r="K559" s="359"/>
      <c r="L559" s="359"/>
      <c r="M559" s="79"/>
      <c r="N559" s="79"/>
      <c r="O559" s="79"/>
      <c r="P559" s="80"/>
      <c r="Q559" s="80"/>
      <c r="R559" s="80"/>
      <c r="S559" s="80"/>
      <c r="T559" s="80"/>
      <c r="U559" s="80"/>
      <c r="V559" s="80"/>
      <c r="W559" s="80"/>
    </row>
    <row r="560" spans="1:23" ht="21" customHeight="1" thickBot="1">
      <c r="A560" s="359" t="s">
        <v>98</v>
      </c>
      <c r="B560" s="359"/>
      <c r="C560" s="359"/>
      <c r="D560" s="359"/>
      <c r="E560" s="359"/>
      <c r="F560" s="359"/>
      <c r="G560" s="359"/>
      <c r="H560" s="359"/>
      <c r="I560" s="359"/>
      <c r="J560" s="359"/>
      <c r="K560" s="359"/>
      <c r="L560" s="359"/>
      <c r="M560" s="83"/>
      <c r="N560" s="83"/>
      <c r="O560" s="83"/>
      <c r="P560" s="80"/>
      <c r="Q560" s="80"/>
      <c r="R560" s="80"/>
      <c r="S560" s="80"/>
      <c r="T560" s="80"/>
      <c r="U560" s="80"/>
      <c r="V560" s="80"/>
      <c r="W560" s="80"/>
    </row>
    <row r="561" spans="1:23" ht="19.5" customHeight="1" thickTop="1" thickBot="1">
      <c r="A561" s="47" t="s">
        <v>4</v>
      </c>
      <c r="B561" s="84" t="s">
        <v>47</v>
      </c>
      <c r="C561" s="84" t="s">
        <v>6</v>
      </c>
      <c r="D561" s="84" t="s">
        <v>21</v>
      </c>
      <c r="E561" s="84" t="s">
        <v>29</v>
      </c>
      <c r="F561" s="360" t="s">
        <v>7</v>
      </c>
      <c r="G561" s="360"/>
      <c r="H561" s="360"/>
      <c r="I561" s="361"/>
      <c r="J561" s="362" t="s">
        <v>33</v>
      </c>
      <c r="K561" s="363"/>
      <c r="L561" s="364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</row>
    <row r="562" spans="1:23" ht="21.75" customHeight="1" thickTop="1">
      <c r="A562" s="1"/>
      <c r="B562" s="29"/>
      <c r="C562" s="85" t="s">
        <v>8</v>
      </c>
      <c r="D562" s="85" t="s">
        <v>20</v>
      </c>
      <c r="E562" s="85" t="s">
        <v>30</v>
      </c>
      <c r="F562" s="63" t="s">
        <v>27</v>
      </c>
      <c r="G562" s="64" t="s">
        <v>25</v>
      </c>
      <c r="H562" s="65" t="s">
        <v>31</v>
      </c>
      <c r="I562" s="66" t="s">
        <v>25</v>
      </c>
      <c r="J562" s="64" t="s">
        <v>35</v>
      </c>
      <c r="K562" s="119" t="s">
        <v>36</v>
      </c>
      <c r="L562" s="120" t="s">
        <v>34</v>
      </c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</row>
    <row r="563" spans="1:23" ht="21" customHeight="1">
      <c r="A563" s="1"/>
      <c r="B563" s="2" t="s">
        <v>41</v>
      </c>
      <c r="C563" s="29" t="s">
        <v>8</v>
      </c>
      <c r="D563" s="29" t="s">
        <v>42</v>
      </c>
      <c r="E563" s="29" t="s">
        <v>9</v>
      </c>
      <c r="F563" s="67" t="s">
        <v>28</v>
      </c>
      <c r="G563" s="68" t="s">
        <v>26</v>
      </c>
      <c r="H563" s="69" t="s">
        <v>10</v>
      </c>
      <c r="I563" s="70" t="s">
        <v>32</v>
      </c>
      <c r="J563" s="90" t="s">
        <v>28</v>
      </c>
      <c r="K563" s="91" t="s">
        <v>37</v>
      </c>
      <c r="L563" s="92" t="s">
        <v>38</v>
      </c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</row>
    <row r="564" spans="1:23" ht="21.75" customHeight="1">
      <c r="A564" s="1">
        <v>1</v>
      </c>
      <c r="B564" s="2" t="s">
        <v>58</v>
      </c>
      <c r="C564" s="2"/>
      <c r="D564" s="2"/>
      <c r="E564" s="3">
        <v>750</v>
      </c>
      <c r="F564" s="4">
        <v>9287.7099999999991</v>
      </c>
      <c r="G564" s="5">
        <f>F564*E564</f>
        <v>6965782.4999999991</v>
      </c>
      <c r="H564" s="6">
        <v>1195.02</v>
      </c>
      <c r="I564" s="7">
        <f>H564*E564</f>
        <v>896265</v>
      </c>
      <c r="J564" s="5">
        <f>G564</f>
        <v>6965782.4999999991</v>
      </c>
      <c r="K564" s="8">
        <f>I564</f>
        <v>896265</v>
      </c>
      <c r="L564" s="9">
        <f>J564+K564</f>
        <v>7862047.4999999991</v>
      </c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</row>
    <row r="565" spans="1:23" ht="21.75" customHeight="1">
      <c r="A565" s="1">
        <v>2</v>
      </c>
      <c r="B565" s="2" t="s">
        <v>59</v>
      </c>
      <c r="C565" s="2"/>
      <c r="D565" s="2"/>
      <c r="E565" s="3">
        <v>650</v>
      </c>
      <c r="F565" s="4">
        <v>769.27</v>
      </c>
      <c r="G565" s="5">
        <f t="shared" ref="G565:G568" si="276">F565*E565</f>
        <v>500025.5</v>
      </c>
      <c r="H565" s="6">
        <v>0</v>
      </c>
      <c r="I565" s="7">
        <f t="shared" ref="I565:I568" si="277">H565*E565</f>
        <v>0</v>
      </c>
      <c r="J565" s="5">
        <f t="shared" ref="J565:J568" si="278">G565</f>
        <v>500025.5</v>
      </c>
      <c r="K565" s="8">
        <f t="shared" ref="K565:K568" si="279">I565</f>
        <v>0</v>
      </c>
      <c r="L565" s="9">
        <f t="shared" ref="L565:L568" si="280">J565+K565</f>
        <v>500025.5</v>
      </c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</row>
    <row r="566" spans="1:23" ht="21.75" customHeight="1">
      <c r="A566" s="1"/>
      <c r="B566" s="2" t="s">
        <v>60</v>
      </c>
      <c r="C566" s="2"/>
      <c r="D566" s="2"/>
      <c r="E566" s="3">
        <v>200</v>
      </c>
      <c r="F566" s="4">
        <v>358.61</v>
      </c>
      <c r="G566" s="5">
        <f t="shared" si="276"/>
        <v>71722</v>
      </c>
      <c r="H566" s="6">
        <v>0</v>
      </c>
      <c r="I566" s="7">
        <f t="shared" si="277"/>
        <v>0</v>
      </c>
      <c r="J566" s="5">
        <f t="shared" si="278"/>
        <v>71722</v>
      </c>
      <c r="K566" s="8">
        <f t="shared" si="279"/>
        <v>0</v>
      </c>
      <c r="L566" s="9">
        <f t="shared" si="280"/>
        <v>71722</v>
      </c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</row>
    <row r="567" spans="1:23" ht="21.75" customHeight="1">
      <c r="A567" s="1"/>
      <c r="B567" s="2"/>
      <c r="C567" s="2"/>
      <c r="D567" s="2"/>
      <c r="E567" s="3"/>
      <c r="F567" s="4"/>
      <c r="G567" s="5">
        <f t="shared" si="276"/>
        <v>0</v>
      </c>
      <c r="H567" s="6"/>
      <c r="I567" s="7">
        <f t="shared" si="277"/>
        <v>0</v>
      </c>
      <c r="J567" s="5">
        <f t="shared" si="278"/>
        <v>0</v>
      </c>
      <c r="K567" s="8">
        <f t="shared" si="279"/>
        <v>0</v>
      </c>
      <c r="L567" s="9">
        <f t="shared" si="280"/>
        <v>0</v>
      </c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</row>
    <row r="568" spans="1:23" ht="21.75" customHeight="1" thickBot="1">
      <c r="A568" s="10"/>
      <c r="B568" s="11"/>
      <c r="C568" s="11"/>
      <c r="D568" s="11"/>
      <c r="E568" s="12"/>
      <c r="F568" s="13"/>
      <c r="G568" s="5">
        <f t="shared" si="276"/>
        <v>0</v>
      </c>
      <c r="H568" s="15"/>
      <c r="I568" s="7">
        <f t="shared" si="277"/>
        <v>0</v>
      </c>
      <c r="J568" s="5">
        <f t="shared" si="278"/>
        <v>0</v>
      </c>
      <c r="K568" s="8">
        <f t="shared" si="279"/>
        <v>0</v>
      </c>
      <c r="L568" s="9">
        <f t="shared" si="280"/>
        <v>0</v>
      </c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</row>
    <row r="569" spans="1:23" ht="30.75" customHeight="1" thickTop="1" thickBot="1">
      <c r="A569" s="19"/>
      <c r="B569" s="20" t="s">
        <v>50</v>
      </c>
      <c r="C569" s="20"/>
      <c r="D569" s="20"/>
      <c r="E569" s="21"/>
      <c r="F569" s="22">
        <f t="shared" ref="F569:L569" si="281">SUM(F564:F568)</f>
        <v>10415.59</v>
      </c>
      <c r="G569" s="23">
        <f t="shared" si="281"/>
        <v>7537529.9999999991</v>
      </c>
      <c r="H569" s="24">
        <f t="shared" si="281"/>
        <v>1195.02</v>
      </c>
      <c r="I569" s="25">
        <f t="shared" si="281"/>
        <v>896265</v>
      </c>
      <c r="J569" s="23">
        <f t="shared" si="281"/>
        <v>7537529.9999999991</v>
      </c>
      <c r="K569" s="26">
        <f t="shared" si="281"/>
        <v>896265</v>
      </c>
      <c r="L569" s="27">
        <f t="shared" si="281"/>
        <v>8433795</v>
      </c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</row>
    <row r="570" spans="1:23" ht="21.75" customHeight="1" thickTop="1">
      <c r="A570" s="47"/>
      <c r="B570" s="48" t="s">
        <v>48</v>
      </c>
      <c r="C570" s="48"/>
      <c r="D570" s="48"/>
      <c r="E570" s="49">
        <v>0</v>
      </c>
      <c r="F570" s="50">
        <v>0</v>
      </c>
      <c r="G570" s="51">
        <v>0</v>
      </c>
      <c r="H570" s="53">
        <v>0</v>
      </c>
      <c r="I570" s="51">
        <v>0</v>
      </c>
      <c r="J570" s="51">
        <v>0</v>
      </c>
      <c r="K570" s="51">
        <v>0</v>
      </c>
      <c r="L570" s="54">
        <v>0</v>
      </c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</row>
    <row r="571" spans="1:23" ht="21.75" customHeight="1">
      <c r="A571" s="1">
        <v>4</v>
      </c>
      <c r="B571" s="2" t="s">
        <v>45</v>
      </c>
      <c r="C571" s="2"/>
      <c r="D571" s="2"/>
      <c r="E571" s="3">
        <v>22.5</v>
      </c>
      <c r="F571" s="4">
        <v>7005.78</v>
      </c>
      <c r="G571" s="5">
        <f t="shared" ref="G571" si="282">F571*E571</f>
        <v>157630.04999999999</v>
      </c>
      <c r="H571" s="6">
        <v>1195.02</v>
      </c>
      <c r="I571" s="5">
        <f t="shared" ref="I571:I573" si="283">H571*E571</f>
        <v>26887.95</v>
      </c>
      <c r="J571" s="5">
        <f t="shared" ref="J571:J573" si="284">G571</f>
        <v>157630.04999999999</v>
      </c>
      <c r="K571" s="5">
        <f t="shared" ref="K571:K573" si="285">I571</f>
        <v>26887.95</v>
      </c>
      <c r="L571" s="9">
        <f t="shared" ref="L571:L573" si="286">J571+K571</f>
        <v>184518</v>
      </c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</row>
    <row r="572" spans="1:23" ht="21.75" customHeight="1">
      <c r="A572" s="1">
        <v>5</v>
      </c>
      <c r="B572" s="2" t="s">
        <v>46</v>
      </c>
      <c r="C572" s="2"/>
      <c r="D572" s="2"/>
      <c r="E572" s="3">
        <v>0</v>
      </c>
      <c r="F572" s="4">
        <v>0</v>
      </c>
      <c r="G572" s="5">
        <v>0</v>
      </c>
      <c r="H572" s="6"/>
      <c r="I572" s="5">
        <f t="shared" si="283"/>
        <v>0</v>
      </c>
      <c r="J572" s="5">
        <f t="shared" si="284"/>
        <v>0</v>
      </c>
      <c r="K572" s="5">
        <f t="shared" si="285"/>
        <v>0</v>
      </c>
      <c r="L572" s="9">
        <f t="shared" si="286"/>
        <v>0</v>
      </c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</row>
    <row r="573" spans="1:23" ht="21.75" customHeight="1">
      <c r="A573" s="1">
        <v>6</v>
      </c>
      <c r="B573" s="2"/>
      <c r="C573" s="2"/>
      <c r="D573" s="2"/>
      <c r="E573" s="3"/>
      <c r="F573" s="4"/>
      <c r="G573" s="5">
        <f t="shared" ref="G573" si="287">F573*E573</f>
        <v>0</v>
      </c>
      <c r="H573" s="6"/>
      <c r="I573" s="5">
        <f t="shared" si="283"/>
        <v>0</v>
      </c>
      <c r="J573" s="5">
        <f t="shared" si="284"/>
        <v>0</v>
      </c>
      <c r="K573" s="5">
        <f t="shared" si="285"/>
        <v>0</v>
      </c>
      <c r="L573" s="9">
        <f t="shared" si="286"/>
        <v>0</v>
      </c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</row>
    <row r="574" spans="1:23" ht="21.75" customHeight="1">
      <c r="A574" s="10"/>
      <c r="B574" s="11"/>
      <c r="C574" s="11"/>
      <c r="D574" s="11"/>
      <c r="E574" s="12"/>
      <c r="F574" s="13"/>
      <c r="G574" s="52"/>
      <c r="H574" s="15"/>
      <c r="I574" s="52"/>
      <c r="J574" s="52"/>
      <c r="K574" s="52"/>
      <c r="L574" s="18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</row>
    <row r="575" spans="1:23" ht="21.75" customHeight="1" thickBot="1">
      <c r="A575" s="32"/>
      <c r="B575" s="33" t="s">
        <v>49</v>
      </c>
      <c r="C575" s="33"/>
      <c r="D575" s="33"/>
      <c r="E575" s="34"/>
      <c r="F575" s="34">
        <f t="shared" ref="F575:L575" si="288">SUM(F570:F574)</f>
        <v>7005.78</v>
      </c>
      <c r="G575" s="34">
        <f t="shared" si="288"/>
        <v>157630.04999999999</v>
      </c>
      <c r="H575" s="34">
        <f t="shared" si="288"/>
        <v>1195.02</v>
      </c>
      <c r="I575" s="34">
        <f t="shared" si="288"/>
        <v>26887.95</v>
      </c>
      <c r="J575" s="34">
        <f t="shared" si="288"/>
        <v>157630.04999999999</v>
      </c>
      <c r="K575" s="34">
        <f t="shared" si="288"/>
        <v>26887.95</v>
      </c>
      <c r="L575" s="35">
        <f t="shared" si="288"/>
        <v>184518</v>
      </c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</row>
    <row r="576" spans="1:23" ht="27.75" customHeight="1" thickTop="1" thickBot="1">
      <c r="A576" s="19"/>
      <c r="B576" s="20" t="s">
        <v>11</v>
      </c>
      <c r="C576" s="20"/>
      <c r="D576" s="36"/>
      <c r="E576" s="21"/>
      <c r="F576" s="22">
        <v>0</v>
      </c>
      <c r="G576" s="23">
        <f>G569+G575</f>
        <v>7695160.0499999989</v>
      </c>
      <c r="H576" s="37">
        <v>0</v>
      </c>
      <c r="I576" s="55">
        <f>I569+I575</f>
        <v>923152.95</v>
      </c>
      <c r="J576" s="39">
        <f>J569+J575</f>
        <v>7695160.0499999989</v>
      </c>
      <c r="K576" s="40">
        <f>K569+K575</f>
        <v>923152.95</v>
      </c>
      <c r="L576" s="27">
        <f>L569+L575</f>
        <v>8618313</v>
      </c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</row>
    <row r="577" spans="1:23" ht="21.75" customHeight="1" thickTop="1">
      <c r="A577" s="28"/>
      <c r="B577" s="41" t="s">
        <v>12</v>
      </c>
      <c r="C577" s="29">
        <v>0</v>
      </c>
      <c r="D577" s="29">
        <v>0</v>
      </c>
      <c r="E577" s="30">
        <v>0</v>
      </c>
      <c r="F577" s="30">
        <v>0</v>
      </c>
      <c r="G577" s="30">
        <v>0</v>
      </c>
      <c r="H577" s="30">
        <v>0</v>
      </c>
      <c r="I577" s="30">
        <v>0</v>
      </c>
      <c r="J577" s="30">
        <v>0</v>
      </c>
      <c r="K577" s="31">
        <v>0</v>
      </c>
      <c r="L577" s="42">
        <v>0</v>
      </c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</row>
    <row r="578" spans="1:23" ht="21.75" customHeight="1">
      <c r="A578" s="1"/>
      <c r="B578" s="43" t="s">
        <v>22</v>
      </c>
      <c r="C578" s="2"/>
      <c r="D578" s="2"/>
      <c r="E578" s="3"/>
      <c r="F578" s="3">
        <v>0</v>
      </c>
      <c r="G578" s="44">
        <f>G569*5%</f>
        <v>376876.5</v>
      </c>
      <c r="H578" s="44">
        <v>0</v>
      </c>
      <c r="I578" s="44">
        <f>I569*5%</f>
        <v>44813.25</v>
      </c>
      <c r="J578" s="44">
        <f>J569*5%</f>
        <v>376876.5</v>
      </c>
      <c r="K578" s="45">
        <f>K569*5%</f>
        <v>44813.25</v>
      </c>
      <c r="L578" s="46">
        <f>J578+K578</f>
        <v>421689.75</v>
      </c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</row>
    <row r="579" spans="1:23" ht="21.75" customHeight="1">
      <c r="A579" s="1"/>
      <c r="B579" s="43" t="s">
        <v>53</v>
      </c>
      <c r="C579" s="2"/>
      <c r="D579" s="2"/>
      <c r="E579" s="3"/>
      <c r="F579" s="3"/>
      <c r="G579" s="44"/>
      <c r="H579" s="44"/>
      <c r="I579" s="44"/>
      <c r="J579" s="44">
        <v>0</v>
      </c>
      <c r="K579" s="45">
        <v>0</v>
      </c>
      <c r="L579" s="46">
        <f>J579+K579</f>
        <v>0</v>
      </c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</row>
    <row r="580" spans="1:23" ht="21.75" customHeight="1">
      <c r="A580" s="1"/>
      <c r="B580" s="43" t="s">
        <v>56</v>
      </c>
      <c r="C580" s="2"/>
      <c r="D580" s="2"/>
      <c r="E580" s="3"/>
      <c r="F580" s="3"/>
      <c r="G580" s="44"/>
      <c r="H580" s="44"/>
      <c r="I580" s="44"/>
      <c r="J580" s="44">
        <v>2173980</v>
      </c>
      <c r="K580" s="45">
        <v>3363814.85</v>
      </c>
      <c r="L580" s="46">
        <f t="shared" ref="L580:L583" si="289">J580+K580</f>
        <v>5537794.8499999996</v>
      </c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</row>
    <row r="581" spans="1:23" ht="21.75" customHeight="1">
      <c r="A581" s="1"/>
      <c r="B581" s="71" t="s">
        <v>57</v>
      </c>
      <c r="C581" s="2"/>
      <c r="D581" s="2"/>
      <c r="E581" s="3"/>
      <c r="F581" s="3"/>
      <c r="G581" s="44"/>
      <c r="H581" s="44"/>
      <c r="I581" s="44"/>
      <c r="J581" s="44">
        <v>991560.25</v>
      </c>
      <c r="K581" s="45">
        <v>788928.45</v>
      </c>
      <c r="L581" s="46">
        <f t="shared" si="289"/>
        <v>1780488.7</v>
      </c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</row>
    <row r="582" spans="1:23" ht="21.75" customHeight="1">
      <c r="A582" s="1"/>
      <c r="B582" s="43" t="s">
        <v>55</v>
      </c>
      <c r="C582" s="2"/>
      <c r="D582" s="2"/>
      <c r="E582" s="3"/>
      <c r="F582" s="3"/>
      <c r="G582" s="44"/>
      <c r="H582" s="44"/>
      <c r="I582" s="44"/>
      <c r="J582" s="44">
        <v>0</v>
      </c>
      <c r="K582" s="45">
        <v>0</v>
      </c>
      <c r="L582" s="46">
        <f t="shared" si="289"/>
        <v>0</v>
      </c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</row>
    <row r="583" spans="1:23" ht="21.75" customHeight="1">
      <c r="A583" s="1"/>
      <c r="B583" s="43" t="s">
        <v>99</v>
      </c>
      <c r="C583" s="2"/>
      <c r="D583" s="2"/>
      <c r="E583" s="3"/>
      <c r="F583" s="3"/>
      <c r="G583" s="44"/>
      <c r="H583" s="44"/>
      <c r="I583" s="44"/>
      <c r="J583" s="44">
        <v>0</v>
      </c>
      <c r="K583" s="45">
        <v>53750</v>
      </c>
      <c r="L583" s="46">
        <f t="shared" si="289"/>
        <v>53750</v>
      </c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</row>
    <row r="584" spans="1:23" ht="25.5" customHeight="1" thickBot="1">
      <c r="A584" s="111"/>
      <c r="B584" s="72" t="s">
        <v>13</v>
      </c>
      <c r="C584" s="72"/>
      <c r="D584" s="72"/>
      <c r="E584" s="73"/>
      <c r="F584" s="73"/>
      <c r="G584" s="73"/>
      <c r="H584" s="73"/>
      <c r="I584" s="73"/>
      <c r="J584" s="74">
        <f>SUM(J577:J583)</f>
        <v>3542416.75</v>
      </c>
      <c r="K584" s="75">
        <f>SUM(K577:K583)</f>
        <v>4251306.55</v>
      </c>
      <c r="L584" s="76">
        <f>SUM(L577:L583)</f>
        <v>7793723.2999999998</v>
      </c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</row>
    <row r="585" spans="1:23" ht="25.5" customHeight="1" thickTop="1" thickBot="1">
      <c r="A585" s="19"/>
      <c r="B585" s="20" t="s">
        <v>14</v>
      </c>
      <c r="C585" s="20"/>
      <c r="D585" s="20"/>
      <c r="E585" s="21"/>
      <c r="F585" s="21"/>
      <c r="G585" s="21"/>
      <c r="H585" s="21"/>
      <c r="I585" s="21" t="s">
        <v>63</v>
      </c>
      <c r="J585" s="77">
        <v>43311</v>
      </c>
      <c r="K585" s="24">
        <f>L585</f>
        <v>824589.70000000019</v>
      </c>
      <c r="L585" s="78">
        <f>L576-L584</f>
        <v>824589.70000000019</v>
      </c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</row>
    <row r="586" spans="1:23" ht="21.75" customHeight="1" thickTop="1" thickBot="1">
      <c r="A586" s="365" t="s">
        <v>16</v>
      </c>
      <c r="B586" s="366"/>
      <c r="C586" s="366"/>
      <c r="D586" s="366"/>
      <c r="E586" s="366"/>
      <c r="F586" s="366"/>
      <c r="G586" s="367"/>
      <c r="H586" s="365" t="s">
        <v>62</v>
      </c>
      <c r="I586" s="366"/>
      <c r="J586" s="366"/>
      <c r="K586" s="366"/>
      <c r="L586" s="367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</row>
    <row r="587" spans="1:23" ht="21.75" customHeight="1" thickTop="1">
      <c r="A587" s="80"/>
      <c r="B587" s="122" t="s">
        <v>17</v>
      </c>
      <c r="C587" s="122"/>
      <c r="D587" s="122" t="s">
        <v>18</v>
      </c>
      <c r="E587" s="80"/>
      <c r="F587" s="368" t="s">
        <v>19</v>
      </c>
      <c r="G587" s="368"/>
      <c r="H587" s="368"/>
      <c r="I587" s="117"/>
      <c r="J587" s="368" t="s">
        <v>19</v>
      </c>
      <c r="K587" s="368"/>
      <c r="L587" s="368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</row>
    <row r="588" spans="1:23" ht="27" customHeight="1">
      <c r="A588" s="79" t="s">
        <v>0</v>
      </c>
      <c r="B588" s="118"/>
      <c r="C588" s="79"/>
      <c r="D588" s="79"/>
      <c r="E588" s="79"/>
      <c r="F588" s="79"/>
      <c r="G588" s="79"/>
      <c r="H588" s="79"/>
      <c r="I588" s="79"/>
      <c r="J588" s="79"/>
      <c r="K588" s="79"/>
      <c r="L588" s="82">
        <v>20</v>
      </c>
      <c r="M588" s="79"/>
      <c r="N588" s="79"/>
      <c r="O588" s="79"/>
      <c r="P588" s="80"/>
      <c r="Q588" s="80"/>
      <c r="R588" s="80"/>
      <c r="S588" s="80"/>
      <c r="T588" s="80"/>
      <c r="U588" s="80"/>
      <c r="V588" s="80"/>
      <c r="W588" s="80"/>
    </row>
    <row r="589" spans="1:23" ht="21" customHeight="1">
      <c r="A589" s="358" t="s">
        <v>100</v>
      </c>
      <c r="B589" s="358"/>
      <c r="C589" s="358"/>
      <c r="D589" s="358"/>
      <c r="E589" s="358"/>
      <c r="F589" s="358"/>
      <c r="G589" s="358"/>
      <c r="H589" s="358"/>
      <c r="I589" s="358"/>
      <c r="J589" s="358"/>
      <c r="K589" s="358"/>
      <c r="L589" s="358"/>
      <c r="M589" s="79"/>
      <c r="N589" s="79"/>
      <c r="O589" s="79"/>
      <c r="P589" s="80"/>
      <c r="Q589" s="80"/>
      <c r="R589" s="80"/>
      <c r="S589" s="80"/>
      <c r="T589" s="80"/>
      <c r="U589" s="80"/>
      <c r="V589" s="80"/>
      <c r="W589" s="80"/>
    </row>
    <row r="590" spans="1:23" ht="21" customHeight="1">
      <c r="A590" s="359" t="s">
        <v>52</v>
      </c>
      <c r="B590" s="359"/>
      <c r="C590" s="359"/>
      <c r="D590" s="359"/>
      <c r="E590" s="359"/>
      <c r="F590" s="359"/>
      <c r="G590" s="359"/>
      <c r="H590" s="359"/>
      <c r="I590" s="359"/>
      <c r="J590" s="359"/>
      <c r="K590" s="359"/>
      <c r="L590" s="359"/>
      <c r="M590" s="79"/>
      <c r="N590" s="79"/>
      <c r="O590" s="79"/>
      <c r="P590" s="80"/>
      <c r="Q590" s="80"/>
      <c r="R590" s="80"/>
      <c r="S590" s="80"/>
      <c r="T590" s="80"/>
      <c r="U590" s="80"/>
      <c r="V590" s="80"/>
      <c r="W590" s="80"/>
    </row>
    <row r="591" spans="1:23" ht="21" customHeight="1" thickBot="1">
      <c r="A591" s="359" t="s">
        <v>102</v>
      </c>
      <c r="B591" s="359"/>
      <c r="C591" s="359"/>
      <c r="D591" s="359"/>
      <c r="E591" s="359"/>
      <c r="F591" s="359"/>
      <c r="G591" s="359"/>
      <c r="H591" s="359"/>
      <c r="I591" s="359"/>
      <c r="J591" s="359"/>
      <c r="K591" s="359"/>
      <c r="L591" s="359"/>
      <c r="M591" s="83"/>
      <c r="N591" s="83"/>
      <c r="O591" s="83"/>
      <c r="P591" s="80"/>
      <c r="Q591" s="80"/>
      <c r="R591" s="80"/>
      <c r="S591" s="80"/>
      <c r="T591" s="80"/>
      <c r="U591" s="80"/>
      <c r="V591" s="80"/>
      <c r="W591" s="80"/>
    </row>
    <row r="592" spans="1:23" ht="19.5" customHeight="1" thickTop="1" thickBot="1">
      <c r="A592" s="47" t="s">
        <v>4</v>
      </c>
      <c r="B592" s="84" t="s">
        <v>47</v>
      </c>
      <c r="C592" s="84" t="s">
        <v>6</v>
      </c>
      <c r="D592" s="84" t="s">
        <v>21</v>
      </c>
      <c r="E592" s="84" t="s">
        <v>29</v>
      </c>
      <c r="F592" s="360" t="s">
        <v>7</v>
      </c>
      <c r="G592" s="360"/>
      <c r="H592" s="360"/>
      <c r="I592" s="361"/>
      <c r="J592" s="362" t="s">
        <v>33</v>
      </c>
      <c r="K592" s="363"/>
      <c r="L592" s="364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</row>
    <row r="593" spans="1:23" ht="21.75" customHeight="1" thickTop="1">
      <c r="A593" s="1"/>
      <c r="B593" s="29"/>
      <c r="C593" s="85" t="s">
        <v>8</v>
      </c>
      <c r="D593" s="85" t="s">
        <v>20</v>
      </c>
      <c r="E593" s="85" t="s">
        <v>30</v>
      </c>
      <c r="F593" s="63" t="s">
        <v>27</v>
      </c>
      <c r="G593" s="64" t="s">
        <v>25</v>
      </c>
      <c r="H593" s="65" t="s">
        <v>31</v>
      </c>
      <c r="I593" s="66" t="s">
        <v>25</v>
      </c>
      <c r="J593" s="64" t="s">
        <v>35</v>
      </c>
      <c r="K593" s="119" t="s">
        <v>36</v>
      </c>
      <c r="L593" s="120" t="s">
        <v>34</v>
      </c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</row>
    <row r="594" spans="1:23" ht="21" customHeight="1">
      <c r="A594" s="1"/>
      <c r="B594" s="2" t="s">
        <v>41</v>
      </c>
      <c r="C594" s="29" t="s">
        <v>8</v>
      </c>
      <c r="D594" s="29" t="s">
        <v>42</v>
      </c>
      <c r="E594" s="29" t="s">
        <v>9</v>
      </c>
      <c r="F594" s="67" t="s">
        <v>28</v>
      </c>
      <c r="G594" s="68" t="s">
        <v>26</v>
      </c>
      <c r="H594" s="69" t="s">
        <v>10</v>
      </c>
      <c r="I594" s="70" t="s">
        <v>32</v>
      </c>
      <c r="J594" s="90" t="s">
        <v>28</v>
      </c>
      <c r="K594" s="91" t="s">
        <v>37</v>
      </c>
      <c r="L594" s="92" t="s">
        <v>38</v>
      </c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</row>
    <row r="595" spans="1:23" ht="21.75" customHeight="1">
      <c r="A595" s="1">
        <v>1</v>
      </c>
      <c r="B595" s="2" t="s">
        <v>43</v>
      </c>
      <c r="C595" s="2"/>
      <c r="D595" s="2"/>
      <c r="E595" s="3">
        <v>830</v>
      </c>
      <c r="F595" s="56">
        <v>713.66</v>
      </c>
      <c r="G595" s="5">
        <f>F595*E595</f>
        <v>592337.79999999993</v>
      </c>
      <c r="H595" s="59">
        <v>431.21</v>
      </c>
      <c r="I595" s="7">
        <f>H595*E595</f>
        <v>357904.3</v>
      </c>
      <c r="J595" s="5">
        <f>G595</f>
        <v>592337.79999999993</v>
      </c>
      <c r="K595" s="8">
        <f>I595</f>
        <v>357904.3</v>
      </c>
      <c r="L595" s="9">
        <f>J595+K595</f>
        <v>950242.09999999986</v>
      </c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</row>
    <row r="596" spans="1:23" ht="21.75" customHeight="1">
      <c r="A596" s="1">
        <v>2</v>
      </c>
      <c r="B596" s="2" t="s">
        <v>44</v>
      </c>
      <c r="C596" s="2"/>
      <c r="D596" s="2"/>
      <c r="E596" s="3">
        <v>200</v>
      </c>
      <c r="F596" s="56">
        <v>0</v>
      </c>
      <c r="G596" s="5">
        <f t="shared" ref="G596" si="290">F596*E596</f>
        <v>0</v>
      </c>
      <c r="H596" s="59">
        <v>0</v>
      </c>
      <c r="I596" s="7">
        <f t="shared" ref="I596" si="291">H596*E596</f>
        <v>0</v>
      </c>
      <c r="J596" s="5">
        <f t="shared" ref="J596" si="292">G596</f>
        <v>0</v>
      </c>
      <c r="K596" s="8">
        <f t="shared" ref="K596" si="293">I596</f>
        <v>0</v>
      </c>
      <c r="L596" s="9">
        <f t="shared" ref="L596" si="294">J596+K596</f>
        <v>0</v>
      </c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</row>
    <row r="597" spans="1:23" ht="21.75" customHeight="1">
      <c r="A597" s="1"/>
      <c r="B597" s="2"/>
      <c r="C597" s="2"/>
      <c r="D597" s="2"/>
      <c r="E597" s="3"/>
      <c r="F597" s="56"/>
      <c r="G597" s="5"/>
      <c r="H597" s="59"/>
      <c r="I597" s="7"/>
      <c r="J597" s="5"/>
      <c r="K597" s="8"/>
      <c r="L597" s="9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</row>
    <row r="598" spans="1:23" ht="21.75" customHeight="1">
      <c r="A598" s="1"/>
      <c r="B598" s="2"/>
      <c r="C598" s="2"/>
      <c r="D598" s="2"/>
      <c r="E598" s="3"/>
      <c r="F598" s="56"/>
      <c r="G598" s="5"/>
      <c r="H598" s="59"/>
      <c r="I598" s="7"/>
      <c r="J598" s="5"/>
      <c r="K598" s="8"/>
      <c r="L598" s="9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</row>
    <row r="599" spans="1:23" ht="21.75" customHeight="1" thickBot="1">
      <c r="A599" s="10"/>
      <c r="B599" s="11"/>
      <c r="C599" s="11"/>
      <c r="D599" s="11"/>
      <c r="E599" s="12"/>
      <c r="F599" s="57"/>
      <c r="G599" s="14"/>
      <c r="H599" s="60"/>
      <c r="I599" s="16"/>
      <c r="J599" s="14"/>
      <c r="K599" s="17"/>
      <c r="L599" s="18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</row>
    <row r="600" spans="1:23" ht="30.75" customHeight="1" thickTop="1" thickBot="1">
      <c r="A600" s="19"/>
      <c r="B600" s="20" t="s">
        <v>50</v>
      </c>
      <c r="C600" s="20"/>
      <c r="D600" s="20"/>
      <c r="E600" s="21"/>
      <c r="F600" s="58">
        <f t="shared" ref="F600:L600" si="295">SUM(F595:F599)</f>
        <v>713.66</v>
      </c>
      <c r="G600" s="23">
        <f t="shared" si="295"/>
        <v>592337.79999999993</v>
      </c>
      <c r="H600" s="61">
        <f t="shared" si="295"/>
        <v>431.21</v>
      </c>
      <c r="I600" s="25">
        <f t="shared" si="295"/>
        <v>357904.3</v>
      </c>
      <c r="J600" s="23">
        <f t="shared" si="295"/>
        <v>592337.79999999993</v>
      </c>
      <c r="K600" s="26">
        <f t="shared" si="295"/>
        <v>357904.3</v>
      </c>
      <c r="L600" s="27">
        <f t="shared" si="295"/>
        <v>950242.09999999986</v>
      </c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</row>
    <row r="601" spans="1:23" ht="21.75" customHeight="1" thickTop="1">
      <c r="A601" s="47"/>
      <c r="B601" s="48" t="s">
        <v>48</v>
      </c>
      <c r="C601" s="48"/>
      <c r="D601" s="48"/>
      <c r="E601" s="49">
        <v>0</v>
      </c>
      <c r="F601" s="50">
        <v>0</v>
      </c>
      <c r="G601" s="51">
        <v>0</v>
      </c>
      <c r="H601" s="53">
        <v>0</v>
      </c>
      <c r="I601" s="51">
        <v>0</v>
      </c>
      <c r="J601" s="51">
        <v>0</v>
      </c>
      <c r="K601" s="51">
        <v>0</v>
      </c>
      <c r="L601" s="54">
        <v>0</v>
      </c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</row>
    <row r="602" spans="1:23" ht="21.75" customHeight="1">
      <c r="A602" s="1">
        <v>4</v>
      </c>
      <c r="B602" s="2" t="s">
        <v>45</v>
      </c>
      <c r="C602" s="2"/>
      <c r="D602" s="2"/>
      <c r="E602" s="3">
        <v>20</v>
      </c>
      <c r="F602" s="4">
        <v>0</v>
      </c>
      <c r="G602" s="5">
        <f t="shared" ref="G602:G604" si="296">F602*E602</f>
        <v>0</v>
      </c>
      <c r="H602" s="6">
        <v>0</v>
      </c>
      <c r="I602" s="5">
        <f t="shared" ref="I602:I604" si="297">H602*E602</f>
        <v>0</v>
      </c>
      <c r="J602" s="5">
        <f t="shared" ref="J602:J604" si="298">G602</f>
        <v>0</v>
      </c>
      <c r="K602" s="5">
        <f t="shared" ref="K602:K604" si="299">I602</f>
        <v>0</v>
      </c>
      <c r="L602" s="9">
        <f t="shared" ref="L602:L604" si="300">J602+K602</f>
        <v>0</v>
      </c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</row>
    <row r="603" spans="1:23" ht="21.75" customHeight="1">
      <c r="A603" s="1">
        <v>5</v>
      </c>
      <c r="B603" s="2" t="s">
        <v>46</v>
      </c>
      <c r="C603" s="2"/>
      <c r="D603" s="2"/>
      <c r="E603" s="3">
        <v>1</v>
      </c>
      <c r="F603" s="4">
        <v>0</v>
      </c>
      <c r="G603" s="5">
        <f t="shared" si="296"/>
        <v>0</v>
      </c>
      <c r="H603" s="6"/>
      <c r="I603" s="5">
        <f t="shared" si="297"/>
        <v>0</v>
      </c>
      <c r="J603" s="5">
        <f t="shared" si="298"/>
        <v>0</v>
      </c>
      <c r="K603" s="5">
        <f t="shared" si="299"/>
        <v>0</v>
      </c>
      <c r="L603" s="9">
        <f t="shared" si="300"/>
        <v>0</v>
      </c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</row>
    <row r="604" spans="1:23" ht="21.75" customHeight="1">
      <c r="A604" s="1">
        <v>6</v>
      </c>
      <c r="B604" s="2"/>
      <c r="C604" s="2"/>
      <c r="D604" s="2"/>
      <c r="E604" s="3"/>
      <c r="F604" s="4"/>
      <c r="G604" s="5">
        <f t="shared" si="296"/>
        <v>0</v>
      </c>
      <c r="H604" s="6"/>
      <c r="I604" s="5">
        <f t="shared" si="297"/>
        <v>0</v>
      </c>
      <c r="J604" s="5">
        <f t="shared" si="298"/>
        <v>0</v>
      </c>
      <c r="K604" s="5">
        <f t="shared" si="299"/>
        <v>0</v>
      </c>
      <c r="L604" s="9">
        <f t="shared" si="300"/>
        <v>0</v>
      </c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</row>
    <row r="605" spans="1:23" ht="21.75" customHeight="1">
      <c r="A605" s="10"/>
      <c r="B605" s="11"/>
      <c r="C605" s="11"/>
      <c r="D605" s="11"/>
      <c r="E605" s="12"/>
      <c r="F605" s="13"/>
      <c r="G605" s="52"/>
      <c r="H605" s="15"/>
      <c r="I605" s="52"/>
      <c r="J605" s="52"/>
      <c r="K605" s="52"/>
      <c r="L605" s="18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</row>
    <row r="606" spans="1:23" ht="21.75" customHeight="1" thickBot="1">
      <c r="A606" s="32"/>
      <c r="B606" s="33" t="s">
        <v>49</v>
      </c>
      <c r="C606" s="33"/>
      <c r="D606" s="33"/>
      <c r="E606" s="34"/>
      <c r="F606" s="34">
        <f t="shared" ref="F606:L606" si="301">SUM(F601:F605)</f>
        <v>0</v>
      </c>
      <c r="G606" s="34">
        <f t="shared" si="301"/>
        <v>0</v>
      </c>
      <c r="H606" s="34">
        <f t="shared" si="301"/>
        <v>0</v>
      </c>
      <c r="I606" s="34">
        <f t="shared" si="301"/>
        <v>0</v>
      </c>
      <c r="J606" s="34">
        <f t="shared" si="301"/>
        <v>0</v>
      </c>
      <c r="K606" s="34">
        <f t="shared" si="301"/>
        <v>0</v>
      </c>
      <c r="L606" s="35">
        <f t="shared" si="301"/>
        <v>0</v>
      </c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</row>
    <row r="607" spans="1:23" ht="27.75" customHeight="1" thickTop="1" thickBot="1">
      <c r="A607" s="19"/>
      <c r="B607" s="20" t="s">
        <v>11</v>
      </c>
      <c r="C607" s="20"/>
      <c r="D607" s="36"/>
      <c r="E607" s="21"/>
      <c r="F607" s="22">
        <v>0</v>
      </c>
      <c r="G607" s="23">
        <f>G600+G606</f>
        <v>592337.79999999993</v>
      </c>
      <c r="H607" s="37">
        <v>0</v>
      </c>
      <c r="I607" s="55">
        <f>I600+I606</f>
        <v>357904.3</v>
      </c>
      <c r="J607" s="39">
        <f>J600+J606</f>
        <v>592337.79999999993</v>
      </c>
      <c r="K607" s="40">
        <f>K600+K606</f>
        <v>357904.3</v>
      </c>
      <c r="L607" s="27">
        <f>L600+L606</f>
        <v>950242.09999999986</v>
      </c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</row>
    <row r="608" spans="1:23" ht="21.75" customHeight="1" thickTop="1">
      <c r="A608" s="28"/>
      <c r="B608" s="41" t="s">
        <v>12</v>
      </c>
      <c r="C608" s="29">
        <v>0</v>
      </c>
      <c r="D608" s="29">
        <v>0</v>
      </c>
      <c r="E608" s="30">
        <v>0</v>
      </c>
      <c r="F608" s="30">
        <v>0</v>
      </c>
      <c r="G608" s="30">
        <v>0</v>
      </c>
      <c r="H608" s="30">
        <v>0</v>
      </c>
      <c r="I608" s="30">
        <v>0</v>
      </c>
      <c r="J608" s="30">
        <v>0</v>
      </c>
      <c r="K608" s="31">
        <v>0</v>
      </c>
      <c r="L608" s="42">
        <v>0</v>
      </c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</row>
    <row r="609" spans="1:23" ht="21.75" customHeight="1">
      <c r="A609" s="1"/>
      <c r="B609" s="43" t="s">
        <v>89</v>
      </c>
      <c r="C609" s="2"/>
      <c r="D609" s="2"/>
      <c r="E609" s="3"/>
      <c r="F609" s="3">
        <v>0</v>
      </c>
      <c r="G609" s="44">
        <f>G600*10%</f>
        <v>59233.78</v>
      </c>
      <c r="H609" s="44">
        <v>0</v>
      </c>
      <c r="I609" s="44">
        <f>I600*10%</f>
        <v>35790.43</v>
      </c>
      <c r="J609" s="44">
        <f>J600*10%</f>
        <v>59233.78</v>
      </c>
      <c r="K609" s="45">
        <f>K600*10%</f>
        <v>35790.43</v>
      </c>
      <c r="L609" s="46">
        <f>J609+K609</f>
        <v>95024.209999999992</v>
      </c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</row>
    <row r="610" spans="1:23" ht="21.75" customHeight="1">
      <c r="A610" s="1"/>
      <c r="B610" s="43" t="s">
        <v>101</v>
      </c>
      <c r="C610" s="2"/>
      <c r="D610" s="2"/>
      <c r="E610" s="3"/>
      <c r="F610" s="3"/>
      <c r="G610" s="44"/>
      <c r="H610" s="44"/>
      <c r="I610" s="44"/>
      <c r="J610" s="44">
        <v>352000</v>
      </c>
      <c r="K610" s="45">
        <v>0</v>
      </c>
      <c r="L610" s="46">
        <f>J610+K610</f>
        <v>352000</v>
      </c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</row>
    <row r="611" spans="1:23" ht="21.75" customHeight="1">
      <c r="A611" s="1"/>
      <c r="B611" s="43" t="s">
        <v>66</v>
      </c>
      <c r="C611" s="2"/>
      <c r="D611" s="2"/>
      <c r="E611" s="3"/>
      <c r="F611" s="3"/>
      <c r="G611" s="44"/>
      <c r="H611" s="44"/>
      <c r="I611" s="44"/>
      <c r="J611" s="44">
        <v>0</v>
      </c>
      <c r="K611" s="45">
        <v>0</v>
      </c>
      <c r="L611" s="46">
        <f t="shared" ref="L611:L614" si="302">J611+K611</f>
        <v>0</v>
      </c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</row>
    <row r="612" spans="1:23" ht="21.75" customHeight="1">
      <c r="A612" s="1"/>
      <c r="B612" s="71" t="s">
        <v>57</v>
      </c>
      <c r="C612" s="2"/>
      <c r="D612" s="2"/>
      <c r="E612" s="3"/>
      <c r="F612" s="3"/>
      <c r="G612" s="44"/>
      <c r="H612" s="44"/>
      <c r="I612" s="44"/>
      <c r="J612" s="44">
        <v>0</v>
      </c>
      <c r="K612" s="45">
        <v>0</v>
      </c>
      <c r="L612" s="46">
        <f t="shared" si="302"/>
        <v>0</v>
      </c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</row>
    <row r="613" spans="1:23" ht="21.75" customHeight="1">
      <c r="A613" s="1"/>
      <c r="B613" s="43" t="s">
        <v>55</v>
      </c>
      <c r="C613" s="2"/>
      <c r="D613" s="2"/>
      <c r="E613" s="3"/>
      <c r="F613" s="3"/>
      <c r="G613" s="44"/>
      <c r="H613" s="44"/>
      <c r="I613" s="44"/>
      <c r="J613" s="44">
        <v>0</v>
      </c>
      <c r="K613" s="45">
        <v>0</v>
      </c>
      <c r="L613" s="46">
        <f t="shared" si="302"/>
        <v>0</v>
      </c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</row>
    <row r="614" spans="1:23" ht="21.75" customHeight="1">
      <c r="A614" s="1"/>
      <c r="B614" s="43" t="s">
        <v>54</v>
      </c>
      <c r="C614" s="2"/>
      <c r="D614" s="2"/>
      <c r="E614" s="3"/>
      <c r="F614" s="3"/>
      <c r="G614" s="44"/>
      <c r="H614" s="44"/>
      <c r="I614" s="44"/>
      <c r="J614" s="44">
        <v>0</v>
      </c>
      <c r="K614" s="45">
        <v>0</v>
      </c>
      <c r="L614" s="46">
        <f t="shared" si="302"/>
        <v>0</v>
      </c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</row>
    <row r="615" spans="1:23" ht="25.5" customHeight="1" thickBot="1">
      <c r="A615" s="111"/>
      <c r="B615" s="72" t="s">
        <v>13</v>
      </c>
      <c r="C615" s="72"/>
      <c r="D615" s="72"/>
      <c r="E615" s="73"/>
      <c r="F615" s="73"/>
      <c r="G615" s="73"/>
      <c r="H615" s="73"/>
      <c r="I615" s="73"/>
      <c r="J615" s="74">
        <f>SUM(J608:J614)</f>
        <v>411233.78</v>
      </c>
      <c r="K615" s="75">
        <f>SUM(K608:K614)</f>
        <v>35790.43</v>
      </c>
      <c r="L615" s="76">
        <f>SUM(L608:L614)</f>
        <v>447024.20999999996</v>
      </c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</row>
    <row r="616" spans="1:23" ht="25.5" customHeight="1" thickTop="1" thickBot="1">
      <c r="A616" s="19"/>
      <c r="B616" s="20" t="s">
        <v>14</v>
      </c>
      <c r="C616" s="20"/>
      <c r="D616" s="20"/>
      <c r="E616" s="21"/>
      <c r="F616" s="21"/>
      <c r="G616" s="21"/>
      <c r="H616" s="21"/>
      <c r="I616" s="21" t="s">
        <v>63</v>
      </c>
      <c r="J616" s="21">
        <v>149398.21</v>
      </c>
      <c r="K616" s="121"/>
      <c r="L616" s="78">
        <f>L607-L615</f>
        <v>503217.8899999999</v>
      </c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</row>
    <row r="617" spans="1:23" ht="21.75" customHeight="1" thickTop="1" thickBot="1">
      <c r="A617" s="365" t="s">
        <v>16</v>
      </c>
      <c r="B617" s="366"/>
      <c r="C617" s="366"/>
      <c r="D617" s="366"/>
      <c r="E617" s="366"/>
      <c r="F617" s="366"/>
      <c r="G617" s="367"/>
      <c r="H617" s="123"/>
      <c r="I617" s="124"/>
      <c r="J617" s="125">
        <v>43266</v>
      </c>
      <c r="K617" s="125">
        <v>43296</v>
      </c>
      <c r="L617" s="126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</row>
    <row r="618" spans="1:23" ht="21.75" customHeight="1" thickTop="1">
      <c r="A618" s="80"/>
      <c r="B618" s="80" t="s">
        <v>17</v>
      </c>
      <c r="C618" s="80"/>
      <c r="D618" s="80" t="s">
        <v>18</v>
      </c>
      <c r="E618" s="80"/>
      <c r="F618" s="368" t="s">
        <v>19</v>
      </c>
      <c r="G618" s="368"/>
      <c r="H618" s="368"/>
      <c r="I618" s="117"/>
      <c r="J618" s="368" t="s">
        <v>19</v>
      </c>
      <c r="K618" s="368"/>
      <c r="L618" s="368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</row>
    <row r="619" spans="1:23" ht="27" customHeight="1">
      <c r="A619" s="79" t="s">
        <v>0</v>
      </c>
      <c r="B619" s="118"/>
      <c r="C619" s="79"/>
      <c r="D619" s="79"/>
      <c r="E619" s="79"/>
      <c r="F619" s="79"/>
      <c r="G619" s="79"/>
      <c r="H619" s="79"/>
      <c r="I619" s="79"/>
      <c r="J619" s="79"/>
      <c r="K619" s="79"/>
      <c r="L619" s="82">
        <v>21</v>
      </c>
      <c r="M619" s="79"/>
      <c r="N619" s="79"/>
      <c r="O619" s="79"/>
      <c r="P619" s="80"/>
      <c r="Q619" s="80"/>
      <c r="R619" s="80"/>
      <c r="S619" s="80"/>
      <c r="T619" s="80"/>
      <c r="U619" s="80"/>
      <c r="V619" s="80"/>
      <c r="W619" s="80"/>
    </row>
    <row r="620" spans="1:23" ht="21" customHeight="1">
      <c r="A620" s="358" t="s">
        <v>103</v>
      </c>
      <c r="B620" s="358"/>
      <c r="C620" s="358"/>
      <c r="D620" s="358"/>
      <c r="E620" s="358"/>
      <c r="F620" s="358"/>
      <c r="G620" s="358"/>
      <c r="H620" s="358"/>
      <c r="I620" s="358"/>
      <c r="J620" s="358"/>
      <c r="K620" s="358"/>
      <c r="L620" s="358"/>
      <c r="M620" s="79"/>
      <c r="N620" s="79"/>
      <c r="O620" s="79"/>
      <c r="P620" s="80"/>
      <c r="Q620" s="80"/>
      <c r="R620" s="80"/>
      <c r="S620" s="80"/>
      <c r="T620" s="80"/>
      <c r="U620" s="80"/>
      <c r="V620" s="80"/>
      <c r="W620" s="80"/>
    </row>
    <row r="621" spans="1:23" ht="21" customHeight="1">
      <c r="A621" s="359" t="s">
        <v>52</v>
      </c>
      <c r="B621" s="359"/>
      <c r="C621" s="359"/>
      <c r="D621" s="359"/>
      <c r="E621" s="359"/>
      <c r="F621" s="359"/>
      <c r="G621" s="359"/>
      <c r="H621" s="359"/>
      <c r="I621" s="359"/>
      <c r="J621" s="359"/>
      <c r="K621" s="359"/>
      <c r="L621" s="359"/>
      <c r="M621" s="79"/>
      <c r="N621" s="79"/>
      <c r="O621" s="79"/>
      <c r="P621" s="80"/>
      <c r="Q621" s="80"/>
      <c r="R621" s="80"/>
      <c r="S621" s="80"/>
      <c r="T621" s="80"/>
      <c r="U621" s="80"/>
      <c r="V621" s="80"/>
      <c r="W621" s="80"/>
    </row>
    <row r="622" spans="1:23" ht="21" customHeight="1" thickBot="1">
      <c r="A622" s="359" t="s">
        <v>102</v>
      </c>
      <c r="B622" s="359"/>
      <c r="C622" s="359"/>
      <c r="D622" s="359"/>
      <c r="E622" s="359"/>
      <c r="F622" s="359"/>
      <c r="G622" s="359"/>
      <c r="H622" s="359"/>
      <c r="I622" s="359"/>
      <c r="J622" s="359"/>
      <c r="K622" s="359"/>
      <c r="L622" s="359"/>
      <c r="M622" s="83"/>
      <c r="N622" s="83"/>
      <c r="O622" s="83"/>
      <c r="P622" s="80"/>
      <c r="Q622" s="80"/>
      <c r="R622" s="80"/>
      <c r="S622" s="80"/>
      <c r="T622" s="80"/>
      <c r="U622" s="80"/>
      <c r="V622" s="80"/>
      <c r="W622" s="80"/>
    </row>
    <row r="623" spans="1:23" ht="19.5" customHeight="1" thickTop="1" thickBot="1">
      <c r="A623" s="47" t="s">
        <v>4</v>
      </c>
      <c r="B623" s="84" t="s">
        <v>47</v>
      </c>
      <c r="C623" s="84" t="s">
        <v>6</v>
      </c>
      <c r="D623" s="84" t="s">
        <v>21</v>
      </c>
      <c r="E623" s="84" t="s">
        <v>29</v>
      </c>
      <c r="F623" s="360" t="s">
        <v>7</v>
      </c>
      <c r="G623" s="360"/>
      <c r="H623" s="360"/>
      <c r="I623" s="361"/>
      <c r="J623" s="362" t="s">
        <v>33</v>
      </c>
      <c r="K623" s="363"/>
      <c r="L623" s="364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</row>
    <row r="624" spans="1:23" ht="21.75" customHeight="1" thickTop="1">
      <c r="A624" s="1"/>
      <c r="B624" s="29"/>
      <c r="C624" s="85" t="s">
        <v>8</v>
      </c>
      <c r="D624" s="85" t="s">
        <v>20</v>
      </c>
      <c r="E624" s="85" t="s">
        <v>30</v>
      </c>
      <c r="F624" s="63" t="s">
        <v>27</v>
      </c>
      <c r="G624" s="64" t="s">
        <v>25</v>
      </c>
      <c r="H624" s="65" t="s">
        <v>31</v>
      </c>
      <c r="I624" s="66" t="s">
        <v>25</v>
      </c>
      <c r="J624" s="64" t="s">
        <v>35</v>
      </c>
      <c r="K624" s="119" t="s">
        <v>36</v>
      </c>
      <c r="L624" s="120" t="s">
        <v>34</v>
      </c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</row>
    <row r="625" spans="1:23" ht="21" customHeight="1">
      <c r="A625" s="1"/>
      <c r="B625" s="2" t="s">
        <v>41</v>
      </c>
      <c r="C625" s="29" t="s">
        <v>8</v>
      </c>
      <c r="D625" s="29" t="s">
        <v>42</v>
      </c>
      <c r="E625" s="29" t="s">
        <v>9</v>
      </c>
      <c r="F625" s="67" t="s">
        <v>28</v>
      </c>
      <c r="G625" s="68" t="s">
        <v>26</v>
      </c>
      <c r="H625" s="69" t="s">
        <v>10</v>
      </c>
      <c r="I625" s="70" t="s">
        <v>32</v>
      </c>
      <c r="J625" s="90" t="s">
        <v>28</v>
      </c>
      <c r="K625" s="91" t="s">
        <v>37</v>
      </c>
      <c r="L625" s="92" t="s">
        <v>38</v>
      </c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</row>
    <row r="626" spans="1:23" ht="21.75" customHeight="1">
      <c r="A626" s="1">
        <v>1</v>
      </c>
      <c r="B626" s="2" t="s">
        <v>43</v>
      </c>
      <c r="C626" s="2"/>
      <c r="D626" s="2"/>
      <c r="E626" s="3">
        <v>830</v>
      </c>
      <c r="F626" s="56">
        <v>713.66</v>
      </c>
      <c r="G626" s="5">
        <f>F626*E626</f>
        <v>592337.79999999993</v>
      </c>
      <c r="H626" s="59">
        <v>431.21</v>
      </c>
      <c r="I626" s="7">
        <f>H626*E626</f>
        <v>357904.3</v>
      </c>
      <c r="J626" s="5">
        <f>G626</f>
        <v>592337.79999999993</v>
      </c>
      <c r="K626" s="8">
        <f>I626</f>
        <v>357904.3</v>
      </c>
      <c r="L626" s="9">
        <f>J626+K626</f>
        <v>950242.09999999986</v>
      </c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</row>
    <row r="627" spans="1:23" ht="21.75" customHeight="1">
      <c r="A627" s="1">
        <v>2</v>
      </c>
      <c r="B627" s="2" t="s">
        <v>44</v>
      </c>
      <c r="C627" s="2"/>
      <c r="D627" s="2"/>
      <c r="E627" s="3">
        <v>200</v>
      </c>
      <c r="F627" s="56">
        <v>0</v>
      </c>
      <c r="G627" s="5">
        <f t="shared" ref="G627" si="303">F627*E627</f>
        <v>0</v>
      </c>
      <c r="H627" s="59">
        <v>0</v>
      </c>
      <c r="I627" s="7">
        <f t="shared" ref="I627" si="304">H627*E627</f>
        <v>0</v>
      </c>
      <c r="J627" s="5">
        <f t="shared" ref="J627" si="305">G627</f>
        <v>0</v>
      </c>
      <c r="K627" s="8">
        <f t="shared" ref="K627" si="306">I627</f>
        <v>0</v>
      </c>
      <c r="L627" s="9">
        <f t="shared" ref="L627" si="307">J627+K627</f>
        <v>0</v>
      </c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</row>
    <row r="628" spans="1:23" ht="21.75" customHeight="1">
      <c r="A628" s="1"/>
      <c r="B628" s="2"/>
      <c r="C628" s="2"/>
      <c r="D628" s="2"/>
      <c r="E628" s="3"/>
      <c r="F628" s="56"/>
      <c r="G628" s="5"/>
      <c r="H628" s="59"/>
      <c r="I628" s="7"/>
      <c r="J628" s="5"/>
      <c r="K628" s="8"/>
      <c r="L628" s="9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</row>
    <row r="629" spans="1:23" ht="21.75" customHeight="1">
      <c r="A629" s="1"/>
      <c r="B629" s="2"/>
      <c r="C629" s="2"/>
      <c r="D629" s="2"/>
      <c r="E629" s="3"/>
      <c r="F629" s="56"/>
      <c r="G629" s="5"/>
      <c r="H629" s="59"/>
      <c r="I629" s="7"/>
      <c r="J629" s="5"/>
      <c r="K629" s="8"/>
      <c r="L629" s="9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</row>
    <row r="630" spans="1:23" ht="21.75" customHeight="1" thickBot="1">
      <c r="A630" s="10"/>
      <c r="B630" s="11"/>
      <c r="C630" s="11"/>
      <c r="D630" s="11"/>
      <c r="E630" s="12"/>
      <c r="F630" s="57"/>
      <c r="G630" s="14"/>
      <c r="H630" s="60"/>
      <c r="I630" s="16"/>
      <c r="J630" s="14"/>
      <c r="K630" s="17"/>
      <c r="L630" s="18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</row>
    <row r="631" spans="1:23" ht="30.75" customHeight="1" thickTop="1" thickBot="1">
      <c r="A631" s="19"/>
      <c r="B631" s="20" t="s">
        <v>50</v>
      </c>
      <c r="C631" s="20"/>
      <c r="D631" s="20"/>
      <c r="E631" s="21"/>
      <c r="F631" s="58">
        <f t="shared" ref="F631:L631" si="308">SUM(F626:F630)</f>
        <v>713.66</v>
      </c>
      <c r="G631" s="23">
        <f t="shared" si="308"/>
        <v>592337.79999999993</v>
      </c>
      <c r="H631" s="61">
        <f t="shared" si="308"/>
        <v>431.21</v>
      </c>
      <c r="I631" s="25">
        <f t="shared" si="308"/>
        <v>357904.3</v>
      </c>
      <c r="J631" s="23">
        <f t="shared" si="308"/>
        <v>592337.79999999993</v>
      </c>
      <c r="K631" s="26">
        <f t="shared" si="308"/>
        <v>357904.3</v>
      </c>
      <c r="L631" s="27">
        <f t="shared" si="308"/>
        <v>950242.09999999986</v>
      </c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</row>
    <row r="632" spans="1:23" ht="21.75" customHeight="1" thickTop="1">
      <c r="A632" s="47"/>
      <c r="B632" s="48" t="s">
        <v>48</v>
      </c>
      <c r="C632" s="48"/>
      <c r="D632" s="48"/>
      <c r="E632" s="49">
        <v>0</v>
      </c>
      <c r="F632" s="50">
        <v>0</v>
      </c>
      <c r="G632" s="51">
        <v>0</v>
      </c>
      <c r="H632" s="53">
        <v>0</v>
      </c>
      <c r="I632" s="51">
        <v>0</v>
      </c>
      <c r="J632" s="51">
        <v>0</v>
      </c>
      <c r="K632" s="51">
        <v>0</v>
      </c>
      <c r="L632" s="54">
        <v>0</v>
      </c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</row>
    <row r="633" spans="1:23" ht="21.75" customHeight="1">
      <c r="A633" s="1">
        <v>4</v>
      </c>
      <c r="B633" s="2" t="s">
        <v>45</v>
      </c>
      <c r="C633" s="2"/>
      <c r="D633" s="2"/>
      <c r="E633" s="3">
        <v>20</v>
      </c>
      <c r="F633" s="4">
        <v>0</v>
      </c>
      <c r="G633" s="5">
        <f t="shared" ref="G633:G635" si="309">F633*E633</f>
        <v>0</v>
      </c>
      <c r="H633" s="6">
        <v>0</v>
      </c>
      <c r="I633" s="5">
        <f t="shared" ref="I633:I635" si="310">H633*E633</f>
        <v>0</v>
      </c>
      <c r="J633" s="5">
        <f t="shared" ref="J633:J635" si="311">G633</f>
        <v>0</v>
      </c>
      <c r="K633" s="5">
        <f t="shared" ref="K633:K635" si="312">I633</f>
        <v>0</v>
      </c>
      <c r="L633" s="9">
        <f t="shared" ref="L633:L635" si="313">J633+K633</f>
        <v>0</v>
      </c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</row>
    <row r="634" spans="1:23" ht="21.75" customHeight="1">
      <c r="A634" s="1">
        <v>5</v>
      </c>
      <c r="B634" s="2" t="s">
        <v>46</v>
      </c>
      <c r="C634" s="2"/>
      <c r="D634" s="2"/>
      <c r="E634" s="3">
        <v>1</v>
      </c>
      <c r="F634" s="4">
        <v>0</v>
      </c>
      <c r="G634" s="5">
        <f t="shared" si="309"/>
        <v>0</v>
      </c>
      <c r="H634" s="6"/>
      <c r="I634" s="5">
        <f t="shared" si="310"/>
        <v>0</v>
      </c>
      <c r="J634" s="5">
        <f t="shared" si="311"/>
        <v>0</v>
      </c>
      <c r="K634" s="5">
        <f t="shared" si="312"/>
        <v>0</v>
      </c>
      <c r="L634" s="9">
        <f t="shared" si="313"/>
        <v>0</v>
      </c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</row>
    <row r="635" spans="1:23" ht="21.75" customHeight="1">
      <c r="A635" s="1">
        <v>6</v>
      </c>
      <c r="B635" s="2"/>
      <c r="C635" s="2"/>
      <c r="D635" s="2"/>
      <c r="E635" s="3"/>
      <c r="F635" s="4"/>
      <c r="G635" s="5">
        <f t="shared" si="309"/>
        <v>0</v>
      </c>
      <c r="H635" s="6"/>
      <c r="I635" s="5">
        <f t="shared" si="310"/>
        <v>0</v>
      </c>
      <c r="J635" s="5">
        <f t="shared" si="311"/>
        <v>0</v>
      </c>
      <c r="K635" s="5">
        <f t="shared" si="312"/>
        <v>0</v>
      </c>
      <c r="L635" s="9">
        <f t="shared" si="313"/>
        <v>0</v>
      </c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</row>
    <row r="636" spans="1:23" ht="21.75" customHeight="1">
      <c r="A636" s="10"/>
      <c r="B636" s="11"/>
      <c r="C636" s="11"/>
      <c r="D636" s="11"/>
      <c r="E636" s="12"/>
      <c r="F636" s="13"/>
      <c r="G636" s="52"/>
      <c r="H636" s="15"/>
      <c r="I636" s="52"/>
      <c r="J636" s="52"/>
      <c r="K636" s="52"/>
      <c r="L636" s="18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</row>
    <row r="637" spans="1:23" ht="21.75" customHeight="1" thickBot="1">
      <c r="A637" s="32"/>
      <c r="B637" s="33" t="s">
        <v>49</v>
      </c>
      <c r="C637" s="33"/>
      <c r="D637" s="33"/>
      <c r="E637" s="34"/>
      <c r="F637" s="34">
        <f t="shared" ref="F637:L637" si="314">SUM(F632:F636)</f>
        <v>0</v>
      </c>
      <c r="G637" s="34">
        <f t="shared" si="314"/>
        <v>0</v>
      </c>
      <c r="H637" s="34">
        <f t="shared" si="314"/>
        <v>0</v>
      </c>
      <c r="I637" s="34">
        <f t="shared" si="314"/>
        <v>0</v>
      </c>
      <c r="J637" s="34">
        <f t="shared" si="314"/>
        <v>0</v>
      </c>
      <c r="K637" s="34">
        <f t="shared" si="314"/>
        <v>0</v>
      </c>
      <c r="L637" s="35">
        <f t="shared" si="314"/>
        <v>0</v>
      </c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</row>
    <row r="638" spans="1:23" ht="27.75" customHeight="1" thickTop="1" thickBot="1">
      <c r="A638" s="19"/>
      <c r="B638" s="20" t="s">
        <v>11</v>
      </c>
      <c r="C638" s="20"/>
      <c r="D638" s="36"/>
      <c r="E638" s="21"/>
      <c r="F638" s="22">
        <v>0</v>
      </c>
      <c r="G638" s="23">
        <f>G631+G637</f>
        <v>592337.79999999993</v>
      </c>
      <c r="H638" s="37">
        <v>0</v>
      </c>
      <c r="I638" s="55">
        <f>I631+I637</f>
        <v>357904.3</v>
      </c>
      <c r="J638" s="39">
        <f>J631+J637</f>
        <v>592337.79999999993</v>
      </c>
      <c r="K638" s="40">
        <f>K631+K637</f>
        <v>357904.3</v>
      </c>
      <c r="L638" s="27">
        <f>L631+L637</f>
        <v>950242.09999999986</v>
      </c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</row>
    <row r="639" spans="1:23" ht="21.75" customHeight="1" thickTop="1">
      <c r="A639" s="28"/>
      <c r="B639" s="41" t="s">
        <v>12</v>
      </c>
      <c r="C639" s="29">
        <v>0</v>
      </c>
      <c r="D639" s="29">
        <v>0</v>
      </c>
      <c r="E639" s="30">
        <v>0</v>
      </c>
      <c r="F639" s="30">
        <v>0</v>
      </c>
      <c r="G639" s="30">
        <v>0</v>
      </c>
      <c r="H639" s="30">
        <v>0</v>
      </c>
      <c r="I639" s="30">
        <v>0</v>
      </c>
      <c r="J639" s="30">
        <v>0</v>
      </c>
      <c r="K639" s="31">
        <v>0</v>
      </c>
      <c r="L639" s="42">
        <v>0</v>
      </c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</row>
    <row r="640" spans="1:23" ht="21.75" customHeight="1">
      <c r="A640" s="1"/>
      <c r="B640" s="43" t="s">
        <v>89</v>
      </c>
      <c r="C640" s="2"/>
      <c r="D640" s="2"/>
      <c r="E640" s="3"/>
      <c r="F640" s="3">
        <v>0</v>
      </c>
      <c r="G640" s="44">
        <f>G631*10%</f>
        <v>59233.78</v>
      </c>
      <c r="H640" s="44">
        <v>0</v>
      </c>
      <c r="I640" s="44">
        <f>I631*10%</f>
        <v>35790.43</v>
      </c>
      <c r="J640" s="44">
        <f>J631*10%</f>
        <v>59233.78</v>
      </c>
      <c r="K640" s="45">
        <f>K631*10%</f>
        <v>35790.43</v>
      </c>
      <c r="L640" s="46">
        <f>J640+K640</f>
        <v>95024.209999999992</v>
      </c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</row>
    <row r="641" spans="1:23" ht="21.75" customHeight="1">
      <c r="A641" s="1"/>
      <c r="B641" s="43" t="s">
        <v>101</v>
      </c>
      <c r="C641" s="2"/>
      <c r="D641" s="2"/>
      <c r="E641" s="3"/>
      <c r="F641" s="3"/>
      <c r="G641" s="44"/>
      <c r="H641" s="44"/>
      <c r="I641" s="44"/>
      <c r="J641" s="44">
        <v>150000</v>
      </c>
      <c r="K641" s="45">
        <v>0</v>
      </c>
      <c r="L641" s="46">
        <f>J641+K641</f>
        <v>150000</v>
      </c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</row>
    <row r="642" spans="1:23" ht="21.75" customHeight="1">
      <c r="A642" s="1"/>
      <c r="B642" s="43" t="s">
        <v>66</v>
      </c>
      <c r="C642" s="2"/>
      <c r="D642" s="2"/>
      <c r="E642" s="3"/>
      <c r="F642" s="3"/>
      <c r="G642" s="44"/>
      <c r="H642" s="44"/>
      <c r="I642" s="44"/>
      <c r="J642" s="44">
        <v>149398</v>
      </c>
      <c r="K642" s="45">
        <v>0</v>
      </c>
      <c r="L642" s="46">
        <f t="shared" ref="L642:L645" si="315">J642+K642</f>
        <v>149398</v>
      </c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</row>
    <row r="643" spans="1:23" ht="21.75" customHeight="1">
      <c r="A643" s="1"/>
      <c r="B643" s="71" t="s">
        <v>57</v>
      </c>
      <c r="C643" s="2"/>
      <c r="D643" s="2"/>
      <c r="E643" s="3"/>
      <c r="F643" s="3"/>
      <c r="G643" s="44"/>
      <c r="H643" s="44"/>
      <c r="I643" s="44"/>
      <c r="J643" s="44">
        <v>283491</v>
      </c>
      <c r="K643" s="45">
        <v>0</v>
      </c>
      <c r="L643" s="46">
        <f t="shared" si="315"/>
        <v>283491</v>
      </c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</row>
    <row r="644" spans="1:23" ht="21.75" customHeight="1">
      <c r="A644" s="1"/>
      <c r="B644" s="62" t="s">
        <v>104</v>
      </c>
      <c r="C644" s="2"/>
      <c r="D644" s="2"/>
      <c r="E644" s="3"/>
      <c r="F644" s="3"/>
      <c r="G644" s="44"/>
      <c r="H644" s="44"/>
      <c r="I644" s="44"/>
      <c r="J644" s="44">
        <v>119247</v>
      </c>
      <c r="K644" s="45">
        <v>0</v>
      </c>
      <c r="L644" s="46">
        <f t="shared" si="315"/>
        <v>119247</v>
      </c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</row>
    <row r="645" spans="1:23" ht="21.75" customHeight="1">
      <c r="A645" s="1"/>
      <c r="B645" s="43" t="s">
        <v>54</v>
      </c>
      <c r="C645" s="2"/>
      <c r="D645" s="2"/>
      <c r="E645" s="3"/>
      <c r="F645" s="3"/>
      <c r="G645" s="44"/>
      <c r="H645" s="44"/>
      <c r="I645" s="44"/>
      <c r="J645" s="44">
        <v>0</v>
      </c>
      <c r="K645" s="45">
        <v>0</v>
      </c>
      <c r="L645" s="46">
        <f t="shared" si="315"/>
        <v>0</v>
      </c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</row>
    <row r="646" spans="1:23" ht="25.5" customHeight="1" thickBot="1">
      <c r="A646" s="111"/>
      <c r="B646" s="72" t="s">
        <v>13</v>
      </c>
      <c r="C646" s="72"/>
      <c r="D646" s="72"/>
      <c r="E646" s="73"/>
      <c r="F646" s="73"/>
      <c r="G646" s="73"/>
      <c r="H646" s="73"/>
      <c r="I646" s="73"/>
      <c r="J646" s="74">
        <f>SUM(J639:J645)</f>
        <v>761369.78</v>
      </c>
      <c r="K646" s="75">
        <f>SUM(K639:K645)</f>
        <v>35790.43</v>
      </c>
      <c r="L646" s="76">
        <f>SUM(L639:L645)</f>
        <v>797160.21</v>
      </c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</row>
    <row r="647" spans="1:23" ht="25.5" customHeight="1" thickTop="1" thickBot="1">
      <c r="A647" s="19"/>
      <c r="B647" s="20" t="s">
        <v>14</v>
      </c>
      <c r="C647" s="20"/>
      <c r="D647" s="20"/>
      <c r="E647" s="21"/>
      <c r="F647" s="21"/>
      <c r="G647" s="21"/>
      <c r="H647" s="21"/>
      <c r="I647" s="21" t="s">
        <v>63</v>
      </c>
      <c r="J647" s="21">
        <v>149398.21</v>
      </c>
      <c r="K647" s="121">
        <v>283490.8</v>
      </c>
      <c r="L647" s="78">
        <f>L638-L646</f>
        <v>153081.8899999999</v>
      </c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</row>
    <row r="648" spans="1:23" ht="21.75" customHeight="1" thickTop="1" thickBot="1">
      <c r="A648" s="365" t="s">
        <v>16</v>
      </c>
      <c r="B648" s="366"/>
      <c r="C648" s="366"/>
      <c r="D648" s="366"/>
      <c r="E648" s="366"/>
      <c r="F648" s="366"/>
      <c r="G648" s="367"/>
      <c r="H648" s="123"/>
      <c r="I648" s="124"/>
      <c r="J648" s="125">
        <v>43266</v>
      </c>
      <c r="K648" s="125">
        <v>43296</v>
      </c>
      <c r="L648" s="126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</row>
    <row r="649" spans="1:23" ht="21.75" customHeight="1" thickTop="1">
      <c r="A649" s="80"/>
      <c r="B649" s="80" t="s">
        <v>17</v>
      </c>
      <c r="C649" s="80"/>
      <c r="D649" s="80" t="s">
        <v>18</v>
      </c>
      <c r="E649" s="80"/>
      <c r="F649" s="368" t="s">
        <v>19</v>
      </c>
      <c r="G649" s="368"/>
      <c r="H649" s="368"/>
      <c r="I649" s="117"/>
      <c r="J649" s="368" t="s">
        <v>19</v>
      </c>
      <c r="K649" s="368"/>
      <c r="L649" s="368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</row>
    <row r="650" spans="1:23" ht="27" customHeight="1">
      <c r="A650" s="79" t="s">
        <v>0</v>
      </c>
      <c r="B650" s="118"/>
      <c r="C650" s="79"/>
      <c r="D650" s="79"/>
      <c r="E650" s="79"/>
      <c r="F650" s="79"/>
      <c r="G650" s="79"/>
      <c r="H650" s="79"/>
      <c r="I650" s="79"/>
      <c r="J650" s="79"/>
      <c r="K650" s="79"/>
      <c r="L650" s="82">
        <v>22</v>
      </c>
      <c r="M650" s="79"/>
      <c r="N650" s="79"/>
      <c r="O650" s="79"/>
      <c r="P650" s="80"/>
      <c r="Q650" s="80"/>
      <c r="R650" s="80"/>
      <c r="S650" s="80"/>
      <c r="T650" s="80"/>
      <c r="U650" s="80"/>
      <c r="V650" s="80"/>
      <c r="W650" s="80"/>
    </row>
    <row r="651" spans="1:23" ht="21" customHeight="1">
      <c r="A651" s="358" t="s">
        <v>105</v>
      </c>
      <c r="B651" s="358"/>
      <c r="C651" s="358"/>
      <c r="D651" s="358"/>
      <c r="E651" s="358"/>
      <c r="F651" s="358"/>
      <c r="G651" s="358"/>
      <c r="H651" s="358"/>
      <c r="I651" s="358"/>
      <c r="J651" s="358"/>
      <c r="K651" s="358"/>
      <c r="L651" s="358"/>
      <c r="M651" s="79"/>
      <c r="N651" s="79"/>
      <c r="O651" s="79"/>
      <c r="P651" s="80"/>
      <c r="Q651" s="80"/>
      <c r="R651" s="80"/>
      <c r="S651" s="80"/>
      <c r="T651" s="80"/>
      <c r="U651" s="80"/>
      <c r="V651" s="80"/>
      <c r="W651" s="80"/>
    </row>
    <row r="652" spans="1:23" ht="21" customHeight="1">
      <c r="A652" s="359" t="s">
        <v>52</v>
      </c>
      <c r="B652" s="359"/>
      <c r="C652" s="359"/>
      <c r="D652" s="359"/>
      <c r="E652" s="359"/>
      <c r="F652" s="359"/>
      <c r="G652" s="359"/>
      <c r="H652" s="359"/>
      <c r="I652" s="359"/>
      <c r="J652" s="359"/>
      <c r="K652" s="359"/>
      <c r="L652" s="359"/>
      <c r="M652" s="79"/>
      <c r="N652" s="79"/>
      <c r="O652" s="79"/>
      <c r="P652" s="80"/>
      <c r="Q652" s="80"/>
      <c r="R652" s="80"/>
      <c r="S652" s="80"/>
      <c r="T652" s="80"/>
      <c r="U652" s="80"/>
      <c r="V652" s="80"/>
      <c r="W652" s="80"/>
    </row>
    <row r="653" spans="1:23" ht="21" customHeight="1" thickBot="1">
      <c r="A653" s="359" t="s">
        <v>106</v>
      </c>
      <c r="B653" s="359"/>
      <c r="C653" s="359"/>
      <c r="D653" s="359"/>
      <c r="E653" s="359"/>
      <c r="F653" s="359"/>
      <c r="G653" s="359"/>
      <c r="H653" s="359"/>
      <c r="I653" s="359"/>
      <c r="J653" s="359"/>
      <c r="K653" s="359"/>
      <c r="L653" s="359"/>
      <c r="M653" s="83"/>
      <c r="N653" s="83"/>
      <c r="O653" s="83"/>
      <c r="P653" s="80"/>
      <c r="Q653" s="80"/>
      <c r="R653" s="80"/>
      <c r="S653" s="80"/>
      <c r="T653" s="80"/>
      <c r="U653" s="80"/>
      <c r="V653" s="80"/>
      <c r="W653" s="80"/>
    </row>
    <row r="654" spans="1:23" ht="19.5" customHeight="1" thickTop="1" thickBot="1">
      <c r="A654" s="47" t="s">
        <v>4</v>
      </c>
      <c r="B654" s="84" t="s">
        <v>47</v>
      </c>
      <c r="C654" s="84" t="s">
        <v>6</v>
      </c>
      <c r="D654" s="84" t="s">
        <v>21</v>
      </c>
      <c r="E654" s="84" t="s">
        <v>29</v>
      </c>
      <c r="F654" s="360" t="s">
        <v>7</v>
      </c>
      <c r="G654" s="360"/>
      <c r="H654" s="360"/>
      <c r="I654" s="361"/>
      <c r="J654" s="362" t="s">
        <v>33</v>
      </c>
      <c r="K654" s="363"/>
      <c r="L654" s="364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</row>
    <row r="655" spans="1:23" ht="21.75" customHeight="1" thickTop="1">
      <c r="A655" s="1"/>
      <c r="B655" s="29"/>
      <c r="C655" s="85" t="s">
        <v>8</v>
      </c>
      <c r="D655" s="85" t="s">
        <v>20</v>
      </c>
      <c r="E655" s="85" t="s">
        <v>30</v>
      </c>
      <c r="F655" s="63" t="s">
        <v>27</v>
      </c>
      <c r="G655" s="64" t="s">
        <v>25</v>
      </c>
      <c r="H655" s="65" t="s">
        <v>31</v>
      </c>
      <c r="I655" s="66" t="s">
        <v>25</v>
      </c>
      <c r="J655" s="64" t="s">
        <v>35</v>
      </c>
      <c r="K655" s="119" t="s">
        <v>36</v>
      </c>
      <c r="L655" s="120" t="s">
        <v>34</v>
      </c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</row>
    <row r="656" spans="1:23" ht="21" customHeight="1">
      <c r="A656" s="1"/>
      <c r="B656" s="2" t="s">
        <v>41</v>
      </c>
      <c r="C656" s="29" t="s">
        <v>8</v>
      </c>
      <c r="D656" s="29" t="s">
        <v>42</v>
      </c>
      <c r="E656" s="29" t="s">
        <v>9</v>
      </c>
      <c r="F656" s="67" t="s">
        <v>28</v>
      </c>
      <c r="G656" s="68" t="s">
        <v>26</v>
      </c>
      <c r="H656" s="69" t="s">
        <v>10</v>
      </c>
      <c r="I656" s="70" t="s">
        <v>32</v>
      </c>
      <c r="J656" s="90" t="s">
        <v>28</v>
      </c>
      <c r="K656" s="91" t="s">
        <v>37</v>
      </c>
      <c r="L656" s="92" t="s">
        <v>38</v>
      </c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</row>
    <row r="657" spans="1:23" ht="21.75" customHeight="1">
      <c r="A657" s="1">
        <v>1</v>
      </c>
      <c r="B657" s="2" t="s">
        <v>43</v>
      </c>
      <c r="C657" s="2"/>
      <c r="D657" s="2"/>
      <c r="E657" s="3">
        <v>750</v>
      </c>
      <c r="F657" s="56">
        <v>1942.752</v>
      </c>
      <c r="G657" s="5">
        <f>F657*E657</f>
        <v>1457064</v>
      </c>
      <c r="H657" s="59">
        <v>307.19</v>
      </c>
      <c r="I657" s="7">
        <f>H657*E657</f>
        <v>230392.5</v>
      </c>
      <c r="J657" s="5">
        <f>G657</f>
        <v>1457064</v>
      </c>
      <c r="K657" s="8">
        <f>I657</f>
        <v>230392.5</v>
      </c>
      <c r="L657" s="9">
        <f>J657+K657</f>
        <v>1687456.5</v>
      </c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</row>
    <row r="658" spans="1:23" ht="21.75" customHeight="1">
      <c r="A658" s="1">
        <v>2</v>
      </c>
      <c r="B658" s="2" t="s">
        <v>44</v>
      </c>
      <c r="C658" s="2"/>
      <c r="D658" s="2"/>
      <c r="E658" s="3">
        <v>200</v>
      </c>
      <c r="F658" s="56">
        <v>125.23</v>
      </c>
      <c r="G658" s="5">
        <f t="shared" ref="G658" si="316">F658*E658</f>
        <v>25046</v>
      </c>
      <c r="H658" s="59">
        <v>31.3</v>
      </c>
      <c r="I658" s="7">
        <f t="shared" ref="I658" si="317">H658*E658</f>
        <v>6260</v>
      </c>
      <c r="J658" s="5">
        <f t="shared" ref="J658" si="318">G658</f>
        <v>25046</v>
      </c>
      <c r="K658" s="8">
        <f t="shared" ref="K658" si="319">I658</f>
        <v>6260</v>
      </c>
      <c r="L658" s="9">
        <f t="shared" ref="L658" si="320">J658+K658</f>
        <v>31306</v>
      </c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</row>
    <row r="659" spans="1:23" ht="21.75" customHeight="1">
      <c r="A659" s="1"/>
      <c r="B659" s="2"/>
      <c r="C659" s="2"/>
      <c r="D659" s="2"/>
      <c r="E659" s="3"/>
      <c r="F659" s="56"/>
      <c r="G659" s="5"/>
      <c r="H659" s="59"/>
      <c r="I659" s="7"/>
      <c r="J659" s="5"/>
      <c r="K659" s="8"/>
      <c r="L659" s="9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</row>
    <row r="660" spans="1:23" ht="21.75" customHeight="1">
      <c r="A660" s="1"/>
      <c r="B660" s="2"/>
      <c r="C660" s="2"/>
      <c r="D660" s="2"/>
      <c r="E660" s="3"/>
      <c r="F660" s="56"/>
      <c r="G660" s="5"/>
      <c r="H660" s="59"/>
      <c r="I660" s="7"/>
      <c r="J660" s="5"/>
      <c r="K660" s="8"/>
      <c r="L660" s="9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</row>
    <row r="661" spans="1:23" ht="21.75" customHeight="1" thickBot="1">
      <c r="A661" s="10"/>
      <c r="B661" s="11"/>
      <c r="C661" s="11"/>
      <c r="D661" s="11"/>
      <c r="E661" s="12"/>
      <c r="F661" s="57"/>
      <c r="G661" s="14"/>
      <c r="H661" s="60"/>
      <c r="I661" s="16"/>
      <c r="J661" s="14"/>
      <c r="K661" s="17"/>
      <c r="L661" s="18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</row>
    <row r="662" spans="1:23" ht="30.75" customHeight="1" thickTop="1" thickBot="1">
      <c r="A662" s="19"/>
      <c r="B662" s="20" t="s">
        <v>50</v>
      </c>
      <c r="C662" s="20"/>
      <c r="D662" s="20"/>
      <c r="E662" s="21"/>
      <c r="F662" s="58">
        <f t="shared" ref="F662:L662" si="321">SUM(F657:F661)</f>
        <v>2067.982</v>
      </c>
      <c r="G662" s="23">
        <f t="shared" si="321"/>
        <v>1482110</v>
      </c>
      <c r="H662" s="61">
        <f t="shared" si="321"/>
        <v>338.49</v>
      </c>
      <c r="I662" s="25">
        <f t="shared" si="321"/>
        <v>236652.5</v>
      </c>
      <c r="J662" s="23">
        <f t="shared" si="321"/>
        <v>1482110</v>
      </c>
      <c r="K662" s="26">
        <f t="shared" si="321"/>
        <v>236652.5</v>
      </c>
      <c r="L662" s="27">
        <f t="shared" si="321"/>
        <v>1718762.5</v>
      </c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</row>
    <row r="663" spans="1:23" ht="21.75" customHeight="1" thickTop="1">
      <c r="A663" s="47"/>
      <c r="B663" s="48" t="s">
        <v>48</v>
      </c>
      <c r="C663" s="48"/>
      <c r="D663" s="48"/>
      <c r="E663" s="49">
        <v>0</v>
      </c>
      <c r="F663" s="50">
        <v>0</v>
      </c>
      <c r="G663" s="51">
        <v>0</v>
      </c>
      <c r="H663" s="53">
        <v>0</v>
      </c>
      <c r="I663" s="51">
        <v>0</v>
      </c>
      <c r="J663" s="51">
        <v>0</v>
      </c>
      <c r="K663" s="51">
        <v>0</v>
      </c>
      <c r="L663" s="54">
        <v>0</v>
      </c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</row>
    <row r="664" spans="1:23" ht="21.75" customHeight="1">
      <c r="A664" s="1">
        <v>4</v>
      </c>
      <c r="B664" s="2" t="s">
        <v>45</v>
      </c>
      <c r="C664" s="2"/>
      <c r="D664" s="2"/>
      <c r="E664" s="3">
        <v>20</v>
      </c>
      <c r="F664" s="4">
        <v>0</v>
      </c>
      <c r="G664" s="5">
        <f t="shared" ref="G664:G666" si="322">F664*E664</f>
        <v>0</v>
      </c>
      <c r="H664" s="6">
        <v>0</v>
      </c>
      <c r="I664" s="5">
        <f t="shared" ref="I664:I666" si="323">H664*E664</f>
        <v>0</v>
      </c>
      <c r="J664" s="5">
        <f t="shared" ref="J664:J666" si="324">G664</f>
        <v>0</v>
      </c>
      <c r="K664" s="5">
        <f t="shared" ref="K664:K666" si="325">I664</f>
        <v>0</v>
      </c>
      <c r="L664" s="9">
        <f t="shared" ref="L664:L666" si="326">J664+K664</f>
        <v>0</v>
      </c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</row>
    <row r="665" spans="1:23" ht="21.75" customHeight="1">
      <c r="A665" s="1">
        <v>5</v>
      </c>
      <c r="B665" s="2" t="s">
        <v>46</v>
      </c>
      <c r="C665" s="2"/>
      <c r="D665" s="2"/>
      <c r="E665" s="3">
        <v>1</v>
      </c>
      <c r="F665" s="4">
        <v>0</v>
      </c>
      <c r="G665" s="5">
        <f t="shared" si="322"/>
        <v>0</v>
      </c>
      <c r="H665" s="6"/>
      <c r="I665" s="5">
        <f t="shared" si="323"/>
        <v>0</v>
      </c>
      <c r="J665" s="5">
        <f t="shared" si="324"/>
        <v>0</v>
      </c>
      <c r="K665" s="5">
        <f t="shared" si="325"/>
        <v>0</v>
      </c>
      <c r="L665" s="9">
        <f t="shared" si="326"/>
        <v>0</v>
      </c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</row>
    <row r="666" spans="1:23" ht="21.75" customHeight="1">
      <c r="A666" s="1">
        <v>6</v>
      </c>
      <c r="B666" s="2"/>
      <c r="C666" s="2"/>
      <c r="D666" s="2"/>
      <c r="E666" s="3"/>
      <c r="F666" s="4"/>
      <c r="G666" s="5">
        <f t="shared" si="322"/>
        <v>0</v>
      </c>
      <c r="H666" s="6"/>
      <c r="I666" s="5">
        <f t="shared" si="323"/>
        <v>0</v>
      </c>
      <c r="J666" s="5">
        <f t="shared" si="324"/>
        <v>0</v>
      </c>
      <c r="K666" s="5">
        <f t="shared" si="325"/>
        <v>0</v>
      </c>
      <c r="L666" s="9">
        <f t="shared" si="326"/>
        <v>0</v>
      </c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</row>
    <row r="667" spans="1:23" ht="21.75" customHeight="1">
      <c r="A667" s="10"/>
      <c r="B667" s="11"/>
      <c r="C667" s="11"/>
      <c r="D667" s="11"/>
      <c r="E667" s="12"/>
      <c r="F667" s="13"/>
      <c r="G667" s="52"/>
      <c r="H667" s="15"/>
      <c r="I667" s="52"/>
      <c r="J667" s="52"/>
      <c r="K667" s="52"/>
      <c r="L667" s="18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</row>
    <row r="668" spans="1:23" ht="21.75" customHeight="1" thickBot="1">
      <c r="A668" s="32"/>
      <c r="B668" s="33" t="s">
        <v>49</v>
      </c>
      <c r="C668" s="33"/>
      <c r="D668" s="33"/>
      <c r="E668" s="34"/>
      <c r="F668" s="34">
        <f t="shared" ref="F668:L668" si="327">SUM(F663:F667)</f>
        <v>0</v>
      </c>
      <c r="G668" s="34">
        <f t="shared" si="327"/>
        <v>0</v>
      </c>
      <c r="H668" s="34">
        <f t="shared" si="327"/>
        <v>0</v>
      </c>
      <c r="I668" s="34">
        <f t="shared" si="327"/>
        <v>0</v>
      </c>
      <c r="J668" s="34">
        <f t="shared" si="327"/>
        <v>0</v>
      </c>
      <c r="K668" s="34">
        <f t="shared" si="327"/>
        <v>0</v>
      </c>
      <c r="L668" s="35">
        <f t="shared" si="327"/>
        <v>0</v>
      </c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</row>
    <row r="669" spans="1:23" ht="27.75" customHeight="1" thickTop="1" thickBot="1">
      <c r="A669" s="19"/>
      <c r="B669" s="20" t="s">
        <v>11</v>
      </c>
      <c r="C669" s="20"/>
      <c r="D669" s="36"/>
      <c r="E669" s="21"/>
      <c r="F669" s="22">
        <v>0</v>
      </c>
      <c r="G669" s="23">
        <f>G662+G668</f>
        <v>1482110</v>
      </c>
      <c r="H669" s="37">
        <v>0</v>
      </c>
      <c r="I669" s="55">
        <f>I662+I668</f>
        <v>236652.5</v>
      </c>
      <c r="J669" s="39">
        <f>J662+J668</f>
        <v>1482110</v>
      </c>
      <c r="K669" s="40">
        <f>K662+K668</f>
        <v>236652.5</v>
      </c>
      <c r="L669" s="27">
        <f>L662+L668</f>
        <v>1718762.5</v>
      </c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</row>
    <row r="670" spans="1:23" ht="21.75" customHeight="1" thickTop="1">
      <c r="A670" s="28"/>
      <c r="B670" s="41" t="s">
        <v>12</v>
      </c>
      <c r="C670" s="29">
        <v>0</v>
      </c>
      <c r="D670" s="29">
        <v>0</v>
      </c>
      <c r="E670" s="30">
        <v>0</v>
      </c>
      <c r="F670" s="30">
        <v>0</v>
      </c>
      <c r="G670" s="30">
        <v>0</v>
      </c>
      <c r="H670" s="30">
        <v>0</v>
      </c>
      <c r="I670" s="30">
        <v>0</v>
      </c>
      <c r="J670" s="30">
        <v>0</v>
      </c>
      <c r="K670" s="31">
        <v>0</v>
      </c>
      <c r="L670" s="42">
        <v>0</v>
      </c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</row>
    <row r="671" spans="1:23" ht="21.75" customHeight="1">
      <c r="A671" s="1"/>
      <c r="B671" s="43" t="s">
        <v>89</v>
      </c>
      <c r="C671" s="2"/>
      <c r="D671" s="2"/>
      <c r="E671" s="3"/>
      <c r="F671" s="3">
        <v>0</v>
      </c>
      <c r="G671" s="44">
        <f>G662*5%</f>
        <v>74105.5</v>
      </c>
      <c r="H671" s="44">
        <v>0</v>
      </c>
      <c r="I671" s="44">
        <f>I662*5%</f>
        <v>11832.625</v>
      </c>
      <c r="J671" s="44">
        <f>J662*5%</f>
        <v>74105.5</v>
      </c>
      <c r="K671" s="45">
        <f>K662*5%</f>
        <v>11832.625</v>
      </c>
      <c r="L671" s="46">
        <f>J671+K671</f>
        <v>85938.125</v>
      </c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</row>
    <row r="672" spans="1:23" ht="21.75" customHeight="1">
      <c r="A672" s="1"/>
      <c r="B672" s="43" t="s">
        <v>53</v>
      </c>
      <c r="C672" s="2"/>
      <c r="D672" s="2"/>
      <c r="E672" s="3"/>
      <c r="F672" s="3"/>
      <c r="G672" s="44"/>
      <c r="H672" s="44"/>
      <c r="I672" s="44"/>
      <c r="J672" s="44">
        <v>0</v>
      </c>
      <c r="K672" s="45">
        <v>0</v>
      </c>
      <c r="L672" s="46">
        <f>J672+K672</f>
        <v>0</v>
      </c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</row>
    <row r="673" spans="1:23" ht="21.75" customHeight="1">
      <c r="A673" s="1"/>
      <c r="B673" s="43" t="s">
        <v>66</v>
      </c>
      <c r="C673" s="2"/>
      <c r="D673" s="2"/>
      <c r="E673" s="3"/>
      <c r="F673" s="3"/>
      <c r="G673" s="44"/>
      <c r="H673" s="44"/>
      <c r="I673" s="44"/>
      <c r="J673" s="44">
        <v>689133</v>
      </c>
      <c r="K673" s="45">
        <v>368173.78</v>
      </c>
      <c r="L673" s="46">
        <f t="shared" ref="L673:L676" si="328">J673+K673</f>
        <v>1057306.78</v>
      </c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</row>
    <row r="674" spans="1:23" ht="21.75" customHeight="1">
      <c r="A674" s="1"/>
      <c r="B674" s="71" t="s">
        <v>57</v>
      </c>
      <c r="C674" s="2"/>
      <c r="D674" s="2"/>
      <c r="E674" s="3"/>
      <c r="F674" s="3"/>
      <c r="G674" s="44"/>
      <c r="H674" s="44"/>
      <c r="I674" s="44"/>
      <c r="J674" s="44">
        <v>113581.05</v>
      </c>
      <c r="K674" s="45">
        <v>237116.67</v>
      </c>
      <c r="L674" s="46">
        <f t="shared" si="328"/>
        <v>350697.72000000003</v>
      </c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</row>
    <row r="675" spans="1:23" ht="21.75" customHeight="1">
      <c r="A675" s="1"/>
      <c r="B675" s="43" t="s">
        <v>55</v>
      </c>
      <c r="C675" s="2"/>
      <c r="D675" s="2"/>
      <c r="E675" s="3"/>
      <c r="F675" s="3"/>
      <c r="G675" s="44"/>
      <c r="H675" s="44"/>
      <c r="I675" s="44"/>
      <c r="J675" s="44">
        <v>0</v>
      </c>
      <c r="K675" s="45">
        <v>0</v>
      </c>
      <c r="L675" s="46">
        <f t="shared" si="328"/>
        <v>0</v>
      </c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</row>
    <row r="676" spans="1:23" ht="21.75" customHeight="1">
      <c r="A676" s="1"/>
      <c r="B676" s="43" t="s">
        <v>107</v>
      </c>
      <c r="C676" s="2"/>
      <c r="D676" s="2"/>
      <c r="E676" s="3"/>
      <c r="F676" s="3"/>
      <c r="G676" s="44"/>
      <c r="H676" s="44"/>
      <c r="I676" s="44"/>
      <c r="J676" s="44">
        <v>0</v>
      </c>
      <c r="K676" s="45">
        <v>15000</v>
      </c>
      <c r="L676" s="46">
        <f t="shared" si="328"/>
        <v>15000</v>
      </c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</row>
    <row r="677" spans="1:23" ht="25.5" customHeight="1" thickBot="1">
      <c r="A677" s="111"/>
      <c r="B677" s="72" t="s">
        <v>13</v>
      </c>
      <c r="C677" s="72"/>
      <c r="D677" s="72"/>
      <c r="E677" s="73"/>
      <c r="F677" s="73"/>
      <c r="G677" s="73"/>
      <c r="H677" s="73"/>
      <c r="I677" s="73"/>
      <c r="J677" s="74">
        <f>SUM(J670:J676)</f>
        <v>876819.55</v>
      </c>
      <c r="K677" s="75">
        <f>SUM(K670:K676)</f>
        <v>632123.07500000007</v>
      </c>
      <c r="L677" s="76">
        <f>SUM(L670:L676)</f>
        <v>1508942.625</v>
      </c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</row>
    <row r="678" spans="1:23" ht="25.5" customHeight="1" thickTop="1" thickBot="1">
      <c r="A678" s="19"/>
      <c r="B678" s="20" t="s">
        <v>14</v>
      </c>
      <c r="C678" s="20"/>
      <c r="D678" s="20"/>
      <c r="E678" s="21"/>
      <c r="F678" s="21"/>
      <c r="G678" s="21"/>
      <c r="H678" s="21"/>
      <c r="I678" s="21" t="s">
        <v>63</v>
      </c>
      <c r="J678" s="21">
        <f>L678*50%</f>
        <v>104909.9375</v>
      </c>
      <c r="K678" s="121">
        <f>L678*50%</f>
        <v>104909.9375</v>
      </c>
      <c r="L678" s="78">
        <f>L669-L677</f>
        <v>209819.875</v>
      </c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</row>
    <row r="679" spans="1:23" ht="21.75" customHeight="1" thickTop="1" thickBot="1">
      <c r="A679" s="365" t="s">
        <v>16</v>
      </c>
      <c r="B679" s="366"/>
      <c r="C679" s="366"/>
      <c r="D679" s="366"/>
      <c r="E679" s="366"/>
      <c r="F679" s="366"/>
      <c r="G679" s="367"/>
      <c r="H679" s="123"/>
      <c r="I679" s="124"/>
      <c r="J679" s="125">
        <v>43286</v>
      </c>
      <c r="K679" s="125">
        <v>43317</v>
      </c>
      <c r="L679" s="126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</row>
    <row r="680" spans="1:23" ht="21.75" customHeight="1" thickTop="1">
      <c r="A680" s="80"/>
      <c r="B680" s="80" t="s">
        <v>17</v>
      </c>
      <c r="C680" s="80"/>
      <c r="D680" s="80" t="s">
        <v>18</v>
      </c>
      <c r="E680" s="80"/>
      <c r="F680" s="368" t="s">
        <v>19</v>
      </c>
      <c r="G680" s="368"/>
      <c r="H680" s="368"/>
      <c r="I680" s="117"/>
      <c r="J680" s="368" t="s">
        <v>19</v>
      </c>
      <c r="K680" s="368"/>
      <c r="L680" s="368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</row>
    <row r="681" spans="1:23" ht="24" customHeight="1">
      <c r="A681" s="79" t="s">
        <v>0</v>
      </c>
      <c r="B681" s="118"/>
      <c r="C681" s="79"/>
      <c r="D681" s="79"/>
      <c r="E681" s="79"/>
      <c r="F681" s="79"/>
      <c r="G681" s="79"/>
      <c r="H681" s="79"/>
      <c r="I681" s="79"/>
      <c r="J681" s="79"/>
      <c r="K681" s="79"/>
      <c r="L681" s="82">
        <v>23</v>
      </c>
      <c r="M681" s="79"/>
      <c r="N681" s="79"/>
      <c r="O681" s="79"/>
      <c r="P681" s="80"/>
      <c r="Q681" s="80"/>
      <c r="R681" s="80"/>
      <c r="S681" s="80"/>
      <c r="T681" s="80"/>
      <c r="U681" s="80"/>
      <c r="V681" s="80"/>
      <c r="W681" s="80"/>
    </row>
    <row r="682" spans="1:23" ht="21" customHeight="1">
      <c r="A682" s="359" t="s">
        <v>109</v>
      </c>
      <c r="B682" s="359"/>
      <c r="C682" s="359"/>
      <c r="D682" s="359"/>
      <c r="E682" s="359"/>
      <c r="F682" s="359"/>
      <c r="G682" s="359"/>
      <c r="H682" s="359"/>
      <c r="I682" s="359"/>
      <c r="J682" s="359"/>
      <c r="K682" s="359"/>
      <c r="L682" s="359"/>
      <c r="M682" s="79"/>
      <c r="N682" s="79"/>
      <c r="O682" s="79"/>
      <c r="P682" s="80"/>
      <c r="Q682" s="80"/>
      <c r="R682" s="80"/>
      <c r="S682" s="80"/>
      <c r="T682" s="80"/>
      <c r="U682" s="80"/>
      <c r="V682" s="80"/>
      <c r="W682" s="80"/>
    </row>
    <row r="683" spans="1:23" ht="21" customHeight="1">
      <c r="A683" s="359" t="s">
        <v>52</v>
      </c>
      <c r="B683" s="359"/>
      <c r="C683" s="359"/>
      <c r="D683" s="359"/>
      <c r="E683" s="359"/>
      <c r="F683" s="359"/>
      <c r="G683" s="359"/>
      <c r="H683" s="359"/>
      <c r="I683" s="359"/>
      <c r="J683" s="359"/>
      <c r="K683" s="359"/>
      <c r="L683" s="359"/>
      <c r="M683" s="79"/>
      <c r="N683" s="79"/>
      <c r="O683" s="79"/>
      <c r="P683" s="80"/>
      <c r="Q683" s="80"/>
      <c r="R683" s="80"/>
      <c r="S683" s="80"/>
      <c r="T683" s="80"/>
      <c r="U683" s="80"/>
      <c r="V683" s="80"/>
      <c r="W683" s="80"/>
    </row>
    <row r="684" spans="1:23" ht="21" customHeight="1" thickBot="1">
      <c r="A684" s="359" t="s">
        <v>110</v>
      </c>
      <c r="B684" s="359"/>
      <c r="C684" s="359"/>
      <c r="D684" s="359"/>
      <c r="E684" s="359"/>
      <c r="F684" s="359"/>
      <c r="G684" s="359"/>
      <c r="H684" s="359"/>
      <c r="I684" s="359"/>
      <c r="J684" s="359"/>
      <c r="K684" s="359"/>
      <c r="L684" s="359"/>
      <c r="M684" s="83"/>
      <c r="N684" s="83"/>
      <c r="O684" s="83"/>
      <c r="P684" s="80"/>
      <c r="Q684" s="80"/>
      <c r="R684" s="80"/>
      <c r="S684" s="80"/>
      <c r="T684" s="80"/>
      <c r="U684" s="80"/>
      <c r="V684" s="80"/>
      <c r="W684" s="80"/>
    </row>
    <row r="685" spans="1:23" ht="19.5" customHeight="1" thickTop="1" thickBot="1">
      <c r="A685" s="47" t="s">
        <v>4</v>
      </c>
      <c r="B685" s="84" t="s">
        <v>47</v>
      </c>
      <c r="C685" s="84" t="s">
        <v>6</v>
      </c>
      <c r="D685" s="84" t="s">
        <v>21</v>
      </c>
      <c r="E685" s="84" t="s">
        <v>29</v>
      </c>
      <c r="F685" s="360" t="s">
        <v>7</v>
      </c>
      <c r="G685" s="360"/>
      <c r="H685" s="360"/>
      <c r="I685" s="361"/>
      <c r="J685" s="362" t="s">
        <v>33</v>
      </c>
      <c r="K685" s="363"/>
      <c r="L685" s="364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</row>
    <row r="686" spans="1:23" ht="21.75" customHeight="1" thickTop="1">
      <c r="A686" s="1"/>
      <c r="B686" s="29"/>
      <c r="C686" s="85" t="s">
        <v>8</v>
      </c>
      <c r="D686" s="85" t="s">
        <v>20</v>
      </c>
      <c r="E686" s="85" t="s">
        <v>30</v>
      </c>
      <c r="F686" s="63" t="s">
        <v>27</v>
      </c>
      <c r="G686" s="64" t="s">
        <v>25</v>
      </c>
      <c r="H686" s="65" t="s">
        <v>31</v>
      </c>
      <c r="I686" s="66" t="s">
        <v>25</v>
      </c>
      <c r="J686" s="64" t="s">
        <v>35</v>
      </c>
      <c r="K686" s="119" t="s">
        <v>36</v>
      </c>
      <c r="L686" s="120" t="s">
        <v>34</v>
      </c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</row>
    <row r="687" spans="1:23" ht="21" customHeight="1">
      <c r="A687" s="1"/>
      <c r="B687" s="2" t="s">
        <v>41</v>
      </c>
      <c r="C687" s="29" t="s">
        <v>8</v>
      </c>
      <c r="D687" s="29" t="s">
        <v>42</v>
      </c>
      <c r="E687" s="29" t="s">
        <v>9</v>
      </c>
      <c r="F687" s="67" t="s">
        <v>28</v>
      </c>
      <c r="G687" s="68" t="s">
        <v>26</v>
      </c>
      <c r="H687" s="69" t="s">
        <v>10</v>
      </c>
      <c r="I687" s="70" t="s">
        <v>32</v>
      </c>
      <c r="J687" s="90" t="s">
        <v>28</v>
      </c>
      <c r="K687" s="91" t="s">
        <v>37</v>
      </c>
      <c r="L687" s="92" t="s">
        <v>38</v>
      </c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</row>
    <row r="688" spans="1:23" ht="21.75" customHeight="1">
      <c r="A688" s="1">
        <v>1</v>
      </c>
      <c r="B688" s="2" t="s">
        <v>43</v>
      </c>
      <c r="C688" s="2"/>
      <c r="D688" s="2"/>
      <c r="E688" s="3">
        <v>750</v>
      </c>
      <c r="F688" s="4">
        <v>2782.95</v>
      </c>
      <c r="G688" s="5">
        <f>F688*E688</f>
        <v>2087212.4999999998</v>
      </c>
      <c r="H688" s="6">
        <v>1899.05</v>
      </c>
      <c r="I688" s="7">
        <f>H688*E688</f>
        <v>1424287.5</v>
      </c>
      <c r="J688" s="5">
        <f>G688</f>
        <v>2087212.4999999998</v>
      </c>
      <c r="K688" s="8">
        <f>I688</f>
        <v>1424287.5</v>
      </c>
      <c r="L688" s="9">
        <f>J688+K688</f>
        <v>3511500</v>
      </c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</row>
    <row r="689" spans="1:23" ht="21.75" customHeight="1">
      <c r="A689" s="1">
        <v>2</v>
      </c>
      <c r="B689" s="2" t="s">
        <v>44</v>
      </c>
      <c r="C689" s="2"/>
      <c r="D689" s="2"/>
      <c r="E689" s="3">
        <v>200</v>
      </c>
      <c r="F689" s="4">
        <v>180.9</v>
      </c>
      <c r="G689" s="5">
        <f t="shared" ref="G689" si="329">F689*E689</f>
        <v>36180</v>
      </c>
      <c r="H689" s="6">
        <v>122.1</v>
      </c>
      <c r="I689" s="7">
        <f t="shared" ref="I689" si="330">H689*E689</f>
        <v>24420</v>
      </c>
      <c r="J689" s="5">
        <f t="shared" ref="J689" si="331">G689</f>
        <v>36180</v>
      </c>
      <c r="K689" s="8">
        <f t="shared" ref="K689" si="332">I689</f>
        <v>24420</v>
      </c>
      <c r="L689" s="9">
        <f t="shared" ref="L689" si="333">J689+K689</f>
        <v>60600</v>
      </c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</row>
    <row r="690" spans="1:23" ht="21.75" customHeight="1">
      <c r="A690" s="1"/>
      <c r="B690" s="2"/>
      <c r="C690" s="2"/>
      <c r="D690" s="2"/>
      <c r="E690" s="3"/>
      <c r="F690" s="4"/>
      <c r="G690" s="5"/>
      <c r="H690" s="6"/>
      <c r="I690" s="7"/>
      <c r="J690" s="5"/>
      <c r="K690" s="8"/>
      <c r="L690" s="9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</row>
    <row r="691" spans="1:23" ht="21.75" customHeight="1">
      <c r="A691" s="1"/>
      <c r="B691" s="2"/>
      <c r="C691" s="2"/>
      <c r="D691" s="2"/>
      <c r="E691" s="3"/>
      <c r="F691" s="4"/>
      <c r="G691" s="5"/>
      <c r="H691" s="6"/>
      <c r="I691" s="7"/>
      <c r="J691" s="5"/>
      <c r="K691" s="8"/>
      <c r="L691" s="9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</row>
    <row r="692" spans="1:23" ht="21.75" customHeight="1" thickBot="1">
      <c r="A692" s="10"/>
      <c r="B692" s="11"/>
      <c r="C692" s="11"/>
      <c r="D692" s="11"/>
      <c r="E692" s="12"/>
      <c r="F692" s="13"/>
      <c r="G692" s="14"/>
      <c r="H692" s="15"/>
      <c r="I692" s="16"/>
      <c r="J692" s="14"/>
      <c r="K692" s="17"/>
      <c r="L692" s="18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</row>
    <row r="693" spans="1:23" ht="30.75" customHeight="1" thickTop="1" thickBot="1">
      <c r="A693" s="19"/>
      <c r="B693" s="20" t="s">
        <v>50</v>
      </c>
      <c r="C693" s="20"/>
      <c r="D693" s="20"/>
      <c r="E693" s="21"/>
      <c r="F693" s="22">
        <f t="shared" ref="F693:L693" si="334">SUM(F688:F692)</f>
        <v>2963.85</v>
      </c>
      <c r="G693" s="23">
        <f t="shared" si="334"/>
        <v>2123392.5</v>
      </c>
      <c r="H693" s="24">
        <f t="shared" si="334"/>
        <v>2021.1499999999999</v>
      </c>
      <c r="I693" s="25">
        <f t="shared" si="334"/>
        <v>1448707.5</v>
      </c>
      <c r="J693" s="23">
        <f t="shared" si="334"/>
        <v>2123392.5</v>
      </c>
      <c r="K693" s="26">
        <f t="shared" si="334"/>
        <v>1448707.5</v>
      </c>
      <c r="L693" s="27">
        <f t="shared" si="334"/>
        <v>3572100</v>
      </c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</row>
    <row r="694" spans="1:23" ht="21.75" customHeight="1" thickTop="1">
      <c r="A694" s="47"/>
      <c r="B694" s="48" t="s">
        <v>48</v>
      </c>
      <c r="C694" s="48"/>
      <c r="D694" s="48"/>
      <c r="E694" s="49">
        <v>0</v>
      </c>
      <c r="F694" s="50">
        <v>0</v>
      </c>
      <c r="G694" s="51">
        <v>0</v>
      </c>
      <c r="H694" s="53">
        <v>0</v>
      </c>
      <c r="I694" s="51">
        <v>0</v>
      </c>
      <c r="J694" s="51">
        <v>0</v>
      </c>
      <c r="K694" s="51">
        <v>0</v>
      </c>
      <c r="L694" s="54">
        <v>0</v>
      </c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</row>
    <row r="695" spans="1:23" ht="21.75" customHeight="1">
      <c r="A695" s="1">
        <v>4</v>
      </c>
      <c r="B695" s="2" t="s">
        <v>45</v>
      </c>
      <c r="C695" s="2"/>
      <c r="D695" s="2"/>
      <c r="E695" s="3">
        <v>20</v>
      </c>
      <c r="F695" s="4">
        <v>2782.95</v>
      </c>
      <c r="G695" s="5">
        <f t="shared" ref="G695:G697" si="335">F695*E695</f>
        <v>55659</v>
      </c>
      <c r="H695" s="6">
        <v>1899.05</v>
      </c>
      <c r="I695" s="5">
        <f t="shared" ref="I695:I697" si="336">H695*E695</f>
        <v>37981</v>
      </c>
      <c r="J695" s="5">
        <f t="shared" ref="J695:J697" si="337">G695</f>
        <v>55659</v>
      </c>
      <c r="K695" s="5">
        <f t="shared" ref="K695:K697" si="338">I695</f>
        <v>37981</v>
      </c>
      <c r="L695" s="9">
        <f t="shared" ref="L695:L697" si="339">J695+K695</f>
        <v>93640</v>
      </c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</row>
    <row r="696" spans="1:23" ht="21.75" customHeight="1">
      <c r="A696" s="1">
        <v>5</v>
      </c>
      <c r="B696" s="2" t="s">
        <v>46</v>
      </c>
      <c r="C696" s="2"/>
      <c r="D696" s="2"/>
      <c r="E696" s="3">
        <v>1</v>
      </c>
      <c r="F696" s="4">
        <v>58000</v>
      </c>
      <c r="G696" s="5">
        <f t="shared" si="335"/>
        <v>58000</v>
      </c>
      <c r="H696" s="6"/>
      <c r="I696" s="5">
        <f t="shared" si="336"/>
        <v>0</v>
      </c>
      <c r="J696" s="5">
        <f t="shared" si="337"/>
        <v>58000</v>
      </c>
      <c r="K696" s="5">
        <f t="shared" si="338"/>
        <v>0</v>
      </c>
      <c r="L696" s="9">
        <f t="shared" si="339"/>
        <v>58000</v>
      </c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</row>
    <row r="697" spans="1:23" ht="21.75" customHeight="1">
      <c r="A697" s="1">
        <v>6</v>
      </c>
      <c r="B697" s="2"/>
      <c r="C697" s="2"/>
      <c r="D697" s="2"/>
      <c r="E697" s="3"/>
      <c r="F697" s="4"/>
      <c r="G697" s="5">
        <f t="shared" si="335"/>
        <v>0</v>
      </c>
      <c r="H697" s="6"/>
      <c r="I697" s="5">
        <f t="shared" si="336"/>
        <v>0</v>
      </c>
      <c r="J697" s="5">
        <f t="shared" si="337"/>
        <v>0</v>
      </c>
      <c r="K697" s="5">
        <f t="shared" si="338"/>
        <v>0</v>
      </c>
      <c r="L697" s="9">
        <f t="shared" si="339"/>
        <v>0</v>
      </c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</row>
    <row r="698" spans="1:23" ht="21.75" customHeight="1">
      <c r="A698" s="10"/>
      <c r="B698" s="11"/>
      <c r="C698" s="11"/>
      <c r="D698" s="11"/>
      <c r="E698" s="12"/>
      <c r="F698" s="13"/>
      <c r="G698" s="52"/>
      <c r="H698" s="15"/>
      <c r="I698" s="52"/>
      <c r="J698" s="52"/>
      <c r="K698" s="52"/>
      <c r="L698" s="18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</row>
    <row r="699" spans="1:23" ht="21.75" customHeight="1" thickBot="1">
      <c r="A699" s="32"/>
      <c r="B699" s="33" t="s">
        <v>49</v>
      </c>
      <c r="C699" s="33"/>
      <c r="D699" s="33"/>
      <c r="E699" s="34"/>
      <c r="F699" s="34">
        <f t="shared" ref="F699:L699" si="340">SUM(F694:F698)</f>
        <v>60782.95</v>
      </c>
      <c r="G699" s="34">
        <f t="shared" si="340"/>
        <v>113659</v>
      </c>
      <c r="H699" s="34">
        <f t="shared" si="340"/>
        <v>1899.05</v>
      </c>
      <c r="I699" s="34">
        <f t="shared" si="340"/>
        <v>37981</v>
      </c>
      <c r="J699" s="34">
        <f t="shared" si="340"/>
        <v>113659</v>
      </c>
      <c r="K699" s="34">
        <f t="shared" si="340"/>
        <v>37981</v>
      </c>
      <c r="L699" s="35">
        <f t="shared" si="340"/>
        <v>151640</v>
      </c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</row>
    <row r="700" spans="1:23" ht="27.75" customHeight="1" thickTop="1" thickBot="1">
      <c r="A700" s="19"/>
      <c r="B700" s="20" t="s">
        <v>11</v>
      </c>
      <c r="C700" s="20"/>
      <c r="D700" s="36"/>
      <c r="E700" s="21"/>
      <c r="F700" s="22">
        <v>0</v>
      </c>
      <c r="G700" s="23">
        <f>G693+G699</f>
        <v>2237051.5</v>
      </c>
      <c r="H700" s="37">
        <v>0</v>
      </c>
      <c r="I700" s="55">
        <f>I693+I699</f>
        <v>1486688.5</v>
      </c>
      <c r="J700" s="39">
        <f>J693+J699</f>
        <v>2237051.5</v>
      </c>
      <c r="K700" s="40">
        <f>K693+K699</f>
        <v>1486688.5</v>
      </c>
      <c r="L700" s="27">
        <f>L693+L699</f>
        <v>3723740</v>
      </c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</row>
    <row r="701" spans="1:23" ht="21.75" customHeight="1" thickTop="1">
      <c r="A701" s="28"/>
      <c r="B701" s="41" t="s">
        <v>12</v>
      </c>
      <c r="C701" s="29">
        <v>0</v>
      </c>
      <c r="D701" s="29">
        <v>0</v>
      </c>
      <c r="E701" s="30">
        <v>0</v>
      </c>
      <c r="F701" s="30">
        <v>0</v>
      </c>
      <c r="G701" s="30">
        <v>0</v>
      </c>
      <c r="H701" s="30">
        <v>0</v>
      </c>
      <c r="I701" s="30">
        <v>0</v>
      </c>
      <c r="J701" s="30">
        <v>0</v>
      </c>
      <c r="K701" s="31">
        <v>0</v>
      </c>
      <c r="L701" s="42">
        <v>0</v>
      </c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</row>
    <row r="702" spans="1:23" ht="21.75" customHeight="1">
      <c r="A702" s="1"/>
      <c r="B702" s="43" t="s">
        <v>22</v>
      </c>
      <c r="C702" s="2"/>
      <c r="D702" s="2"/>
      <c r="E702" s="3"/>
      <c r="F702" s="3">
        <v>0</v>
      </c>
      <c r="G702" s="44">
        <f>G693*5%</f>
        <v>106169.625</v>
      </c>
      <c r="H702" s="44">
        <v>0</v>
      </c>
      <c r="I702" s="44">
        <f>I693*5%</f>
        <v>72435.375</v>
      </c>
      <c r="J702" s="44">
        <f>J693*5%</f>
        <v>106169.625</v>
      </c>
      <c r="K702" s="45">
        <f>K693*5%</f>
        <v>72435.375</v>
      </c>
      <c r="L702" s="46">
        <f>J702+K702</f>
        <v>178605</v>
      </c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</row>
    <row r="703" spans="1:23" ht="21.75" customHeight="1">
      <c r="A703" s="1"/>
      <c r="B703" s="43" t="s">
        <v>53</v>
      </c>
      <c r="C703" s="2"/>
      <c r="D703" s="2"/>
      <c r="E703" s="3"/>
      <c r="F703" s="3"/>
      <c r="G703" s="44"/>
      <c r="H703" s="44"/>
      <c r="I703" s="44"/>
      <c r="J703" s="44">
        <v>0</v>
      </c>
      <c r="K703" s="45">
        <v>0</v>
      </c>
      <c r="L703" s="46">
        <f>J703+K703</f>
        <v>0</v>
      </c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</row>
    <row r="704" spans="1:23" ht="21.75" customHeight="1">
      <c r="A704" s="1"/>
      <c r="B704" s="43" t="s">
        <v>56</v>
      </c>
      <c r="C704" s="2"/>
      <c r="D704" s="2"/>
      <c r="E704" s="3"/>
      <c r="F704" s="3"/>
      <c r="G704" s="44"/>
      <c r="H704" s="44"/>
      <c r="I704" s="44"/>
      <c r="J704" s="44">
        <v>1967116.88</v>
      </c>
      <c r="K704" s="45">
        <v>0</v>
      </c>
      <c r="L704" s="46">
        <f t="shared" ref="L704:L707" si="341">J704+K704</f>
        <v>1967116.88</v>
      </c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</row>
    <row r="705" spans="1:23" ht="21.75" customHeight="1">
      <c r="A705" s="1"/>
      <c r="B705" s="71" t="s">
        <v>57</v>
      </c>
      <c r="C705" s="2"/>
      <c r="D705" s="2"/>
      <c r="E705" s="3"/>
      <c r="F705" s="3"/>
      <c r="G705" s="44"/>
      <c r="H705" s="44"/>
      <c r="I705" s="44"/>
      <c r="J705" s="44">
        <v>0</v>
      </c>
      <c r="K705" s="45">
        <v>0</v>
      </c>
      <c r="L705" s="46">
        <f t="shared" si="341"/>
        <v>0</v>
      </c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</row>
    <row r="706" spans="1:23" ht="21.75" customHeight="1">
      <c r="A706" s="1"/>
      <c r="B706" s="43" t="s">
        <v>55</v>
      </c>
      <c r="C706" s="2"/>
      <c r="D706" s="2"/>
      <c r="E706" s="3"/>
      <c r="F706" s="3"/>
      <c r="G706" s="44"/>
      <c r="H706" s="44"/>
      <c r="I706" s="44"/>
      <c r="J706" s="44">
        <v>58000</v>
      </c>
      <c r="K706" s="45">
        <v>0</v>
      </c>
      <c r="L706" s="46">
        <f t="shared" si="341"/>
        <v>58000</v>
      </c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</row>
    <row r="707" spans="1:23" ht="21.75" customHeight="1">
      <c r="A707" s="1"/>
      <c r="B707" s="43" t="s">
        <v>54</v>
      </c>
      <c r="C707" s="2"/>
      <c r="D707" s="2"/>
      <c r="E707" s="3"/>
      <c r="F707" s="3"/>
      <c r="G707" s="44"/>
      <c r="H707" s="44"/>
      <c r="I707" s="44"/>
      <c r="J707" s="44">
        <v>0</v>
      </c>
      <c r="K707" s="45">
        <v>105765</v>
      </c>
      <c r="L707" s="46">
        <f t="shared" si="341"/>
        <v>105765</v>
      </c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</row>
    <row r="708" spans="1:23" ht="25.5" customHeight="1" thickBot="1">
      <c r="A708" s="111"/>
      <c r="B708" s="72" t="s">
        <v>13</v>
      </c>
      <c r="C708" s="72"/>
      <c r="D708" s="72"/>
      <c r="E708" s="73"/>
      <c r="F708" s="73"/>
      <c r="G708" s="73"/>
      <c r="H708" s="73"/>
      <c r="I708" s="73"/>
      <c r="J708" s="74">
        <f>SUM(J701:J707)</f>
        <v>2131286.5049999999</v>
      </c>
      <c r="K708" s="75">
        <f>SUM(K701:K707)</f>
        <v>178200.375</v>
      </c>
      <c r="L708" s="76">
        <f>SUM(L701:L707)</f>
        <v>2309486.88</v>
      </c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</row>
    <row r="709" spans="1:23" ht="25.5" customHeight="1" thickTop="1" thickBot="1">
      <c r="A709" s="19"/>
      <c r="B709" s="20" t="s">
        <v>14</v>
      </c>
      <c r="C709" s="20"/>
      <c r="D709" s="20"/>
      <c r="E709" s="21"/>
      <c r="F709" s="21"/>
      <c r="G709" s="21"/>
      <c r="H709" s="21"/>
      <c r="I709" s="21" t="s">
        <v>63</v>
      </c>
      <c r="J709" s="21">
        <f>L709*50%</f>
        <v>707126.56</v>
      </c>
      <c r="K709" s="121">
        <f>L709*50%</f>
        <v>707126.56</v>
      </c>
      <c r="L709" s="78">
        <f>L700-L708</f>
        <v>1414253.12</v>
      </c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</row>
    <row r="710" spans="1:23" ht="23.25" customHeight="1" thickTop="1" thickBot="1">
      <c r="A710" s="365" t="s">
        <v>16</v>
      </c>
      <c r="B710" s="366"/>
      <c r="C710" s="366"/>
      <c r="D710" s="366"/>
      <c r="E710" s="366"/>
      <c r="F710" s="366"/>
      <c r="G710" s="367"/>
      <c r="H710" s="127"/>
      <c r="I710" s="20"/>
      <c r="J710" s="125">
        <v>43356</v>
      </c>
      <c r="K710" s="125">
        <v>43386</v>
      </c>
      <c r="L710" s="128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</row>
    <row r="711" spans="1:23" ht="21.75" customHeight="1" thickTop="1">
      <c r="A711" s="80"/>
      <c r="B711" s="122" t="s">
        <v>17</v>
      </c>
      <c r="C711" s="122"/>
      <c r="D711" s="122" t="s">
        <v>18</v>
      </c>
      <c r="E711" s="80"/>
      <c r="F711" s="368" t="s">
        <v>19</v>
      </c>
      <c r="G711" s="368"/>
      <c r="H711" s="368"/>
      <c r="I711" s="117"/>
      <c r="J711" s="368" t="s">
        <v>19</v>
      </c>
      <c r="K711" s="368"/>
      <c r="L711" s="368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</row>
    <row r="712" spans="1:23" ht="27" customHeight="1">
      <c r="A712" s="79" t="s">
        <v>0</v>
      </c>
      <c r="B712" s="118"/>
      <c r="C712" s="79"/>
      <c r="D712" s="79"/>
      <c r="E712" s="79"/>
      <c r="F712" s="79"/>
      <c r="G712" s="79"/>
      <c r="H712" s="79"/>
      <c r="I712" s="79"/>
      <c r="J712" s="79"/>
      <c r="K712" s="79"/>
      <c r="L712" s="82">
        <v>24</v>
      </c>
      <c r="M712" s="79"/>
      <c r="N712" s="79"/>
      <c r="O712" s="79"/>
      <c r="P712" s="80"/>
      <c r="Q712" s="80"/>
      <c r="R712" s="80"/>
      <c r="S712" s="80"/>
      <c r="T712" s="80"/>
      <c r="U712" s="80"/>
      <c r="V712" s="80"/>
      <c r="W712" s="80"/>
    </row>
    <row r="713" spans="1:23" ht="21" customHeight="1">
      <c r="A713" s="358" t="s">
        <v>111</v>
      </c>
      <c r="B713" s="358"/>
      <c r="C713" s="358"/>
      <c r="D713" s="358"/>
      <c r="E713" s="358"/>
      <c r="F713" s="358"/>
      <c r="G713" s="358"/>
      <c r="H713" s="358"/>
      <c r="I713" s="358"/>
      <c r="J713" s="358"/>
      <c r="K713" s="358"/>
      <c r="L713" s="358"/>
      <c r="M713" s="79"/>
      <c r="N713" s="79"/>
      <c r="O713" s="79"/>
      <c r="P713" s="80"/>
      <c r="Q713" s="80"/>
      <c r="R713" s="80"/>
      <c r="S713" s="80"/>
      <c r="T713" s="80"/>
      <c r="U713" s="80"/>
      <c r="V713" s="80"/>
      <c r="W713" s="80"/>
    </row>
    <row r="714" spans="1:23" ht="21" customHeight="1">
      <c r="A714" s="359" t="s">
        <v>52</v>
      </c>
      <c r="B714" s="359"/>
      <c r="C714" s="359"/>
      <c r="D714" s="359"/>
      <c r="E714" s="359"/>
      <c r="F714" s="359"/>
      <c r="G714" s="359"/>
      <c r="H714" s="359"/>
      <c r="I714" s="359"/>
      <c r="J714" s="359"/>
      <c r="K714" s="359"/>
      <c r="L714" s="359"/>
      <c r="M714" s="79"/>
      <c r="N714" s="79"/>
      <c r="O714" s="79"/>
      <c r="P714" s="80"/>
      <c r="Q714" s="80"/>
      <c r="R714" s="80"/>
      <c r="S714" s="80"/>
      <c r="T714" s="80"/>
      <c r="U714" s="80"/>
      <c r="V714" s="80"/>
      <c r="W714" s="80"/>
    </row>
    <row r="715" spans="1:23" ht="21" customHeight="1" thickBot="1">
      <c r="A715" s="359" t="s">
        <v>112</v>
      </c>
      <c r="B715" s="359"/>
      <c r="C715" s="359"/>
      <c r="D715" s="359"/>
      <c r="E715" s="359"/>
      <c r="F715" s="359"/>
      <c r="G715" s="359"/>
      <c r="H715" s="359"/>
      <c r="I715" s="359"/>
      <c r="J715" s="359"/>
      <c r="K715" s="359"/>
      <c r="L715" s="359"/>
      <c r="M715" s="83"/>
      <c r="N715" s="83"/>
      <c r="O715" s="83"/>
      <c r="P715" s="80"/>
      <c r="Q715" s="80"/>
      <c r="R715" s="80"/>
      <c r="S715" s="80"/>
      <c r="T715" s="80"/>
      <c r="U715" s="80"/>
      <c r="V715" s="80"/>
      <c r="W715" s="80"/>
    </row>
    <row r="716" spans="1:23" ht="19.5" customHeight="1" thickTop="1" thickBot="1">
      <c r="A716" s="47" t="s">
        <v>4</v>
      </c>
      <c r="B716" s="84" t="s">
        <v>47</v>
      </c>
      <c r="C716" s="84" t="s">
        <v>6</v>
      </c>
      <c r="D716" s="84" t="s">
        <v>21</v>
      </c>
      <c r="E716" s="84" t="s">
        <v>29</v>
      </c>
      <c r="F716" s="360" t="s">
        <v>7</v>
      </c>
      <c r="G716" s="360"/>
      <c r="H716" s="360"/>
      <c r="I716" s="361"/>
      <c r="J716" s="362" t="s">
        <v>33</v>
      </c>
      <c r="K716" s="363"/>
      <c r="L716" s="364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</row>
    <row r="717" spans="1:23" ht="21.75" customHeight="1" thickTop="1">
      <c r="A717" s="1"/>
      <c r="B717" s="29"/>
      <c r="C717" s="85" t="s">
        <v>8</v>
      </c>
      <c r="D717" s="85" t="s">
        <v>20</v>
      </c>
      <c r="E717" s="85" t="s">
        <v>30</v>
      </c>
      <c r="F717" s="63" t="s">
        <v>27</v>
      </c>
      <c r="G717" s="64" t="s">
        <v>25</v>
      </c>
      <c r="H717" s="65" t="s">
        <v>31</v>
      </c>
      <c r="I717" s="66" t="s">
        <v>25</v>
      </c>
      <c r="J717" s="64" t="s">
        <v>35</v>
      </c>
      <c r="K717" s="119" t="s">
        <v>36</v>
      </c>
      <c r="L717" s="120" t="s">
        <v>34</v>
      </c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</row>
    <row r="718" spans="1:23" ht="21" customHeight="1">
      <c r="A718" s="1"/>
      <c r="B718" s="2" t="s">
        <v>41</v>
      </c>
      <c r="C718" s="29" t="s">
        <v>8</v>
      </c>
      <c r="D718" s="29" t="s">
        <v>42</v>
      </c>
      <c r="E718" s="29" t="s">
        <v>9</v>
      </c>
      <c r="F718" s="67" t="s">
        <v>28</v>
      </c>
      <c r="G718" s="68" t="s">
        <v>26</v>
      </c>
      <c r="H718" s="69" t="s">
        <v>10</v>
      </c>
      <c r="I718" s="70" t="s">
        <v>32</v>
      </c>
      <c r="J718" s="90" t="s">
        <v>28</v>
      </c>
      <c r="K718" s="91" t="s">
        <v>37</v>
      </c>
      <c r="L718" s="92" t="s">
        <v>38</v>
      </c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</row>
    <row r="719" spans="1:23" ht="21.75" customHeight="1">
      <c r="A719" s="1">
        <v>1</v>
      </c>
      <c r="B719" s="2" t="s">
        <v>43</v>
      </c>
      <c r="C719" s="2"/>
      <c r="D719" s="2"/>
      <c r="E719" s="3">
        <v>750</v>
      </c>
      <c r="F719" s="56">
        <v>2249.942</v>
      </c>
      <c r="G719" s="5">
        <f>F719*E719</f>
        <v>1687456.5</v>
      </c>
      <c r="H719" s="59">
        <v>704.05799999999999</v>
      </c>
      <c r="I719" s="7">
        <f>H719*E719</f>
        <v>528043.5</v>
      </c>
      <c r="J719" s="5">
        <f>G719</f>
        <v>1687456.5</v>
      </c>
      <c r="K719" s="8">
        <f>I719</f>
        <v>528043.5</v>
      </c>
      <c r="L719" s="9">
        <f>J719+K719</f>
        <v>2215500</v>
      </c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</row>
    <row r="720" spans="1:23" ht="21.75" customHeight="1">
      <c r="A720" s="1">
        <v>2</v>
      </c>
      <c r="B720" s="2" t="s">
        <v>44</v>
      </c>
      <c r="C720" s="2"/>
      <c r="D720" s="2"/>
      <c r="E720" s="3">
        <v>200</v>
      </c>
      <c r="F720" s="56">
        <v>156.53</v>
      </c>
      <c r="G720" s="5">
        <f t="shared" ref="G720" si="342">F720*E720</f>
        <v>31306</v>
      </c>
      <c r="H720" s="59">
        <v>34.47</v>
      </c>
      <c r="I720" s="7">
        <f t="shared" ref="I720" si="343">H720*E720</f>
        <v>6894</v>
      </c>
      <c r="J720" s="5">
        <f t="shared" ref="J720" si="344">G720</f>
        <v>31306</v>
      </c>
      <c r="K720" s="8">
        <f t="shared" ref="K720" si="345">I720</f>
        <v>6894</v>
      </c>
      <c r="L720" s="9">
        <f t="shared" ref="L720" si="346">J720+K720</f>
        <v>38200</v>
      </c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</row>
    <row r="721" spans="1:23" ht="21.75" customHeight="1">
      <c r="A721" s="1"/>
      <c r="B721" s="2"/>
      <c r="C721" s="2"/>
      <c r="D721" s="2"/>
      <c r="E721" s="3"/>
      <c r="F721" s="56"/>
      <c r="G721" s="5"/>
      <c r="H721" s="59"/>
      <c r="I721" s="7"/>
      <c r="J721" s="5"/>
      <c r="K721" s="8"/>
      <c r="L721" s="9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</row>
    <row r="722" spans="1:23" ht="21.75" customHeight="1">
      <c r="A722" s="1"/>
      <c r="B722" s="2"/>
      <c r="C722" s="2"/>
      <c r="D722" s="2"/>
      <c r="E722" s="3"/>
      <c r="F722" s="56"/>
      <c r="G722" s="5"/>
      <c r="H722" s="59"/>
      <c r="I722" s="7"/>
      <c r="J722" s="5"/>
      <c r="K722" s="8"/>
      <c r="L722" s="9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</row>
    <row r="723" spans="1:23" ht="21.75" customHeight="1" thickBot="1">
      <c r="A723" s="10"/>
      <c r="B723" s="11"/>
      <c r="C723" s="11"/>
      <c r="D723" s="11"/>
      <c r="E723" s="12"/>
      <c r="F723" s="57"/>
      <c r="G723" s="14"/>
      <c r="H723" s="60"/>
      <c r="I723" s="16"/>
      <c r="J723" s="14"/>
      <c r="K723" s="17"/>
      <c r="L723" s="18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</row>
    <row r="724" spans="1:23" ht="30.75" customHeight="1" thickTop="1" thickBot="1">
      <c r="A724" s="19"/>
      <c r="B724" s="20" t="s">
        <v>50</v>
      </c>
      <c r="C724" s="20"/>
      <c r="D724" s="20"/>
      <c r="E724" s="21"/>
      <c r="F724" s="58">
        <f t="shared" ref="F724:L724" si="347">SUM(F719:F723)</f>
        <v>2406.4720000000002</v>
      </c>
      <c r="G724" s="23">
        <f t="shared" si="347"/>
        <v>1718762.5</v>
      </c>
      <c r="H724" s="61">
        <f t="shared" si="347"/>
        <v>738.52800000000002</v>
      </c>
      <c r="I724" s="25">
        <f t="shared" si="347"/>
        <v>534937.5</v>
      </c>
      <c r="J724" s="23">
        <f t="shared" si="347"/>
        <v>1718762.5</v>
      </c>
      <c r="K724" s="26">
        <f t="shared" si="347"/>
        <v>534937.5</v>
      </c>
      <c r="L724" s="27">
        <f t="shared" si="347"/>
        <v>2253700</v>
      </c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</row>
    <row r="725" spans="1:23" ht="21.75" customHeight="1" thickTop="1">
      <c r="A725" s="47"/>
      <c r="B725" s="48" t="s">
        <v>48</v>
      </c>
      <c r="C725" s="48"/>
      <c r="D725" s="48"/>
      <c r="E725" s="49">
        <v>0</v>
      </c>
      <c r="F725" s="50">
        <v>0</v>
      </c>
      <c r="G725" s="51">
        <v>0</v>
      </c>
      <c r="H725" s="53">
        <v>0</v>
      </c>
      <c r="I725" s="51">
        <v>0</v>
      </c>
      <c r="J725" s="51">
        <v>0</v>
      </c>
      <c r="K725" s="51">
        <v>0</v>
      </c>
      <c r="L725" s="54">
        <v>0</v>
      </c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</row>
    <row r="726" spans="1:23" ht="21.75" customHeight="1">
      <c r="A726" s="1">
        <v>4</v>
      </c>
      <c r="B726" s="2" t="s">
        <v>45</v>
      </c>
      <c r="C726" s="2"/>
      <c r="D726" s="2"/>
      <c r="E726" s="3">
        <v>20</v>
      </c>
      <c r="F726" s="4">
        <v>0</v>
      </c>
      <c r="G726" s="5">
        <f t="shared" ref="G726:G727" si="348">F726*E726</f>
        <v>0</v>
      </c>
      <c r="H726" s="6">
        <v>0</v>
      </c>
      <c r="I726" s="5">
        <f t="shared" ref="I726:I728" si="349">H726*E726</f>
        <v>0</v>
      </c>
      <c r="J726" s="5">
        <f t="shared" ref="J726:J728" si="350">G726</f>
        <v>0</v>
      </c>
      <c r="K726" s="5">
        <f t="shared" ref="K726:K728" si="351">I726</f>
        <v>0</v>
      </c>
      <c r="L726" s="9">
        <f t="shared" ref="L726:L728" si="352">J726+K726</f>
        <v>0</v>
      </c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</row>
    <row r="727" spans="1:23" ht="21.75" customHeight="1">
      <c r="A727" s="1">
        <v>5</v>
      </c>
      <c r="B727" s="2" t="s">
        <v>46</v>
      </c>
      <c r="C727" s="2"/>
      <c r="D727" s="2"/>
      <c r="E727" s="3">
        <v>1</v>
      </c>
      <c r="F727" s="4">
        <v>0</v>
      </c>
      <c r="G727" s="5">
        <f t="shared" si="348"/>
        <v>0</v>
      </c>
      <c r="H727" s="6"/>
      <c r="I727" s="5">
        <f t="shared" si="349"/>
        <v>0</v>
      </c>
      <c r="J727" s="5">
        <f t="shared" si="350"/>
        <v>0</v>
      </c>
      <c r="K727" s="5">
        <f t="shared" si="351"/>
        <v>0</v>
      </c>
      <c r="L727" s="9">
        <f t="shared" si="352"/>
        <v>0</v>
      </c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</row>
    <row r="728" spans="1:23" ht="21.75" customHeight="1">
      <c r="A728" s="1">
        <v>6</v>
      </c>
      <c r="B728" s="135" t="s">
        <v>123</v>
      </c>
      <c r="C728" s="2"/>
      <c r="D728" s="2"/>
      <c r="E728" s="3"/>
      <c r="F728" s="4">
        <v>0</v>
      </c>
      <c r="G728" s="5">
        <v>0</v>
      </c>
      <c r="H728" s="6"/>
      <c r="I728" s="5">
        <f t="shared" si="349"/>
        <v>0</v>
      </c>
      <c r="J728" s="5">
        <f t="shared" si="350"/>
        <v>0</v>
      </c>
      <c r="K728" s="5">
        <f t="shared" si="351"/>
        <v>0</v>
      </c>
      <c r="L728" s="9">
        <f t="shared" si="352"/>
        <v>0</v>
      </c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</row>
    <row r="729" spans="1:23" ht="21.75" customHeight="1">
      <c r="A729" s="10"/>
      <c r="B729" s="11"/>
      <c r="C729" s="11"/>
      <c r="D729" s="11"/>
      <c r="E729" s="12"/>
      <c r="F729" s="13"/>
      <c r="G729" s="52"/>
      <c r="H729" s="15"/>
      <c r="I729" s="52"/>
      <c r="J729" s="52"/>
      <c r="K729" s="52"/>
      <c r="L729" s="18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</row>
    <row r="730" spans="1:23" ht="21.75" customHeight="1" thickBot="1">
      <c r="A730" s="32"/>
      <c r="B730" s="33" t="s">
        <v>49</v>
      </c>
      <c r="C730" s="33"/>
      <c r="D730" s="33"/>
      <c r="E730" s="34"/>
      <c r="F730" s="34">
        <f t="shared" ref="F730:L730" si="353">SUM(F725:F729)</f>
        <v>0</v>
      </c>
      <c r="G730" s="34">
        <f t="shared" si="353"/>
        <v>0</v>
      </c>
      <c r="H730" s="34">
        <f t="shared" si="353"/>
        <v>0</v>
      </c>
      <c r="I730" s="34">
        <f t="shared" si="353"/>
        <v>0</v>
      </c>
      <c r="J730" s="34">
        <f t="shared" si="353"/>
        <v>0</v>
      </c>
      <c r="K730" s="34">
        <f t="shared" si="353"/>
        <v>0</v>
      </c>
      <c r="L730" s="35">
        <f t="shared" si="353"/>
        <v>0</v>
      </c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</row>
    <row r="731" spans="1:23" ht="27.75" customHeight="1" thickTop="1" thickBot="1">
      <c r="A731" s="19"/>
      <c r="B731" s="20" t="s">
        <v>11</v>
      </c>
      <c r="C731" s="20"/>
      <c r="D731" s="36"/>
      <c r="E731" s="21"/>
      <c r="F731" s="22">
        <v>0</v>
      </c>
      <c r="G731" s="23">
        <f>G724+G730</f>
        <v>1718762.5</v>
      </c>
      <c r="H731" s="37">
        <v>0</v>
      </c>
      <c r="I731" s="55">
        <f>I724+I730</f>
        <v>534937.5</v>
      </c>
      <c r="J731" s="39">
        <f>J724+J730</f>
        <v>1718762.5</v>
      </c>
      <c r="K731" s="40">
        <f>K724+K730</f>
        <v>534937.5</v>
      </c>
      <c r="L731" s="27">
        <f>L724+L730</f>
        <v>2253700</v>
      </c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</row>
    <row r="732" spans="1:23" ht="21.75" customHeight="1" thickTop="1">
      <c r="A732" s="28"/>
      <c r="B732" s="41" t="s">
        <v>12</v>
      </c>
      <c r="C732" s="29">
        <v>0</v>
      </c>
      <c r="D732" s="29">
        <v>0</v>
      </c>
      <c r="E732" s="30">
        <v>0</v>
      </c>
      <c r="F732" s="30">
        <v>0</v>
      </c>
      <c r="G732" s="30">
        <v>0</v>
      </c>
      <c r="H732" s="30">
        <v>0</v>
      </c>
      <c r="I732" s="30">
        <v>0</v>
      </c>
      <c r="J732" s="30">
        <v>0</v>
      </c>
      <c r="K732" s="31">
        <v>0</v>
      </c>
      <c r="L732" s="42">
        <v>0</v>
      </c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</row>
    <row r="733" spans="1:23" ht="21.75" customHeight="1">
      <c r="A733" s="1"/>
      <c r="B733" s="43" t="s">
        <v>89</v>
      </c>
      <c r="C733" s="2"/>
      <c r="D733" s="2"/>
      <c r="E733" s="3"/>
      <c r="F733" s="3">
        <v>0</v>
      </c>
      <c r="G733" s="44">
        <f>G724*5%</f>
        <v>85938.125</v>
      </c>
      <c r="H733" s="44">
        <v>0</v>
      </c>
      <c r="I733" s="44">
        <f>I724*5%</f>
        <v>26746.875</v>
      </c>
      <c r="J733" s="44">
        <f>J724*5%</f>
        <v>85938.125</v>
      </c>
      <c r="K733" s="45">
        <f>K724*5%</f>
        <v>26746.875</v>
      </c>
      <c r="L733" s="46">
        <f>J733+K733</f>
        <v>112685</v>
      </c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</row>
    <row r="734" spans="1:23" ht="21.75" customHeight="1">
      <c r="A734" s="1"/>
      <c r="B734" s="43" t="s">
        <v>53</v>
      </c>
      <c r="C734" s="2"/>
      <c r="D734" s="2"/>
      <c r="E734" s="3"/>
      <c r="F734" s="3"/>
      <c r="G734" s="44"/>
      <c r="H734" s="44"/>
      <c r="I734" s="44"/>
      <c r="J734" s="44">
        <v>0</v>
      </c>
      <c r="K734" s="45">
        <v>0</v>
      </c>
      <c r="L734" s="46">
        <f>J734+K734</f>
        <v>0</v>
      </c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</row>
    <row r="735" spans="1:23" ht="21.75" customHeight="1">
      <c r="A735" s="1"/>
      <c r="B735" s="43" t="s">
        <v>66</v>
      </c>
      <c r="C735" s="2"/>
      <c r="D735" s="2"/>
      <c r="E735" s="3"/>
      <c r="F735" s="3"/>
      <c r="G735" s="44"/>
      <c r="H735" s="44"/>
      <c r="I735" s="44"/>
      <c r="J735" s="44">
        <v>1512914.44</v>
      </c>
      <c r="K735" s="45">
        <v>0</v>
      </c>
      <c r="L735" s="46">
        <f t="shared" ref="L735:L738" si="354">J735+K735</f>
        <v>1512914.44</v>
      </c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</row>
    <row r="736" spans="1:23" ht="21.75" customHeight="1">
      <c r="A736" s="1"/>
      <c r="B736" s="71" t="s">
        <v>57</v>
      </c>
      <c r="C736" s="2"/>
      <c r="D736" s="2"/>
      <c r="E736" s="3"/>
      <c r="F736" s="3"/>
      <c r="G736" s="44"/>
      <c r="H736" s="44"/>
      <c r="I736" s="44"/>
      <c r="J736" s="44">
        <v>0</v>
      </c>
      <c r="K736" s="45">
        <v>104909.94</v>
      </c>
      <c r="L736" s="46">
        <f t="shared" si="354"/>
        <v>104909.94</v>
      </c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</row>
    <row r="737" spans="1:23" ht="21.75" customHeight="1">
      <c r="A737" s="1"/>
      <c r="B737" s="43" t="s">
        <v>55</v>
      </c>
      <c r="C737" s="2"/>
      <c r="D737" s="2"/>
      <c r="E737" s="3"/>
      <c r="F737" s="3"/>
      <c r="G737" s="44"/>
      <c r="H737" s="44"/>
      <c r="I737" s="44"/>
      <c r="J737" s="44">
        <v>0</v>
      </c>
      <c r="K737" s="45">
        <v>0</v>
      </c>
      <c r="L737" s="46">
        <f t="shared" si="354"/>
        <v>0</v>
      </c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</row>
    <row r="738" spans="1:23" ht="21.75" customHeight="1">
      <c r="A738" s="1"/>
      <c r="B738" s="43" t="s">
        <v>107</v>
      </c>
      <c r="C738" s="2"/>
      <c r="D738" s="2"/>
      <c r="E738" s="3"/>
      <c r="F738" s="3"/>
      <c r="G738" s="44"/>
      <c r="H738" s="44"/>
      <c r="I738" s="44"/>
      <c r="J738" s="44">
        <v>0</v>
      </c>
      <c r="K738" s="45">
        <v>0</v>
      </c>
      <c r="L738" s="46">
        <f t="shared" si="354"/>
        <v>0</v>
      </c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</row>
    <row r="739" spans="1:23" ht="25.5" customHeight="1" thickBot="1">
      <c r="A739" s="111"/>
      <c r="B739" s="72" t="s">
        <v>13</v>
      </c>
      <c r="C739" s="72"/>
      <c r="D739" s="72"/>
      <c r="E739" s="73"/>
      <c r="F739" s="73"/>
      <c r="G739" s="73"/>
      <c r="H739" s="73"/>
      <c r="I739" s="73"/>
      <c r="J739" s="74">
        <f>SUM(J732:J738)</f>
        <v>1598852.5649999999</v>
      </c>
      <c r="K739" s="75">
        <f>SUM(K732:K738)</f>
        <v>131656.815</v>
      </c>
      <c r="L739" s="76">
        <f>SUM(L732:L738)</f>
        <v>1730509.38</v>
      </c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</row>
    <row r="740" spans="1:23" ht="25.5" customHeight="1" thickTop="1" thickBot="1">
      <c r="A740" s="19"/>
      <c r="B740" s="20" t="s">
        <v>14</v>
      </c>
      <c r="C740" s="20"/>
      <c r="D740" s="20"/>
      <c r="E740" s="21"/>
      <c r="F740" s="21"/>
      <c r="G740" s="21"/>
      <c r="H740" s="21"/>
      <c r="I740" s="21" t="s">
        <v>63</v>
      </c>
      <c r="J740" s="21">
        <f>L740*50%</f>
        <v>261595.31000000006</v>
      </c>
      <c r="K740" s="121">
        <f>L740*50%</f>
        <v>261595.31000000006</v>
      </c>
      <c r="L740" s="78">
        <f>L731-L739</f>
        <v>523190.62000000011</v>
      </c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</row>
    <row r="741" spans="1:23" ht="21.75" customHeight="1" thickTop="1" thickBot="1">
      <c r="A741" s="365" t="s">
        <v>16</v>
      </c>
      <c r="B741" s="366"/>
      <c r="C741" s="366"/>
      <c r="D741" s="366"/>
      <c r="E741" s="366"/>
      <c r="F741" s="366"/>
      <c r="G741" s="367"/>
      <c r="H741" s="123"/>
      <c r="I741" s="124"/>
      <c r="J741" s="125">
        <v>43358</v>
      </c>
      <c r="K741" s="125">
        <v>43388</v>
      </c>
      <c r="L741" s="126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</row>
    <row r="742" spans="1:23" ht="21.75" customHeight="1" thickTop="1">
      <c r="A742" s="80"/>
      <c r="B742" s="80" t="s">
        <v>17</v>
      </c>
      <c r="C742" s="80"/>
      <c r="D742" s="80" t="s">
        <v>18</v>
      </c>
      <c r="E742" s="80"/>
      <c r="F742" s="368" t="s">
        <v>19</v>
      </c>
      <c r="G742" s="368"/>
      <c r="H742" s="368"/>
      <c r="I742" s="117"/>
      <c r="J742" s="368" t="s">
        <v>19</v>
      </c>
      <c r="K742" s="368"/>
      <c r="L742" s="368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</row>
    <row r="743" spans="1:23" ht="25.5" customHeight="1">
      <c r="A743" s="79" t="s">
        <v>0</v>
      </c>
      <c r="B743" s="118"/>
      <c r="C743" s="79"/>
      <c r="D743" s="79"/>
      <c r="E743" s="79"/>
      <c r="F743" s="79"/>
      <c r="G743" s="79"/>
      <c r="H743" s="79"/>
      <c r="I743" s="79"/>
      <c r="J743" s="79"/>
      <c r="K743" s="79"/>
      <c r="L743" s="82">
        <v>25</v>
      </c>
      <c r="M743" s="79"/>
      <c r="N743" s="79"/>
      <c r="O743" s="79"/>
      <c r="P743" s="80"/>
      <c r="Q743" s="80"/>
      <c r="R743" s="80"/>
      <c r="S743" s="80"/>
      <c r="T743" s="80"/>
      <c r="U743" s="80"/>
      <c r="V743" s="80"/>
      <c r="W743" s="80"/>
    </row>
    <row r="744" spans="1:23" ht="21" customHeight="1">
      <c r="A744" s="358" t="s">
        <v>113</v>
      </c>
      <c r="B744" s="358"/>
      <c r="C744" s="358"/>
      <c r="D744" s="358"/>
      <c r="E744" s="358"/>
      <c r="F744" s="358"/>
      <c r="G744" s="358"/>
      <c r="H744" s="358"/>
      <c r="I744" s="358"/>
      <c r="J744" s="358"/>
      <c r="K744" s="358"/>
      <c r="L744" s="358"/>
      <c r="M744" s="79"/>
      <c r="N744" s="79"/>
      <c r="O744" s="79"/>
      <c r="P744" s="80"/>
      <c r="Q744" s="80"/>
      <c r="R744" s="80"/>
      <c r="S744" s="80"/>
      <c r="T744" s="80"/>
      <c r="U744" s="80"/>
      <c r="V744" s="80"/>
      <c r="W744" s="80"/>
    </row>
    <row r="745" spans="1:23" ht="21" customHeight="1">
      <c r="A745" s="359" t="s">
        <v>52</v>
      </c>
      <c r="B745" s="359"/>
      <c r="C745" s="359"/>
      <c r="D745" s="359"/>
      <c r="E745" s="359"/>
      <c r="F745" s="359"/>
      <c r="G745" s="359"/>
      <c r="H745" s="359"/>
      <c r="I745" s="359"/>
      <c r="J745" s="359"/>
      <c r="K745" s="359"/>
      <c r="L745" s="359"/>
      <c r="M745" s="79"/>
      <c r="N745" s="79"/>
      <c r="O745" s="79"/>
      <c r="P745" s="80"/>
      <c r="Q745" s="80"/>
      <c r="R745" s="80"/>
      <c r="S745" s="80"/>
      <c r="T745" s="80"/>
      <c r="U745" s="80"/>
      <c r="V745" s="80"/>
      <c r="W745" s="80"/>
    </row>
    <row r="746" spans="1:23" ht="21" customHeight="1" thickBot="1">
      <c r="A746" s="359" t="s">
        <v>114</v>
      </c>
      <c r="B746" s="359"/>
      <c r="C746" s="359"/>
      <c r="D746" s="359"/>
      <c r="E746" s="359"/>
      <c r="F746" s="359"/>
      <c r="G746" s="359"/>
      <c r="H746" s="359"/>
      <c r="I746" s="359"/>
      <c r="J746" s="359"/>
      <c r="K746" s="359"/>
      <c r="L746" s="359"/>
      <c r="M746" s="83"/>
      <c r="N746" s="83"/>
      <c r="O746" s="83"/>
      <c r="P746" s="80"/>
      <c r="Q746" s="80"/>
      <c r="R746" s="80"/>
      <c r="S746" s="80"/>
      <c r="T746" s="80"/>
      <c r="U746" s="80"/>
      <c r="V746" s="80"/>
      <c r="W746" s="80"/>
    </row>
    <row r="747" spans="1:23" ht="19.5" customHeight="1" thickTop="1" thickBot="1">
      <c r="A747" s="47" t="s">
        <v>4</v>
      </c>
      <c r="B747" s="84" t="s">
        <v>47</v>
      </c>
      <c r="C747" s="84" t="s">
        <v>6</v>
      </c>
      <c r="D747" s="84" t="s">
        <v>21</v>
      </c>
      <c r="E747" s="84" t="s">
        <v>29</v>
      </c>
      <c r="F747" s="360" t="s">
        <v>7</v>
      </c>
      <c r="G747" s="360"/>
      <c r="H747" s="360"/>
      <c r="I747" s="361"/>
      <c r="J747" s="362" t="s">
        <v>33</v>
      </c>
      <c r="K747" s="363"/>
      <c r="L747" s="364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</row>
    <row r="748" spans="1:23" ht="21.75" customHeight="1" thickTop="1">
      <c r="A748" s="1"/>
      <c r="B748" s="29"/>
      <c r="C748" s="85" t="s">
        <v>8</v>
      </c>
      <c r="D748" s="85" t="s">
        <v>20</v>
      </c>
      <c r="E748" s="85" t="s">
        <v>30</v>
      </c>
      <c r="F748" s="63" t="s">
        <v>27</v>
      </c>
      <c r="G748" s="64" t="s">
        <v>25</v>
      </c>
      <c r="H748" s="65" t="s">
        <v>31</v>
      </c>
      <c r="I748" s="66" t="s">
        <v>25</v>
      </c>
      <c r="J748" s="64" t="s">
        <v>35</v>
      </c>
      <c r="K748" s="119" t="s">
        <v>36</v>
      </c>
      <c r="L748" s="120" t="s">
        <v>34</v>
      </c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</row>
    <row r="749" spans="1:23" ht="21" customHeight="1">
      <c r="A749" s="1"/>
      <c r="B749" s="2" t="s">
        <v>41</v>
      </c>
      <c r="C749" s="29" t="s">
        <v>8</v>
      </c>
      <c r="D749" s="29" t="s">
        <v>42</v>
      </c>
      <c r="E749" s="29" t="s">
        <v>9</v>
      </c>
      <c r="F749" s="67" t="s">
        <v>28</v>
      </c>
      <c r="G749" s="68" t="s">
        <v>26</v>
      </c>
      <c r="H749" s="69" t="s">
        <v>10</v>
      </c>
      <c r="I749" s="70" t="s">
        <v>32</v>
      </c>
      <c r="J749" s="90" t="s">
        <v>28</v>
      </c>
      <c r="K749" s="91" t="s">
        <v>37</v>
      </c>
      <c r="L749" s="92" t="s">
        <v>38</v>
      </c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</row>
    <row r="750" spans="1:23" ht="21.75" customHeight="1">
      <c r="A750" s="1">
        <v>1</v>
      </c>
      <c r="B750" s="2" t="s">
        <v>58</v>
      </c>
      <c r="C750" s="2"/>
      <c r="D750" s="2"/>
      <c r="E750" s="3">
        <v>750</v>
      </c>
      <c r="F750" s="4">
        <v>10482.73</v>
      </c>
      <c r="G750" s="5">
        <f>F750*E750</f>
        <v>7862047.5</v>
      </c>
      <c r="H750" s="6">
        <v>3175.3240000000001</v>
      </c>
      <c r="I750" s="7">
        <f>H750*E750</f>
        <v>2381493</v>
      </c>
      <c r="J750" s="5">
        <f>G750</f>
        <v>7862047.5</v>
      </c>
      <c r="K750" s="8">
        <f>I750</f>
        <v>2381493</v>
      </c>
      <c r="L750" s="9">
        <f>J750+K750</f>
        <v>10243540.5</v>
      </c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</row>
    <row r="751" spans="1:23" ht="21.75" customHeight="1">
      <c r="A751" s="1">
        <v>2</v>
      </c>
      <c r="B751" s="2" t="s">
        <v>59</v>
      </c>
      <c r="C751" s="2"/>
      <c r="D751" s="2"/>
      <c r="E751" s="3">
        <v>650</v>
      </c>
      <c r="F751" s="4">
        <v>769.27</v>
      </c>
      <c r="G751" s="5">
        <f t="shared" ref="G751:G754" si="355">F751*E751</f>
        <v>500025.5</v>
      </c>
      <c r="H751" s="6">
        <v>0</v>
      </c>
      <c r="I751" s="7">
        <f t="shared" ref="I751:I754" si="356">H751*E751</f>
        <v>0</v>
      </c>
      <c r="J751" s="5">
        <f t="shared" ref="J751:J754" si="357">G751</f>
        <v>500025.5</v>
      </c>
      <c r="K751" s="8">
        <f t="shared" ref="K751:K754" si="358">I751</f>
        <v>0</v>
      </c>
      <c r="L751" s="9">
        <f t="shared" ref="L751:L754" si="359">J751+K751</f>
        <v>500025.5</v>
      </c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</row>
    <row r="752" spans="1:23" ht="21.75" customHeight="1">
      <c r="A752" s="1"/>
      <c r="B752" s="2" t="s">
        <v>60</v>
      </c>
      <c r="C752" s="2"/>
      <c r="D752" s="2"/>
      <c r="E752" s="3">
        <v>200</v>
      </c>
      <c r="F752" s="4">
        <v>358.61</v>
      </c>
      <c r="G752" s="5">
        <f t="shared" si="355"/>
        <v>71722</v>
      </c>
      <c r="H752" s="6">
        <v>270.44</v>
      </c>
      <c r="I752" s="7">
        <f t="shared" si="356"/>
        <v>54088</v>
      </c>
      <c r="J752" s="5">
        <f t="shared" si="357"/>
        <v>71722</v>
      </c>
      <c r="K752" s="8">
        <f t="shared" si="358"/>
        <v>54088</v>
      </c>
      <c r="L752" s="9">
        <f t="shared" si="359"/>
        <v>125810</v>
      </c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</row>
    <row r="753" spans="1:23" ht="21.75" customHeight="1">
      <c r="A753" s="1"/>
      <c r="B753" s="2"/>
      <c r="C753" s="2"/>
      <c r="D753" s="2"/>
      <c r="E753" s="3"/>
      <c r="F753" s="4"/>
      <c r="G753" s="5">
        <f t="shared" si="355"/>
        <v>0</v>
      </c>
      <c r="H753" s="6"/>
      <c r="I753" s="7">
        <f t="shared" si="356"/>
        <v>0</v>
      </c>
      <c r="J753" s="5">
        <f t="shared" si="357"/>
        <v>0</v>
      </c>
      <c r="K753" s="8">
        <f t="shared" si="358"/>
        <v>0</v>
      </c>
      <c r="L753" s="9">
        <f t="shared" si="359"/>
        <v>0</v>
      </c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</row>
    <row r="754" spans="1:23" ht="21.75" customHeight="1" thickBot="1">
      <c r="A754" s="10"/>
      <c r="B754" s="11"/>
      <c r="C754" s="11"/>
      <c r="D754" s="11"/>
      <c r="E754" s="12"/>
      <c r="F754" s="13"/>
      <c r="G754" s="5">
        <f t="shared" si="355"/>
        <v>0</v>
      </c>
      <c r="H754" s="15"/>
      <c r="I754" s="7">
        <f t="shared" si="356"/>
        <v>0</v>
      </c>
      <c r="J754" s="5">
        <f t="shared" si="357"/>
        <v>0</v>
      </c>
      <c r="K754" s="8">
        <f t="shared" si="358"/>
        <v>0</v>
      </c>
      <c r="L754" s="9">
        <f t="shared" si="359"/>
        <v>0</v>
      </c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</row>
    <row r="755" spans="1:23" ht="30.75" customHeight="1" thickTop="1" thickBot="1">
      <c r="A755" s="19"/>
      <c r="B755" s="20" t="s">
        <v>50</v>
      </c>
      <c r="C755" s="20"/>
      <c r="D755" s="20"/>
      <c r="E755" s="21"/>
      <c r="F755" s="22">
        <f t="shared" ref="F755:L755" si="360">SUM(F750:F754)</f>
        <v>11610.61</v>
      </c>
      <c r="G755" s="23">
        <f t="shared" si="360"/>
        <v>8433795</v>
      </c>
      <c r="H755" s="24">
        <f t="shared" si="360"/>
        <v>3445.7640000000001</v>
      </c>
      <c r="I755" s="25">
        <f t="shared" si="360"/>
        <v>2435581</v>
      </c>
      <c r="J755" s="23">
        <f t="shared" si="360"/>
        <v>8433795</v>
      </c>
      <c r="K755" s="26">
        <f t="shared" si="360"/>
        <v>2435581</v>
      </c>
      <c r="L755" s="27">
        <f t="shared" si="360"/>
        <v>10869376</v>
      </c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</row>
    <row r="756" spans="1:23" ht="21.75" customHeight="1" thickTop="1">
      <c r="A756" s="47"/>
      <c r="B756" s="48" t="s">
        <v>48</v>
      </c>
      <c r="C756" s="48"/>
      <c r="D756" s="48"/>
      <c r="E756" s="49">
        <v>0</v>
      </c>
      <c r="F756" s="50">
        <v>0</v>
      </c>
      <c r="G756" s="51">
        <v>0</v>
      </c>
      <c r="H756" s="53">
        <v>0</v>
      </c>
      <c r="I756" s="51">
        <v>0</v>
      </c>
      <c r="J756" s="51">
        <v>0</v>
      </c>
      <c r="K756" s="51">
        <v>0</v>
      </c>
      <c r="L756" s="54">
        <v>0</v>
      </c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</row>
    <row r="757" spans="1:23" ht="21.75" customHeight="1">
      <c r="A757" s="1">
        <v>4</v>
      </c>
      <c r="B757" s="2" t="s">
        <v>45</v>
      </c>
      <c r="C757" s="2"/>
      <c r="D757" s="2"/>
      <c r="E757" s="3">
        <v>22.5</v>
      </c>
      <c r="F757" s="4">
        <v>8200.7999999999993</v>
      </c>
      <c r="G757" s="5">
        <f t="shared" ref="G757" si="361">F757*E757</f>
        <v>184517.99999999997</v>
      </c>
      <c r="H757" s="6">
        <v>1500</v>
      </c>
      <c r="I757" s="5">
        <f t="shared" ref="I757:I759" si="362">H757*E757</f>
        <v>33750</v>
      </c>
      <c r="J757" s="5">
        <f t="shared" ref="J757:J759" si="363">G757</f>
        <v>184517.99999999997</v>
      </c>
      <c r="K757" s="5">
        <f t="shared" ref="K757:K759" si="364">I757</f>
        <v>33750</v>
      </c>
      <c r="L757" s="9">
        <f t="shared" ref="L757:L759" si="365">J757+K757</f>
        <v>218267.99999999997</v>
      </c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</row>
    <row r="758" spans="1:23" ht="21.75" customHeight="1">
      <c r="A758" s="1">
        <v>5</v>
      </c>
      <c r="B758" s="2" t="s">
        <v>46</v>
      </c>
      <c r="C758" s="2"/>
      <c r="D758" s="2"/>
      <c r="E758" s="3">
        <v>0</v>
      </c>
      <c r="F758" s="4">
        <v>0</v>
      </c>
      <c r="G758" s="5">
        <v>0</v>
      </c>
      <c r="H758" s="6"/>
      <c r="I758" s="5">
        <f t="shared" si="362"/>
        <v>0</v>
      </c>
      <c r="J758" s="5">
        <f t="shared" si="363"/>
        <v>0</v>
      </c>
      <c r="K758" s="5">
        <f t="shared" si="364"/>
        <v>0</v>
      </c>
      <c r="L758" s="9">
        <f t="shared" si="365"/>
        <v>0</v>
      </c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</row>
    <row r="759" spans="1:23" ht="21.75" customHeight="1">
      <c r="A759" s="1">
        <v>6</v>
      </c>
      <c r="B759" s="2"/>
      <c r="C759" s="2"/>
      <c r="D759" s="2"/>
      <c r="E759" s="3"/>
      <c r="F759" s="4"/>
      <c r="G759" s="5">
        <f t="shared" ref="G759" si="366">F759*E759</f>
        <v>0</v>
      </c>
      <c r="H759" s="6"/>
      <c r="I759" s="5">
        <f t="shared" si="362"/>
        <v>0</v>
      </c>
      <c r="J759" s="5">
        <f t="shared" si="363"/>
        <v>0</v>
      </c>
      <c r="K759" s="5">
        <f t="shared" si="364"/>
        <v>0</v>
      </c>
      <c r="L759" s="9">
        <f t="shared" si="365"/>
        <v>0</v>
      </c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</row>
    <row r="760" spans="1:23" ht="21.75" customHeight="1">
      <c r="A760" s="10"/>
      <c r="B760" s="11"/>
      <c r="C760" s="11"/>
      <c r="D760" s="11"/>
      <c r="E760" s="12"/>
      <c r="F760" s="13"/>
      <c r="G760" s="52"/>
      <c r="H760" s="15"/>
      <c r="I760" s="52"/>
      <c r="J760" s="52"/>
      <c r="K760" s="52"/>
      <c r="L760" s="18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</row>
    <row r="761" spans="1:23" ht="21.75" customHeight="1" thickBot="1">
      <c r="A761" s="32"/>
      <c r="B761" s="33" t="s">
        <v>49</v>
      </c>
      <c r="C761" s="33"/>
      <c r="D761" s="33"/>
      <c r="E761" s="34"/>
      <c r="F761" s="34">
        <f t="shared" ref="F761:L761" si="367">SUM(F756:F760)</f>
        <v>8200.7999999999993</v>
      </c>
      <c r="G761" s="34">
        <f t="shared" si="367"/>
        <v>184517.99999999997</v>
      </c>
      <c r="H761" s="34">
        <f t="shared" si="367"/>
        <v>1500</v>
      </c>
      <c r="I761" s="34">
        <f t="shared" si="367"/>
        <v>33750</v>
      </c>
      <c r="J761" s="34">
        <f t="shared" si="367"/>
        <v>184517.99999999997</v>
      </c>
      <c r="K761" s="34">
        <f t="shared" si="367"/>
        <v>33750</v>
      </c>
      <c r="L761" s="35">
        <f t="shared" si="367"/>
        <v>218267.99999999997</v>
      </c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</row>
    <row r="762" spans="1:23" ht="27.75" customHeight="1" thickTop="1" thickBot="1">
      <c r="A762" s="19"/>
      <c r="B762" s="20" t="s">
        <v>11</v>
      </c>
      <c r="C762" s="20"/>
      <c r="D762" s="36"/>
      <c r="E762" s="21"/>
      <c r="F762" s="22">
        <v>0</v>
      </c>
      <c r="G762" s="23">
        <f>G755+G761</f>
        <v>8618313</v>
      </c>
      <c r="H762" s="37">
        <v>0</v>
      </c>
      <c r="I762" s="55">
        <f>I755+I761</f>
        <v>2469331</v>
      </c>
      <c r="J762" s="39">
        <f>J755+J761</f>
        <v>8618313</v>
      </c>
      <c r="K762" s="40">
        <f>K755+K761</f>
        <v>2469331</v>
      </c>
      <c r="L762" s="27">
        <f>L755+L761</f>
        <v>11087644</v>
      </c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</row>
    <row r="763" spans="1:23" ht="21.75" customHeight="1" thickTop="1">
      <c r="A763" s="28"/>
      <c r="B763" s="41" t="s">
        <v>12</v>
      </c>
      <c r="C763" s="29">
        <v>0</v>
      </c>
      <c r="D763" s="29">
        <v>0</v>
      </c>
      <c r="E763" s="30">
        <v>0</v>
      </c>
      <c r="F763" s="30">
        <v>0</v>
      </c>
      <c r="G763" s="30">
        <v>0</v>
      </c>
      <c r="H763" s="30">
        <v>0</v>
      </c>
      <c r="I763" s="30">
        <v>0</v>
      </c>
      <c r="J763" s="30">
        <v>0</v>
      </c>
      <c r="K763" s="31">
        <v>0</v>
      </c>
      <c r="L763" s="42">
        <v>0</v>
      </c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</row>
    <row r="764" spans="1:23" ht="21.75" customHeight="1">
      <c r="A764" s="1"/>
      <c r="B764" s="43" t="s">
        <v>22</v>
      </c>
      <c r="C764" s="2"/>
      <c r="D764" s="2"/>
      <c r="E764" s="3"/>
      <c r="F764" s="3">
        <v>0</v>
      </c>
      <c r="G764" s="44">
        <f>G755*5%</f>
        <v>421689.75</v>
      </c>
      <c r="H764" s="44">
        <v>0</v>
      </c>
      <c r="I764" s="44">
        <f>I755*5%</f>
        <v>121779.05</v>
      </c>
      <c r="J764" s="44">
        <f>J755*5%</f>
        <v>421689.75</v>
      </c>
      <c r="K764" s="45">
        <f>K755*5%</f>
        <v>121779.05</v>
      </c>
      <c r="L764" s="46">
        <f>J764+K764</f>
        <v>543468.80000000005</v>
      </c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</row>
    <row r="765" spans="1:23" ht="21.75" customHeight="1">
      <c r="A765" s="1"/>
      <c r="B765" s="43" t="s">
        <v>53</v>
      </c>
      <c r="C765" s="2"/>
      <c r="D765" s="2"/>
      <c r="E765" s="3"/>
      <c r="F765" s="3"/>
      <c r="G765" s="44"/>
      <c r="H765" s="44"/>
      <c r="I765" s="44"/>
      <c r="J765" s="44">
        <v>0</v>
      </c>
      <c r="K765" s="45">
        <v>0</v>
      </c>
      <c r="L765" s="46">
        <f>J765+K765</f>
        <v>0</v>
      </c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</row>
    <row r="766" spans="1:23" ht="21.75" customHeight="1">
      <c r="A766" s="1"/>
      <c r="B766" s="43" t="s">
        <v>56</v>
      </c>
      <c r="C766" s="2"/>
      <c r="D766" s="2"/>
      <c r="E766" s="3"/>
      <c r="F766" s="3"/>
      <c r="G766" s="44"/>
      <c r="H766" s="44"/>
      <c r="I766" s="44"/>
      <c r="J766" s="44">
        <v>2173980</v>
      </c>
      <c r="K766" s="45">
        <v>3363814.85</v>
      </c>
      <c r="L766" s="46">
        <f t="shared" ref="L766:L769" si="368">J766+K766</f>
        <v>5537794.8499999996</v>
      </c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</row>
    <row r="767" spans="1:23" ht="21.75" customHeight="1">
      <c r="A767" s="1"/>
      <c r="B767" s="71" t="s">
        <v>57</v>
      </c>
      <c r="C767" s="2"/>
      <c r="D767" s="2"/>
      <c r="E767" s="3"/>
      <c r="F767" s="3"/>
      <c r="G767" s="44"/>
      <c r="H767" s="44"/>
      <c r="I767" s="44"/>
      <c r="J767" s="44">
        <v>1780488.7</v>
      </c>
      <c r="K767" s="45">
        <v>824589.7</v>
      </c>
      <c r="L767" s="46">
        <f t="shared" si="368"/>
        <v>2605078.4</v>
      </c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</row>
    <row r="768" spans="1:23" ht="21.75" customHeight="1">
      <c r="A768" s="1"/>
      <c r="B768" s="43" t="s">
        <v>55</v>
      </c>
      <c r="C768" s="2"/>
      <c r="D768" s="2"/>
      <c r="E768" s="3"/>
      <c r="F768" s="3"/>
      <c r="G768" s="44"/>
      <c r="H768" s="44"/>
      <c r="I768" s="44"/>
      <c r="J768" s="44">
        <v>0</v>
      </c>
      <c r="K768" s="45">
        <v>0</v>
      </c>
      <c r="L768" s="46">
        <f t="shared" si="368"/>
        <v>0</v>
      </c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</row>
    <row r="769" spans="1:23" ht="21.75" customHeight="1">
      <c r="A769" s="1"/>
      <c r="B769" s="43" t="s">
        <v>99</v>
      </c>
      <c r="C769" s="2"/>
      <c r="D769" s="2"/>
      <c r="E769" s="3"/>
      <c r="F769" s="3"/>
      <c r="G769" s="44"/>
      <c r="H769" s="44"/>
      <c r="I769" s="44"/>
      <c r="J769" s="44">
        <v>0</v>
      </c>
      <c r="K769" s="45">
        <v>53750</v>
      </c>
      <c r="L769" s="46">
        <f t="shared" si="368"/>
        <v>53750</v>
      </c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</row>
    <row r="770" spans="1:23" ht="25.5" customHeight="1" thickBot="1">
      <c r="A770" s="111"/>
      <c r="B770" s="72" t="s">
        <v>13</v>
      </c>
      <c r="C770" s="72"/>
      <c r="D770" s="72"/>
      <c r="E770" s="73"/>
      <c r="F770" s="73"/>
      <c r="G770" s="73"/>
      <c r="H770" s="73"/>
      <c r="I770" s="73"/>
      <c r="J770" s="74">
        <f>SUM(J763:J769)</f>
        <v>4376158.45</v>
      </c>
      <c r="K770" s="75">
        <f>SUM(K763:K769)</f>
        <v>4363933.5999999996</v>
      </c>
      <c r="L770" s="76">
        <f>SUM(L763:L769)</f>
        <v>8740092.0499999989</v>
      </c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</row>
    <row r="771" spans="1:23" ht="25.5" customHeight="1" thickTop="1" thickBot="1">
      <c r="A771" s="19"/>
      <c r="B771" s="20" t="s">
        <v>14</v>
      </c>
      <c r="C771" s="20"/>
      <c r="D771" s="20"/>
      <c r="E771" s="21"/>
      <c r="F771" s="21"/>
      <c r="G771" s="21"/>
      <c r="H771" s="21"/>
      <c r="I771" s="21" t="s">
        <v>63</v>
      </c>
      <c r="J771" s="77">
        <v>43376</v>
      </c>
      <c r="K771" s="24">
        <f>L771</f>
        <v>2347551.9500000011</v>
      </c>
      <c r="L771" s="78">
        <f>L762-L770</f>
        <v>2347551.9500000011</v>
      </c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</row>
    <row r="772" spans="1:23" ht="21.75" customHeight="1" thickTop="1" thickBot="1">
      <c r="A772" s="365" t="s">
        <v>16</v>
      </c>
      <c r="B772" s="366"/>
      <c r="C772" s="366"/>
      <c r="D772" s="366"/>
      <c r="E772" s="366"/>
      <c r="F772" s="366"/>
      <c r="G772" s="367"/>
      <c r="H772" s="365" t="s">
        <v>62</v>
      </c>
      <c r="I772" s="366"/>
      <c r="J772" s="366"/>
      <c r="K772" s="366"/>
      <c r="L772" s="367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</row>
    <row r="773" spans="1:23" ht="21.75" customHeight="1" thickTop="1">
      <c r="A773" s="80"/>
      <c r="B773" s="122" t="s">
        <v>17</v>
      </c>
      <c r="C773" s="122"/>
      <c r="D773" s="122" t="s">
        <v>18</v>
      </c>
      <c r="E773" s="80"/>
      <c r="F773" s="368" t="s">
        <v>19</v>
      </c>
      <c r="G773" s="368"/>
      <c r="H773" s="368"/>
      <c r="I773" s="117"/>
      <c r="J773" s="368" t="s">
        <v>19</v>
      </c>
      <c r="K773" s="368"/>
      <c r="L773" s="368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</row>
    <row r="774" spans="1:23" ht="25.5" customHeight="1">
      <c r="A774" s="79" t="s">
        <v>0</v>
      </c>
      <c r="B774" s="118"/>
      <c r="C774" s="79"/>
      <c r="D774" s="79"/>
      <c r="E774" s="79"/>
      <c r="F774" s="79"/>
      <c r="G774" s="79"/>
      <c r="H774" s="79"/>
      <c r="I774" s="79"/>
      <c r="J774" s="79"/>
      <c r="K774" s="79"/>
      <c r="L774" s="82">
        <v>26</v>
      </c>
      <c r="M774" s="79"/>
      <c r="N774" s="79"/>
      <c r="O774" s="79"/>
      <c r="P774" s="80"/>
      <c r="Q774" s="80"/>
      <c r="R774" s="80"/>
      <c r="S774" s="80"/>
      <c r="T774" s="80"/>
      <c r="U774" s="80"/>
      <c r="V774" s="80"/>
      <c r="W774" s="80"/>
    </row>
    <row r="775" spans="1:23" ht="21" customHeight="1">
      <c r="A775" s="358" t="s">
        <v>115</v>
      </c>
      <c r="B775" s="358"/>
      <c r="C775" s="358"/>
      <c r="D775" s="358"/>
      <c r="E775" s="358"/>
      <c r="F775" s="358"/>
      <c r="G775" s="358"/>
      <c r="H775" s="358"/>
      <c r="I775" s="358"/>
      <c r="J775" s="358"/>
      <c r="K775" s="358"/>
      <c r="L775" s="358"/>
      <c r="M775" s="79"/>
      <c r="N775" s="79"/>
      <c r="O775" s="79"/>
      <c r="P775" s="80"/>
      <c r="Q775" s="80"/>
      <c r="R775" s="80"/>
      <c r="S775" s="80"/>
      <c r="T775" s="80"/>
      <c r="U775" s="80"/>
      <c r="V775" s="80"/>
      <c r="W775" s="80"/>
    </row>
    <row r="776" spans="1:23" ht="21" customHeight="1">
      <c r="A776" s="359" t="s">
        <v>52</v>
      </c>
      <c r="B776" s="359"/>
      <c r="C776" s="359"/>
      <c r="D776" s="359"/>
      <c r="E776" s="359"/>
      <c r="F776" s="359"/>
      <c r="G776" s="359"/>
      <c r="H776" s="359"/>
      <c r="I776" s="359"/>
      <c r="J776" s="359"/>
      <c r="K776" s="359"/>
      <c r="L776" s="359"/>
      <c r="M776" s="79"/>
      <c r="N776" s="79"/>
      <c r="O776" s="79"/>
      <c r="P776" s="80"/>
      <c r="Q776" s="80"/>
      <c r="R776" s="80"/>
      <c r="S776" s="80"/>
      <c r="T776" s="80"/>
      <c r="U776" s="80"/>
      <c r="V776" s="80"/>
      <c r="W776" s="80"/>
    </row>
    <row r="777" spans="1:23" ht="21" customHeight="1" thickBot="1">
      <c r="A777" s="359" t="s">
        <v>116</v>
      </c>
      <c r="B777" s="359"/>
      <c r="C777" s="359"/>
      <c r="D777" s="359"/>
      <c r="E777" s="359"/>
      <c r="F777" s="359"/>
      <c r="G777" s="359"/>
      <c r="H777" s="359"/>
      <c r="I777" s="359"/>
      <c r="J777" s="359"/>
      <c r="K777" s="359"/>
      <c r="L777" s="359"/>
      <c r="M777" s="83"/>
      <c r="N777" s="83"/>
      <c r="O777" s="83"/>
      <c r="P777" s="80"/>
      <c r="Q777" s="80"/>
      <c r="R777" s="80"/>
      <c r="S777" s="80"/>
      <c r="T777" s="80"/>
      <c r="U777" s="80"/>
      <c r="V777" s="80"/>
      <c r="W777" s="80"/>
    </row>
    <row r="778" spans="1:23" ht="19.5" customHeight="1" thickTop="1" thickBot="1">
      <c r="A778" s="47" t="s">
        <v>4</v>
      </c>
      <c r="B778" s="84" t="s">
        <v>47</v>
      </c>
      <c r="C778" s="84" t="s">
        <v>6</v>
      </c>
      <c r="D778" s="84" t="s">
        <v>21</v>
      </c>
      <c r="E778" s="84" t="s">
        <v>29</v>
      </c>
      <c r="F778" s="360" t="s">
        <v>7</v>
      </c>
      <c r="G778" s="360"/>
      <c r="H778" s="360"/>
      <c r="I778" s="361"/>
      <c r="J778" s="362" t="s">
        <v>33</v>
      </c>
      <c r="K778" s="363"/>
      <c r="L778" s="364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</row>
    <row r="779" spans="1:23" ht="21.75" customHeight="1" thickTop="1">
      <c r="A779" s="1"/>
      <c r="B779" s="29"/>
      <c r="C779" s="85" t="s">
        <v>8</v>
      </c>
      <c r="D779" s="85" t="s">
        <v>20</v>
      </c>
      <c r="E779" s="85" t="s">
        <v>30</v>
      </c>
      <c r="F779" s="63" t="s">
        <v>27</v>
      </c>
      <c r="G779" s="64" t="s">
        <v>25</v>
      </c>
      <c r="H779" s="65" t="s">
        <v>31</v>
      </c>
      <c r="I779" s="66" t="s">
        <v>25</v>
      </c>
      <c r="J779" s="64" t="s">
        <v>35</v>
      </c>
      <c r="K779" s="119" t="s">
        <v>36</v>
      </c>
      <c r="L779" s="120" t="s">
        <v>34</v>
      </c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</row>
    <row r="780" spans="1:23" ht="21" customHeight="1">
      <c r="A780" s="1"/>
      <c r="B780" s="2" t="s">
        <v>41</v>
      </c>
      <c r="C780" s="29" t="s">
        <v>8</v>
      </c>
      <c r="D780" s="29" t="s">
        <v>42</v>
      </c>
      <c r="E780" s="29" t="s">
        <v>9</v>
      </c>
      <c r="F780" s="67" t="s">
        <v>28</v>
      </c>
      <c r="G780" s="68" t="s">
        <v>26</v>
      </c>
      <c r="H780" s="69" t="s">
        <v>10</v>
      </c>
      <c r="I780" s="70" t="s">
        <v>32</v>
      </c>
      <c r="J780" s="90" t="s">
        <v>28</v>
      </c>
      <c r="K780" s="91" t="s">
        <v>37</v>
      </c>
      <c r="L780" s="92" t="s">
        <v>38</v>
      </c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</row>
    <row r="781" spans="1:23" ht="21.75" customHeight="1">
      <c r="A781" s="1">
        <v>1</v>
      </c>
      <c r="B781" s="2" t="s">
        <v>58</v>
      </c>
      <c r="C781" s="2"/>
      <c r="D781" s="2"/>
      <c r="E781" s="3">
        <v>750</v>
      </c>
      <c r="F781" s="4">
        <v>13658.05</v>
      </c>
      <c r="G781" s="5">
        <f>F781*E781</f>
        <v>10243537.5</v>
      </c>
      <c r="H781" s="6">
        <v>1589.4069999999999</v>
      </c>
      <c r="I781" s="7">
        <f>H781*E781</f>
        <v>1192055.25</v>
      </c>
      <c r="J781" s="5">
        <f>G781</f>
        <v>10243537.5</v>
      </c>
      <c r="K781" s="8">
        <f>I781</f>
        <v>1192055.25</v>
      </c>
      <c r="L781" s="9">
        <f>J781+K781</f>
        <v>11435592.75</v>
      </c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</row>
    <row r="782" spans="1:23" ht="21.75" customHeight="1">
      <c r="A782" s="1">
        <v>2</v>
      </c>
      <c r="B782" s="2" t="s">
        <v>59</v>
      </c>
      <c r="C782" s="2"/>
      <c r="D782" s="2"/>
      <c r="E782" s="3">
        <v>650</v>
      </c>
      <c r="F782" s="4">
        <v>769.27</v>
      </c>
      <c r="G782" s="5">
        <f t="shared" ref="G782:G785" si="369">F782*E782</f>
        <v>500025.5</v>
      </c>
      <c r="H782" s="6">
        <v>0</v>
      </c>
      <c r="I782" s="7">
        <f t="shared" ref="I782:I785" si="370">H782*E782</f>
        <v>0</v>
      </c>
      <c r="J782" s="5">
        <f t="shared" ref="J782:J785" si="371">G782</f>
        <v>500025.5</v>
      </c>
      <c r="K782" s="8">
        <f t="shared" ref="K782:K785" si="372">I782</f>
        <v>0</v>
      </c>
      <c r="L782" s="9">
        <f t="shared" ref="L782:L785" si="373">J782+K782</f>
        <v>500025.5</v>
      </c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</row>
    <row r="783" spans="1:23" ht="21.75" customHeight="1">
      <c r="A783" s="1"/>
      <c r="B783" s="2" t="s">
        <v>60</v>
      </c>
      <c r="C783" s="2"/>
      <c r="D783" s="2"/>
      <c r="E783" s="3">
        <v>200</v>
      </c>
      <c r="F783" s="4">
        <v>629.04999999999995</v>
      </c>
      <c r="G783" s="5">
        <f t="shared" si="369"/>
        <v>125809.99999999999</v>
      </c>
      <c r="H783" s="6">
        <v>59.14</v>
      </c>
      <c r="I783" s="7">
        <f t="shared" si="370"/>
        <v>11828</v>
      </c>
      <c r="J783" s="5">
        <f t="shared" si="371"/>
        <v>125809.99999999999</v>
      </c>
      <c r="K783" s="8">
        <f t="shared" si="372"/>
        <v>11828</v>
      </c>
      <c r="L783" s="9">
        <f t="shared" si="373"/>
        <v>137638</v>
      </c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</row>
    <row r="784" spans="1:23" ht="21.75" customHeight="1">
      <c r="A784" s="1"/>
      <c r="B784" s="2"/>
      <c r="C784" s="2"/>
      <c r="D784" s="2"/>
      <c r="E784" s="3"/>
      <c r="F784" s="4"/>
      <c r="G784" s="5">
        <f t="shared" si="369"/>
        <v>0</v>
      </c>
      <c r="H784" s="6"/>
      <c r="I784" s="7">
        <f t="shared" si="370"/>
        <v>0</v>
      </c>
      <c r="J784" s="5">
        <f t="shared" si="371"/>
        <v>0</v>
      </c>
      <c r="K784" s="8">
        <f t="shared" si="372"/>
        <v>0</v>
      </c>
      <c r="L784" s="9">
        <f t="shared" si="373"/>
        <v>0</v>
      </c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</row>
    <row r="785" spans="1:23" ht="21.75" customHeight="1" thickBot="1">
      <c r="A785" s="10"/>
      <c r="B785" s="11"/>
      <c r="C785" s="11"/>
      <c r="D785" s="11"/>
      <c r="E785" s="12"/>
      <c r="F785" s="13"/>
      <c r="G785" s="5">
        <f t="shared" si="369"/>
        <v>0</v>
      </c>
      <c r="H785" s="15"/>
      <c r="I785" s="7">
        <f t="shared" si="370"/>
        <v>0</v>
      </c>
      <c r="J785" s="5">
        <f t="shared" si="371"/>
        <v>0</v>
      </c>
      <c r="K785" s="8">
        <f t="shared" si="372"/>
        <v>0</v>
      </c>
      <c r="L785" s="9">
        <f t="shared" si="373"/>
        <v>0</v>
      </c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</row>
    <row r="786" spans="1:23" ht="30.75" customHeight="1" thickTop="1" thickBot="1">
      <c r="A786" s="19"/>
      <c r="B786" s="20" t="s">
        <v>50</v>
      </c>
      <c r="C786" s="20"/>
      <c r="D786" s="20"/>
      <c r="E786" s="21"/>
      <c r="F786" s="22">
        <f t="shared" ref="F786:L786" si="374">SUM(F781:F785)</f>
        <v>15056.369999999999</v>
      </c>
      <c r="G786" s="23">
        <f t="shared" si="374"/>
        <v>10869373</v>
      </c>
      <c r="H786" s="24">
        <f t="shared" si="374"/>
        <v>1648.547</v>
      </c>
      <c r="I786" s="25">
        <f t="shared" si="374"/>
        <v>1203883.25</v>
      </c>
      <c r="J786" s="23">
        <f t="shared" si="374"/>
        <v>10869373</v>
      </c>
      <c r="K786" s="26">
        <f t="shared" si="374"/>
        <v>1203883.25</v>
      </c>
      <c r="L786" s="27">
        <f t="shared" si="374"/>
        <v>12073256.25</v>
      </c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</row>
    <row r="787" spans="1:23" ht="21.75" customHeight="1" thickTop="1">
      <c r="A787" s="47"/>
      <c r="B787" s="48" t="s">
        <v>48</v>
      </c>
      <c r="C787" s="48"/>
      <c r="D787" s="48"/>
      <c r="E787" s="49">
        <v>0</v>
      </c>
      <c r="F787" s="50">
        <v>0</v>
      </c>
      <c r="G787" s="51">
        <v>0</v>
      </c>
      <c r="H787" s="53">
        <v>0</v>
      </c>
      <c r="I787" s="51">
        <v>0</v>
      </c>
      <c r="J787" s="51">
        <v>0</v>
      </c>
      <c r="K787" s="51">
        <v>0</v>
      </c>
      <c r="L787" s="54">
        <v>0</v>
      </c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</row>
    <row r="788" spans="1:23" ht="21.75" customHeight="1">
      <c r="A788" s="1">
        <v>4</v>
      </c>
      <c r="B788" s="2" t="s">
        <v>45</v>
      </c>
      <c r="C788" s="2"/>
      <c r="D788" s="2"/>
      <c r="E788" s="3">
        <v>22.5</v>
      </c>
      <c r="F788" s="4">
        <v>9700.7999999999993</v>
      </c>
      <c r="G788" s="5">
        <f t="shared" ref="G788" si="375">F788*E788</f>
        <v>218267.99999999997</v>
      </c>
      <c r="H788" s="6">
        <v>2495.4609999999998</v>
      </c>
      <c r="I788" s="5">
        <f t="shared" ref="I788:I790" si="376">H788*E788</f>
        <v>56147.872499999998</v>
      </c>
      <c r="J788" s="5">
        <f t="shared" ref="J788:J790" si="377">G788</f>
        <v>218267.99999999997</v>
      </c>
      <c r="K788" s="5">
        <f t="shared" ref="K788:K790" si="378">I788</f>
        <v>56147.872499999998</v>
      </c>
      <c r="L788" s="9">
        <f t="shared" ref="L788:L790" si="379">J788+K788</f>
        <v>274415.87249999994</v>
      </c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</row>
    <row r="789" spans="1:23" ht="21.75" customHeight="1">
      <c r="A789" s="1">
        <v>5</v>
      </c>
      <c r="B789" s="2" t="s">
        <v>46</v>
      </c>
      <c r="C789" s="2"/>
      <c r="D789" s="2"/>
      <c r="E789" s="3">
        <v>0</v>
      </c>
      <c r="F789" s="4">
        <v>0</v>
      </c>
      <c r="G789" s="5">
        <v>0</v>
      </c>
      <c r="H789" s="6"/>
      <c r="I789" s="5">
        <f t="shared" si="376"/>
        <v>0</v>
      </c>
      <c r="J789" s="5">
        <f t="shared" si="377"/>
        <v>0</v>
      </c>
      <c r="K789" s="5">
        <f t="shared" si="378"/>
        <v>0</v>
      </c>
      <c r="L789" s="9">
        <f t="shared" si="379"/>
        <v>0</v>
      </c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</row>
    <row r="790" spans="1:23" ht="21.75" customHeight="1">
      <c r="A790" s="1">
        <v>6</v>
      </c>
      <c r="B790" s="2"/>
      <c r="C790" s="2"/>
      <c r="D790" s="2"/>
      <c r="E790" s="3"/>
      <c r="F790" s="4"/>
      <c r="G790" s="5">
        <f t="shared" ref="G790" si="380">F790*E790</f>
        <v>0</v>
      </c>
      <c r="H790" s="6"/>
      <c r="I790" s="5">
        <f t="shared" si="376"/>
        <v>0</v>
      </c>
      <c r="J790" s="5">
        <f t="shared" si="377"/>
        <v>0</v>
      </c>
      <c r="K790" s="5">
        <f t="shared" si="378"/>
        <v>0</v>
      </c>
      <c r="L790" s="9">
        <f t="shared" si="379"/>
        <v>0</v>
      </c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</row>
    <row r="791" spans="1:23" ht="21.75" customHeight="1">
      <c r="A791" s="10"/>
      <c r="B791" s="11"/>
      <c r="C791" s="11"/>
      <c r="D791" s="11"/>
      <c r="E791" s="12"/>
      <c r="F791" s="13"/>
      <c r="G791" s="52"/>
      <c r="H791" s="15"/>
      <c r="I791" s="52"/>
      <c r="J791" s="52"/>
      <c r="K791" s="52"/>
      <c r="L791" s="18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</row>
    <row r="792" spans="1:23" ht="21.75" customHeight="1" thickBot="1">
      <c r="A792" s="32"/>
      <c r="B792" s="33" t="s">
        <v>49</v>
      </c>
      <c r="C792" s="33"/>
      <c r="D792" s="33"/>
      <c r="E792" s="34"/>
      <c r="F792" s="34">
        <f t="shared" ref="F792:L792" si="381">SUM(F787:F791)</f>
        <v>9700.7999999999993</v>
      </c>
      <c r="G792" s="34">
        <f t="shared" si="381"/>
        <v>218267.99999999997</v>
      </c>
      <c r="H792" s="34">
        <f t="shared" si="381"/>
        <v>2495.4609999999998</v>
      </c>
      <c r="I792" s="34">
        <f t="shared" si="381"/>
        <v>56147.872499999998</v>
      </c>
      <c r="J792" s="34">
        <f t="shared" si="381"/>
        <v>218267.99999999997</v>
      </c>
      <c r="K792" s="34">
        <f t="shared" si="381"/>
        <v>56147.872499999998</v>
      </c>
      <c r="L792" s="35">
        <f t="shared" si="381"/>
        <v>274415.87249999994</v>
      </c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</row>
    <row r="793" spans="1:23" ht="27.75" customHeight="1" thickTop="1" thickBot="1">
      <c r="A793" s="19"/>
      <c r="B793" s="20" t="s">
        <v>11</v>
      </c>
      <c r="C793" s="20"/>
      <c r="D793" s="36"/>
      <c r="E793" s="21"/>
      <c r="F793" s="22">
        <v>0</v>
      </c>
      <c r="G793" s="23">
        <f>G786+G792</f>
        <v>11087641</v>
      </c>
      <c r="H793" s="37">
        <v>0</v>
      </c>
      <c r="I793" s="55">
        <f>I786+I792</f>
        <v>1260031.1225000001</v>
      </c>
      <c r="J793" s="39">
        <f>J786+J792</f>
        <v>11087641</v>
      </c>
      <c r="K793" s="40">
        <f>K786+K792</f>
        <v>1260031.1225000001</v>
      </c>
      <c r="L793" s="27">
        <f>L786+L792</f>
        <v>12347672.122500001</v>
      </c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</row>
    <row r="794" spans="1:23" ht="21.75" customHeight="1" thickTop="1">
      <c r="A794" s="28"/>
      <c r="B794" s="41" t="s">
        <v>12</v>
      </c>
      <c r="C794" s="29">
        <v>0</v>
      </c>
      <c r="D794" s="29">
        <v>0</v>
      </c>
      <c r="E794" s="30">
        <v>0</v>
      </c>
      <c r="F794" s="30">
        <v>0</v>
      </c>
      <c r="G794" s="30">
        <v>0</v>
      </c>
      <c r="H794" s="30">
        <v>0</v>
      </c>
      <c r="I794" s="30">
        <v>0</v>
      </c>
      <c r="J794" s="30">
        <v>0</v>
      </c>
      <c r="K794" s="31">
        <v>0</v>
      </c>
      <c r="L794" s="42">
        <v>0</v>
      </c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</row>
    <row r="795" spans="1:23" ht="21.75" customHeight="1">
      <c r="A795" s="1"/>
      <c r="B795" s="43" t="s">
        <v>89</v>
      </c>
      <c r="C795" s="2"/>
      <c r="D795" s="2"/>
      <c r="E795" s="3"/>
      <c r="F795" s="3">
        <v>0</v>
      </c>
      <c r="G795" s="44">
        <f>G786*5%</f>
        <v>543468.65</v>
      </c>
      <c r="H795" s="44">
        <v>0</v>
      </c>
      <c r="I795" s="44">
        <f>I786*5%</f>
        <v>60194.162500000006</v>
      </c>
      <c r="J795" s="44">
        <f>J786*5%</f>
        <v>543468.65</v>
      </c>
      <c r="K795" s="45">
        <f>K786*5%</f>
        <v>60194.162500000006</v>
      </c>
      <c r="L795" s="46">
        <f>J795+K795</f>
        <v>603662.8125</v>
      </c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</row>
    <row r="796" spans="1:23" ht="21.75" customHeight="1">
      <c r="A796" s="1"/>
      <c r="B796" s="43" t="s">
        <v>53</v>
      </c>
      <c r="C796" s="2"/>
      <c r="D796" s="2"/>
      <c r="E796" s="3"/>
      <c r="F796" s="3"/>
      <c r="G796" s="44"/>
      <c r="H796" s="44"/>
      <c r="I796" s="44"/>
      <c r="J796" s="44">
        <v>0</v>
      </c>
      <c r="K796" s="45">
        <v>0</v>
      </c>
      <c r="L796" s="46">
        <f>J796+K796</f>
        <v>0</v>
      </c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</row>
    <row r="797" spans="1:23" ht="21.75" customHeight="1">
      <c r="A797" s="1"/>
      <c r="B797" s="43" t="s">
        <v>56</v>
      </c>
      <c r="C797" s="2"/>
      <c r="D797" s="2"/>
      <c r="E797" s="3"/>
      <c r="F797" s="3"/>
      <c r="G797" s="44"/>
      <c r="H797" s="44"/>
      <c r="I797" s="44"/>
      <c r="J797" s="44">
        <v>2173980</v>
      </c>
      <c r="K797" s="45">
        <v>3363814.85</v>
      </c>
      <c r="L797" s="46">
        <f t="shared" ref="L797:L800" si="382">J797+K797</f>
        <v>5537794.8499999996</v>
      </c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</row>
    <row r="798" spans="1:23" ht="21.75" customHeight="1">
      <c r="A798" s="1"/>
      <c r="B798" s="71" t="s">
        <v>57</v>
      </c>
      <c r="C798" s="2"/>
      <c r="D798" s="2"/>
      <c r="E798" s="3"/>
      <c r="F798" s="3"/>
      <c r="G798" s="44"/>
      <c r="H798" s="44"/>
      <c r="I798" s="44"/>
      <c r="J798" s="44">
        <v>2605078.4</v>
      </c>
      <c r="K798" s="45">
        <v>2347551.9500000002</v>
      </c>
      <c r="L798" s="46">
        <f t="shared" si="382"/>
        <v>4952630.3499999996</v>
      </c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</row>
    <row r="799" spans="1:23" ht="21.75" customHeight="1">
      <c r="A799" s="1"/>
      <c r="B799" s="43" t="s">
        <v>55</v>
      </c>
      <c r="C799" s="2"/>
      <c r="D799" s="2"/>
      <c r="E799" s="3"/>
      <c r="F799" s="3"/>
      <c r="G799" s="44"/>
      <c r="H799" s="44"/>
      <c r="I799" s="44"/>
      <c r="J799" s="44">
        <v>0</v>
      </c>
      <c r="K799" s="45">
        <v>0</v>
      </c>
      <c r="L799" s="46">
        <f t="shared" si="382"/>
        <v>0</v>
      </c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</row>
    <row r="800" spans="1:23" ht="21.75" customHeight="1">
      <c r="A800" s="1"/>
      <c r="B800" s="43" t="s">
        <v>99</v>
      </c>
      <c r="C800" s="2"/>
      <c r="D800" s="2"/>
      <c r="E800" s="3"/>
      <c r="F800" s="3"/>
      <c r="G800" s="44"/>
      <c r="H800" s="44"/>
      <c r="I800" s="44"/>
      <c r="J800" s="44">
        <v>0</v>
      </c>
      <c r="K800" s="45">
        <v>53750</v>
      </c>
      <c r="L800" s="46">
        <f t="shared" si="382"/>
        <v>53750</v>
      </c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</row>
    <row r="801" spans="1:23" ht="25.5" customHeight="1" thickBot="1">
      <c r="A801" s="111"/>
      <c r="B801" s="72" t="s">
        <v>13</v>
      </c>
      <c r="C801" s="72"/>
      <c r="D801" s="72"/>
      <c r="E801" s="73"/>
      <c r="F801" s="73"/>
      <c r="G801" s="73"/>
      <c r="H801" s="73"/>
      <c r="I801" s="73"/>
      <c r="J801" s="74">
        <f>SUM(J794:J800)</f>
        <v>5322527.05</v>
      </c>
      <c r="K801" s="75">
        <f>SUM(K794:K800)</f>
        <v>5825310.9625000004</v>
      </c>
      <c r="L801" s="76">
        <f>SUM(L794:L800)</f>
        <v>11147838.012499999</v>
      </c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</row>
    <row r="802" spans="1:23" ht="25.5" customHeight="1" thickTop="1" thickBot="1">
      <c r="A802" s="19"/>
      <c r="B802" s="20" t="s">
        <v>14</v>
      </c>
      <c r="C802" s="20"/>
      <c r="D802" s="20"/>
      <c r="E802" s="21"/>
      <c r="F802" s="21"/>
      <c r="G802" s="21"/>
      <c r="H802" s="21"/>
      <c r="I802" s="21" t="s">
        <v>63</v>
      </c>
      <c r="J802" s="77">
        <v>43438</v>
      </c>
      <c r="K802" s="24">
        <f>L802</f>
        <v>1199834.1100000013</v>
      </c>
      <c r="L802" s="78">
        <f>L793-L801</f>
        <v>1199834.1100000013</v>
      </c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</row>
    <row r="803" spans="1:23" ht="21.75" customHeight="1" thickTop="1" thickBot="1">
      <c r="A803" s="365" t="s">
        <v>16</v>
      </c>
      <c r="B803" s="366"/>
      <c r="C803" s="366"/>
      <c r="D803" s="366"/>
      <c r="E803" s="366"/>
      <c r="F803" s="366"/>
      <c r="G803" s="367"/>
      <c r="H803" s="365" t="s">
        <v>62</v>
      </c>
      <c r="I803" s="366"/>
      <c r="J803" s="366"/>
      <c r="K803" s="366"/>
      <c r="L803" s="367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</row>
    <row r="804" spans="1:23" ht="21.75" customHeight="1" thickTop="1">
      <c r="A804" s="80"/>
      <c r="B804" s="122" t="s">
        <v>17</v>
      </c>
      <c r="C804" s="122"/>
      <c r="D804" s="122" t="s">
        <v>18</v>
      </c>
      <c r="E804" s="80"/>
      <c r="F804" s="368" t="s">
        <v>19</v>
      </c>
      <c r="G804" s="368"/>
      <c r="H804" s="368"/>
      <c r="I804" s="117"/>
      <c r="J804" s="368" t="s">
        <v>19</v>
      </c>
      <c r="K804" s="368"/>
      <c r="L804" s="368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</row>
    <row r="805" spans="1:23" ht="27" customHeight="1">
      <c r="A805" s="79" t="s">
        <v>0</v>
      </c>
      <c r="B805" s="118"/>
      <c r="C805" s="79"/>
      <c r="D805" s="79"/>
      <c r="E805" s="79"/>
      <c r="F805" s="79"/>
      <c r="G805" s="79"/>
      <c r="H805" s="79"/>
      <c r="I805" s="79"/>
      <c r="J805" s="79"/>
      <c r="K805" s="79"/>
      <c r="L805" s="82">
        <v>27</v>
      </c>
      <c r="M805" s="79"/>
      <c r="N805" s="79"/>
      <c r="O805" s="79"/>
      <c r="P805" s="80"/>
      <c r="Q805" s="80"/>
      <c r="R805" s="80"/>
      <c r="S805" s="80"/>
      <c r="T805" s="80"/>
      <c r="U805" s="80"/>
      <c r="V805" s="80"/>
      <c r="W805" s="80"/>
    </row>
    <row r="806" spans="1:23" ht="21" customHeight="1">
      <c r="A806" s="358" t="s">
        <v>117</v>
      </c>
      <c r="B806" s="358"/>
      <c r="C806" s="358"/>
      <c r="D806" s="358"/>
      <c r="E806" s="358"/>
      <c r="F806" s="358"/>
      <c r="G806" s="358"/>
      <c r="H806" s="358"/>
      <c r="I806" s="358"/>
      <c r="J806" s="358"/>
      <c r="K806" s="358"/>
      <c r="L806" s="358"/>
      <c r="M806" s="79"/>
      <c r="N806" s="79"/>
      <c r="O806" s="79"/>
      <c r="P806" s="80"/>
      <c r="Q806" s="80"/>
      <c r="R806" s="80"/>
      <c r="S806" s="80"/>
      <c r="T806" s="80"/>
      <c r="U806" s="80"/>
      <c r="V806" s="80"/>
      <c r="W806" s="80"/>
    </row>
    <row r="807" spans="1:23" ht="21" customHeight="1">
      <c r="A807" s="359" t="s">
        <v>52</v>
      </c>
      <c r="B807" s="359"/>
      <c r="C807" s="359"/>
      <c r="D807" s="359"/>
      <c r="E807" s="359"/>
      <c r="F807" s="359"/>
      <c r="G807" s="359"/>
      <c r="H807" s="359"/>
      <c r="I807" s="359"/>
      <c r="J807" s="359"/>
      <c r="K807" s="359"/>
      <c r="L807" s="359"/>
      <c r="M807" s="79"/>
      <c r="N807" s="79"/>
      <c r="O807" s="79"/>
      <c r="P807" s="80"/>
      <c r="Q807" s="80"/>
      <c r="R807" s="80"/>
      <c r="S807" s="80"/>
      <c r="T807" s="80"/>
      <c r="U807" s="80"/>
      <c r="V807" s="80"/>
      <c r="W807" s="80"/>
    </row>
    <row r="808" spans="1:23" ht="21" customHeight="1" thickBot="1">
      <c r="A808" s="359" t="s">
        <v>118</v>
      </c>
      <c r="B808" s="359"/>
      <c r="C808" s="359"/>
      <c r="D808" s="359"/>
      <c r="E808" s="359"/>
      <c r="F808" s="359"/>
      <c r="G808" s="359"/>
      <c r="H808" s="359"/>
      <c r="I808" s="359"/>
      <c r="J808" s="359"/>
      <c r="K808" s="359"/>
      <c r="L808" s="359"/>
      <c r="M808" s="83"/>
      <c r="N808" s="83"/>
      <c r="O808" s="83"/>
      <c r="P808" s="80"/>
      <c r="Q808" s="80"/>
      <c r="R808" s="80"/>
      <c r="S808" s="80"/>
      <c r="T808" s="80"/>
      <c r="U808" s="80"/>
      <c r="V808" s="80"/>
      <c r="W808" s="80"/>
    </row>
    <row r="809" spans="1:23" ht="19.5" customHeight="1" thickTop="1" thickBot="1">
      <c r="A809" s="47" t="s">
        <v>4</v>
      </c>
      <c r="B809" s="84" t="s">
        <v>47</v>
      </c>
      <c r="C809" s="84" t="s">
        <v>6</v>
      </c>
      <c r="D809" s="84" t="s">
        <v>21</v>
      </c>
      <c r="E809" s="84" t="s">
        <v>29</v>
      </c>
      <c r="F809" s="360" t="s">
        <v>7</v>
      </c>
      <c r="G809" s="360"/>
      <c r="H809" s="360"/>
      <c r="I809" s="361"/>
      <c r="J809" s="362" t="s">
        <v>33</v>
      </c>
      <c r="K809" s="363"/>
      <c r="L809" s="364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</row>
    <row r="810" spans="1:23" ht="21.75" customHeight="1" thickTop="1">
      <c r="A810" s="1"/>
      <c r="B810" s="29"/>
      <c r="C810" s="85" t="s">
        <v>8</v>
      </c>
      <c r="D810" s="85" t="s">
        <v>20</v>
      </c>
      <c r="E810" s="85" t="s">
        <v>30</v>
      </c>
      <c r="F810" s="63" t="s">
        <v>27</v>
      </c>
      <c r="G810" s="64" t="s">
        <v>25</v>
      </c>
      <c r="H810" s="65" t="s">
        <v>31</v>
      </c>
      <c r="I810" s="66" t="s">
        <v>25</v>
      </c>
      <c r="J810" s="64" t="s">
        <v>35</v>
      </c>
      <c r="K810" s="119" t="s">
        <v>36</v>
      </c>
      <c r="L810" s="120" t="s">
        <v>34</v>
      </c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</row>
    <row r="811" spans="1:23" ht="21" customHeight="1">
      <c r="A811" s="1"/>
      <c r="B811" s="2" t="s">
        <v>41</v>
      </c>
      <c r="C811" s="29" t="s">
        <v>8</v>
      </c>
      <c r="D811" s="29" t="s">
        <v>42</v>
      </c>
      <c r="E811" s="29" t="s">
        <v>9</v>
      </c>
      <c r="F811" s="67" t="s">
        <v>28</v>
      </c>
      <c r="G811" s="68" t="s">
        <v>26</v>
      </c>
      <c r="H811" s="69" t="s">
        <v>10</v>
      </c>
      <c r="I811" s="70" t="s">
        <v>32</v>
      </c>
      <c r="J811" s="90" t="s">
        <v>28</v>
      </c>
      <c r="K811" s="91" t="s">
        <v>37</v>
      </c>
      <c r="L811" s="92" t="s">
        <v>38</v>
      </c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</row>
    <row r="812" spans="1:23" ht="21.75" customHeight="1">
      <c r="A812" s="1">
        <v>1</v>
      </c>
      <c r="B812" s="2" t="s">
        <v>43</v>
      </c>
      <c r="C812" s="2"/>
      <c r="D812" s="2"/>
      <c r="E812" s="3">
        <v>750</v>
      </c>
      <c r="F812" s="56">
        <v>0</v>
      </c>
      <c r="G812" s="5">
        <f>F812*E812</f>
        <v>0</v>
      </c>
      <c r="H812" s="59">
        <v>541.97</v>
      </c>
      <c r="I812" s="7">
        <f>H812*E812</f>
        <v>406477.5</v>
      </c>
      <c r="J812" s="5">
        <f>G812</f>
        <v>0</v>
      </c>
      <c r="K812" s="8">
        <f>I812</f>
        <v>406477.5</v>
      </c>
      <c r="L812" s="9">
        <f>J812+K812</f>
        <v>406477.5</v>
      </c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</row>
    <row r="813" spans="1:23" ht="21.75" customHeight="1">
      <c r="A813" s="1">
        <v>2</v>
      </c>
      <c r="B813" s="2" t="s">
        <v>44</v>
      </c>
      <c r="C813" s="2"/>
      <c r="D813" s="2"/>
      <c r="E813" s="3">
        <v>200</v>
      </c>
      <c r="F813" s="56">
        <v>0</v>
      </c>
      <c r="G813" s="5">
        <f t="shared" ref="G813:G816" si="383">F813*E813</f>
        <v>0</v>
      </c>
      <c r="H813" s="59">
        <v>33.880000000000003</v>
      </c>
      <c r="I813" s="7">
        <f t="shared" ref="I813:I816" si="384">H813*E813</f>
        <v>6776.0000000000009</v>
      </c>
      <c r="J813" s="5">
        <f t="shared" ref="J813:J816" si="385">G813</f>
        <v>0</v>
      </c>
      <c r="K813" s="8">
        <f t="shared" ref="K813:K816" si="386">I813</f>
        <v>6776.0000000000009</v>
      </c>
      <c r="L813" s="9">
        <f t="shared" ref="L813:L816" si="387">J813+K813</f>
        <v>6776.0000000000009</v>
      </c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</row>
    <row r="814" spans="1:23" ht="21.75" customHeight="1">
      <c r="A814" s="1"/>
      <c r="B814" s="129" t="s">
        <v>119</v>
      </c>
      <c r="C814" s="2"/>
      <c r="D814" s="2"/>
      <c r="E814" s="3"/>
      <c r="F814" s="56"/>
      <c r="G814" s="5">
        <f t="shared" si="383"/>
        <v>0</v>
      </c>
      <c r="H814" s="59"/>
      <c r="I814" s="7">
        <f t="shared" si="384"/>
        <v>0</v>
      </c>
      <c r="J814" s="5">
        <f t="shared" si="385"/>
        <v>0</v>
      </c>
      <c r="K814" s="8">
        <f t="shared" si="386"/>
        <v>0</v>
      </c>
      <c r="L814" s="9">
        <f t="shared" si="387"/>
        <v>0</v>
      </c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</row>
    <row r="815" spans="1:23" ht="21.75" customHeight="1">
      <c r="A815" s="1"/>
      <c r="B815" s="2" t="s">
        <v>120</v>
      </c>
      <c r="C815" s="2"/>
      <c r="D815" s="2"/>
      <c r="E815" s="3">
        <v>120</v>
      </c>
      <c r="F815" s="56">
        <v>0</v>
      </c>
      <c r="G815" s="5">
        <f t="shared" si="383"/>
        <v>0</v>
      </c>
      <c r="H815" s="59">
        <v>170.32</v>
      </c>
      <c r="I815" s="7">
        <f t="shared" si="384"/>
        <v>20438.399999999998</v>
      </c>
      <c r="J815" s="5">
        <f t="shared" si="385"/>
        <v>0</v>
      </c>
      <c r="K815" s="8">
        <f t="shared" si="386"/>
        <v>20438.399999999998</v>
      </c>
      <c r="L815" s="9">
        <f t="shared" si="387"/>
        <v>20438.399999999998</v>
      </c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</row>
    <row r="816" spans="1:23" ht="21.75" customHeight="1" thickBot="1">
      <c r="A816" s="10"/>
      <c r="B816" s="11" t="s">
        <v>121</v>
      </c>
      <c r="C816" s="11"/>
      <c r="D816" s="11"/>
      <c r="E816" s="12">
        <v>540</v>
      </c>
      <c r="F816" s="57">
        <v>0</v>
      </c>
      <c r="G816" s="5">
        <f t="shared" si="383"/>
        <v>0</v>
      </c>
      <c r="H816" s="60">
        <v>156.54400000000001</v>
      </c>
      <c r="I816" s="7">
        <f t="shared" si="384"/>
        <v>84533.760000000009</v>
      </c>
      <c r="J816" s="5">
        <f t="shared" si="385"/>
        <v>0</v>
      </c>
      <c r="K816" s="8">
        <f t="shared" si="386"/>
        <v>84533.760000000009</v>
      </c>
      <c r="L816" s="9">
        <f t="shared" si="387"/>
        <v>84533.760000000009</v>
      </c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</row>
    <row r="817" spans="1:23" ht="30.75" customHeight="1" thickTop="1" thickBot="1">
      <c r="A817" s="19"/>
      <c r="B817" s="20" t="s">
        <v>50</v>
      </c>
      <c r="C817" s="20"/>
      <c r="D817" s="20"/>
      <c r="E817" s="21"/>
      <c r="F817" s="58">
        <f t="shared" ref="F817:L817" si="388">SUM(F812:F816)</f>
        <v>0</v>
      </c>
      <c r="G817" s="23">
        <f t="shared" si="388"/>
        <v>0</v>
      </c>
      <c r="H817" s="61">
        <f t="shared" si="388"/>
        <v>902.71400000000006</v>
      </c>
      <c r="I817" s="25">
        <f t="shared" si="388"/>
        <v>518225.66000000003</v>
      </c>
      <c r="J817" s="23">
        <f t="shared" si="388"/>
        <v>0</v>
      </c>
      <c r="K817" s="26">
        <f t="shared" si="388"/>
        <v>518225.66000000003</v>
      </c>
      <c r="L817" s="27">
        <f t="shared" si="388"/>
        <v>518225.66000000003</v>
      </c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</row>
    <row r="818" spans="1:23" ht="21.75" customHeight="1" thickTop="1">
      <c r="A818" s="47"/>
      <c r="B818" s="48" t="s">
        <v>48</v>
      </c>
      <c r="C818" s="48"/>
      <c r="D818" s="48"/>
      <c r="E818" s="49">
        <v>0</v>
      </c>
      <c r="F818" s="50">
        <v>0</v>
      </c>
      <c r="G818" s="51">
        <v>0</v>
      </c>
      <c r="H818" s="53">
        <v>0</v>
      </c>
      <c r="I818" s="51">
        <v>0</v>
      </c>
      <c r="J818" s="51">
        <v>0</v>
      </c>
      <c r="K818" s="51">
        <v>0</v>
      </c>
      <c r="L818" s="54">
        <v>0</v>
      </c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</row>
    <row r="819" spans="1:23" ht="21.75" customHeight="1">
      <c r="A819" s="1">
        <v>4</v>
      </c>
      <c r="B819" s="2" t="s">
        <v>45</v>
      </c>
      <c r="C819" s="2"/>
      <c r="D819" s="2"/>
      <c r="E819" s="3">
        <v>20</v>
      </c>
      <c r="F819" s="4">
        <v>0</v>
      </c>
      <c r="G819" s="5">
        <f t="shared" ref="G819:G821" si="389">F819*E819</f>
        <v>0</v>
      </c>
      <c r="H819" s="6">
        <v>0</v>
      </c>
      <c r="I819" s="5">
        <f t="shared" ref="I819:I821" si="390">H819*E819</f>
        <v>0</v>
      </c>
      <c r="J819" s="5">
        <f t="shared" ref="J819:J821" si="391">G819</f>
        <v>0</v>
      </c>
      <c r="K819" s="5">
        <f t="shared" ref="K819:K821" si="392">I819</f>
        <v>0</v>
      </c>
      <c r="L819" s="9">
        <f t="shared" ref="L819:L821" si="393">J819+K819</f>
        <v>0</v>
      </c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</row>
    <row r="820" spans="1:23" ht="21.75" customHeight="1">
      <c r="A820" s="1">
        <v>5</v>
      </c>
      <c r="B820" s="2" t="s">
        <v>46</v>
      </c>
      <c r="C820" s="2"/>
      <c r="D820" s="2"/>
      <c r="E820" s="3">
        <v>1</v>
      </c>
      <c r="F820" s="4">
        <v>0</v>
      </c>
      <c r="G820" s="5">
        <f t="shared" si="389"/>
        <v>0</v>
      </c>
      <c r="H820" s="6"/>
      <c r="I820" s="5">
        <f t="shared" si="390"/>
        <v>0</v>
      </c>
      <c r="J820" s="5">
        <f t="shared" si="391"/>
        <v>0</v>
      </c>
      <c r="K820" s="5">
        <f t="shared" si="392"/>
        <v>0</v>
      </c>
      <c r="L820" s="9">
        <f t="shared" si="393"/>
        <v>0</v>
      </c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</row>
    <row r="821" spans="1:23" ht="21.75" customHeight="1">
      <c r="A821" s="1">
        <v>6</v>
      </c>
      <c r="B821" s="2"/>
      <c r="C821" s="2"/>
      <c r="D821" s="2"/>
      <c r="E821" s="3"/>
      <c r="F821" s="4"/>
      <c r="G821" s="5">
        <f t="shared" si="389"/>
        <v>0</v>
      </c>
      <c r="H821" s="6"/>
      <c r="I821" s="5">
        <f t="shared" si="390"/>
        <v>0</v>
      </c>
      <c r="J821" s="5">
        <f t="shared" si="391"/>
        <v>0</v>
      </c>
      <c r="K821" s="5">
        <f t="shared" si="392"/>
        <v>0</v>
      </c>
      <c r="L821" s="9">
        <f t="shared" si="393"/>
        <v>0</v>
      </c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</row>
    <row r="822" spans="1:23" ht="21.75" customHeight="1">
      <c r="A822" s="10"/>
      <c r="B822" s="11"/>
      <c r="C822" s="11"/>
      <c r="D822" s="11"/>
      <c r="E822" s="12"/>
      <c r="F822" s="13"/>
      <c r="G822" s="52"/>
      <c r="H822" s="15"/>
      <c r="I822" s="52"/>
      <c r="J822" s="52"/>
      <c r="K822" s="52"/>
      <c r="L822" s="18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</row>
    <row r="823" spans="1:23" ht="21.75" customHeight="1" thickBot="1">
      <c r="A823" s="32"/>
      <c r="B823" s="33" t="s">
        <v>49</v>
      </c>
      <c r="C823" s="33"/>
      <c r="D823" s="33"/>
      <c r="E823" s="34"/>
      <c r="F823" s="34">
        <f t="shared" ref="F823:L823" si="394">SUM(F818:F822)</f>
        <v>0</v>
      </c>
      <c r="G823" s="34">
        <f t="shared" si="394"/>
        <v>0</v>
      </c>
      <c r="H823" s="34">
        <f t="shared" si="394"/>
        <v>0</v>
      </c>
      <c r="I823" s="34">
        <f t="shared" si="394"/>
        <v>0</v>
      </c>
      <c r="J823" s="34">
        <f t="shared" si="394"/>
        <v>0</v>
      </c>
      <c r="K823" s="34">
        <f t="shared" si="394"/>
        <v>0</v>
      </c>
      <c r="L823" s="35">
        <f t="shared" si="394"/>
        <v>0</v>
      </c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</row>
    <row r="824" spans="1:23" ht="27.75" customHeight="1" thickTop="1" thickBot="1">
      <c r="A824" s="19"/>
      <c r="B824" s="20" t="s">
        <v>11</v>
      </c>
      <c r="C824" s="20"/>
      <c r="D824" s="36"/>
      <c r="E824" s="21"/>
      <c r="F824" s="22">
        <v>0</v>
      </c>
      <c r="G824" s="23">
        <f>G817+G823</f>
        <v>0</v>
      </c>
      <c r="H824" s="37">
        <v>0</v>
      </c>
      <c r="I824" s="55">
        <f>I817+I823</f>
        <v>518225.66000000003</v>
      </c>
      <c r="J824" s="39">
        <f>J817+J823</f>
        <v>0</v>
      </c>
      <c r="K824" s="40">
        <f>K817+K823</f>
        <v>518225.66000000003</v>
      </c>
      <c r="L824" s="27">
        <f>L817+L823</f>
        <v>518225.66000000003</v>
      </c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</row>
    <row r="825" spans="1:23" ht="21.75" customHeight="1" thickTop="1">
      <c r="A825" s="28"/>
      <c r="B825" s="41" t="s">
        <v>12</v>
      </c>
      <c r="C825" s="29">
        <v>0</v>
      </c>
      <c r="D825" s="29">
        <v>0</v>
      </c>
      <c r="E825" s="30">
        <v>0</v>
      </c>
      <c r="F825" s="30">
        <v>0</v>
      </c>
      <c r="G825" s="30">
        <v>0</v>
      </c>
      <c r="H825" s="30">
        <v>0</v>
      </c>
      <c r="I825" s="30">
        <v>0</v>
      </c>
      <c r="J825" s="30">
        <v>0</v>
      </c>
      <c r="K825" s="31">
        <v>0</v>
      </c>
      <c r="L825" s="42">
        <v>0</v>
      </c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</row>
    <row r="826" spans="1:23" ht="21.75" customHeight="1">
      <c r="A826" s="1"/>
      <c r="B826" s="43" t="s">
        <v>89</v>
      </c>
      <c r="C826" s="2"/>
      <c r="D826" s="2"/>
      <c r="E826" s="3"/>
      <c r="F826" s="3">
        <v>0</v>
      </c>
      <c r="G826" s="44">
        <f>G817*10%</f>
        <v>0</v>
      </c>
      <c r="H826" s="44">
        <v>0</v>
      </c>
      <c r="I826" s="44">
        <f>L817*5%</f>
        <v>25911.283000000003</v>
      </c>
      <c r="J826" s="44">
        <f>J817*10%</f>
        <v>0</v>
      </c>
      <c r="K826" s="31">
        <v>25911.279999999999</v>
      </c>
      <c r="L826" s="46">
        <f>I826</f>
        <v>25911.283000000003</v>
      </c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</row>
    <row r="827" spans="1:23" ht="21.75" customHeight="1">
      <c r="A827" s="1"/>
      <c r="B827" s="71" t="s">
        <v>101</v>
      </c>
      <c r="C827" s="2"/>
      <c r="D827" s="2"/>
      <c r="E827" s="3"/>
      <c r="F827" s="3"/>
      <c r="G827" s="44"/>
      <c r="H827" s="44"/>
      <c r="I827" s="44"/>
      <c r="J827" s="44">
        <v>0</v>
      </c>
      <c r="K827" s="45">
        <v>0</v>
      </c>
      <c r="L827" s="46">
        <f>J827+K827</f>
        <v>0</v>
      </c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</row>
    <row r="828" spans="1:23" ht="21.75" customHeight="1">
      <c r="A828" s="1"/>
      <c r="B828" s="43" t="s">
        <v>66</v>
      </c>
      <c r="C828" s="2"/>
      <c r="D828" s="2"/>
      <c r="E828" s="3"/>
      <c r="F828" s="3"/>
      <c r="G828" s="44"/>
      <c r="H828" s="44"/>
      <c r="I828" s="44"/>
      <c r="J828" s="44">
        <v>0</v>
      </c>
      <c r="K828" s="45">
        <v>0</v>
      </c>
      <c r="L828" s="46">
        <f t="shared" ref="L828:L831" si="395">J828+K828</f>
        <v>0</v>
      </c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</row>
    <row r="829" spans="1:23" ht="21.75" customHeight="1">
      <c r="A829" s="1"/>
      <c r="B829" s="71" t="s">
        <v>57</v>
      </c>
      <c r="C829" s="2"/>
      <c r="D829" s="2"/>
      <c r="E829" s="3"/>
      <c r="F829" s="3"/>
      <c r="G829" s="44"/>
      <c r="H829" s="44"/>
      <c r="I829" s="44"/>
      <c r="J829" s="44">
        <v>0</v>
      </c>
      <c r="K829" s="45">
        <v>0</v>
      </c>
      <c r="L829" s="46">
        <f t="shared" si="395"/>
        <v>0</v>
      </c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</row>
    <row r="830" spans="1:23" ht="21.75" customHeight="1">
      <c r="A830" s="1"/>
      <c r="B830" s="62" t="s">
        <v>122</v>
      </c>
      <c r="C830" s="2"/>
      <c r="D830" s="2"/>
      <c r="E830" s="3"/>
      <c r="F830" s="3"/>
      <c r="G830" s="44"/>
      <c r="H830" s="44"/>
      <c r="I830" s="44"/>
      <c r="J830" s="44">
        <v>0</v>
      </c>
      <c r="K830" s="45">
        <v>20000</v>
      </c>
      <c r="L830" s="46">
        <f t="shared" si="395"/>
        <v>20000</v>
      </c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</row>
    <row r="831" spans="1:23" ht="21.75" customHeight="1">
      <c r="A831" s="1"/>
      <c r="B831" s="43" t="s">
        <v>54</v>
      </c>
      <c r="C831" s="2"/>
      <c r="D831" s="2"/>
      <c r="E831" s="3"/>
      <c r="F831" s="3"/>
      <c r="G831" s="44"/>
      <c r="H831" s="44"/>
      <c r="I831" s="44"/>
      <c r="J831" s="44">
        <v>0</v>
      </c>
      <c r="K831" s="45">
        <v>0</v>
      </c>
      <c r="L831" s="46">
        <f t="shared" si="395"/>
        <v>0</v>
      </c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</row>
    <row r="832" spans="1:23" ht="25.5" customHeight="1" thickBot="1">
      <c r="A832" s="111"/>
      <c r="B832" s="72" t="s">
        <v>13</v>
      </c>
      <c r="C832" s="72"/>
      <c r="D832" s="72"/>
      <c r="E832" s="73"/>
      <c r="F832" s="73"/>
      <c r="G832" s="73"/>
      <c r="H832" s="73"/>
      <c r="I832" s="73"/>
      <c r="J832" s="74">
        <f>SUM(J825:J831)</f>
        <v>0</v>
      </c>
      <c r="K832" s="75">
        <f>SUM(K825:K831)</f>
        <v>45911.28</v>
      </c>
      <c r="L832" s="76">
        <f>SUM(L825:L831)</f>
        <v>45911.283000000003</v>
      </c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</row>
    <row r="833" spans="1:23" ht="25.5" customHeight="1" thickTop="1" thickBot="1">
      <c r="A833" s="19"/>
      <c r="B833" s="20" t="s">
        <v>14</v>
      </c>
      <c r="C833" s="20"/>
      <c r="D833" s="20"/>
      <c r="E833" s="21"/>
      <c r="F833" s="21"/>
      <c r="G833" s="21"/>
      <c r="H833" s="21"/>
      <c r="I833" s="21" t="s">
        <v>63</v>
      </c>
      <c r="J833" s="21">
        <v>104972.16</v>
      </c>
      <c r="K833" s="121">
        <v>321816.74</v>
      </c>
      <c r="L833" s="78">
        <f>L824-L832</f>
        <v>472314.37700000004</v>
      </c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</row>
    <row r="834" spans="1:23" ht="21.75" customHeight="1" thickTop="1" thickBot="1">
      <c r="A834" s="365" t="s">
        <v>16</v>
      </c>
      <c r="B834" s="366"/>
      <c r="C834" s="366"/>
      <c r="D834" s="366"/>
      <c r="E834" s="366"/>
      <c r="F834" s="366"/>
      <c r="G834" s="367"/>
      <c r="H834" s="123"/>
      <c r="I834" s="124"/>
      <c r="J834" s="125">
        <v>43385</v>
      </c>
      <c r="K834" s="125">
        <v>43416</v>
      </c>
      <c r="L834" s="126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</row>
    <row r="835" spans="1:23" ht="21.75" customHeight="1" thickTop="1">
      <c r="A835" s="80"/>
      <c r="B835" s="80" t="s">
        <v>17</v>
      </c>
      <c r="C835" s="80"/>
      <c r="D835" s="80" t="s">
        <v>18</v>
      </c>
      <c r="E835" s="80"/>
      <c r="F835" s="368" t="s">
        <v>19</v>
      </c>
      <c r="G835" s="368"/>
      <c r="H835" s="368"/>
      <c r="I835" s="117"/>
      <c r="J835" s="368" t="s">
        <v>19</v>
      </c>
      <c r="K835" s="368"/>
      <c r="L835" s="368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</row>
    <row r="836" spans="1:23" ht="25.5" customHeight="1">
      <c r="A836" s="79" t="s">
        <v>0</v>
      </c>
      <c r="B836" s="118"/>
      <c r="C836" s="79"/>
      <c r="D836" s="79"/>
      <c r="E836" s="79"/>
      <c r="F836" s="79"/>
      <c r="G836" s="79"/>
      <c r="H836" s="79"/>
      <c r="I836" s="79"/>
      <c r="J836" s="79"/>
      <c r="K836" s="79"/>
      <c r="L836" s="136">
        <v>28</v>
      </c>
      <c r="M836" s="79"/>
      <c r="N836" s="79"/>
      <c r="O836" s="79"/>
      <c r="P836" s="130"/>
      <c r="Q836" s="130"/>
      <c r="R836" s="130"/>
      <c r="S836" s="130"/>
      <c r="T836" s="130"/>
      <c r="U836" s="130"/>
      <c r="V836" s="130"/>
      <c r="W836" s="130"/>
    </row>
    <row r="837" spans="1:23" ht="21" customHeight="1">
      <c r="A837" s="358" t="s">
        <v>124</v>
      </c>
      <c r="B837" s="358"/>
      <c r="C837" s="358"/>
      <c r="D837" s="358"/>
      <c r="E837" s="358"/>
      <c r="F837" s="358"/>
      <c r="G837" s="358"/>
      <c r="H837" s="358"/>
      <c r="I837" s="358"/>
      <c r="J837" s="358"/>
      <c r="K837" s="358"/>
      <c r="L837" s="358"/>
      <c r="M837" s="79"/>
      <c r="N837" s="79"/>
      <c r="O837" s="79"/>
      <c r="P837" s="130"/>
      <c r="Q837" s="130"/>
      <c r="R837" s="130"/>
      <c r="S837" s="130"/>
      <c r="T837" s="130"/>
      <c r="U837" s="130"/>
      <c r="V837" s="130"/>
      <c r="W837" s="130"/>
    </row>
    <row r="838" spans="1:23" ht="21" customHeight="1">
      <c r="A838" s="359" t="s">
        <v>52</v>
      </c>
      <c r="B838" s="359"/>
      <c r="C838" s="359"/>
      <c r="D838" s="359"/>
      <c r="E838" s="359"/>
      <c r="F838" s="359"/>
      <c r="G838" s="359"/>
      <c r="H838" s="359"/>
      <c r="I838" s="359"/>
      <c r="J838" s="359"/>
      <c r="K838" s="359"/>
      <c r="L838" s="359"/>
      <c r="M838" s="79"/>
      <c r="N838" s="79"/>
      <c r="O838" s="79"/>
      <c r="P838" s="130"/>
      <c r="Q838" s="130"/>
      <c r="R838" s="130"/>
      <c r="S838" s="130"/>
      <c r="T838" s="130"/>
      <c r="U838" s="130"/>
      <c r="V838" s="130"/>
      <c r="W838" s="130"/>
    </row>
    <row r="839" spans="1:23" ht="21" customHeight="1" thickBot="1">
      <c r="A839" s="359" t="s">
        <v>125</v>
      </c>
      <c r="B839" s="359"/>
      <c r="C839" s="359"/>
      <c r="D839" s="359"/>
      <c r="E839" s="359"/>
      <c r="F839" s="359"/>
      <c r="G839" s="359"/>
      <c r="H839" s="359"/>
      <c r="I839" s="359"/>
      <c r="J839" s="359"/>
      <c r="K839" s="359"/>
      <c r="L839" s="359"/>
      <c r="M839" s="83"/>
      <c r="N839" s="83"/>
      <c r="O839" s="83"/>
      <c r="P839" s="130"/>
      <c r="Q839" s="130"/>
      <c r="R839" s="130"/>
      <c r="S839" s="130"/>
      <c r="T839" s="130"/>
      <c r="U839" s="130"/>
      <c r="V839" s="130"/>
      <c r="W839" s="130"/>
    </row>
    <row r="840" spans="1:23" ht="19.5" customHeight="1" thickTop="1" thickBot="1">
      <c r="A840" s="47" t="s">
        <v>4</v>
      </c>
      <c r="B840" s="134" t="s">
        <v>47</v>
      </c>
      <c r="C840" s="134" t="s">
        <v>6</v>
      </c>
      <c r="D840" s="134" t="s">
        <v>21</v>
      </c>
      <c r="E840" s="134" t="s">
        <v>29</v>
      </c>
      <c r="F840" s="360" t="s">
        <v>7</v>
      </c>
      <c r="G840" s="360"/>
      <c r="H840" s="360"/>
      <c r="I840" s="361"/>
      <c r="J840" s="362" t="s">
        <v>33</v>
      </c>
      <c r="K840" s="363"/>
      <c r="L840" s="364"/>
      <c r="M840" s="130"/>
      <c r="N840" s="130"/>
      <c r="O840" s="130"/>
      <c r="P840" s="130"/>
      <c r="Q840" s="130"/>
      <c r="R840" s="130"/>
      <c r="S840" s="130"/>
      <c r="T840" s="130"/>
      <c r="U840" s="130"/>
      <c r="V840" s="130"/>
      <c r="W840" s="130"/>
    </row>
    <row r="841" spans="1:23" ht="21.75" customHeight="1" thickTop="1">
      <c r="A841" s="1"/>
      <c r="B841" s="29"/>
      <c r="C841" s="85" t="s">
        <v>8</v>
      </c>
      <c r="D841" s="85" t="s">
        <v>20</v>
      </c>
      <c r="E841" s="85" t="s">
        <v>30</v>
      </c>
      <c r="F841" s="63" t="s">
        <v>27</v>
      </c>
      <c r="G841" s="64" t="s">
        <v>25</v>
      </c>
      <c r="H841" s="65" t="s">
        <v>31</v>
      </c>
      <c r="I841" s="66" t="s">
        <v>25</v>
      </c>
      <c r="J841" s="64" t="s">
        <v>35</v>
      </c>
      <c r="K841" s="119" t="s">
        <v>36</v>
      </c>
      <c r="L841" s="120" t="s">
        <v>34</v>
      </c>
      <c r="M841" s="130"/>
      <c r="N841" s="130"/>
      <c r="O841" s="130"/>
      <c r="P841" s="130"/>
      <c r="Q841" s="130"/>
      <c r="R841" s="130"/>
      <c r="S841" s="130"/>
      <c r="T841" s="130"/>
      <c r="U841" s="130"/>
      <c r="V841" s="130"/>
      <c r="W841" s="130"/>
    </row>
    <row r="842" spans="1:23" ht="21" customHeight="1">
      <c r="A842" s="1"/>
      <c r="B842" s="2" t="s">
        <v>41</v>
      </c>
      <c r="C842" s="29" t="s">
        <v>8</v>
      </c>
      <c r="D842" s="29" t="s">
        <v>42</v>
      </c>
      <c r="E842" s="29" t="s">
        <v>9</v>
      </c>
      <c r="F842" s="67" t="s">
        <v>28</v>
      </c>
      <c r="G842" s="68" t="s">
        <v>26</v>
      </c>
      <c r="H842" s="69" t="s">
        <v>10</v>
      </c>
      <c r="I842" s="70" t="s">
        <v>32</v>
      </c>
      <c r="J842" s="90" t="s">
        <v>28</v>
      </c>
      <c r="K842" s="91" t="s">
        <v>37</v>
      </c>
      <c r="L842" s="92" t="s">
        <v>38</v>
      </c>
      <c r="M842" s="130"/>
      <c r="N842" s="130"/>
      <c r="O842" s="130"/>
      <c r="P842" s="130"/>
      <c r="Q842" s="130"/>
      <c r="R842" s="130"/>
      <c r="S842" s="130"/>
      <c r="T842" s="130"/>
      <c r="U842" s="130"/>
      <c r="V842" s="130"/>
      <c r="W842" s="130"/>
    </row>
    <row r="843" spans="1:23" ht="21.75" customHeight="1">
      <c r="A843" s="1">
        <v>1</v>
      </c>
      <c r="B843" s="2" t="s">
        <v>58</v>
      </c>
      <c r="C843" s="2"/>
      <c r="D843" s="2"/>
      <c r="E843" s="3">
        <v>750</v>
      </c>
      <c r="F843" s="4">
        <v>15247.460999999999</v>
      </c>
      <c r="G843" s="5">
        <f>F843*E843</f>
        <v>11435595.75</v>
      </c>
      <c r="H843" s="6">
        <v>322.29000000000002</v>
      </c>
      <c r="I843" s="7">
        <f>H843*E843</f>
        <v>241717.50000000003</v>
      </c>
      <c r="J843" s="5">
        <f>G843</f>
        <v>11435595.75</v>
      </c>
      <c r="K843" s="8">
        <f>I843</f>
        <v>241717.50000000003</v>
      </c>
      <c r="L843" s="9">
        <f>J843+K843</f>
        <v>11677313.25</v>
      </c>
      <c r="M843" s="130"/>
      <c r="N843" s="130"/>
      <c r="O843" s="130"/>
      <c r="P843" s="130"/>
      <c r="Q843" s="130"/>
      <c r="R843" s="130"/>
      <c r="S843" s="130"/>
      <c r="T843" s="130"/>
      <c r="U843" s="130"/>
      <c r="V843" s="130"/>
      <c r="W843" s="130"/>
    </row>
    <row r="844" spans="1:23" ht="21.75" customHeight="1">
      <c r="A844" s="1">
        <v>2</v>
      </c>
      <c r="B844" s="2" t="s">
        <v>59</v>
      </c>
      <c r="C844" s="2"/>
      <c r="D844" s="2"/>
      <c r="E844" s="3">
        <v>650</v>
      </c>
      <c r="F844" s="4">
        <v>769.27</v>
      </c>
      <c r="G844" s="5">
        <f t="shared" ref="G844:G847" si="396">F844*E844</f>
        <v>500025.5</v>
      </c>
      <c r="H844" s="6">
        <v>0</v>
      </c>
      <c r="I844" s="7">
        <f t="shared" ref="I844:I847" si="397">H844*E844</f>
        <v>0</v>
      </c>
      <c r="J844" s="5">
        <f t="shared" ref="J844:J847" si="398">G844</f>
        <v>500025.5</v>
      </c>
      <c r="K844" s="8">
        <f t="shared" ref="K844:K847" si="399">I844</f>
        <v>0</v>
      </c>
      <c r="L844" s="9">
        <f t="shared" ref="L844:L847" si="400">J844+K844</f>
        <v>500025.5</v>
      </c>
      <c r="M844" s="130"/>
      <c r="N844" s="130"/>
      <c r="O844" s="130"/>
      <c r="P844" s="130"/>
      <c r="Q844" s="130"/>
      <c r="R844" s="130"/>
      <c r="S844" s="130"/>
      <c r="T844" s="130"/>
      <c r="U844" s="130"/>
      <c r="V844" s="130"/>
      <c r="W844" s="130"/>
    </row>
    <row r="845" spans="1:23" ht="21.75" customHeight="1">
      <c r="A845" s="1"/>
      <c r="B845" s="2" t="s">
        <v>60</v>
      </c>
      <c r="C845" s="2"/>
      <c r="D845" s="2"/>
      <c r="E845" s="3">
        <v>200</v>
      </c>
      <c r="F845" s="4">
        <v>688.19</v>
      </c>
      <c r="G845" s="5">
        <f t="shared" si="396"/>
        <v>137638</v>
      </c>
      <c r="H845" s="6">
        <v>0</v>
      </c>
      <c r="I845" s="7">
        <f t="shared" si="397"/>
        <v>0</v>
      </c>
      <c r="J845" s="5">
        <f t="shared" si="398"/>
        <v>137638</v>
      </c>
      <c r="K845" s="8">
        <f t="shared" si="399"/>
        <v>0</v>
      </c>
      <c r="L845" s="9">
        <f t="shared" si="400"/>
        <v>137638</v>
      </c>
      <c r="M845" s="130"/>
      <c r="N845" s="130"/>
      <c r="O845" s="130"/>
      <c r="P845" s="130"/>
      <c r="Q845" s="130"/>
      <c r="R845" s="130"/>
      <c r="S845" s="130"/>
      <c r="T845" s="130"/>
      <c r="U845" s="130"/>
      <c r="V845" s="130"/>
      <c r="W845" s="130"/>
    </row>
    <row r="846" spans="1:23" ht="21.75" customHeight="1">
      <c r="A846" s="1"/>
      <c r="B846" s="2"/>
      <c r="C846" s="2"/>
      <c r="D846" s="2"/>
      <c r="E846" s="3"/>
      <c r="F846" s="4"/>
      <c r="G846" s="5">
        <f t="shared" si="396"/>
        <v>0</v>
      </c>
      <c r="H846" s="6"/>
      <c r="I846" s="7">
        <f t="shared" si="397"/>
        <v>0</v>
      </c>
      <c r="J846" s="5">
        <f t="shared" si="398"/>
        <v>0</v>
      </c>
      <c r="K846" s="8">
        <f t="shared" si="399"/>
        <v>0</v>
      </c>
      <c r="L846" s="9">
        <f t="shared" si="400"/>
        <v>0</v>
      </c>
      <c r="M846" s="130"/>
      <c r="N846" s="130"/>
      <c r="O846" s="130"/>
      <c r="P846" s="130"/>
      <c r="Q846" s="130"/>
      <c r="R846" s="130"/>
      <c r="S846" s="130"/>
      <c r="T846" s="130"/>
      <c r="U846" s="130"/>
      <c r="V846" s="130"/>
      <c r="W846" s="130"/>
    </row>
    <row r="847" spans="1:23" ht="21.75" customHeight="1" thickBot="1">
      <c r="A847" s="10"/>
      <c r="B847" s="11"/>
      <c r="C847" s="11"/>
      <c r="D847" s="11"/>
      <c r="E847" s="12"/>
      <c r="F847" s="13"/>
      <c r="G847" s="5">
        <f t="shared" si="396"/>
        <v>0</v>
      </c>
      <c r="H847" s="15"/>
      <c r="I847" s="7">
        <f t="shared" si="397"/>
        <v>0</v>
      </c>
      <c r="J847" s="5">
        <f t="shared" si="398"/>
        <v>0</v>
      </c>
      <c r="K847" s="8">
        <f t="shared" si="399"/>
        <v>0</v>
      </c>
      <c r="L847" s="9">
        <f t="shared" si="400"/>
        <v>0</v>
      </c>
      <c r="M847" s="130"/>
      <c r="N847" s="130"/>
      <c r="O847" s="130"/>
      <c r="P847" s="130"/>
      <c r="Q847" s="130"/>
      <c r="R847" s="130"/>
      <c r="S847" s="130"/>
      <c r="T847" s="130"/>
      <c r="U847" s="130"/>
      <c r="V847" s="130"/>
      <c r="W847" s="130"/>
    </row>
    <row r="848" spans="1:23" ht="30.75" customHeight="1" thickTop="1" thickBot="1">
      <c r="A848" s="131"/>
      <c r="B848" s="20" t="s">
        <v>50</v>
      </c>
      <c r="C848" s="20"/>
      <c r="D848" s="20"/>
      <c r="E848" s="21"/>
      <c r="F848" s="22">
        <f t="shared" ref="F848:L848" si="401">SUM(F843:F847)</f>
        <v>16704.920999999998</v>
      </c>
      <c r="G848" s="23">
        <f t="shared" si="401"/>
        <v>12073259.25</v>
      </c>
      <c r="H848" s="24">
        <f t="shared" si="401"/>
        <v>322.29000000000002</v>
      </c>
      <c r="I848" s="25">
        <f t="shared" si="401"/>
        <v>241717.50000000003</v>
      </c>
      <c r="J848" s="23">
        <f t="shared" si="401"/>
        <v>12073259.25</v>
      </c>
      <c r="K848" s="26">
        <f t="shared" si="401"/>
        <v>241717.50000000003</v>
      </c>
      <c r="L848" s="27">
        <f t="shared" si="401"/>
        <v>12314976.75</v>
      </c>
      <c r="M848" s="130"/>
      <c r="N848" s="130"/>
      <c r="O848" s="130"/>
      <c r="P848" s="130"/>
      <c r="Q848" s="130"/>
      <c r="R848" s="130"/>
      <c r="S848" s="130"/>
      <c r="T848" s="130"/>
      <c r="U848" s="130"/>
      <c r="V848" s="130"/>
      <c r="W848" s="130"/>
    </row>
    <row r="849" spans="1:23" ht="21.75" customHeight="1" thickTop="1">
      <c r="A849" s="47"/>
      <c r="B849" s="133" t="s">
        <v>48</v>
      </c>
      <c r="C849" s="133"/>
      <c r="D849" s="133"/>
      <c r="E849" s="49">
        <v>0</v>
      </c>
      <c r="F849" s="50">
        <v>0</v>
      </c>
      <c r="G849" s="51">
        <v>0</v>
      </c>
      <c r="H849" s="53">
        <v>0</v>
      </c>
      <c r="I849" s="51">
        <v>0</v>
      </c>
      <c r="J849" s="51">
        <v>0</v>
      </c>
      <c r="K849" s="51">
        <v>0</v>
      </c>
      <c r="L849" s="54">
        <v>0</v>
      </c>
      <c r="M849" s="130"/>
      <c r="N849" s="130"/>
      <c r="O849" s="130"/>
      <c r="P849" s="130"/>
      <c r="Q849" s="130"/>
      <c r="R849" s="130"/>
      <c r="S849" s="130"/>
      <c r="T849" s="130"/>
      <c r="U849" s="130"/>
      <c r="V849" s="130"/>
      <c r="W849" s="130"/>
    </row>
    <row r="850" spans="1:23" ht="21.75" customHeight="1">
      <c r="A850" s="1">
        <v>4</v>
      </c>
      <c r="B850" s="2" t="s">
        <v>45</v>
      </c>
      <c r="C850" s="2"/>
      <c r="D850" s="2"/>
      <c r="E850" s="3">
        <v>22.5</v>
      </c>
      <c r="F850" s="4">
        <v>12196.26</v>
      </c>
      <c r="G850" s="5">
        <f t="shared" ref="G850" si="402">F850*E850</f>
        <v>274415.84999999998</v>
      </c>
      <c r="H850" s="6">
        <v>322.29000000000002</v>
      </c>
      <c r="I850" s="5">
        <f t="shared" ref="I850:I852" si="403">H850*E850</f>
        <v>7251.5250000000005</v>
      </c>
      <c r="J850" s="5">
        <f t="shared" ref="J850:J852" si="404">G850</f>
        <v>274415.84999999998</v>
      </c>
      <c r="K850" s="5">
        <f t="shared" ref="K850:K852" si="405">I850</f>
        <v>7251.5250000000005</v>
      </c>
      <c r="L850" s="9">
        <f t="shared" ref="L850:L852" si="406">J850+K850</f>
        <v>281667.375</v>
      </c>
      <c r="M850" s="130"/>
      <c r="N850" s="130"/>
      <c r="O850" s="130"/>
      <c r="P850" s="130"/>
      <c r="Q850" s="130"/>
      <c r="R850" s="130"/>
      <c r="S850" s="130"/>
      <c r="T850" s="130"/>
      <c r="U850" s="130"/>
      <c r="V850" s="130"/>
      <c r="W850" s="130"/>
    </row>
    <row r="851" spans="1:23" ht="21.75" customHeight="1">
      <c r="A851" s="1">
        <v>5</v>
      </c>
      <c r="B851" s="2" t="s">
        <v>46</v>
      </c>
      <c r="C851" s="2"/>
      <c r="D851" s="2"/>
      <c r="E851" s="3">
        <v>0</v>
      </c>
      <c r="F851" s="4">
        <v>0</v>
      </c>
      <c r="G851" s="5">
        <v>0</v>
      </c>
      <c r="H851" s="6"/>
      <c r="I851" s="5">
        <f t="shared" si="403"/>
        <v>0</v>
      </c>
      <c r="J851" s="5">
        <f t="shared" si="404"/>
        <v>0</v>
      </c>
      <c r="K851" s="5">
        <f t="shared" si="405"/>
        <v>0</v>
      </c>
      <c r="L851" s="9">
        <f t="shared" si="406"/>
        <v>0</v>
      </c>
      <c r="M851" s="130"/>
      <c r="N851" s="130"/>
      <c r="O851" s="130"/>
      <c r="P851" s="130"/>
      <c r="Q851" s="130"/>
      <c r="R851" s="130"/>
      <c r="S851" s="130"/>
      <c r="T851" s="130"/>
      <c r="U851" s="130"/>
      <c r="V851" s="130"/>
      <c r="W851" s="130"/>
    </row>
    <row r="852" spans="1:23" ht="21.75" customHeight="1">
      <c r="A852" s="1">
        <v>6</v>
      </c>
      <c r="B852" s="2"/>
      <c r="C852" s="2"/>
      <c r="D852" s="2"/>
      <c r="E852" s="3"/>
      <c r="F852" s="4"/>
      <c r="G852" s="5">
        <f t="shared" ref="G852" si="407">F852*E852</f>
        <v>0</v>
      </c>
      <c r="H852" s="6"/>
      <c r="I852" s="5">
        <f t="shared" si="403"/>
        <v>0</v>
      </c>
      <c r="J852" s="5">
        <f t="shared" si="404"/>
        <v>0</v>
      </c>
      <c r="K852" s="5">
        <f t="shared" si="405"/>
        <v>0</v>
      </c>
      <c r="L852" s="9">
        <f t="shared" si="406"/>
        <v>0</v>
      </c>
      <c r="M852" s="130"/>
      <c r="N852" s="130"/>
      <c r="O852" s="130"/>
      <c r="P852" s="130"/>
      <c r="Q852" s="130"/>
      <c r="R852" s="130"/>
      <c r="S852" s="130"/>
      <c r="T852" s="130"/>
      <c r="U852" s="130"/>
      <c r="V852" s="130"/>
      <c r="W852" s="130"/>
    </row>
    <row r="853" spans="1:23" ht="21.75" customHeight="1">
      <c r="A853" s="10"/>
      <c r="B853" s="11"/>
      <c r="C853" s="11"/>
      <c r="D853" s="11"/>
      <c r="E853" s="12"/>
      <c r="F853" s="13"/>
      <c r="G853" s="52"/>
      <c r="H853" s="15"/>
      <c r="I853" s="52"/>
      <c r="J853" s="52"/>
      <c r="K853" s="52"/>
      <c r="L853" s="18"/>
      <c r="M853" s="130"/>
      <c r="N853" s="130"/>
      <c r="O853" s="130"/>
      <c r="P853" s="130"/>
      <c r="Q853" s="130"/>
      <c r="R853" s="130"/>
      <c r="S853" s="130"/>
      <c r="T853" s="130"/>
      <c r="U853" s="130"/>
      <c r="V853" s="130"/>
      <c r="W853" s="130"/>
    </row>
    <row r="854" spans="1:23" ht="21.75" customHeight="1" thickBot="1">
      <c r="A854" s="32"/>
      <c r="B854" s="33" t="s">
        <v>49</v>
      </c>
      <c r="C854" s="33"/>
      <c r="D854" s="33"/>
      <c r="E854" s="34"/>
      <c r="F854" s="34">
        <f t="shared" ref="F854:L854" si="408">SUM(F849:F853)</f>
        <v>12196.26</v>
      </c>
      <c r="G854" s="34">
        <f t="shared" si="408"/>
        <v>274415.84999999998</v>
      </c>
      <c r="H854" s="34">
        <f t="shared" si="408"/>
        <v>322.29000000000002</v>
      </c>
      <c r="I854" s="34">
        <f t="shared" si="408"/>
        <v>7251.5250000000005</v>
      </c>
      <c r="J854" s="34">
        <f t="shared" si="408"/>
        <v>274415.84999999998</v>
      </c>
      <c r="K854" s="34">
        <f t="shared" si="408"/>
        <v>7251.5250000000005</v>
      </c>
      <c r="L854" s="35">
        <f t="shared" si="408"/>
        <v>281667.375</v>
      </c>
      <c r="M854" s="130"/>
      <c r="N854" s="130"/>
      <c r="O854" s="130"/>
      <c r="P854" s="130"/>
      <c r="Q854" s="130"/>
      <c r="R854" s="130"/>
      <c r="S854" s="130"/>
      <c r="T854" s="130"/>
      <c r="U854" s="130"/>
      <c r="V854" s="130"/>
      <c r="W854" s="130"/>
    </row>
    <row r="855" spans="1:23" ht="27.75" customHeight="1" thickTop="1" thickBot="1">
      <c r="A855" s="131"/>
      <c r="B855" s="20" t="s">
        <v>11</v>
      </c>
      <c r="C855" s="20"/>
      <c r="D855" s="36"/>
      <c r="E855" s="21"/>
      <c r="F855" s="22">
        <v>0</v>
      </c>
      <c r="G855" s="23">
        <f>G848+G854</f>
        <v>12347675.1</v>
      </c>
      <c r="H855" s="37">
        <v>0</v>
      </c>
      <c r="I855" s="55">
        <f>I848+I854</f>
        <v>248969.02500000002</v>
      </c>
      <c r="J855" s="39">
        <f>J848+J854</f>
        <v>12347675.1</v>
      </c>
      <c r="K855" s="40">
        <f>K848+K854</f>
        <v>248969.02500000002</v>
      </c>
      <c r="L855" s="27">
        <f>L848+L854</f>
        <v>12596644.125</v>
      </c>
      <c r="M855" s="130"/>
      <c r="N855" s="130"/>
      <c r="O855" s="130"/>
      <c r="P855" s="130"/>
      <c r="Q855" s="130"/>
      <c r="R855" s="130"/>
      <c r="S855" s="130"/>
      <c r="T855" s="130"/>
      <c r="U855" s="130"/>
      <c r="V855" s="130"/>
      <c r="W855" s="130"/>
    </row>
    <row r="856" spans="1:23" ht="21.75" customHeight="1" thickTop="1">
      <c r="A856" s="28"/>
      <c r="B856" s="41" t="s">
        <v>12</v>
      </c>
      <c r="C856" s="29">
        <v>0</v>
      </c>
      <c r="D856" s="29">
        <v>0</v>
      </c>
      <c r="E856" s="30">
        <v>0</v>
      </c>
      <c r="F856" s="30">
        <v>0</v>
      </c>
      <c r="G856" s="30">
        <v>0</v>
      </c>
      <c r="H856" s="30">
        <v>0</v>
      </c>
      <c r="I856" s="30">
        <v>0</v>
      </c>
      <c r="J856" s="30">
        <v>0</v>
      </c>
      <c r="K856" s="31">
        <v>0</v>
      </c>
      <c r="L856" s="42">
        <v>0</v>
      </c>
      <c r="M856" s="130"/>
      <c r="N856" s="130"/>
      <c r="O856" s="130"/>
      <c r="P856" s="130"/>
      <c r="Q856" s="130"/>
      <c r="R856" s="130"/>
      <c r="S856" s="130"/>
      <c r="T856" s="130"/>
      <c r="U856" s="130"/>
      <c r="V856" s="130"/>
      <c r="W856" s="130"/>
    </row>
    <row r="857" spans="1:23" ht="21.75" customHeight="1">
      <c r="A857" s="1"/>
      <c r="B857" s="43" t="s">
        <v>89</v>
      </c>
      <c r="C857" s="2"/>
      <c r="D857" s="2"/>
      <c r="E857" s="3"/>
      <c r="F857" s="3">
        <v>0</v>
      </c>
      <c r="G857" s="44">
        <f>G848*5%</f>
        <v>603662.96250000002</v>
      </c>
      <c r="H857" s="44">
        <v>0</v>
      </c>
      <c r="I857" s="44">
        <f>I848*5%</f>
        <v>12085.875000000002</v>
      </c>
      <c r="J857" s="44">
        <f>J848*5%</f>
        <v>603662.96250000002</v>
      </c>
      <c r="K857" s="45">
        <f>K848*5%</f>
        <v>12085.875000000002</v>
      </c>
      <c r="L857" s="46">
        <f>J857+K857</f>
        <v>615748.83750000002</v>
      </c>
      <c r="M857" s="130"/>
      <c r="N857" s="130"/>
      <c r="O857" s="130"/>
      <c r="P857" s="130"/>
      <c r="Q857" s="130"/>
      <c r="R857" s="130"/>
      <c r="S857" s="130"/>
      <c r="T857" s="130"/>
      <c r="U857" s="130"/>
      <c r="V857" s="130"/>
      <c r="W857" s="130"/>
    </row>
    <row r="858" spans="1:23" ht="21.75" customHeight="1">
      <c r="A858" s="1"/>
      <c r="B858" s="43" t="s">
        <v>53</v>
      </c>
      <c r="C858" s="2"/>
      <c r="D858" s="2"/>
      <c r="E858" s="3"/>
      <c r="F858" s="3"/>
      <c r="G858" s="44"/>
      <c r="H858" s="44"/>
      <c r="I858" s="44"/>
      <c r="J858" s="44">
        <v>0</v>
      </c>
      <c r="K858" s="45">
        <v>0</v>
      </c>
      <c r="L858" s="46">
        <f>J858+K858</f>
        <v>0</v>
      </c>
      <c r="M858" s="130"/>
      <c r="N858" s="130"/>
      <c r="O858" s="130"/>
      <c r="P858" s="130"/>
      <c r="Q858" s="130"/>
      <c r="R858" s="130"/>
      <c r="S858" s="130"/>
      <c r="T858" s="130"/>
      <c r="U858" s="130"/>
      <c r="V858" s="130"/>
      <c r="W858" s="130"/>
    </row>
    <row r="859" spans="1:23" ht="21.75" customHeight="1">
      <c r="A859" s="1"/>
      <c r="B859" s="43" t="s">
        <v>56</v>
      </c>
      <c r="C859" s="2"/>
      <c r="D859" s="2"/>
      <c r="E859" s="3"/>
      <c r="F859" s="3"/>
      <c r="G859" s="44"/>
      <c r="H859" s="44"/>
      <c r="I859" s="44"/>
      <c r="J859" s="44">
        <v>2173980</v>
      </c>
      <c r="K859" s="45">
        <v>3363814.85</v>
      </c>
      <c r="L859" s="46">
        <f t="shared" ref="L859:L862" si="409">J859+K859</f>
        <v>5537794.8499999996</v>
      </c>
      <c r="M859" s="130"/>
      <c r="N859" s="130"/>
      <c r="O859" s="130"/>
      <c r="P859" s="130"/>
      <c r="Q859" s="130"/>
      <c r="R859" s="130"/>
      <c r="S859" s="130"/>
      <c r="T859" s="130"/>
      <c r="U859" s="130"/>
      <c r="V859" s="130"/>
      <c r="W859" s="130"/>
    </row>
    <row r="860" spans="1:23" ht="21.75" customHeight="1">
      <c r="A860" s="1"/>
      <c r="B860" s="71" t="s">
        <v>57</v>
      </c>
      <c r="C860" s="2"/>
      <c r="D860" s="2"/>
      <c r="E860" s="3"/>
      <c r="F860" s="3"/>
      <c r="G860" s="44"/>
      <c r="H860" s="44"/>
      <c r="I860" s="44"/>
      <c r="J860" s="44">
        <v>4952630.3499999996</v>
      </c>
      <c r="K860" s="45">
        <v>1199834.1100000001</v>
      </c>
      <c r="L860" s="46">
        <f t="shared" si="409"/>
        <v>6152464.46</v>
      </c>
      <c r="M860" s="130"/>
      <c r="N860" s="130"/>
      <c r="O860" s="130"/>
      <c r="P860" s="130"/>
      <c r="Q860" s="130"/>
      <c r="R860" s="130"/>
      <c r="S860" s="130"/>
      <c r="T860" s="130"/>
      <c r="U860" s="130"/>
      <c r="V860" s="130"/>
      <c r="W860" s="130"/>
    </row>
    <row r="861" spans="1:23" ht="21.75" customHeight="1">
      <c r="A861" s="1"/>
      <c r="B861" s="43" t="s">
        <v>55</v>
      </c>
      <c r="C861" s="2"/>
      <c r="D861" s="2"/>
      <c r="E861" s="3"/>
      <c r="F861" s="3"/>
      <c r="G861" s="44"/>
      <c r="H861" s="44"/>
      <c r="I861" s="44"/>
      <c r="J861" s="44">
        <v>0</v>
      </c>
      <c r="K861" s="45">
        <v>0</v>
      </c>
      <c r="L861" s="46">
        <f t="shared" si="409"/>
        <v>0</v>
      </c>
      <c r="M861" s="130"/>
      <c r="N861" s="130"/>
      <c r="O861" s="130"/>
      <c r="P861" s="130"/>
      <c r="Q861" s="130"/>
      <c r="R861" s="130"/>
      <c r="S861" s="130"/>
      <c r="T861" s="130"/>
      <c r="U861" s="130"/>
      <c r="V861" s="130"/>
      <c r="W861" s="130"/>
    </row>
    <row r="862" spans="1:23" ht="21.75" customHeight="1">
      <c r="A862" s="1"/>
      <c r="B862" s="43" t="s">
        <v>99</v>
      </c>
      <c r="C862" s="2"/>
      <c r="D862" s="2"/>
      <c r="E862" s="3"/>
      <c r="F862" s="3"/>
      <c r="G862" s="44"/>
      <c r="H862" s="44"/>
      <c r="I862" s="44"/>
      <c r="J862" s="44">
        <v>0</v>
      </c>
      <c r="K862" s="45">
        <v>53750</v>
      </c>
      <c r="L862" s="46">
        <f t="shared" si="409"/>
        <v>53750</v>
      </c>
      <c r="M862" s="130"/>
      <c r="N862" s="130"/>
      <c r="O862" s="130"/>
      <c r="P862" s="130"/>
      <c r="Q862" s="130"/>
      <c r="R862" s="130"/>
      <c r="S862" s="130"/>
      <c r="T862" s="130"/>
      <c r="U862" s="130"/>
      <c r="V862" s="130"/>
      <c r="W862" s="130"/>
    </row>
    <row r="863" spans="1:23" ht="25.5" customHeight="1" thickBot="1">
      <c r="A863" s="111"/>
      <c r="B863" s="72" t="s">
        <v>13</v>
      </c>
      <c r="C863" s="72"/>
      <c r="D863" s="72"/>
      <c r="E863" s="73"/>
      <c r="F863" s="73"/>
      <c r="G863" s="73"/>
      <c r="H863" s="73"/>
      <c r="I863" s="73"/>
      <c r="J863" s="74">
        <f>SUM(J856:J862)</f>
        <v>7730273.3125</v>
      </c>
      <c r="K863" s="75">
        <f>SUM(K856:K862)</f>
        <v>4629484.835</v>
      </c>
      <c r="L863" s="76">
        <f>SUM(L856:L862)</f>
        <v>12359758.147500001</v>
      </c>
      <c r="M863" s="130"/>
      <c r="N863" s="130"/>
      <c r="O863" s="130"/>
      <c r="P863" s="130"/>
      <c r="Q863" s="130"/>
      <c r="R863" s="130"/>
      <c r="S863" s="130"/>
      <c r="T863" s="130"/>
      <c r="U863" s="130"/>
      <c r="V863" s="130"/>
      <c r="W863" s="130"/>
    </row>
    <row r="864" spans="1:23" ht="25.5" customHeight="1" thickTop="1" thickBot="1">
      <c r="A864" s="131"/>
      <c r="B864" s="20" t="s">
        <v>14</v>
      </c>
      <c r="C864" s="20"/>
      <c r="D864" s="20"/>
      <c r="E864" s="21"/>
      <c r="F864" s="21"/>
      <c r="G864" s="21"/>
      <c r="H864" s="21"/>
      <c r="I864" s="21" t="s">
        <v>63</v>
      </c>
      <c r="J864" s="77">
        <v>43464</v>
      </c>
      <c r="K864" s="24">
        <f>L864</f>
        <v>236885.97749999911</v>
      </c>
      <c r="L864" s="78">
        <f>L855-L863</f>
        <v>236885.97749999911</v>
      </c>
      <c r="M864" s="130"/>
      <c r="N864" s="130"/>
      <c r="O864" s="130"/>
      <c r="P864" s="130"/>
      <c r="Q864" s="130"/>
      <c r="R864" s="130"/>
      <c r="S864" s="130"/>
      <c r="T864" s="130"/>
      <c r="U864" s="130"/>
      <c r="V864" s="130"/>
      <c r="W864" s="130"/>
    </row>
    <row r="865" spans="1:23" ht="21.75" customHeight="1" thickTop="1" thickBot="1">
      <c r="A865" s="365" t="s">
        <v>16</v>
      </c>
      <c r="B865" s="366"/>
      <c r="C865" s="366"/>
      <c r="D865" s="366"/>
      <c r="E865" s="366"/>
      <c r="F865" s="366"/>
      <c r="G865" s="367"/>
      <c r="H865" s="365" t="s">
        <v>62</v>
      </c>
      <c r="I865" s="366"/>
      <c r="J865" s="366"/>
      <c r="K865" s="366"/>
      <c r="L865" s="367"/>
      <c r="M865" s="130"/>
      <c r="N865" s="130"/>
      <c r="O865" s="130"/>
      <c r="P865" s="130"/>
      <c r="Q865" s="130"/>
      <c r="R865" s="130"/>
      <c r="S865" s="130"/>
      <c r="T865" s="130"/>
      <c r="U865" s="130"/>
      <c r="V865" s="130"/>
      <c r="W865" s="130"/>
    </row>
    <row r="866" spans="1:23" ht="21.75" customHeight="1" thickTop="1">
      <c r="A866" s="130"/>
      <c r="B866" s="122" t="s">
        <v>17</v>
      </c>
      <c r="C866" s="122"/>
      <c r="D866" s="122" t="s">
        <v>18</v>
      </c>
      <c r="E866" s="130"/>
      <c r="F866" s="368" t="s">
        <v>19</v>
      </c>
      <c r="G866" s="368"/>
      <c r="H866" s="368"/>
      <c r="I866" s="132"/>
      <c r="J866" s="368" t="s">
        <v>19</v>
      </c>
      <c r="K866" s="368"/>
      <c r="L866" s="368"/>
      <c r="M866" s="130"/>
      <c r="N866" s="130"/>
      <c r="O866" s="130"/>
      <c r="P866" s="130"/>
      <c r="Q866" s="130"/>
      <c r="R866" s="130"/>
      <c r="S866" s="130"/>
      <c r="T866" s="130"/>
      <c r="U866" s="130"/>
      <c r="V866" s="130"/>
      <c r="W866" s="130"/>
    </row>
    <row r="867" spans="1:23" ht="24" customHeight="1">
      <c r="A867" s="79" t="s">
        <v>0</v>
      </c>
      <c r="B867" s="118"/>
      <c r="C867" s="79"/>
      <c r="D867" s="79"/>
      <c r="E867" s="79"/>
      <c r="F867" s="79"/>
      <c r="G867" s="79"/>
      <c r="H867" s="79"/>
      <c r="I867" s="79"/>
      <c r="J867" s="79"/>
      <c r="K867" s="79"/>
      <c r="L867" s="136">
        <v>29</v>
      </c>
      <c r="M867" s="79"/>
      <c r="N867" s="79"/>
      <c r="O867" s="79"/>
      <c r="P867" s="138"/>
      <c r="Q867" s="138"/>
      <c r="R867" s="138"/>
      <c r="S867" s="138"/>
      <c r="T867" s="138"/>
      <c r="U867" s="138"/>
      <c r="V867" s="138"/>
      <c r="W867" s="138"/>
    </row>
    <row r="868" spans="1:23" ht="21" customHeight="1">
      <c r="A868" s="359" t="s">
        <v>126</v>
      </c>
      <c r="B868" s="359"/>
      <c r="C868" s="359"/>
      <c r="D868" s="359"/>
      <c r="E868" s="359"/>
      <c r="F868" s="359"/>
      <c r="G868" s="359"/>
      <c r="H868" s="359"/>
      <c r="I868" s="359"/>
      <c r="J868" s="359"/>
      <c r="K868" s="359"/>
      <c r="L868" s="359"/>
      <c r="M868" s="79"/>
      <c r="N868" s="79"/>
      <c r="O868" s="79"/>
      <c r="P868" s="138"/>
      <c r="Q868" s="138"/>
      <c r="R868" s="138"/>
      <c r="S868" s="138"/>
      <c r="T868" s="138"/>
      <c r="U868" s="138"/>
      <c r="V868" s="138"/>
      <c r="W868" s="138"/>
    </row>
    <row r="869" spans="1:23" ht="21" customHeight="1">
      <c r="A869" s="359" t="s">
        <v>52</v>
      </c>
      <c r="B869" s="359"/>
      <c r="C869" s="359"/>
      <c r="D869" s="359"/>
      <c r="E869" s="359"/>
      <c r="F869" s="359"/>
      <c r="G869" s="359"/>
      <c r="H869" s="359"/>
      <c r="I869" s="359"/>
      <c r="J869" s="359"/>
      <c r="K869" s="359"/>
      <c r="L869" s="359"/>
      <c r="M869" s="79"/>
      <c r="N869" s="79"/>
      <c r="O869" s="79"/>
      <c r="P869" s="138"/>
      <c r="Q869" s="138"/>
      <c r="R869" s="138"/>
      <c r="S869" s="138"/>
      <c r="T869" s="138"/>
      <c r="U869" s="138"/>
      <c r="V869" s="138"/>
      <c r="W869" s="138"/>
    </row>
    <row r="870" spans="1:23" ht="21" customHeight="1" thickBot="1">
      <c r="A870" s="359" t="s">
        <v>127</v>
      </c>
      <c r="B870" s="359"/>
      <c r="C870" s="359"/>
      <c r="D870" s="359"/>
      <c r="E870" s="359"/>
      <c r="F870" s="359"/>
      <c r="G870" s="359"/>
      <c r="H870" s="359"/>
      <c r="I870" s="359"/>
      <c r="J870" s="359"/>
      <c r="K870" s="359"/>
      <c r="L870" s="359"/>
      <c r="M870" s="83"/>
      <c r="N870" s="83"/>
      <c r="O870" s="83"/>
      <c r="P870" s="138"/>
      <c r="Q870" s="138"/>
      <c r="R870" s="138"/>
      <c r="S870" s="138"/>
      <c r="T870" s="138"/>
      <c r="U870" s="138"/>
      <c r="V870" s="138"/>
      <c r="W870" s="138"/>
    </row>
    <row r="871" spans="1:23" ht="19.5" customHeight="1" thickTop="1" thickBot="1">
      <c r="A871" s="47" t="s">
        <v>4</v>
      </c>
      <c r="B871" s="142" t="s">
        <v>47</v>
      </c>
      <c r="C871" s="142" t="s">
        <v>6</v>
      </c>
      <c r="D871" s="142" t="s">
        <v>21</v>
      </c>
      <c r="E871" s="142" t="s">
        <v>29</v>
      </c>
      <c r="F871" s="360" t="s">
        <v>7</v>
      </c>
      <c r="G871" s="360"/>
      <c r="H871" s="360"/>
      <c r="I871" s="361"/>
      <c r="J871" s="362" t="s">
        <v>33</v>
      </c>
      <c r="K871" s="363"/>
      <c r="L871" s="364"/>
      <c r="M871" s="138"/>
      <c r="N871" s="138"/>
      <c r="O871" s="138"/>
      <c r="P871" s="138"/>
      <c r="Q871" s="138"/>
      <c r="R871" s="138"/>
      <c r="S871" s="138"/>
      <c r="T871" s="138"/>
      <c r="U871" s="138"/>
      <c r="V871" s="138"/>
      <c r="W871" s="138"/>
    </row>
    <row r="872" spans="1:23" ht="21.75" customHeight="1" thickTop="1">
      <c r="A872" s="1"/>
      <c r="B872" s="29"/>
      <c r="C872" s="85" t="s">
        <v>8</v>
      </c>
      <c r="D872" s="85" t="s">
        <v>20</v>
      </c>
      <c r="E872" s="85" t="s">
        <v>30</v>
      </c>
      <c r="F872" s="63" t="s">
        <v>27</v>
      </c>
      <c r="G872" s="64" t="s">
        <v>25</v>
      </c>
      <c r="H872" s="65" t="s">
        <v>31</v>
      </c>
      <c r="I872" s="66" t="s">
        <v>25</v>
      </c>
      <c r="J872" s="64" t="s">
        <v>35</v>
      </c>
      <c r="K872" s="119" t="s">
        <v>36</v>
      </c>
      <c r="L872" s="120" t="s">
        <v>34</v>
      </c>
      <c r="M872" s="138"/>
      <c r="N872" s="138"/>
      <c r="O872" s="138"/>
      <c r="P872" s="138"/>
      <c r="Q872" s="138"/>
      <c r="R872" s="138"/>
      <c r="S872" s="138"/>
      <c r="T872" s="138"/>
      <c r="U872" s="138"/>
      <c r="V872" s="138"/>
      <c r="W872" s="138"/>
    </row>
    <row r="873" spans="1:23" ht="21" customHeight="1">
      <c r="A873" s="1"/>
      <c r="B873" s="2" t="s">
        <v>41</v>
      </c>
      <c r="C873" s="29" t="s">
        <v>8</v>
      </c>
      <c r="D873" s="29" t="s">
        <v>42</v>
      </c>
      <c r="E873" s="29" t="s">
        <v>9</v>
      </c>
      <c r="F873" s="67" t="s">
        <v>28</v>
      </c>
      <c r="G873" s="68" t="s">
        <v>26</v>
      </c>
      <c r="H873" s="69" t="s">
        <v>10</v>
      </c>
      <c r="I873" s="70" t="s">
        <v>32</v>
      </c>
      <c r="J873" s="90" t="s">
        <v>28</v>
      </c>
      <c r="K873" s="91" t="s">
        <v>37</v>
      </c>
      <c r="L873" s="92" t="s">
        <v>38</v>
      </c>
      <c r="M873" s="138"/>
      <c r="N873" s="138"/>
      <c r="O873" s="138"/>
      <c r="P873" s="138"/>
      <c r="Q873" s="138"/>
      <c r="R873" s="138"/>
      <c r="S873" s="138"/>
      <c r="T873" s="138"/>
      <c r="U873" s="138"/>
      <c r="V873" s="138"/>
      <c r="W873" s="138"/>
    </row>
    <row r="874" spans="1:23" ht="21.75" customHeight="1">
      <c r="A874" s="1">
        <v>1</v>
      </c>
      <c r="B874" s="2" t="s">
        <v>43</v>
      </c>
      <c r="C874" s="2"/>
      <c r="D874" s="2"/>
      <c r="E874" s="3">
        <v>750</v>
      </c>
      <c r="F874" s="4">
        <v>4682</v>
      </c>
      <c r="G874" s="5">
        <f>F874*E874</f>
        <v>3511500</v>
      </c>
      <c r="H874" s="6">
        <v>294</v>
      </c>
      <c r="I874" s="7">
        <f>H874*E874</f>
        <v>220500</v>
      </c>
      <c r="J874" s="5">
        <f>G874</f>
        <v>3511500</v>
      </c>
      <c r="K874" s="8">
        <f>I874</f>
        <v>220500</v>
      </c>
      <c r="L874" s="9">
        <f>J874+K874</f>
        <v>3732000</v>
      </c>
      <c r="M874" s="138"/>
      <c r="N874" s="138"/>
      <c r="O874" s="138"/>
      <c r="P874" s="138"/>
      <c r="Q874" s="138"/>
      <c r="R874" s="138"/>
      <c r="S874" s="138"/>
      <c r="T874" s="138"/>
      <c r="U874" s="138"/>
      <c r="V874" s="138"/>
      <c r="W874" s="138"/>
    </row>
    <row r="875" spans="1:23" ht="21.75" customHeight="1">
      <c r="A875" s="1">
        <v>2</v>
      </c>
      <c r="B875" s="2" t="s">
        <v>44</v>
      </c>
      <c r="C875" s="2"/>
      <c r="D875" s="2"/>
      <c r="E875" s="3">
        <v>200</v>
      </c>
      <c r="F875" s="4">
        <v>303</v>
      </c>
      <c r="G875" s="5">
        <f t="shared" ref="G875" si="410">F875*E875</f>
        <v>60600</v>
      </c>
      <c r="H875" s="6">
        <v>19</v>
      </c>
      <c r="I875" s="7">
        <f t="shared" ref="I875" si="411">H875*E875</f>
        <v>3800</v>
      </c>
      <c r="J875" s="5">
        <f t="shared" ref="J875" si="412">G875</f>
        <v>60600</v>
      </c>
      <c r="K875" s="8">
        <f t="shared" ref="K875" si="413">I875</f>
        <v>3800</v>
      </c>
      <c r="L875" s="9">
        <f t="shared" ref="L875" si="414">J875+K875</f>
        <v>64400</v>
      </c>
      <c r="M875" s="138"/>
      <c r="N875" s="138"/>
      <c r="O875" s="138"/>
      <c r="P875" s="138"/>
      <c r="Q875" s="138"/>
      <c r="R875" s="138"/>
      <c r="S875" s="138"/>
      <c r="T875" s="138"/>
      <c r="U875" s="138"/>
      <c r="V875" s="138"/>
      <c r="W875" s="138"/>
    </row>
    <row r="876" spans="1:23" ht="21.75" customHeight="1">
      <c r="A876" s="1"/>
      <c r="B876" s="2"/>
      <c r="C876" s="2"/>
      <c r="D876" s="2"/>
      <c r="E876" s="3"/>
      <c r="F876" s="4"/>
      <c r="G876" s="5"/>
      <c r="H876" s="6"/>
      <c r="I876" s="7"/>
      <c r="J876" s="5"/>
      <c r="K876" s="8"/>
      <c r="L876" s="9"/>
      <c r="M876" s="138"/>
      <c r="N876" s="138"/>
      <c r="O876" s="138"/>
      <c r="P876" s="138"/>
      <c r="Q876" s="138"/>
      <c r="R876" s="138"/>
      <c r="S876" s="138"/>
      <c r="T876" s="138"/>
      <c r="U876" s="138"/>
      <c r="V876" s="138"/>
      <c r="W876" s="138"/>
    </row>
    <row r="877" spans="1:23" ht="21.75" customHeight="1">
      <c r="A877" s="1"/>
      <c r="B877" s="2"/>
      <c r="C877" s="2"/>
      <c r="D877" s="2"/>
      <c r="E877" s="3"/>
      <c r="F877" s="4"/>
      <c r="G877" s="5"/>
      <c r="H877" s="6"/>
      <c r="I877" s="7"/>
      <c r="J877" s="5"/>
      <c r="K877" s="8"/>
      <c r="L877" s="9"/>
      <c r="M877" s="138"/>
      <c r="N877" s="138"/>
      <c r="O877" s="138"/>
      <c r="P877" s="138"/>
      <c r="Q877" s="138"/>
      <c r="R877" s="138"/>
      <c r="S877" s="138"/>
      <c r="T877" s="138"/>
      <c r="U877" s="138"/>
      <c r="V877" s="138"/>
      <c r="W877" s="138"/>
    </row>
    <row r="878" spans="1:23" ht="21.75" customHeight="1" thickBot="1">
      <c r="A878" s="10"/>
      <c r="B878" s="11"/>
      <c r="C878" s="11"/>
      <c r="D878" s="11"/>
      <c r="E878" s="12"/>
      <c r="F878" s="13"/>
      <c r="G878" s="14"/>
      <c r="H878" s="15"/>
      <c r="I878" s="16"/>
      <c r="J878" s="14"/>
      <c r="K878" s="17"/>
      <c r="L878" s="18"/>
      <c r="M878" s="138"/>
      <c r="N878" s="138"/>
      <c r="O878" s="138"/>
      <c r="P878" s="138"/>
      <c r="Q878" s="138"/>
      <c r="R878" s="138"/>
      <c r="S878" s="138"/>
      <c r="T878" s="138"/>
      <c r="U878" s="138"/>
      <c r="V878" s="138"/>
      <c r="W878" s="138"/>
    </row>
    <row r="879" spans="1:23" ht="30.75" customHeight="1" thickTop="1" thickBot="1">
      <c r="A879" s="139"/>
      <c r="B879" s="20" t="s">
        <v>50</v>
      </c>
      <c r="C879" s="20"/>
      <c r="D879" s="20"/>
      <c r="E879" s="21"/>
      <c r="F879" s="22">
        <f t="shared" ref="F879:L879" si="415">SUM(F874:F878)</f>
        <v>4985</v>
      </c>
      <c r="G879" s="23">
        <f t="shared" si="415"/>
        <v>3572100</v>
      </c>
      <c r="H879" s="24">
        <f t="shared" si="415"/>
        <v>313</v>
      </c>
      <c r="I879" s="25">
        <f t="shared" si="415"/>
        <v>224300</v>
      </c>
      <c r="J879" s="23">
        <f t="shared" si="415"/>
        <v>3572100</v>
      </c>
      <c r="K879" s="26">
        <f t="shared" si="415"/>
        <v>224300</v>
      </c>
      <c r="L879" s="27">
        <f t="shared" si="415"/>
        <v>3796400</v>
      </c>
      <c r="M879" s="138"/>
      <c r="N879" s="138"/>
      <c r="O879" s="138"/>
      <c r="P879" s="138"/>
      <c r="Q879" s="138"/>
      <c r="R879" s="138"/>
      <c r="S879" s="138"/>
      <c r="T879" s="138"/>
      <c r="U879" s="138"/>
      <c r="V879" s="138"/>
      <c r="W879" s="138"/>
    </row>
    <row r="880" spans="1:23" ht="21.75" customHeight="1" thickTop="1">
      <c r="A880" s="47"/>
      <c r="B880" s="141" t="s">
        <v>48</v>
      </c>
      <c r="C880" s="141"/>
      <c r="D880" s="141"/>
      <c r="E880" s="49">
        <v>0</v>
      </c>
      <c r="F880" s="50">
        <v>0</v>
      </c>
      <c r="G880" s="51">
        <v>0</v>
      </c>
      <c r="H880" s="53">
        <v>0</v>
      </c>
      <c r="I880" s="51">
        <v>0</v>
      </c>
      <c r="J880" s="51">
        <v>0</v>
      </c>
      <c r="K880" s="51">
        <v>0</v>
      </c>
      <c r="L880" s="54">
        <v>0</v>
      </c>
      <c r="M880" s="138"/>
      <c r="N880" s="138"/>
      <c r="O880" s="138"/>
      <c r="P880" s="138"/>
      <c r="Q880" s="138"/>
      <c r="R880" s="138"/>
      <c r="S880" s="138"/>
      <c r="T880" s="138"/>
      <c r="U880" s="138"/>
      <c r="V880" s="138"/>
      <c r="W880" s="138"/>
    </row>
    <row r="881" spans="1:23" ht="21.75" customHeight="1">
      <c r="A881" s="1">
        <v>4</v>
      </c>
      <c r="B881" s="2" t="s">
        <v>45</v>
      </c>
      <c r="C881" s="2"/>
      <c r="D881" s="2"/>
      <c r="E881" s="3">
        <v>20</v>
      </c>
      <c r="F881" s="4">
        <v>4682</v>
      </c>
      <c r="G881" s="5">
        <f t="shared" ref="G881:G883" si="416">F881*E881</f>
        <v>93640</v>
      </c>
      <c r="H881" s="6">
        <v>294</v>
      </c>
      <c r="I881" s="5">
        <f t="shared" ref="I881:I883" si="417">H881*E881</f>
        <v>5880</v>
      </c>
      <c r="J881" s="5">
        <f t="shared" ref="J881:J883" si="418">G881</f>
        <v>93640</v>
      </c>
      <c r="K881" s="5">
        <f t="shared" ref="K881:K883" si="419">I881</f>
        <v>5880</v>
      </c>
      <c r="L881" s="9">
        <f t="shared" ref="L881:L883" si="420">J881+K881</f>
        <v>99520</v>
      </c>
      <c r="M881" s="138"/>
      <c r="N881" s="138"/>
      <c r="O881" s="138"/>
      <c r="P881" s="138"/>
      <c r="Q881" s="138"/>
      <c r="R881" s="138"/>
      <c r="S881" s="138"/>
      <c r="T881" s="138"/>
      <c r="U881" s="138"/>
      <c r="V881" s="138"/>
      <c r="W881" s="138"/>
    </row>
    <row r="882" spans="1:23" ht="21.75" customHeight="1">
      <c r="A882" s="1">
        <v>5</v>
      </c>
      <c r="B882" s="2" t="s">
        <v>46</v>
      </c>
      <c r="C882" s="2"/>
      <c r="D882" s="2"/>
      <c r="E882" s="3">
        <v>1</v>
      </c>
      <c r="F882" s="4">
        <v>58000</v>
      </c>
      <c r="G882" s="5">
        <f t="shared" si="416"/>
        <v>58000</v>
      </c>
      <c r="H882" s="6"/>
      <c r="I882" s="5">
        <f t="shared" si="417"/>
        <v>0</v>
      </c>
      <c r="J882" s="5">
        <f t="shared" si="418"/>
        <v>58000</v>
      </c>
      <c r="K882" s="5">
        <f t="shared" si="419"/>
        <v>0</v>
      </c>
      <c r="L882" s="9">
        <f t="shared" si="420"/>
        <v>58000</v>
      </c>
      <c r="M882" s="138"/>
      <c r="N882" s="138"/>
      <c r="O882" s="138"/>
      <c r="P882" s="138"/>
      <c r="Q882" s="138"/>
      <c r="R882" s="138"/>
      <c r="S882" s="138"/>
      <c r="T882" s="138"/>
      <c r="U882" s="138"/>
      <c r="V882" s="138"/>
      <c r="W882" s="138"/>
    </row>
    <row r="883" spans="1:23" ht="21.75" customHeight="1">
      <c r="A883" s="1">
        <v>6</v>
      </c>
      <c r="B883" s="2"/>
      <c r="C883" s="2"/>
      <c r="D883" s="2"/>
      <c r="E883" s="3"/>
      <c r="F883" s="4"/>
      <c r="G883" s="5">
        <f t="shared" si="416"/>
        <v>0</v>
      </c>
      <c r="H883" s="6"/>
      <c r="I883" s="5">
        <f t="shared" si="417"/>
        <v>0</v>
      </c>
      <c r="J883" s="5">
        <f t="shared" si="418"/>
        <v>0</v>
      </c>
      <c r="K883" s="5">
        <f t="shared" si="419"/>
        <v>0</v>
      </c>
      <c r="L883" s="9">
        <f t="shared" si="420"/>
        <v>0</v>
      </c>
      <c r="M883" s="138"/>
      <c r="N883" s="138"/>
      <c r="O883" s="138"/>
      <c r="P883" s="138"/>
      <c r="Q883" s="138"/>
      <c r="R883" s="138"/>
      <c r="S883" s="138"/>
      <c r="T883" s="138"/>
      <c r="U883" s="138"/>
      <c r="V883" s="138"/>
      <c r="W883" s="138"/>
    </row>
    <row r="884" spans="1:23" ht="21.75" customHeight="1">
      <c r="A884" s="10"/>
      <c r="B884" s="11"/>
      <c r="C884" s="11"/>
      <c r="D884" s="11"/>
      <c r="E884" s="12"/>
      <c r="F884" s="13"/>
      <c r="G884" s="52"/>
      <c r="H884" s="15"/>
      <c r="I884" s="52"/>
      <c r="J884" s="52"/>
      <c r="K884" s="52"/>
      <c r="L884" s="18"/>
      <c r="M884" s="138"/>
      <c r="N884" s="138"/>
      <c r="O884" s="138"/>
      <c r="P884" s="138"/>
      <c r="Q884" s="138"/>
      <c r="R884" s="138"/>
      <c r="S884" s="138"/>
      <c r="T884" s="138"/>
      <c r="U884" s="138"/>
      <c r="V884" s="138"/>
      <c r="W884" s="138"/>
    </row>
    <row r="885" spans="1:23" ht="21.75" customHeight="1" thickBot="1">
      <c r="A885" s="32"/>
      <c r="B885" s="33" t="s">
        <v>49</v>
      </c>
      <c r="C885" s="33"/>
      <c r="D885" s="33"/>
      <c r="E885" s="34"/>
      <c r="F885" s="34">
        <f t="shared" ref="F885:L885" si="421">SUM(F880:F884)</f>
        <v>62682</v>
      </c>
      <c r="G885" s="34">
        <f t="shared" si="421"/>
        <v>151640</v>
      </c>
      <c r="H885" s="34">
        <f t="shared" si="421"/>
        <v>294</v>
      </c>
      <c r="I885" s="34">
        <f t="shared" si="421"/>
        <v>5880</v>
      </c>
      <c r="J885" s="34">
        <f t="shared" si="421"/>
        <v>151640</v>
      </c>
      <c r="K885" s="34">
        <f t="shared" si="421"/>
        <v>5880</v>
      </c>
      <c r="L885" s="35">
        <f t="shared" si="421"/>
        <v>157520</v>
      </c>
      <c r="M885" s="138"/>
      <c r="N885" s="138"/>
      <c r="O885" s="138"/>
      <c r="P885" s="138"/>
      <c r="Q885" s="138"/>
      <c r="R885" s="138"/>
      <c r="S885" s="138"/>
      <c r="T885" s="138"/>
      <c r="U885" s="138"/>
      <c r="V885" s="138"/>
      <c r="W885" s="138"/>
    </row>
    <row r="886" spans="1:23" ht="27.75" customHeight="1" thickTop="1" thickBot="1">
      <c r="A886" s="139"/>
      <c r="B886" s="20" t="s">
        <v>11</v>
      </c>
      <c r="C886" s="20"/>
      <c r="D886" s="36"/>
      <c r="E886" s="21"/>
      <c r="F886" s="22">
        <v>0</v>
      </c>
      <c r="G886" s="23">
        <f>G879+G885</f>
        <v>3723740</v>
      </c>
      <c r="H886" s="37">
        <v>0</v>
      </c>
      <c r="I886" s="55">
        <f>I879+I885</f>
        <v>230180</v>
      </c>
      <c r="J886" s="39">
        <f>J879+J885</f>
        <v>3723740</v>
      </c>
      <c r="K886" s="40">
        <f>K879+K885</f>
        <v>230180</v>
      </c>
      <c r="L886" s="27">
        <f>L879+L885</f>
        <v>3953920</v>
      </c>
      <c r="M886" s="138"/>
      <c r="N886" s="138"/>
      <c r="O886" s="138"/>
      <c r="P886" s="138"/>
      <c r="Q886" s="138"/>
      <c r="R886" s="138"/>
      <c r="S886" s="138"/>
      <c r="T886" s="138"/>
      <c r="U886" s="138"/>
      <c r="V886" s="138"/>
      <c r="W886" s="138"/>
    </row>
    <row r="887" spans="1:23" ht="21.75" customHeight="1" thickTop="1">
      <c r="A887" s="28"/>
      <c r="B887" s="41" t="s">
        <v>12</v>
      </c>
      <c r="C887" s="29">
        <v>0</v>
      </c>
      <c r="D887" s="29">
        <v>0</v>
      </c>
      <c r="E887" s="30">
        <v>0</v>
      </c>
      <c r="F887" s="30">
        <v>0</v>
      </c>
      <c r="G887" s="30">
        <v>0</v>
      </c>
      <c r="H887" s="30">
        <v>0</v>
      </c>
      <c r="I887" s="30">
        <v>0</v>
      </c>
      <c r="J887" s="30">
        <v>0</v>
      </c>
      <c r="K887" s="31">
        <v>0</v>
      </c>
      <c r="L887" s="42">
        <v>0</v>
      </c>
      <c r="M887" s="138"/>
      <c r="N887" s="138"/>
      <c r="O887" s="138"/>
      <c r="P887" s="138"/>
      <c r="Q887" s="138"/>
      <c r="R887" s="138"/>
      <c r="S887" s="138"/>
      <c r="T887" s="138"/>
      <c r="U887" s="138"/>
      <c r="V887" s="138"/>
      <c r="W887" s="138"/>
    </row>
    <row r="888" spans="1:23" ht="21.75" customHeight="1">
      <c r="A888" s="1"/>
      <c r="B888" s="43" t="s">
        <v>22</v>
      </c>
      <c r="C888" s="2"/>
      <c r="D888" s="2"/>
      <c r="E888" s="3"/>
      <c r="F888" s="3">
        <v>0</v>
      </c>
      <c r="G888" s="44">
        <f>G879*5%</f>
        <v>178605</v>
      </c>
      <c r="H888" s="44">
        <v>0</v>
      </c>
      <c r="I888" s="44">
        <f>I879*5%</f>
        <v>11215</v>
      </c>
      <c r="J888" s="44">
        <f>J879*5%</f>
        <v>178605</v>
      </c>
      <c r="K888" s="45">
        <f>K879*5%</f>
        <v>11215</v>
      </c>
      <c r="L888" s="143">
        <f>J888+K888</f>
        <v>189820</v>
      </c>
      <c r="M888" s="138"/>
      <c r="N888" s="138"/>
      <c r="O888" s="138"/>
      <c r="P888" s="138"/>
      <c r="Q888" s="138"/>
      <c r="R888" s="138"/>
      <c r="S888" s="138"/>
      <c r="T888" s="138"/>
      <c r="U888" s="138"/>
      <c r="V888" s="138"/>
      <c r="W888" s="138"/>
    </row>
    <row r="889" spans="1:23" ht="21.75" customHeight="1">
      <c r="A889" s="1"/>
      <c r="B889" s="43" t="s">
        <v>53</v>
      </c>
      <c r="C889" s="2"/>
      <c r="D889" s="2"/>
      <c r="E889" s="3"/>
      <c r="F889" s="3"/>
      <c r="G889" s="44"/>
      <c r="H889" s="44"/>
      <c r="I889" s="44"/>
      <c r="J889" s="44">
        <v>0</v>
      </c>
      <c r="K889" s="45">
        <v>0</v>
      </c>
      <c r="L889" s="46">
        <f>J889+K889</f>
        <v>0</v>
      </c>
      <c r="M889" s="138"/>
      <c r="N889" s="138"/>
      <c r="O889" s="138"/>
      <c r="P889" s="138"/>
      <c r="Q889" s="138"/>
      <c r="R889" s="138"/>
      <c r="S889" s="138"/>
      <c r="T889" s="138"/>
      <c r="U889" s="138"/>
      <c r="V889" s="138"/>
      <c r="W889" s="138"/>
    </row>
    <row r="890" spans="1:23" ht="21.75" customHeight="1">
      <c r="A890" s="1"/>
      <c r="B890" s="43" t="s">
        <v>56</v>
      </c>
      <c r="C890" s="2"/>
      <c r="D890" s="2"/>
      <c r="E890" s="3"/>
      <c r="F890" s="3"/>
      <c r="G890" s="44"/>
      <c r="H890" s="44"/>
      <c r="I890" s="44"/>
      <c r="J890" s="44">
        <v>2674243.44</v>
      </c>
      <c r="K890" s="45">
        <v>707126.56</v>
      </c>
      <c r="L890" s="46">
        <f t="shared" ref="L890:L893" si="422">J890+K890</f>
        <v>3381370</v>
      </c>
      <c r="M890" s="138"/>
      <c r="N890" s="138"/>
      <c r="O890" s="138"/>
      <c r="P890" s="138"/>
      <c r="Q890" s="138"/>
      <c r="R890" s="138"/>
      <c r="S890" s="138"/>
      <c r="T890" s="138"/>
      <c r="U890" s="138"/>
      <c r="V890" s="138"/>
      <c r="W890" s="138"/>
    </row>
    <row r="891" spans="1:23" ht="21.75" customHeight="1">
      <c r="A891" s="1"/>
      <c r="B891" s="71" t="s">
        <v>57</v>
      </c>
      <c r="C891" s="2"/>
      <c r="D891" s="2"/>
      <c r="E891" s="3"/>
      <c r="F891" s="3"/>
      <c r="G891" s="44"/>
      <c r="H891" s="44"/>
      <c r="I891" s="44"/>
      <c r="J891" s="44">
        <v>0</v>
      </c>
      <c r="K891" s="45">
        <v>0</v>
      </c>
      <c r="L891" s="46">
        <f t="shared" si="422"/>
        <v>0</v>
      </c>
      <c r="M891" s="138"/>
      <c r="N891" s="138"/>
      <c r="O891" s="138"/>
      <c r="P891" s="138"/>
      <c r="Q891" s="138"/>
      <c r="R891" s="138"/>
      <c r="S891" s="138"/>
      <c r="T891" s="138"/>
      <c r="U891" s="138"/>
      <c r="V891" s="138"/>
      <c r="W891" s="138"/>
    </row>
    <row r="892" spans="1:23" ht="21.75" customHeight="1">
      <c r="A892" s="1"/>
      <c r="B892" s="43" t="s">
        <v>55</v>
      </c>
      <c r="C892" s="2"/>
      <c r="D892" s="2"/>
      <c r="E892" s="3"/>
      <c r="F892" s="3"/>
      <c r="G892" s="44"/>
      <c r="H892" s="44"/>
      <c r="I892" s="44"/>
      <c r="J892" s="44">
        <v>58000</v>
      </c>
      <c r="K892" s="45">
        <v>0</v>
      </c>
      <c r="L892" s="46">
        <f t="shared" si="422"/>
        <v>58000</v>
      </c>
      <c r="M892" s="138"/>
      <c r="N892" s="138"/>
      <c r="O892" s="138"/>
      <c r="P892" s="138"/>
      <c r="Q892" s="138"/>
      <c r="R892" s="138"/>
      <c r="S892" s="138"/>
      <c r="T892" s="138"/>
      <c r="U892" s="138"/>
      <c r="V892" s="138"/>
      <c r="W892" s="138"/>
    </row>
    <row r="893" spans="1:23" ht="21.75" customHeight="1">
      <c r="A893" s="1"/>
      <c r="B893" s="43" t="s">
        <v>54</v>
      </c>
      <c r="C893" s="2"/>
      <c r="D893" s="2"/>
      <c r="E893" s="3"/>
      <c r="F893" s="3"/>
      <c r="G893" s="44"/>
      <c r="H893" s="44"/>
      <c r="I893" s="44"/>
      <c r="J893" s="44">
        <v>0</v>
      </c>
      <c r="K893" s="45">
        <v>105765</v>
      </c>
      <c r="L893" s="46">
        <f t="shared" si="422"/>
        <v>105765</v>
      </c>
      <c r="M893" s="138"/>
      <c r="N893" s="138"/>
      <c r="O893" s="138"/>
      <c r="P893" s="138"/>
      <c r="Q893" s="138"/>
      <c r="R893" s="138"/>
      <c r="S893" s="138"/>
      <c r="T893" s="138"/>
      <c r="U893" s="138"/>
      <c r="V893" s="138"/>
      <c r="W893" s="138"/>
    </row>
    <row r="894" spans="1:23" ht="25.5" customHeight="1" thickBot="1">
      <c r="A894" s="111"/>
      <c r="B894" s="72" t="s">
        <v>13</v>
      </c>
      <c r="C894" s="72"/>
      <c r="D894" s="72"/>
      <c r="E894" s="73"/>
      <c r="F894" s="73"/>
      <c r="G894" s="73"/>
      <c r="H894" s="73"/>
      <c r="I894" s="73"/>
      <c r="J894" s="74">
        <f>SUM(J887:J893)</f>
        <v>2910848.44</v>
      </c>
      <c r="K894" s="75">
        <f>SUM(K887:K893)</f>
        <v>824106.56</v>
      </c>
      <c r="L894" s="76">
        <f>SUM(L887:L893)</f>
        <v>3734955</v>
      </c>
      <c r="M894" s="138"/>
      <c r="N894" s="138"/>
      <c r="O894" s="138"/>
      <c r="P894" s="138"/>
      <c r="Q894" s="138"/>
      <c r="R894" s="138"/>
      <c r="S894" s="138"/>
      <c r="T894" s="138"/>
      <c r="U894" s="138"/>
      <c r="V894" s="138"/>
      <c r="W894" s="138"/>
    </row>
    <row r="895" spans="1:23" ht="25.5" customHeight="1" thickTop="1" thickBot="1">
      <c r="A895" s="139"/>
      <c r="B895" s="20" t="s">
        <v>14</v>
      </c>
      <c r="C895" s="20"/>
      <c r="D895" s="20"/>
      <c r="E895" s="21"/>
      <c r="F895" s="21"/>
      <c r="G895" s="21"/>
      <c r="H895" s="21"/>
      <c r="I895" s="21" t="s">
        <v>63</v>
      </c>
      <c r="J895" s="21">
        <f>L895*50%</f>
        <v>109482.5</v>
      </c>
      <c r="K895" s="121">
        <f>L895*50%</f>
        <v>109482.5</v>
      </c>
      <c r="L895" s="78">
        <f>L886-L894</f>
        <v>218965</v>
      </c>
      <c r="M895" s="138"/>
      <c r="N895" s="138"/>
      <c r="O895" s="138"/>
      <c r="P895" s="138"/>
      <c r="Q895" s="138"/>
      <c r="R895" s="138"/>
      <c r="S895" s="138"/>
      <c r="T895" s="138"/>
      <c r="U895" s="138"/>
      <c r="V895" s="138"/>
      <c r="W895" s="138"/>
    </row>
    <row r="896" spans="1:23" ht="23.25" customHeight="1" thickTop="1" thickBot="1">
      <c r="A896" s="365" t="s">
        <v>16</v>
      </c>
      <c r="B896" s="366"/>
      <c r="C896" s="366"/>
      <c r="D896" s="366"/>
      <c r="E896" s="366"/>
      <c r="F896" s="366"/>
      <c r="G896" s="367"/>
      <c r="H896" s="127"/>
      <c r="I896" s="20"/>
      <c r="J896" s="125">
        <v>43452</v>
      </c>
      <c r="K896" s="125">
        <v>43483</v>
      </c>
      <c r="L896" s="140"/>
      <c r="M896" s="138"/>
      <c r="N896" s="138"/>
      <c r="O896" s="138"/>
      <c r="P896" s="138"/>
      <c r="Q896" s="138"/>
      <c r="R896" s="138"/>
      <c r="S896" s="138"/>
      <c r="T896" s="138"/>
      <c r="U896" s="138"/>
      <c r="V896" s="138"/>
      <c r="W896" s="138"/>
    </row>
    <row r="897" spans="1:23" ht="21.75" customHeight="1" thickTop="1">
      <c r="A897" s="138"/>
      <c r="B897" s="122" t="s">
        <v>17</v>
      </c>
      <c r="C897" s="122"/>
      <c r="D897" s="122" t="s">
        <v>18</v>
      </c>
      <c r="E897" s="138"/>
      <c r="F897" s="368" t="s">
        <v>19</v>
      </c>
      <c r="G897" s="368"/>
      <c r="H897" s="368"/>
      <c r="I897" s="137"/>
      <c r="J897" s="368" t="s">
        <v>19</v>
      </c>
      <c r="K897" s="368"/>
      <c r="L897" s="368"/>
      <c r="M897" s="138"/>
      <c r="N897" s="138"/>
      <c r="O897" s="138"/>
      <c r="P897" s="138"/>
      <c r="Q897" s="138"/>
      <c r="R897" s="138"/>
      <c r="S897" s="138"/>
      <c r="T897" s="138"/>
      <c r="U897" s="138"/>
      <c r="V897" s="138"/>
      <c r="W897" s="138"/>
    </row>
    <row r="898" spans="1:23" ht="25.5" customHeight="1">
      <c r="A898" s="79" t="s">
        <v>0</v>
      </c>
      <c r="B898" s="118"/>
      <c r="C898" s="79"/>
      <c r="D898" s="79"/>
      <c r="E898" s="79"/>
      <c r="F898" s="79"/>
      <c r="G898" s="79"/>
      <c r="H898" s="79"/>
      <c r="I898" s="79"/>
      <c r="J898" s="79"/>
      <c r="K898" s="79"/>
      <c r="L898" s="136">
        <v>30</v>
      </c>
      <c r="M898" s="79"/>
      <c r="N898" s="79"/>
      <c r="O898" s="79"/>
      <c r="P898" s="144"/>
      <c r="Q898" s="144"/>
      <c r="R898" s="144"/>
      <c r="S898" s="144"/>
      <c r="T898" s="144"/>
      <c r="U898" s="144"/>
      <c r="V898" s="144"/>
      <c r="W898" s="144"/>
    </row>
    <row r="899" spans="1:23" ht="21" customHeight="1">
      <c r="A899" s="358" t="s">
        <v>128</v>
      </c>
      <c r="B899" s="358"/>
      <c r="C899" s="358"/>
      <c r="D899" s="358"/>
      <c r="E899" s="358"/>
      <c r="F899" s="358"/>
      <c r="G899" s="358"/>
      <c r="H899" s="358"/>
      <c r="I899" s="358"/>
      <c r="J899" s="358"/>
      <c r="K899" s="358"/>
      <c r="L899" s="358"/>
      <c r="M899" s="79"/>
      <c r="N899" s="79"/>
      <c r="O899" s="79"/>
      <c r="P899" s="144"/>
      <c r="Q899" s="144"/>
      <c r="R899" s="144"/>
      <c r="S899" s="144"/>
      <c r="T899" s="144"/>
      <c r="U899" s="144"/>
      <c r="V899" s="144"/>
      <c r="W899" s="144"/>
    </row>
    <row r="900" spans="1:23" ht="21" customHeight="1">
      <c r="A900" s="359" t="s">
        <v>52</v>
      </c>
      <c r="B900" s="359"/>
      <c r="C900" s="359"/>
      <c r="D900" s="359"/>
      <c r="E900" s="359"/>
      <c r="F900" s="359"/>
      <c r="G900" s="359"/>
      <c r="H900" s="359"/>
      <c r="I900" s="359"/>
      <c r="J900" s="359"/>
      <c r="K900" s="359"/>
      <c r="L900" s="359"/>
      <c r="M900" s="79"/>
      <c r="N900" s="79"/>
      <c r="O900" s="79"/>
      <c r="P900" s="144"/>
      <c r="Q900" s="144"/>
      <c r="R900" s="144"/>
      <c r="S900" s="144"/>
      <c r="T900" s="144"/>
      <c r="U900" s="144"/>
      <c r="V900" s="144"/>
      <c r="W900" s="144"/>
    </row>
    <row r="901" spans="1:23" ht="21" customHeight="1" thickBot="1">
      <c r="A901" s="359" t="s">
        <v>129</v>
      </c>
      <c r="B901" s="359"/>
      <c r="C901" s="359"/>
      <c r="D901" s="359"/>
      <c r="E901" s="359"/>
      <c r="F901" s="359"/>
      <c r="G901" s="359"/>
      <c r="H901" s="359"/>
      <c r="I901" s="359"/>
      <c r="J901" s="359"/>
      <c r="K901" s="359"/>
      <c r="L901" s="359"/>
      <c r="M901" s="83"/>
      <c r="N901" s="83"/>
      <c r="O901" s="83"/>
      <c r="P901" s="144"/>
      <c r="Q901" s="144"/>
      <c r="R901" s="144"/>
      <c r="S901" s="144"/>
      <c r="T901" s="144"/>
      <c r="U901" s="144"/>
      <c r="V901" s="144"/>
      <c r="W901" s="144"/>
    </row>
    <row r="902" spans="1:23" ht="19.5" customHeight="1" thickTop="1" thickBot="1">
      <c r="A902" s="47" t="s">
        <v>4</v>
      </c>
      <c r="B902" s="149" t="s">
        <v>47</v>
      </c>
      <c r="C902" s="149" t="s">
        <v>6</v>
      </c>
      <c r="D902" s="149" t="s">
        <v>21</v>
      </c>
      <c r="E902" s="149" t="s">
        <v>29</v>
      </c>
      <c r="F902" s="360" t="s">
        <v>7</v>
      </c>
      <c r="G902" s="360"/>
      <c r="H902" s="360"/>
      <c r="I902" s="361"/>
      <c r="J902" s="362" t="s">
        <v>33</v>
      </c>
      <c r="K902" s="363"/>
      <c r="L902" s="364"/>
      <c r="M902" s="144"/>
      <c r="N902" s="144"/>
      <c r="O902" s="144"/>
      <c r="P902" s="144"/>
      <c r="Q902" s="144"/>
      <c r="R902" s="144"/>
      <c r="S902" s="144"/>
      <c r="T902" s="144"/>
      <c r="U902" s="144"/>
      <c r="V902" s="144"/>
      <c r="W902" s="144"/>
    </row>
    <row r="903" spans="1:23" ht="21.75" customHeight="1" thickTop="1">
      <c r="A903" s="1"/>
      <c r="B903" s="29"/>
      <c r="C903" s="85" t="s">
        <v>8</v>
      </c>
      <c r="D903" s="85" t="s">
        <v>20</v>
      </c>
      <c r="E903" s="85" t="s">
        <v>30</v>
      </c>
      <c r="F903" s="63" t="s">
        <v>27</v>
      </c>
      <c r="G903" s="64" t="s">
        <v>25</v>
      </c>
      <c r="H903" s="65" t="s">
        <v>31</v>
      </c>
      <c r="I903" s="66" t="s">
        <v>25</v>
      </c>
      <c r="J903" s="64" t="s">
        <v>35</v>
      </c>
      <c r="K903" s="119" t="s">
        <v>36</v>
      </c>
      <c r="L903" s="120" t="s">
        <v>34</v>
      </c>
      <c r="M903" s="144"/>
      <c r="N903" s="144"/>
      <c r="O903" s="144"/>
      <c r="P903" s="144"/>
      <c r="Q903" s="144"/>
      <c r="R903" s="144"/>
      <c r="S903" s="144"/>
      <c r="T903" s="144"/>
      <c r="U903" s="144"/>
      <c r="V903" s="144"/>
      <c r="W903" s="144"/>
    </row>
    <row r="904" spans="1:23" ht="21" customHeight="1">
      <c r="A904" s="1"/>
      <c r="B904" s="2" t="s">
        <v>41</v>
      </c>
      <c r="C904" s="29" t="s">
        <v>8</v>
      </c>
      <c r="D904" s="29" t="s">
        <v>42</v>
      </c>
      <c r="E904" s="29" t="s">
        <v>9</v>
      </c>
      <c r="F904" s="67" t="s">
        <v>28</v>
      </c>
      <c r="G904" s="68" t="s">
        <v>26</v>
      </c>
      <c r="H904" s="69" t="s">
        <v>10</v>
      </c>
      <c r="I904" s="70" t="s">
        <v>32</v>
      </c>
      <c r="J904" s="90" t="s">
        <v>28</v>
      </c>
      <c r="K904" s="91" t="s">
        <v>37</v>
      </c>
      <c r="L904" s="92" t="s">
        <v>38</v>
      </c>
      <c r="M904" s="144"/>
      <c r="N904" s="144"/>
      <c r="O904" s="144"/>
      <c r="P904" s="144"/>
      <c r="Q904" s="144"/>
      <c r="R904" s="144"/>
      <c r="S904" s="144"/>
      <c r="T904" s="144"/>
      <c r="U904" s="144"/>
      <c r="V904" s="144"/>
      <c r="W904" s="144"/>
    </row>
    <row r="905" spans="1:23" ht="21.75" customHeight="1">
      <c r="A905" s="1">
        <v>1</v>
      </c>
      <c r="B905" s="2" t="s">
        <v>58</v>
      </c>
      <c r="C905" s="2"/>
      <c r="D905" s="2"/>
      <c r="E905" s="3">
        <v>750</v>
      </c>
      <c r="F905" s="4">
        <v>15569.75</v>
      </c>
      <c r="G905" s="5">
        <f>F905*E905</f>
        <v>11677312.5</v>
      </c>
      <c r="H905" s="6">
        <v>2206.7800000000002</v>
      </c>
      <c r="I905" s="7">
        <f>H905*E905</f>
        <v>1655085.0000000002</v>
      </c>
      <c r="J905" s="5">
        <f>G905</f>
        <v>11677312.5</v>
      </c>
      <c r="K905" s="8">
        <f>I905</f>
        <v>1655085.0000000002</v>
      </c>
      <c r="L905" s="9">
        <f>J905+K905</f>
        <v>13332397.5</v>
      </c>
      <c r="M905" s="144"/>
      <c r="N905" s="144"/>
      <c r="O905" s="144"/>
      <c r="P905" s="144"/>
      <c r="Q905" s="144"/>
      <c r="R905" s="144"/>
      <c r="S905" s="144"/>
      <c r="T905" s="144"/>
      <c r="U905" s="144"/>
      <c r="V905" s="144"/>
      <c r="W905" s="144"/>
    </row>
    <row r="906" spans="1:23" ht="21.75" customHeight="1">
      <c r="A906" s="1">
        <v>2</v>
      </c>
      <c r="B906" s="2" t="s">
        <v>59</v>
      </c>
      <c r="C906" s="2"/>
      <c r="D906" s="2"/>
      <c r="E906" s="3">
        <v>650</v>
      </c>
      <c r="F906" s="4">
        <v>769.27</v>
      </c>
      <c r="G906" s="5">
        <f t="shared" ref="G906:G909" si="423">F906*E906</f>
        <v>500025.5</v>
      </c>
      <c r="H906" s="6">
        <v>0</v>
      </c>
      <c r="I906" s="7">
        <f t="shared" ref="I906:I909" si="424">H906*E906</f>
        <v>0</v>
      </c>
      <c r="J906" s="5">
        <f t="shared" ref="J906:J909" si="425">G906</f>
        <v>500025.5</v>
      </c>
      <c r="K906" s="8">
        <f t="shared" ref="K906:K909" si="426">I906</f>
        <v>0</v>
      </c>
      <c r="L906" s="9">
        <f t="shared" ref="L906:L909" si="427">J906+K906</f>
        <v>500025.5</v>
      </c>
      <c r="M906" s="144"/>
      <c r="N906" s="144"/>
      <c r="O906" s="144"/>
      <c r="P906" s="144"/>
      <c r="Q906" s="144"/>
      <c r="R906" s="144"/>
      <c r="S906" s="144"/>
      <c r="T906" s="144"/>
      <c r="U906" s="144"/>
      <c r="V906" s="144"/>
      <c r="W906" s="144"/>
    </row>
    <row r="907" spans="1:23" ht="21.75" customHeight="1">
      <c r="A907" s="1"/>
      <c r="B907" s="2" t="s">
        <v>60</v>
      </c>
      <c r="C907" s="2"/>
      <c r="D907" s="2"/>
      <c r="E907" s="3">
        <v>200</v>
      </c>
      <c r="F907" s="4">
        <v>688.19</v>
      </c>
      <c r="G907" s="5">
        <f t="shared" si="423"/>
        <v>137638</v>
      </c>
      <c r="H907" s="6">
        <v>139.75</v>
      </c>
      <c r="I907" s="7">
        <f t="shared" si="424"/>
        <v>27950</v>
      </c>
      <c r="J907" s="5">
        <f t="shared" si="425"/>
        <v>137638</v>
      </c>
      <c r="K907" s="8">
        <f t="shared" si="426"/>
        <v>27950</v>
      </c>
      <c r="L907" s="9">
        <f t="shared" si="427"/>
        <v>165588</v>
      </c>
      <c r="M907" s="144"/>
      <c r="N907" s="144"/>
      <c r="O907" s="144"/>
      <c r="P907" s="144"/>
      <c r="Q907" s="144"/>
      <c r="R907" s="144"/>
      <c r="S907" s="144"/>
      <c r="T907" s="144"/>
      <c r="U907" s="144"/>
      <c r="V907" s="144"/>
      <c r="W907" s="144"/>
    </row>
    <row r="908" spans="1:23" ht="21.75" customHeight="1">
      <c r="A908" s="1"/>
      <c r="B908" s="2"/>
      <c r="C908" s="2"/>
      <c r="D908" s="2"/>
      <c r="E908" s="3"/>
      <c r="F908" s="4"/>
      <c r="G908" s="5">
        <f t="shared" si="423"/>
        <v>0</v>
      </c>
      <c r="H908" s="6"/>
      <c r="I908" s="7">
        <f t="shared" si="424"/>
        <v>0</v>
      </c>
      <c r="J908" s="5">
        <f t="shared" si="425"/>
        <v>0</v>
      </c>
      <c r="K908" s="8">
        <f t="shared" si="426"/>
        <v>0</v>
      </c>
      <c r="L908" s="9">
        <f t="shared" si="427"/>
        <v>0</v>
      </c>
      <c r="M908" s="144"/>
      <c r="N908" s="144"/>
      <c r="O908" s="144"/>
      <c r="P908" s="144"/>
      <c r="Q908" s="144"/>
      <c r="R908" s="144"/>
      <c r="S908" s="144"/>
      <c r="T908" s="144"/>
      <c r="U908" s="144"/>
      <c r="V908" s="144"/>
      <c r="W908" s="144"/>
    </row>
    <row r="909" spans="1:23" ht="21.75" customHeight="1" thickBot="1">
      <c r="A909" s="10"/>
      <c r="B909" s="11"/>
      <c r="C909" s="11"/>
      <c r="D909" s="11"/>
      <c r="E909" s="12"/>
      <c r="F909" s="13"/>
      <c r="G909" s="5">
        <f t="shared" si="423"/>
        <v>0</v>
      </c>
      <c r="H909" s="15"/>
      <c r="I909" s="7">
        <f t="shared" si="424"/>
        <v>0</v>
      </c>
      <c r="J909" s="5">
        <f t="shared" si="425"/>
        <v>0</v>
      </c>
      <c r="K909" s="8">
        <f t="shared" si="426"/>
        <v>0</v>
      </c>
      <c r="L909" s="9">
        <f t="shared" si="427"/>
        <v>0</v>
      </c>
      <c r="M909" s="144"/>
      <c r="N909" s="144"/>
      <c r="O909" s="144"/>
      <c r="P909" s="144"/>
      <c r="Q909" s="144"/>
      <c r="R909" s="144"/>
      <c r="S909" s="144"/>
      <c r="T909" s="144"/>
      <c r="U909" s="144"/>
      <c r="V909" s="144"/>
      <c r="W909" s="144"/>
    </row>
    <row r="910" spans="1:23" ht="30.75" customHeight="1" thickTop="1" thickBot="1">
      <c r="A910" s="145"/>
      <c r="B910" s="20" t="s">
        <v>50</v>
      </c>
      <c r="C910" s="20"/>
      <c r="D910" s="20"/>
      <c r="E910" s="21"/>
      <c r="F910" s="22">
        <f t="shared" ref="F910:L910" si="428">SUM(F905:F909)</f>
        <v>17027.21</v>
      </c>
      <c r="G910" s="23">
        <f t="shared" si="428"/>
        <v>12314976</v>
      </c>
      <c r="H910" s="24">
        <f t="shared" si="428"/>
        <v>2346.5300000000002</v>
      </c>
      <c r="I910" s="25">
        <f t="shared" si="428"/>
        <v>1683035.0000000002</v>
      </c>
      <c r="J910" s="23">
        <f t="shared" si="428"/>
        <v>12314976</v>
      </c>
      <c r="K910" s="26">
        <f t="shared" si="428"/>
        <v>1683035.0000000002</v>
      </c>
      <c r="L910" s="27">
        <f t="shared" si="428"/>
        <v>13998011</v>
      </c>
      <c r="M910" s="144"/>
      <c r="N910" s="144"/>
      <c r="O910" s="144"/>
      <c r="P910" s="144"/>
      <c r="Q910" s="144"/>
      <c r="R910" s="144"/>
      <c r="S910" s="144"/>
      <c r="T910" s="144"/>
      <c r="U910" s="144"/>
      <c r="V910" s="144"/>
      <c r="W910" s="144"/>
    </row>
    <row r="911" spans="1:23" ht="21.75" customHeight="1" thickTop="1">
      <c r="A911" s="47"/>
      <c r="B911" s="148" t="s">
        <v>48</v>
      </c>
      <c r="C911" s="148"/>
      <c r="D911" s="148"/>
      <c r="E911" s="49">
        <v>0</v>
      </c>
      <c r="F911" s="50">
        <v>0</v>
      </c>
      <c r="G911" s="51">
        <v>0</v>
      </c>
      <c r="H911" s="53">
        <v>0</v>
      </c>
      <c r="I911" s="51">
        <v>0</v>
      </c>
      <c r="J911" s="51">
        <v>0</v>
      </c>
      <c r="K911" s="51">
        <v>0</v>
      </c>
      <c r="L911" s="54">
        <v>0</v>
      </c>
      <c r="M911" s="144"/>
      <c r="N911" s="144"/>
      <c r="O911" s="144"/>
      <c r="P911" s="144"/>
      <c r="Q911" s="144"/>
      <c r="R911" s="144"/>
      <c r="S911" s="144"/>
      <c r="T911" s="144"/>
      <c r="U911" s="144"/>
      <c r="V911" s="144"/>
      <c r="W911" s="144"/>
    </row>
    <row r="912" spans="1:23" ht="21.75" customHeight="1">
      <c r="A912" s="1">
        <v>4</v>
      </c>
      <c r="B912" s="2" t="s">
        <v>45</v>
      </c>
      <c r="C912" s="2"/>
      <c r="D912" s="2"/>
      <c r="E912" s="3">
        <v>22.5</v>
      </c>
      <c r="F912" s="4">
        <v>12518.55</v>
      </c>
      <c r="G912" s="5">
        <f t="shared" ref="G912" si="429">F912*E912</f>
        <v>281667.375</v>
      </c>
      <c r="H912" s="6">
        <v>2526.0500000000002</v>
      </c>
      <c r="I912" s="5">
        <f t="shared" ref="I912:I914" si="430">H912*E912</f>
        <v>56836.125000000007</v>
      </c>
      <c r="J912" s="5">
        <f t="shared" ref="J912:J914" si="431">G912</f>
        <v>281667.375</v>
      </c>
      <c r="K912" s="5">
        <f t="shared" ref="K912:K914" si="432">I912</f>
        <v>56836.125000000007</v>
      </c>
      <c r="L912" s="9">
        <f t="shared" ref="L912:L914" si="433">J912+K912</f>
        <v>338503.5</v>
      </c>
      <c r="M912" s="144"/>
      <c r="N912" s="144"/>
      <c r="O912" s="144"/>
      <c r="P912" s="144"/>
      <c r="Q912" s="144"/>
      <c r="R912" s="144"/>
      <c r="S912" s="144"/>
      <c r="T912" s="144"/>
      <c r="U912" s="144"/>
      <c r="V912" s="144"/>
      <c r="W912" s="144"/>
    </row>
    <row r="913" spans="1:23" ht="21.75" customHeight="1">
      <c r="A913" s="1">
        <v>5</v>
      </c>
      <c r="B913" s="2" t="s">
        <v>46</v>
      </c>
      <c r="C913" s="2"/>
      <c r="D913" s="2"/>
      <c r="E913" s="3">
        <v>0</v>
      </c>
      <c r="F913" s="4">
        <v>0</v>
      </c>
      <c r="G913" s="5">
        <v>0</v>
      </c>
      <c r="H913" s="6"/>
      <c r="I913" s="5">
        <f t="shared" si="430"/>
        <v>0</v>
      </c>
      <c r="J913" s="5">
        <f t="shared" si="431"/>
        <v>0</v>
      </c>
      <c r="K913" s="5">
        <f t="shared" si="432"/>
        <v>0</v>
      </c>
      <c r="L913" s="9">
        <f t="shared" si="433"/>
        <v>0</v>
      </c>
      <c r="M913" s="144"/>
      <c r="N913" s="144"/>
      <c r="O913" s="144"/>
      <c r="P913" s="144"/>
      <c r="Q913" s="144"/>
      <c r="R913" s="144"/>
      <c r="S913" s="144"/>
      <c r="T913" s="144"/>
      <c r="U913" s="144"/>
      <c r="V913" s="144"/>
      <c r="W913" s="144"/>
    </row>
    <row r="914" spans="1:23" ht="21.75" customHeight="1">
      <c r="A914" s="1">
        <v>6</v>
      </c>
      <c r="B914" s="2"/>
      <c r="C914" s="2"/>
      <c r="D914" s="2"/>
      <c r="E914" s="3"/>
      <c r="F914" s="4"/>
      <c r="G914" s="5">
        <f t="shared" ref="G914" si="434">F914*E914</f>
        <v>0</v>
      </c>
      <c r="H914" s="6"/>
      <c r="I914" s="5">
        <f t="shared" si="430"/>
        <v>0</v>
      </c>
      <c r="J914" s="5">
        <f t="shared" si="431"/>
        <v>0</v>
      </c>
      <c r="K914" s="5">
        <f t="shared" si="432"/>
        <v>0</v>
      </c>
      <c r="L914" s="9">
        <f t="shared" si="433"/>
        <v>0</v>
      </c>
      <c r="M914" s="144"/>
      <c r="N914" s="144"/>
      <c r="O914" s="144"/>
      <c r="P914" s="144"/>
      <c r="Q914" s="144"/>
      <c r="R914" s="144"/>
      <c r="S914" s="144"/>
      <c r="T914" s="144"/>
      <c r="U914" s="144"/>
      <c r="V914" s="144"/>
      <c r="W914" s="144"/>
    </row>
    <row r="915" spans="1:23" ht="21.75" customHeight="1">
      <c r="A915" s="10"/>
      <c r="B915" s="11"/>
      <c r="C915" s="11"/>
      <c r="D915" s="11"/>
      <c r="E915" s="12"/>
      <c r="F915" s="13"/>
      <c r="G915" s="52"/>
      <c r="H915" s="15"/>
      <c r="I915" s="52"/>
      <c r="J915" s="52"/>
      <c r="K915" s="52"/>
      <c r="L915" s="18"/>
      <c r="M915" s="144"/>
      <c r="N915" s="144"/>
      <c r="O915" s="144"/>
      <c r="P915" s="144"/>
      <c r="Q915" s="144"/>
      <c r="R915" s="144"/>
      <c r="S915" s="144"/>
      <c r="T915" s="144"/>
      <c r="U915" s="144"/>
      <c r="V915" s="144"/>
      <c r="W915" s="144"/>
    </row>
    <row r="916" spans="1:23" ht="21.75" customHeight="1" thickBot="1">
      <c r="A916" s="32"/>
      <c r="B916" s="33" t="s">
        <v>49</v>
      </c>
      <c r="C916" s="33"/>
      <c r="D916" s="33"/>
      <c r="E916" s="34"/>
      <c r="F916" s="34">
        <f t="shared" ref="F916:L916" si="435">SUM(F911:F915)</f>
        <v>12518.55</v>
      </c>
      <c r="G916" s="34">
        <f t="shared" si="435"/>
        <v>281667.375</v>
      </c>
      <c r="H916" s="34">
        <f t="shared" si="435"/>
        <v>2526.0500000000002</v>
      </c>
      <c r="I916" s="34">
        <f t="shared" si="435"/>
        <v>56836.125000000007</v>
      </c>
      <c r="J916" s="34">
        <f t="shared" si="435"/>
        <v>281667.375</v>
      </c>
      <c r="K916" s="34">
        <f t="shared" si="435"/>
        <v>56836.125000000007</v>
      </c>
      <c r="L916" s="35">
        <f t="shared" si="435"/>
        <v>338503.5</v>
      </c>
      <c r="M916" s="144"/>
      <c r="N916" s="144"/>
      <c r="O916" s="144"/>
      <c r="P916" s="144"/>
      <c r="Q916" s="144"/>
      <c r="R916" s="144"/>
      <c r="S916" s="144"/>
      <c r="T916" s="144"/>
      <c r="U916" s="144"/>
      <c r="V916" s="144"/>
      <c r="W916" s="144"/>
    </row>
    <row r="917" spans="1:23" ht="27.75" customHeight="1" thickTop="1" thickBot="1">
      <c r="A917" s="145"/>
      <c r="B917" s="20" t="s">
        <v>11</v>
      </c>
      <c r="C917" s="20"/>
      <c r="D917" s="36"/>
      <c r="E917" s="21"/>
      <c r="F917" s="22">
        <v>0</v>
      </c>
      <c r="G917" s="23">
        <f>G910+G916</f>
        <v>12596643.375</v>
      </c>
      <c r="H917" s="37">
        <v>0</v>
      </c>
      <c r="I917" s="55">
        <f>I910+I916</f>
        <v>1739871.1250000002</v>
      </c>
      <c r="J917" s="39">
        <f>J910+J916</f>
        <v>12596643.375</v>
      </c>
      <c r="K917" s="40">
        <f>K910+K916</f>
        <v>1739871.1250000002</v>
      </c>
      <c r="L917" s="27">
        <f>L910+L916</f>
        <v>14336514.5</v>
      </c>
      <c r="M917" s="144"/>
      <c r="N917" s="144"/>
      <c r="O917" s="144"/>
      <c r="P917" s="144"/>
      <c r="Q917" s="144"/>
      <c r="R917" s="144"/>
      <c r="S917" s="144"/>
      <c r="T917" s="144"/>
      <c r="U917" s="144"/>
      <c r="V917" s="144"/>
      <c r="W917" s="144"/>
    </row>
    <row r="918" spans="1:23" ht="21.75" customHeight="1" thickTop="1">
      <c r="A918" s="28"/>
      <c r="B918" s="41" t="s">
        <v>12</v>
      </c>
      <c r="C918" s="29">
        <v>0</v>
      </c>
      <c r="D918" s="29">
        <v>0</v>
      </c>
      <c r="E918" s="30">
        <v>0</v>
      </c>
      <c r="F918" s="30">
        <v>0</v>
      </c>
      <c r="G918" s="30">
        <v>0</v>
      </c>
      <c r="H918" s="30">
        <v>0</v>
      </c>
      <c r="I918" s="30">
        <v>0</v>
      </c>
      <c r="J918" s="30">
        <v>0</v>
      </c>
      <c r="K918" s="31">
        <v>0</v>
      </c>
      <c r="L918" s="42">
        <v>0</v>
      </c>
      <c r="M918" s="144"/>
      <c r="N918" s="144"/>
      <c r="O918" s="144"/>
      <c r="P918" s="144"/>
      <c r="Q918" s="144"/>
      <c r="R918" s="144"/>
      <c r="S918" s="144"/>
      <c r="T918" s="144"/>
      <c r="U918" s="144"/>
      <c r="V918" s="144"/>
      <c r="W918" s="144"/>
    </row>
    <row r="919" spans="1:23" ht="21.75" customHeight="1">
      <c r="A919" s="1"/>
      <c r="B919" s="43" t="s">
        <v>89</v>
      </c>
      <c r="C919" s="2"/>
      <c r="D919" s="2"/>
      <c r="E919" s="3"/>
      <c r="F919" s="3">
        <v>0</v>
      </c>
      <c r="G919" s="44">
        <f>G910*5%</f>
        <v>615748.80000000005</v>
      </c>
      <c r="H919" s="44">
        <v>0</v>
      </c>
      <c r="I919" s="150">
        <f>I910*5%</f>
        <v>84151.750000000015</v>
      </c>
      <c r="J919" s="44">
        <f>J910*5%</f>
        <v>615748.80000000005</v>
      </c>
      <c r="K919" s="45">
        <f>K910*5%</f>
        <v>84151.750000000015</v>
      </c>
      <c r="L919" s="46">
        <f>J919+K919</f>
        <v>699900.55</v>
      </c>
      <c r="M919" s="144"/>
      <c r="N919" s="144"/>
      <c r="O919" s="144"/>
      <c r="P919" s="144"/>
      <c r="Q919" s="144"/>
      <c r="R919" s="144"/>
      <c r="S919" s="144"/>
      <c r="T919" s="144"/>
      <c r="U919" s="144"/>
      <c r="V919" s="144"/>
      <c r="W919" s="144"/>
    </row>
    <row r="920" spans="1:23" ht="21.75" customHeight="1">
      <c r="A920" s="1"/>
      <c r="B920" s="43" t="s">
        <v>53</v>
      </c>
      <c r="C920" s="2"/>
      <c r="D920" s="2"/>
      <c r="E920" s="3"/>
      <c r="F920" s="3"/>
      <c r="G920" s="44"/>
      <c r="H920" s="44"/>
      <c r="I920" s="44"/>
      <c r="J920" s="44">
        <v>0</v>
      </c>
      <c r="K920" s="45">
        <v>0</v>
      </c>
      <c r="L920" s="46">
        <f>J920+K920</f>
        <v>0</v>
      </c>
      <c r="M920" s="144"/>
      <c r="N920" s="144"/>
      <c r="O920" s="144"/>
      <c r="P920" s="144"/>
      <c r="Q920" s="144"/>
      <c r="R920" s="144"/>
      <c r="S920" s="144"/>
      <c r="T920" s="144"/>
      <c r="U920" s="144"/>
      <c r="V920" s="144"/>
      <c r="W920" s="144"/>
    </row>
    <row r="921" spans="1:23" ht="21.75" customHeight="1">
      <c r="A921" s="1"/>
      <c r="B921" s="43" t="s">
        <v>56</v>
      </c>
      <c r="C921" s="2"/>
      <c r="D921" s="2"/>
      <c r="E921" s="3"/>
      <c r="F921" s="3"/>
      <c r="G921" s="44"/>
      <c r="H921" s="44"/>
      <c r="I921" s="44"/>
      <c r="J921" s="44">
        <v>0</v>
      </c>
      <c r="K921" s="45">
        <v>10490425.199999999</v>
      </c>
      <c r="L921" s="46">
        <f t="shared" ref="L921:L924" si="436">J921+K921</f>
        <v>10490425.199999999</v>
      </c>
      <c r="M921" s="144"/>
      <c r="N921" s="144"/>
      <c r="O921" s="144"/>
      <c r="P921" s="144"/>
      <c r="Q921" s="144"/>
      <c r="R921" s="144"/>
      <c r="S921" s="144"/>
      <c r="T921" s="144"/>
      <c r="U921" s="144"/>
      <c r="V921" s="144"/>
      <c r="W921" s="144"/>
    </row>
    <row r="922" spans="1:23" ht="21.75" customHeight="1">
      <c r="A922" s="1"/>
      <c r="B922" s="71" t="s">
        <v>57</v>
      </c>
      <c r="C922" s="2"/>
      <c r="D922" s="2"/>
      <c r="E922" s="3"/>
      <c r="F922" s="3"/>
      <c r="G922" s="44"/>
      <c r="H922" s="44"/>
      <c r="I922" s="44"/>
      <c r="J922" s="44">
        <v>1199834.1100000001</v>
      </c>
      <c r="K922" s="45">
        <v>236885.98</v>
      </c>
      <c r="L922" s="46">
        <f t="shared" si="436"/>
        <v>1436720.09</v>
      </c>
      <c r="M922" s="144"/>
      <c r="N922" s="144"/>
      <c r="O922" s="144"/>
      <c r="P922" s="144"/>
      <c r="Q922" s="144"/>
      <c r="R922" s="144"/>
      <c r="S922" s="144"/>
      <c r="T922" s="144"/>
      <c r="U922" s="144"/>
      <c r="V922" s="144"/>
      <c r="W922" s="144"/>
    </row>
    <row r="923" spans="1:23" ht="21.75" customHeight="1">
      <c r="A923" s="1"/>
      <c r="B923" s="43" t="s">
        <v>55</v>
      </c>
      <c r="C923" s="2"/>
      <c r="D923" s="2"/>
      <c r="E923" s="3"/>
      <c r="F923" s="3"/>
      <c r="G923" s="44"/>
      <c r="H923" s="44"/>
      <c r="I923" s="44"/>
      <c r="J923" s="44">
        <v>0</v>
      </c>
      <c r="K923" s="45">
        <v>0</v>
      </c>
      <c r="L923" s="46">
        <f t="shared" si="436"/>
        <v>0</v>
      </c>
      <c r="M923" s="144"/>
      <c r="N923" s="144"/>
      <c r="O923" s="144"/>
      <c r="P923" s="144"/>
      <c r="Q923" s="144"/>
      <c r="R923" s="144"/>
      <c r="S923" s="144"/>
      <c r="T923" s="144"/>
      <c r="U923" s="144"/>
      <c r="V923" s="144"/>
      <c r="W923" s="144"/>
    </row>
    <row r="924" spans="1:23" ht="21.75" customHeight="1">
      <c r="A924" s="1"/>
      <c r="B924" s="43" t="s">
        <v>99</v>
      </c>
      <c r="C924" s="2"/>
      <c r="D924" s="2"/>
      <c r="E924" s="3"/>
      <c r="F924" s="3"/>
      <c r="G924" s="44"/>
      <c r="H924" s="44"/>
      <c r="I924" s="44"/>
      <c r="J924" s="44">
        <v>0</v>
      </c>
      <c r="K924" s="45">
        <v>53750</v>
      </c>
      <c r="L924" s="46">
        <f t="shared" si="436"/>
        <v>53750</v>
      </c>
      <c r="M924" s="144"/>
      <c r="N924" s="144"/>
      <c r="O924" s="144"/>
      <c r="P924" s="144"/>
      <c r="Q924" s="144"/>
      <c r="R924" s="144"/>
      <c r="S924" s="144"/>
      <c r="T924" s="144"/>
      <c r="U924" s="144"/>
      <c r="V924" s="144"/>
      <c r="W924" s="144"/>
    </row>
    <row r="925" spans="1:23" ht="25.5" customHeight="1" thickBot="1">
      <c r="A925" s="111"/>
      <c r="B925" s="72" t="s">
        <v>13</v>
      </c>
      <c r="C925" s="72"/>
      <c r="D925" s="72"/>
      <c r="E925" s="73"/>
      <c r="F925" s="73"/>
      <c r="G925" s="73"/>
      <c r="H925" s="73"/>
      <c r="I925" s="73"/>
      <c r="J925" s="74">
        <f>SUM(J918:J924)</f>
        <v>1815582.9100000001</v>
      </c>
      <c r="K925" s="75">
        <f>SUM(K918:K924)</f>
        <v>10865212.93</v>
      </c>
      <c r="L925" s="76">
        <f>SUM(L918:L924)</f>
        <v>12680795.84</v>
      </c>
      <c r="M925" s="144"/>
      <c r="N925" s="144"/>
      <c r="O925" s="144"/>
      <c r="P925" s="144"/>
      <c r="Q925" s="144"/>
      <c r="R925" s="144"/>
      <c r="S925" s="144"/>
      <c r="T925" s="144"/>
      <c r="U925" s="144"/>
      <c r="V925" s="144"/>
      <c r="W925" s="144"/>
    </row>
    <row r="926" spans="1:23" ht="25.5" customHeight="1" thickTop="1" thickBot="1">
      <c r="A926" s="145"/>
      <c r="B926" s="20" t="s">
        <v>14</v>
      </c>
      <c r="C926" s="20"/>
      <c r="D926" s="20"/>
      <c r="E926" s="21"/>
      <c r="F926" s="21"/>
      <c r="G926" s="21"/>
      <c r="H926" s="21"/>
      <c r="I926" s="21" t="s">
        <v>63</v>
      </c>
      <c r="J926" s="77">
        <v>43525</v>
      </c>
      <c r="K926" s="37">
        <f>L926</f>
        <v>1655718.6600000001</v>
      </c>
      <c r="L926" s="78">
        <f>L917-L925</f>
        <v>1655718.6600000001</v>
      </c>
      <c r="M926" s="144"/>
      <c r="N926" s="144"/>
      <c r="O926" s="144"/>
      <c r="P926" s="144"/>
      <c r="Q926" s="144"/>
      <c r="R926" s="144"/>
      <c r="S926" s="144"/>
      <c r="T926" s="144"/>
      <c r="U926" s="144"/>
      <c r="V926" s="144"/>
      <c r="W926" s="144"/>
    </row>
    <row r="927" spans="1:23" ht="21.75" customHeight="1" thickTop="1" thickBot="1">
      <c r="A927" s="365" t="s">
        <v>16</v>
      </c>
      <c r="B927" s="366"/>
      <c r="C927" s="366"/>
      <c r="D927" s="366"/>
      <c r="E927" s="366"/>
      <c r="F927" s="366"/>
      <c r="G927" s="367"/>
      <c r="H927" s="365" t="s">
        <v>62</v>
      </c>
      <c r="I927" s="366"/>
      <c r="J927" s="366"/>
      <c r="K927" s="366"/>
      <c r="L927" s="367"/>
      <c r="M927" s="144"/>
      <c r="N927" s="144"/>
      <c r="O927" s="144"/>
      <c r="P927" s="144"/>
      <c r="Q927" s="144"/>
      <c r="R927" s="144"/>
      <c r="S927" s="144"/>
      <c r="T927" s="144"/>
      <c r="U927" s="144"/>
      <c r="V927" s="144"/>
      <c r="W927" s="144"/>
    </row>
    <row r="928" spans="1:23" ht="21.75" customHeight="1" thickTop="1">
      <c r="A928" s="144"/>
      <c r="B928" s="122" t="s">
        <v>17</v>
      </c>
      <c r="C928" s="122"/>
      <c r="D928" s="122" t="s">
        <v>18</v>
      </c>
      <c r="E928" s="144"/>
      <c r="F928" s="368" t="s">
        <v>19</v>
      </c>
      <c r="G928" s="368"/>
      <c r="H928" s="368"/>
      <c r="I928" s="147"/>
      <c r="J928" s="368" t="s">
        <v>19</v>
      </c>
      <c r="K928" s="368"/>
      <c r="L928" s="368"/>
      <c r="M928" s="144"/>
      <c r="N928" s="144"/>
      <c r="O928" s="144"/>
      <c r="P928" s="144"/>
      <c r="Q928" s="144"/>
      <c r="R928" s="144"/>
      <c r="S928" s="144"/>
      <c r="T928" s="144"/>
      <c r="U928" s="144"/>
      <c r="V928" s="144"/>
      <c r="W928" s="144"/>
    </row>
    <row r="929" spans="1:23" ht="24" customHeight="1">
      <c r="A929" s="79" t="s">
        <v>0</v>
      </c>
      <c r="B929" s="118"/>
      <c r="C929" s="79"/>
      <c r="D929" s="79"/>
      <c r="E929" s="79"/>
      <c r="F929" s="79"/>
      <c r="G929" s="79"/>
      <c r="H929" s="79"/>
      <c r="I929" s="79"/>
      <c r="J929" s="79"/>
      <c r="K929" s="79"/>
      <c r="L929" s="136">
        <v>31</v>
      </c>
      <c r="M929" s="79"/>
      <c r="N929" s="79"/>
      <c r="O929" s="79"/>
      <c r="P929" s="144"/>
      <c r="Q929" s="144"/>
      <c r="R929" s="144"/>
      <c r="S929" s="144"/>
      <c r="T929" s="144"/>
      <c r="U929" s="144"/>
      <c r="V929" s="144"/>
      <c r="W929" s="144"/>
    </row>
    <row r="930" spans="1:23" ht="21" customHeight="1">
      <c r="A930" s="369" t="s">
        <v>130</v>
      </c>
      <c r="B930" s="369"/>
      <c r="C930" s="369"/>
      <c r="D930" s="369"/>
      <c r="E930" s="369"/>
      <c r="F930" s="369"/>
      <c r="G930" s="369"/>
      <c r="H930" s="369"/>
      <c r="I930" s="369"/>
      <c r="J930" s="369"/>
      <c r="K930" s="369"/>
      <c r="L930" s="369"/>
      <c r="M930" s="79"/>
      <c r="N930" s="79"/>
      <c r="O930" s="79"/>
      <c r="P930" s="144"/>
      <c r="Q930" s="144"/>
      <c r="R930" s="144"/>
      <c r="S930" s="144"/>
      <c r="T930" s="144"/>
      <c r="U930" s="144"/>
      <c r="V930" s="144"/>
      <c r="W930" s="144"/>
    </row>
    <row r="931" spans="1:23" ht="21" customHeight="1">
      <c r="A931" s="359" t="s">
        <v>52</v>
      </c>
      <c r="B931" s="359"/>
      <c r="C931" s="359"/>
      <c r="D931" s="359"/>
      <c r="E931" s="359"/>
      <c r="F931" s="359"/>
      <c r="G931" s="359"/>
      <c r="H931" s="359"/>
      <c r="I931" s="359"/>
      <c r="J931" s="359"/>
      <c r="K931" s="359"/>
      <c r="L931" s="359"/>
      <c r="M931" s="79"/>
      <c r="N931" s="79"/>
      <c r="O931" s="79"/>
      <c r="P931" s="144"/>
      <c r="Q931" s="144"/>
      <c r="R931" s="144"/>
      <c r="S931" s="144"/>
      <c r="T931" s="144"/>
      <c r="U931" s="144"/>
      <c r="V931" s="144"/>
      <c r="W931" s="144"/>
    </row>
    <row r="932" spans="1:23" ht="21" customHeight="1" thickBot="1">
      <c r="A932" s="359" t="s">
        <v>131</v>
      </c>
      <c r="B932" s="359"/>
      <c r="C932" s="359"/>
      <c r="D932" s="359"/>
      <c r="E932" s="359"/>
      <c r="F932" s="359"/>
      <c r="G932" s="359"/>
      <c r="H932" s="359"/>
      <c r="I932" s="359"/>
      <c r="J932" s="359"/>
      <c r="K932" s="359"/>
      <c r="L932" s="359"/>
      <c r="M932" s="83"/>
      <c r="N932" s="83"/>
      <c r="O932" s="83"/>
      <c r="P932" s="144"/>
      <c r="Q932" s="144"/>
      <c r="R932" s="144"/>
      <c r="S932" s="144"/>
      <c r="T932" s="144"/>
      <c r="U932" s="144"/>
      <c r="V932" s="144"/>
      <c r="W932" s="144"/>
    </row>
    <row r="933" spans="1:23" ht="19.5" customHeight="1" thickTop="1" thickBot="1">
      <c r="A933" s="47" t="s">
        <v>4</v>
      </c>
      <c r="B933" s="149" t="s">
        <v>47</v>
      </c>
      <c r="C933" s="149" t="s">
        <v>6</v>
      </c>
      <c r="D933" s="149" t="s">
        <v>21</v>
      </c>
      <c r="E933" s="149" t="s">
        <v>29</v>
      </c>
      <c r="F933" s="360" t="s">
        <v>7</v>
      </c>
      <c r="G933" s="360"/>
      <c r="H933" s="360"/>
      <c r="I933" s="361"/>
      <c r="J933" s="362" t="s">
        <v>33</v>
      </c>
      <c r="K933" s="363"/>
      <c r="L933" s="364"/>
      <c r="M933" s="144"/>
      <c r="N933" s="144"/>
      <c r="O933" s="144"/>
      <c r="P933" s="144"/>
      <c r="Q933" s="144"/>
      <c r="R933" s="144"/>
      <c r="S933" s="144"/>
      <c r="T933" s="144"/>
      <c r="U933" s="144"/>
      <c r="V933" s="144"/>
      <c r="W933" s="144"/>
    </row>
    <row r="934" spans="1:23" ht="21.75" customHeight="1" thickTop="1">
      <c r="A934" s="1"/>
      <c r="B934" s="29"/>
      <c r="C934" s="85" t="s">
        <v>8</v>
      </c>
      <c r="D934" s="85" t="s">
        <v>20</v>
      </c>
      <c r="E934" s="85" t="s">
        <v>30</v>
      </c>
      <c r="F934" s="63" t="s">
        <v>27</v>
      </c>
      <c r="G934" s="64" t="s">
        <v>25</v>
      </c>
      <c r="H934" s="65" t="s">
        <v>31</v>
      </c>
      <c r="I934" s="66" t="s">
        <v>25</v>
      </c>
      <c r="J934" s="64" t="s">
        <v>35</v>
      </c>
      <c r="K934" s="119" t="s">
        <v>36</v>
      </c>
      <c r="L934" s="120" t="s">
        <v>34</v>
      </c>
      <c r="M934" s="144"/>
      <c r="N934" s="144"/>
      <c r="O934" s="144"/>
      <c r="P934" s="144"/>
      <c r="Q934" s="144"/>
      <c r="R934" s="144"/>
      <c r="S934" s="144"/>
      <c r="T934" s="144"/>
      <c r="U934" s="144"/>
      <c r="V934" s="144"/>
      <c r="W934" s="144"/>
    </row>
    <row r="935" spans="1:23" ht="21" customHeight="1">
      <c r="A935" s="1"/>
      <c r="B935" s="2" t="s">
        <v>41</v>
      </c>
      <c r="C935" s="29" t="s">
        <v>8</v>
      </c>
      <c r="D935" s="29" t="s">
        <v>42</v>
      </c>
      <c r="E935" s="29" t="s">
        <v>9</v>
      </c>
      <c r="F935" s="67" t="s">
        <v>28</v>
      </c>
      <c r="G935" s="68" t="s">
        <v>26</v>
      </c>
      <c r="H935" s="69" t="s">
        <v>10</v>
      </c>
      <c r="I935" s="70" t="s">
        <v>32</v>
      </c>
      <c r="J935" s="90" t="s">
        <v>28</v>
      </c>
      <c r="K935" s="91" t="s">
        <v>37</v>
      </c>
      <c r="L935" s="92" t="s">
        <v>38</v>
      </c>
      <c r="M935" s="144"/>
      <c r="N935" s="144"/>
      <c r="O935" s="144"/>
      <c r="P935" s="144"/>
      <c r="Q935" s="144"/>
      <c r="R935" s="144"/>
      <c r="S935" s="144"/>
      <c r="T935" s="144"/>
      <c r="U935" s="144"/>
      <c r="V935" s="144"/>
      <c r="W935" s="144"/>
    </row>
    <row r="936" spans="1:23" ht="21.75" customHeight="1">
      <c r="A936" s="1">
        <v>1</v>
      </c>
      <c r="B936" s="2" t="s">
        <v>43</v>
      </c>
      <c r="C936" s="2"/>
      <c r="D936" s="2"/>
      <c r="E936" s="3">
        <v>750</v>
      </c>
      <c r="F936" s="4">
        <v>4976</v>
      </c>
      <c r="G936" s="5">
        <f>F936*E936</f>
        <v>3732000</v>
      </c>
      <c r="H936" s="6">
        <v>607</v>
      </c>
      <c r="I936" s="7">
        <f>H936*E936</f>
        <v>455250</v>
      </c>
      <c r="J936" s="5">
        <f>G936</f>
        <v>3732000</v>
      </c>
      <c r="K936" s="8">
        <f>I936</f>
        <v>455250</v>
      </c>
      <c r="L936" s="9">
        <f>J936+K936</f>
        <v>4187250</v>
      </c>
      <c r="M936" s="144"/>
      <c r="N936" s="144"/>
      <c r="O936" s="144"/>
      <c r="P936" s="144"/>
      <c r="Q936" s="144"/>
      <c r="R936" s="144"/>
      <c r="S936" s="144"/>
      <c r="T936" s="144"/>
      <c r="U936" s="144"/>
      <c r="V936" s="144"/>
      <c r="W936" s="144"/>
    </row>
    <row r="937" spans="1:23" ht="21.75" customHeight="1">
      <c r="A937" s="1">
        <v>2</v>
      </c>
      <c r="B937" s="2" t="s">
        <v>44</v>
      </c>
      <c r="C937" s="2"/>
      <c r="D937" s="2"/>
      <c r="E937" s="3">
        <v>200</v>
      </c>
      <c r="F937" s="4">
        <v>322</v>
      </c>
      <c r="G937" s="5">
        <f t="shared" ref="G937" si="437">F937*E937</f>
        <v>64400</v>
      </c>
      <c r="H937" s="6">
        <v>38</v>
      </c>
      <c r="I937" s="7">
        <f t="shared" ref="I937" si="438">H937*E937</f>
        <v>7600</v>
      </c>
      <c r="J937" s="5">
        <f t="shared" ref="J937" si="439">G937</f>
        <v>64400</v>
      </c>
      <c r="K937" s="8">
        <f t="shared" ref="K937" si="440">I937</f>
        <v>7600</v>
      </c>
      <c r="L937" s="9">
        <f t="shared" ref="L937" si="441">J937+K937</f>
        <v>72000</v>
      </c>
      <c r="M937" s="144"/>
      <c r="N937" s="144"/>
      <c r="O937" s="144"/>
      <c r="P937" s="144"/>
      <c r="Q937" s="144"/>
      <c r="R937" s="144"/>
      <c r="S937" s="144"/>
      <c r="T937" s="144"/>
      <c r="U937" s="144"/>
      <c r="V937" s="144"/>
      <c r="W937" s="144"/>
    </row>
    <row r="938" spans="1:23" ht="21.75" customHeight="1">
      <c r="A938" s="1"/>
      <c r="B938" s="2"/>
      <c r="C938" s="2"/>
      <c r="D938" s="2"/>
      <c r="E938" s="3"/>
      <c r="F938" s="4"/>
      <c r="G938" s="5"/>
      <c r="H938" s="6"/>
      <c r="I938" s="7"/>
      <c r="J938" s="5"/>
      <c r="K938" s="8"/>
      <c r="L938" s="9"/>
      <c r="M938" s="144"/>
      <c r="N938" s="144"/>
      <c r="O938" s="144"/>
      <c r="P938" s="144"/>
      <c r="Q938" s="144"/>
      <c r="R938" s="144"/>
      <c r="S938" s="144"/>
      <c r="T938" s="144"/>
      <c r="U938" s="144"/>
      <c r="V938" s="144"/>
      <c r="W938" s="144"/>
    </row>
    <row r="939" spans="1:23" ht="21.75" customHeight="1">
      <c r="A939" s="1"/>
      <c r="B939" s="2"/>
      <c r="C939" s="2"/>
      <c r="D939" s="2"/>
      <c r="E939" s="3"/>
      <c r="F939" s="4"/>
      <c r="G939" s="5"/>
      <c r="H939" s="6"/>
      <c r="I939" s="7"/>
      <c r="J939" s="5"/>
      <c r="K939" s="8"/>
      <c r="L939" s="9"/>
      <c r="M939" s="144"/>
      <c r="N939" s="144"/>
      <c r="O939" s="144"/>
      <c r="P939" s="144"/>
      <c r="Q939" s="144"/>
      <c r="R939" s="144"/>
      <c r="S939" s="144"/>
      <c r="T939" s="144"/>
      <c r="U939" s="144"/>
      <c r="V939" s="144"/>
      <c r="W939" s="144"/>
    </row>
    <row r="940" spans="1:23" ht="21.75" customHeight="1" thickBot="1">
      <c r="A940" s="10"/>
      <c r="B940" s="11"/>
      <c r="C940" s="11"/>
      <c r="D940" s="11"/>
      <c r="E940" s="12"/>
      <c r="F940" s="13"/>
      <c r="G940" s="14"/>
      <c r="H940" s="15"/>
      <c r="I940" s="16"/>
      <c r="J940" s="14"/>
      <c r="K940" s="17"/>
      <c r="L940" s="18"/>
      <c r="M940" s="144"/>
      <c r="N940" s="144"/>
      <c r="O940" s="144"/>
      <c r="P940" s="144"/>
      <c r="Q940" s="144"/>
      <c r="R940" s="144"/>
      <c r="S940" s="144"/>
      <c r="T940" s="144"/>
      <c r="U940" s="144"/>
      <c r="V940" s="144"/>
      <c r="W940" s="144"/>
    </row>
    <row r="941" spans="1:23" ht="30.75" customHeight="1" thickTop="1" thickBot="1">
      <c r="A941" s="145"/>
      <c r="B941" s="20" t="s">
        <v>50</v>
      </c>
      <c r="C941" s="20"/>
      <c r="D941" s="20"/>
      <c r="E941" s="21"/>
      <c r="F941" s="22">
        <f t="shared" ref="F941:L941" si="442">SUM(F936:F940)</f>
        <v>5298</v>
      </c>
      <c r="G941" s="23">
        <f t="shared" si="442"/>
        <v>3796400</v>
      </c>
      <c r="H941" s="24">
        <f t="shared" si="442"/>
        <v>645</v>
      </c>
      <c r="I941" s="25">
        <f t="shared" si="442"/>
        <v>462850</v>
      </c>
      <c r="J941" s="23">
        <f t="shared" si="442"/>
        <v>3796400</v>
      </c>
      <c r="K941" s="26">
        <f t="shared" si="442"/>
        <v>462850</v>
      </c>
      <c r="L941" s="27">
        <f t="shared" si="442"/>
        <v>4259250</v>
      </c>
      <c r="M941" s="144"/>
      <c r="N941" s="144"/>
      <c r="O941" s="144"/>
      <c r="P941" s="144"/>
      <c r="Q941" s="144"/>
      <c r="R941" s="144"/>
      <c r="S941" s="144"/>
      <c r="T941" s="144"/>
      <c r="U941" s="144"/>
      <c r="V941" s="144"/>
      <c r="W941" s="144"/>
    </row>
    <row r="942" spans="1:23" ht="21.75" customHeight="1" thickTop="1">
      <c r="A942" s="47"/>
      <c r="B942" s="148" t="s">
        <v>48</v>
      </c>
      <c r="C942" s="148"/>
      <c r="D942" s="148"/>
      <c r="E942" s="49">
        <v>0</v>
      </c>
      <c r="F942" s="50">
        <v>0</v>
      </c>
      <c r="G942" s="51">
        <v>0</v>
      </c>
      <c r="H942" s="53">
        <v>0</v>
      </c>
      <c r="I942" s="51">
        <v>0</v>
      </c>
      <c r="J942" s="51">
        <v>0</v>
      </c>
      <c r="K942" s="51">
        <v>0</v>
      </c>
      <c r="L942" s="54">
        <v>0</v>
      </c>
      <c r="M942" s="144"/>
      <c r="N942" s="144"/>
      <c r="O942" s="144"/>
      <c r="P942" s="144"/>
      <c r="Q942" s="144"/>
      <c r="R942" s="144"/>
      <c r="S942" s="144"/>
      <c r="T942" s="144"/>
      <c r="U942" s="144"/>
      <c r="V942" s="144"/>
      <c r="W942" s="144"/>
    </row>
    <row r="943" spans="1:23" ht="21.75" customHeight="1">
      <c r="A943" s="1">
        <v>4</v>
      </c>
      <c r="B943" s="2" t="s">
        <v>45</v>
      </c>
      <c r="C943" s="2"/>
      <c r="D943" s="2"/>
      <c r="E943" s="3">
        <v>20</v>
      </c>
      <c r="F943" s="4">
        <v>4976</v>
      </c>
      <c r="G943" s="5">
        <f t="shared" ref="G943:G945" si="443">F943*E943</f>
        <v>99520</v>
      </c>
      <c r="H943" s="6">
        <v>607</v>
      </c>
      <c r="I943" s="5">
        <f t="shared" ref="I943:I945" si="444">H943*E943</f>
        <v>12140</v>
      </c>
      <c r="J943" s="5">
        <f t="shared" ref="J943:J945" si="445">G943</f>
        <v>99520</v>
      </c>
      <c r="K943" s="5">
        <f t="shared" ref="K943:K945" si="446">I943</f>
        <v>12140</v>
      </c>
      <c r="L943" s="9">
        <f t="shared" ref="L943:L945" si="447">J943+K943</f>
        <v>111660</v>
      </c>
      <c r="M943" s="144"/>
      <c r="N943" s="144"/>
      <c r="O943" s="144"/>
      <c r="P943" s="144"/>
      <c r="Q943" s="144"/>
      <c r="R943" s="144"/>
      <c r="S943" s="144"/>
      <c r="T943" s="144"/>
      <c r="U943" s="144"/>
      <c r="V943" s="144"/>
      <c r="W943" s="144"/>
    </row>
    <row r="944" spans="1:23" ht="21.75" customHeight="1">
      <c r="A944" s="1">
        <v>5</v>
      </c>
      <c r="B944" s="2" t="s">
        <v>46</v>
      </c>
      <c r="C944" s="2"/>
      <c r="D944" s="2"/>
      <c r="E944" s="3">
        <v>1</v>
      </c>
      <c r="F944" s="4">
        <v>58000</v>
      </c>
      <c r="G944" s="5">
        <f t="shared" si="443"/>
        <v>58000</v>
      </c>
      <c r="H944" s="6"/>
      <c r="I944" s="5">
        <f t="shared" si="444"/>
        <v>0</v>
      </c>
      <c r="J944" s="5">
        <f t="shared" si="445"/>
        <v>58000</v>
      </c>
      <c r="K944" s="5">
        <f t="shared" si="446"/>
        <v>0</v>
      </c>
      <c r="L944" s="9">
        <f t="shared" si="447"/>
        <v>58000</v>
      </c>
      <c r="M944" s="144"/>
      <c r="N944" s="144"/>
      <c r="O944" s="144"/>
      <c r="P944" s="144"/>
      <c r="Q944" s="144"/>
      <c r="R944" s="144"/>
      <c r="S944" s="144"/>
      <c r="T944" s="144"/>
      <c r="U944" s="144"/>
      <c r="V944" s="144"/>
      <c r="W944" s="144"/>
    </row>
    <row r="945" spans="1:23" ht="21.75" customHeight="1">
      <c r="A945" s="1">
        <v>6</v>
      </c>
      <c r="B945" s="2"/>
      <c r="C945" s="2"/>
      <c r="D945" s="2"/>
      <c r="E945" s="3"/>
      <c r="F945" s="4"/>
      <c r="G945" s="5">
        <f t="shared" si="443"/>
        <v>0</v>
      </c>
      <c r="H945" s="6"/>
      <c r="I945" s="5">
        <f t="shared" si="444"/>
        <v>0</v>
      </c>
      <c r="J945" s="5">
        <f t="shared" si="445"/>
        <v>0</v>
      </c>
      <c r="K945" s="5">
        <f t="shared" si="446"/>
        <v>0</v>
      </c>
      <c r="L945" s="9">
        <f t="shared" si="447"/>
        <v>0</v>
      </c>
      <c r="M945" s="144"/>
      <c r="N945" s="144"/>
      <c r="O945" s="144"/>
      <c r="P945" s="144"/>
      <c r="Q945" s="144"/>
      <c r="R945" s="144"/>
      <c r="S945" s="144"/>
      <c r="T945" s="144"/>
      <c r="U945" s="144"/>
      <c r="V945" s="144"/>
      <c r="W945" s="144"/>
    </row>
    <row r="946" spans="1:23" ht="21.75" customHeight="1">
      <c r="A946" s="10"/>
      <c r="B946" s="11"/>
      <c r="C946" s="11"/>
      <c r="D946" s="11"/>
      <c r="E946" s="12"/>
      <c r="F946" s="13"/>
      <c r="G946" s="52"/>
      <c r="H946" s="15"/>
      <c r="I946" s="52"/>
      <c r="J946" s="52"/>
      <c r="K946" s="52"/>
      <c r="L946" s="18"/>
      <c r="M946" s="144"/>
      <c r="N946" s="144"/>
      <c r="O946" s="144"/>
      <c r="P946" s="144"/>
      <c r="Q946" s="144"/>
      <c r="R946" s="144"/>
      <c r="S946" s="144"/>
      <c r="T946" s="144"/>
      <c r="U946" s="144"/>
      <c r="V946" s="144"/>
      <c r="W946" s="144"/>
    </row>
    <row r="947" spans="1:23" ht="21.75" customHeight="1" thickBot="1">
      <c r="A947" s="32"/>
      <c r="B947" s="33" t="s">
        <v>49</v>
      </c>
      <c r="C947" s="33"/>
      <c r="D947" s="33"/>
      <c r="E947" s="34"/>
      <c r="F947" s="34">
        <f t="shared" ref="F947:L947" si="448">SUM(F942:F946)</f>
        <v>62976</v>
      </c>
      <c r="G947" s="34">
        <f t="shared" si="448"/>
        <v>157520</v>
      </c>
      <c r="H947" s="34">
        <f t="shared" si="448"/>
        <v>607</v>
      </c>
      <c r="I947" s="34">
        <f t="shared" si="448"/>
        <v>12140</v>
      </c>
      <c r="J947" s="34">
        <f t="shared" si="448"/>
        <v>157520</v>
      </c>
      <c r="K947" s="34">
        <f t="shared" si="448"/>
        <v>12140</v>
      </c>
      <c r="L947" s="35">
        <f t="shared" si="448"/>
        <v>169660</v>
      </c>
      <c r="M947" s="144"/>
      <c r="N947" s="144"/>
      <c r="O947" s="144"/>
      <c r="P947" s="144"/>
      <c r="Q947" s="144"/>
      <c r="R947" s="144"/>
      <c r="S947" s="144"/>
      <c r="T947" s="144"/>
      <c r="U947" s="144"/>
      <c r="V947" s="144"/>
      <c r="W947" s="144"/>
    </row>
    <row r="948" spans="1:23" ht="27.75" customHeight="1" thickTop="1" thickBot="1">
      <c r="A948" s="145"/>
      <c r="B948" s="20" t="s">
        <v>11</v>
      </c>
      <c r="C948" s="20"/>
      <c r="D948" s="36"/>
      <c r="E948" s="21"/>
      <c r="F948" s="22">
        <v>0</v>
      </c>
      <c r="G948" s="23">
        <f>G941+G947</f>
        <v>3953920</v>
      </c>
      <c r="H948" s="37">
        <v>0</v>
      </c>
      <c r="I948" s="55">
        <f>I941+I947</f>
        <v>474990</v>
      </c>
      <c r="J948" s="39">
        <f>J941+J947</f>
        <v>3953920</v>
      </c>
      <c r="K948" s="40">
        <f>K941+K947</f>
        <v>474990</v>
      </c>
      <c r="L948" s="27">
        <f>L941+L947</f>
        <v>4428910</v>
      </c>
      <c r="M948" s="144"/>
      <c r="N948" s="144"/>
      <c r="O948" s="144"/>
      <c r="P948" s="144"/>
      <c r="Q948" s="144"/>
      <c r="R948" s="144"/>
      <c r="S948" s="144"/>
      <c r="T948" s="144"/>
      <c r="U948" s="144"/>
      <c r="V948" s="144"/>
      <c r="W948" s="144"/>
    </row>
    <row r="949" spans="1:23" ht="21.75" customHeight="1" thickTop="1">
      <c r="A949" s="28"/>
      <c r="B949" s="41" t="s">
        <v>12</v>
      </c>
      <c r="C949" s="29">
        <v>0</v>
      </c>
      <c r="D949" s="29">
        <v>0</v>
      </c>
      <c r="E949" s="30">
        <v>0</v>
      </c>
      <c r="F949" s="30">
        <v>0</v>
      </c>
      <c r="G949" s="30">
        <v>0</v>
      </c>
      <c r="H949" s="30">
        <v>0</v>
      </c>
      <c r="I949" s="30">
        <v>0</v>
      </c>
      <c r="J949" s="30">
        <v>0</v>
      </c>
      <c r="K949" s="31">
        <v>0</v>
      </c>
      <c r="L949" s="42">
        <v>0</v>
      </c>
      <c r="M949" s="144"/>
      <c r="N949" s="144"/>
      <c r="O949" s="144"/>
      <c r="P949" s="144"/>
      <c r="Q949" s="144"/>
      <c r="R949" s="144"/>
      <c r="S949" s="144"/>
      <c r="T949" s="144"/>
      <c r="U949" s="144"/>
      <c r="V949" s="144"/>
      <c r="W949" s="144"/>
    </row>
    <row r="950" spans="1:23" ht="21.75" customHeight="1">
      <c r="A950" s="1"/>
      <c r="B950" s="43" t="s">
        <v>22</v>
      </c>
      <c r="C950" s="2"/>
      <c r="D950" s="2"/>
      <c r="E950" s="3"/>
      <c r="F950" s="3">
        <v>0</v>
      </c>
      <c r="G950" s="44">
        <f>G941*5%</f>
        <v>189820</v>
      </c>
      <c r="H950" s="44">
        <v>0</v>
      </c>
      <c r="I950" s="150">
        <f>I941*5%</f>
        <v>23142.5</v>
      </c>
      <c r="J950" s="44">
        <f>J941*5%</f>
        <v>189820</v>
      </c>
      <c r="K950" s="45">
        <f>K941*5%</f>
        <v>23142.5</v>
      </c>
      <c r="L950" s="143">
        <f>J950+K950</f>
        <v>212962.5</v>
      </c>
      <c r="M950" s="144"/>
      <c r="N950" s="144"/>
      <c r="O950" s="144"/>
      <c r="P950" s="144"/>
      <c r="Q950" s="144"/>
      <c r="R950" s="144"/>
      <c r="S950" s="144"/>
      <c r="T950" s="144"/>
      <c r="U950" s="144"/>
      <c r="V950" s="144"/>
      <c r="W950" s="144"/>
    </row>
    <row r="951" spans="1:23" ht="21.75" customHeight="1">
      <c r="A951" s="1"/>
      <c r="B951" s="43" t="s">
        <v>53</v>
      </c>
      <c r="C951" s="2"/>
      <c r="D951" s="2"/>
      <c r="E951" s="3"/>
      <c r="F951" s="3"/>
      <c r="G951" s="44"/>
      <c r="H951" s="44"/>
      <c r="I951" s="44"/>
      <c r="J951" s="44">
        <v>0</v>
      </c>
      <c r="K951" s="45">
        <v>0</v>
      </c>
      <c r="L951" s="46">
        <f>J951+K951</f>
        <v>0</v>
      </c>
      <c r="M951" s="144"/>
      <c r="N951" s="144"/>
      <c r="O951" s="144"/>
      <c r="P951" s="144"/>
      <c r="Q951" s="144"/>
      <c r="R951" s="144"/>
      <c r="S951" s="144"/>
      <c r="T951" s="144"/>
      <c r="U951" s="144"/>
      <c r="V951" s="144"/>
      <c r="W951" s="144"/>
    </row>
    <row r="952" spans="1:23" ht="21.75" customHeight="1">
      <c r="A952" s="1"/>
      <c r="B952" s="43" t="s">
        <v>56</v>
      </c>
      <c r="C952" s="2"/>
      <c r="D952" s="2"/>
      <c r="E952" s="3"/>
      <c r="F952" s="3"/>
      <c r="G952" s="44"/>
      <c r="H952" s="44"/>
      <c r="I952" s="44"/>
      <c r="J952" s="44">
        <v>3381370</v>
      </c>
      <c r="K952" s="45">
        <v>218965</v>
      </c>
      <c r="L952" s="46">
        <f t="shared" ref="L952:L955" si="449">J952+K952</f>
        <v>3600335</v>
      </c>
      <c r="M952" s="144"/>
      <c r="N952" s="144"/>
      <c r="O952" s="144"/>
      <c r="P952" s="144"/>
      <c r="Q952" s="144"/>
      <c r="R952" s="144"/>
      <c r="S952" s="144"/>
      <c r="T952" s="144"/>
      <c r="U952" s="144"/>
      <c r="V952" s="144"/>
      <c r="W952" s="144"/>
    </row>
    <row r="953" spans="1:23" ht="21.75" customHeight="1">
      <c r="A953" s="1"/>
      <c r="B953" s="71" t="s">
        <v>57</v>
      </c>
      <c r="C953" s="2"/>
      <c r="D953" s="2"/>
      <c r="E953" s="3"/>
      <c r="F953" s="3"/>
      <c r="G953" s="44"/>
      <c r="H953" s="44"/>
      <c r="I953" s="44"/>
      <c r="J953" s="44">
        <v>0</v>
      </c>
      <c r="K953" s="45">
        <v>0</v>
      </c>
      <c r="L953" s="46">
        <f t="shared" si="449"/>
        <v>0</v>
      </c>
      <c r="M953" s="144"/>
      <c r="N953" s="144"/>
      <c r="O953" s="144"/>
      <c r="P953" s="144"/>
      <c r="Q953" s="144"/>
      <c r="R953" s="144"/>
      <c r="S953" s="144"/>
      <c r="T953" s="144"/>
      <c r="U953" s="144"/>
      <c r="V953" s="144"/>
      <c r="W953" s="144"/>
    </row>
    <row r="954" spans="1:23" ht="21.75" customHeight="1">
      <c r="A954" s="1"/>
      <c r="B954" s="43" t="s">
        <v>55</v>
      </c>
      <c r="C954" s="2"/>
      <c r="D954" s="2"/>
      <c r="E954" s="3"/>
      <c r="F954" s="3"/>
      <c r="G954" s="44"/>
      <c r="H954" s="44"/>
      <c r="I954" s="44"/>
      <c r="J954" s="44">
        <v>58000</v>
      </c>
      <c r="K954" s="45">
        <v>0</v>
      </c>
      <c r="L954" s="46">
        <f t="shared" si="449"/>
        <v>58000</v>
      </c>
      <c r="M954" s="144"/>
      <c r="N954" s="144"/>
      <c r="O954" s="144"/>
      <c r="P954" s="144"/>
      <c r="Q954" s="144"/>
      <c r="R954" s="144"/>
      <c r="S954" s="144"/>
      <c r="T954" s="144"/>
      <c r="U954" s="144"/>
      <c r="V954" s="144"/>
      <c r="W954" s="144"/>
    </row>
    <row r="955" spans="1:23" ht="21.75" customHeight="1">
      <c r="A955" s="1"/>
      <c r="B955" s="43" t="s">
        <v>54</v>
      </c>
      <c r="C955" s="2"/>
      <c r="D955" s="2"/>
      <c r="E955" s="3"/>
      <c r="F955" s="3"/>
      <c r="G955" s="44"/>
      <c r="H955" s="44"/>
      <c r="I955" s="44"/>
      <c r="J955" s="44">
        <v>0</v>
      </c>
      <c r="K955" s="45">
        <v>105765</v>
      </c>
      <c r="L955" s="46">
        <f t="shared" si="449"/>
        <v>105765</v>
      </c>
      <c r="M955" s="144"/>
      <c r="N955" s="144"/>
      <c r="O955" s="144"/>
      <c r="P955" s="144"/>
      <c r="Q955" s="144"/>
      <c r="R955" s="144"/>
      <c r="S955" s="144"/>
      <c r="T955" s="144"/>
      <c r="U955" s="144"/>
      <c r="V955" s="144"/>
      <c r="W955" s="144"/>
    </row>
    <row r="956" spans="1:23" ht="25.5" customHeight="1" thickBot="1">
      <c r="A956" s="111"/>
      <c r="B956" s="72" t="s">
        <v>13</v>
      </c>
      <c r="C956" s="72"/>
      <c r="D956" s="72"/>
      <c r="E956" s="73"/>
      <c r="F956" s="73"/>
      <c r="G956" s="73"/>
      <c r="H956" s="73"/>
      <c r="I956" s="73"/>
      <c r="J956" s="74">
        <f>SUM(J949:J955)</f>
        <v>3629190</v>
      </c>
      <c r="K956" s="75">
        <f>SUM(K949:K955)</f>
        <v>347872.5</v>
      </c>
      <c r="L956" s="76">
        <f>SUM(L949:L955)</f>
        <v>3977062.5</v>
      </c>
      <c r="M956" s="144"/>
      <c r="N956" s="144"/>
      <c r="O956" s="144"/>
      <c r="P956" s="144"/>
      <c r="Q956" s="144"/>
      <c r="R956" s="144"/>
      <c r="S956" s="144"/>
      <c r="T956" s="144"/>
      <c r="U956" s="144"/>
      <c r="V956" s="144"/>
      <c r="W956" s="144"/>
    </row>
    <row r="957" spans="1:23" ht="25.5" customHeight="1" thickTop="1" thickBot="1">
      <c r="A957" s="145"/>
      <c r="B957" s="20" t="s">
        <v>14</v>
      </c>
      <c r="C957" s="20"/>
      <c r="D957" s="20"/>
      <c r="E957" s="21"/>
      <c r="F957" s="21"/>
      <c r="G957" s="21"/>
      <c r="H957" s="21"/>
      <c r="I957" s="21" t="s">
        <v>63</v>
      </c>
      <c r="J957" s="21">
        <f>L957*50%</f>
        <v>225923.75</v>
      </c>
      <c r="K957" s="121">
        <f>L957*50%</f>
        <v>225923.75</v>
      </c>
      <c r="L957" s="78">
        <f>L948-L956</f>
        <v>451847.5</v>
      </c>
      <c r="M957" s="144"/>
      <c r="N957" s="144"/>
      <c r="O957" s="144"/>
      <c r="P957" s="144"/>
      <c r="Q957" s="144"/>
      <c r="R957" s="144"/>
      <c r="S957" s="144"/>
      <c r="T957" s="144"/>
      <c r="U957" s="144"/>
      <c r="V957" s="144"/>
      <c r="W957" s="144"/>
    </row>
    <row r="958" spans="1:23" ht="23.25" customHeight="1" thickTop="1" thickBot="1">
      <c r="A958" s="365" t="s">
        <v>16</v>
      </c>
      <c r="B958" s="366"/>
      <c r="C958" s="366"/>
      <c r="D958" s="366"/>
      <c r="E958" s="366"/>
      <c r="F958" s="366"/>
      <c r="G958" s="367"/>
      <c r="H958" s="127"/>
      <c r="I958" s="20"/>
      <c r="J958" s="125">
        <v>43495</v>
      </c>
      <c r="K958" s="125">
        <v>43525</v>
      </c>
      <c r="L958" s="146"/>
      <c r="M958" s="144"/>
      <c r="N958" s="144"/>
      <c r="O958" s="144"/>
      <c r="P958" s="144"/>
      <c r="Q958" s="144"/>
      <c r="R958" s="144"/>
      <c r="S958" s="144"/>
      <c r="T958" s="144"/>
      <c r="U958" s="144"/>
      <c r="V958" s="144"/>
      <c r="W958" s="144"/>
    </row>
    <row r="959" spans="1:23" ht="21.75" customHeight="1" thickTop="1">
      <c r="A959" s="144"/>
      <c r="B959" s="122" t="s">
        <v>17</v>
      </c>
      <c r="C959" s="122"/>
      <c r="D959" s="122" t="s">
        <v>18</v>
      </c>
      <c r="E959" s="144"/>
      <c r="F959" s="368" t="s">
        <v>19</v>
      </c>
      <c r="G959" s="368"/>
      <c r="H959" s="368"/>
      <c r="I959" s="147"/>
      <c r="J959" s="368" t="s">
        <v>19</v>
      </c>
      <c r="K959" s="368"/>
      <c r="L959" s="368"/>
      <c r="M959" s="144"/>
      <c r="N959" s="144"/>
      <c r="O959" s="144"/>
      <c r="P959" s="144"/>
      <c r="Q959" s="144"/>
      <c r="R959" s="144"/>
      <c r="S959" s="144"/>
      <c r="T959" s="144"/>
      <c r="U959" s="144"/>
      <c r="V959" s="144"/>
      <c r="W959" s="144"/>
    </row>
    <row r="960" spans="1:23" ht="27" customHeight="1">
      <c r="A960" s="79" t="s">
        <v>0</v>
      </c>
      <c r="B960" s="118"/>
      <c r="C960" s="79"/>
      <c r="D960" s="79"/>
      <c r="E960" s="79"/>
      <c r="F960" s="79"/>
      <c r="G960" s="79"/>
      <c r="H960" s="79"/>
      <c r="I960" s="79"/>
      <c r="J960" s="79"/>
      <c r="K960" s="79"/>
      <c r="L960" s="82">
        <v>32</v>
      </c>
      <c r="M960" s="79"/>
      <c r="N960" s="79"/>
      <c r="O960" s="79"/>
      <c r="P960" s="144"/>
      <c r="Q960" s="144"/>
      <c r="R960" s="144"/>
      <c r="S960" s="144"/>
      <c r="T960" s="144"/>
      <c r="U960" s="144"/>
      <c r="V960" s="144"/>
      <c r="W960" s="144"/>
    </row>
    <row r="961" spans="1:23" ht="21" customHeight="1">
      <c r="A961" s="358" t="s">
        <v>132</v>
      </c>
      <c r="B961" s="358"/>
      <c r="C961" s="358"/>
      <c r="D961" s="358"/>
      <c r="E961" s="358"/>
      <c r="F961" s="358"/>
      <c r="G961" s="358"/>
      <c r="H961" s="358"/>
      <c r="I961" s="358"/>
      <c r="J961" s="358"/>
      <c r="K961" s="358"/>
      <c r="L961" s="358"/>
      <c r="M961" s="79"/>
      <c r="N961" s="79"/>
      <c r="O961" s="79"/>
      <c r="P961" s="144"/>
      <c r="Q961" s="144"/>
      <c r="R961" s="144"/>
      <c r="S961" s="144"/>
      <c r="T961" s="144"/>
      <c r="U961" s="144"/>
      <c r="V961" s="144"/>
      <c r="W961" s="144"/>
    </row>
    <row r="962" spans="1:23" ht="21" customHeight="1">
      <c r="A962" s="359" t="s">
        <v>52</v>
      </c>
      <c r="B962" s="359"/>
      <c r="C962" s="359"/>
      <c r="D962" s="359"/>
      <c r="E962" s="359"/>
      <c r="F962" s="359"/>
      <c r="G962" s="359"/>
      <c r="H962" s="359"/>
      <c r="I962" s="359"/>
      <c r="J962" s="359"/>
      <c r="K962" s="359"/>
      <c r="L962" s="359"/>
      <c r="M962" s="79"/>
      <c r="N962" s="79"/>
      <c r="O962" s="79"/>
      <c r="P962" s="144"/>
      <c r="Q962" s="144"/>
      <c r="R962" s="144"/>
      <c r="S962" s="144"/>
      <c r="T962" s="144"/>
      <c r="U962" s="144"/>
      <c r="V962" s="144"/>
      <c r="W962" s="144"/>
    </row>
    <row r="963" spans="1:23" ht="21" customHeight="1" thickBot="1">
      <c r="A963" s="359" t="s">
        <v>133</v>
      </c>
      <c r="B963" s="359"/>
      <c r="C963" s="359"/>
      <c r="D963" s="359"/>
      <c r="E963" s="359"/>
      <c r="F963" s="359"/>
      <c r="G963" s="359"/>
      <c r="H963" s="359"/>
      <c r="I963" s="359"/>
      <c r="J963" s="359"/>
      <c r="K963" s="359"/>
      <c r="L963" s="359"/>
      <c r="M963" s="83"/>
      <c r="N963" s="83"/>
      <c r="O963" s="83"/>
      <c r="P963" s="144"/>
      <c r="Q963" s="144"/>
      <c r="R963" s="144"/>
      <c r="S963" s="144"/>
      <c r="T963" s="144"/>
      <c r="U963" s="144"/>
      <c r="V963" s="144"/>
      <c r="W963" s="144"/>
    </row>
    <row r="964" spans="1:23" ht="19.5" customHeight="1" thickTop="1" thickBot="1">
      <c r="A964" s="47" t="s">
        <v>4</v>
      </c>
      <c r="B964" s="149" t="s">
        <v>47</v>
      </c>
      <c r="C964" s="149" t="s">
        <v>6</v>
      </c>
      <c r="D964" s="149" t="s">
        <v>21</v>
      </c>
      <c r="E964" s="149" t="s">
        <v>29</v>
      </c>
      <c r="F964" s="360" t="s">
        <v>7</v>
      </c>
      <c r="G964" s="360"/>
      <c r="H964" s="360"/>
      <c r="I964" s="361"/>
      <c r="J964" s="362" t="s">
        <v>33</v>
      </c>
      <c r="K964" s="363"/>
      <c r="L964" s="364"/>
      <c r="M964" s="144"/>
      <c r="N964" s="144"/>
      <c r="O964" s="144"/>
      <c r="P964" s="144"/>
      <c r="Q964" s="144"/>
      <c r="R964" s="144"/>
      <c r="S964" s="144"/>
      <c r="T964" s="144"/>
      <c r="U964" s="144"/>
      <c r="V964" s="144"/>
      <c r="W964" s="144"/>
    </row>
    <row r="965" spans="1:23" ht="21.75" customHeight="1" thickTop="1">
      <c r="A965" s="1"/>
      <c r="B965" s="29"/>
      <c r="C965" s="85" t="s">
        <v>8</v>
      </c>
      <c r="D965" s="85" t="s">
        <v>20</v>
      </c>
      <c r="E965" s="85" t="s">
        <v>30</v>
      </c>
      <c r="F965" s="63" t="s">
        <v>27</v>
      </c>
      <c r="G965" s="64" t="s">
        <v>25</v>
      </c>
      <c r="H965" s="65" t="s">
        <v>31</v>
      </c>
      <c r="I965" s="66" t="s">
        <v>25</v>
      </c>
      <c r="J965" s="64" t="s">
        <v>35</v>
      </c>
      <c r="K965" s="119" t="s">
        <v>36</v>
      </c>
      <c r="L965" s="120" t="s">
        <v>34</v>
      </c>
      <c r="M965" s="144"/>
      <c r="N965" s="144"/>
      <c r="O965" s="144"/>
      <c r="P965" s="144"/>
      <c r="Q965" s="144"/>
      <c r="R965" s="144"/>
      <c r="S965" s="144"/>
      <c r="T965" s="144"/>
      <c r="U965" s="144"/>
      <c r="V965" s="144"/>
      <c r="W965" s="144"/>
    </row>
    <row r="966" spans="1:23" ht="21" customHeight="1">
      <c r="A966" s="1"/>
      <c r="B966" s="2" t="s">
        <v>41</v>
      </c>
      <c r="C966" s="29" t="s">
        <v>8</v>
      </c>
      <c r="D966" s="29" t="s">
        <v>42</v>
      </c>
      <c r="E966" s="29" t="s">
        <v>9</v>
      </c>
      <c r="F966" s="67" t="s">
        <v>28</v>
      </c>
      <c r="G966" s="68" t="s">
        <v>26</v>
      </c>
      <c r="H966" s="69" t="s">
        <v>10</v>
      </c>
      <c r="I966" s="70" t="s">
        <v>32</v>
      </c>
      <c r="J966" s="90" t="s">
        <v>28</v>
      </c>
      <c r="K966" s="91" t="s">
        <v>37</v>
      </c>
      <c r="L966" s="92" t="s">
        <v>38</v>
      </c>
      <c r="M966" s="144"/>
      <c r="N966" s="144"/>
      <c r="O966" s="144"/>
      <c r="P966" s="144"/>
      <c r="Q966" s="144"/>
      <c r="R966" s="144"/>
      <c r="S966" s="144"/>
      <c r="T966" s="144"/>
      <c r="U966" s="144"/>
      <c r="V966" s="144"/>
      <c r="W966" s="144"/>
    </row>
    <row r="967" spans="1:23" ht="21.75" customHeight="1">
      <c r="A967" s="1">
        <v>1</v>
      </c>
      <c r="B967" s="2" t="s">
        <v>43</v>
      </c>
      <c r="C967" s="2"/>
      <c r="D967" s="2"/>
      <c r="E967" s="3">
        <v>750</v>
      </c>
      <c r="F967" s="56">
        <v>2954</v>
      </c>
      <c r="G967" s="5">
        <f>F967*E967</f>
        <v>2215500</v>
      </c>
      <c r="H967" s="59">
        <v>894</v>
      </c>
      <c r="I967" s="7">
        <f>H967*E967</f>
        <v>670500</v>
      </c>
      <c r="J967" s="5">
        <f>G967</f>
        <v>2215500</v>
      </c>
      <c r="K967" s="8">
        <f>I967</f>
        <v>670500</v>
      </c>
      <c r="L967" s="9">
        <f>J967+K967</f>
        <v>2886000</v>
      </c>
      <c r="M967" s="144"/>
      <c r="N967" s="144"/>
      <c r="O967" s="144"/>
      <c r="P967" s="144"/>
      <c r="Q967" s="144"/>
      <c r="R967" s="144"/>
      <c r="S967" s="144"/>
      <c r="T967" s="144"/>
      <c r="U967" s="144"/>
      <c r="V967" s="144"/>
      <c r="W967" s="144"/>
    </row>
    <row r="968" spans="1:23" ht="21.75" customHeight="1">
      <c r="A968" s="1">
        <v>2</v>
      </c>
      <c r="B968" s="2" t="s">
        <v>44</v>
      </c>
      <c r="C968" s="2"/>
      <c r="D968" s="2"/>
      <c r="E968" s="3">
        <v>200</v>
      </c>
      <c r="F968" s="56">
        <v>191</v>
      </c>
      <c r="G968" s="5">
        <f t="shared" ref="G968" si="450">F968*E968</f>
        <v>38200</v>
      </c>
      <c r="H968" s="59">
        <v>56</v>
      </c>
      <c r="I968" s="7">
        <f t="shared" ref="I968" si="451">H968*E968</f>
        <v>11200</v>
      </c>
      <c r="J968" s="5">
        <f t="shared" ref="J968" si="452">G968</f>
        <v>38200</v>
      </c>
      <c r="K968" s="8">
        <f t="shared" ref="K968" si="453">I968</f>
        <v>11200</v>
      </c>
      <c r="L968" s="9">
        <f t="shared" ref="L968" si="454">J968+K968</f>
        <v>49400</v>
      </c>
      <c r="M968" s="144"/>
      <c r="N968" s="144"/>
      <c r="O968" s="144"/>
      <c r="P968" s="144"/>
      <c r="Q968" s="144"/>
      <c r="R968" s="144"/>
      <c r="S968" s="144"/>
      <c r="T968" s="144"/>
      <c r="U968" s="144"/>
      <c r="V968" s="144"/>
      <c r="W968" s="144"/>
    </row>
    <row r="969" spans="1:23" ht="21.75" customHeight="1">
      <c r="A969" s="1"/>
      <c r="B969" s="2"/>
      <c r="C969" s="2"/>
      <c r="D969" s="2"/>
      <c r="E969" s="3"/>
      <c r="F969" s="56"/>
      <c r="G969" s="5"/>
      <c r="H969" s="59"/>
      <c r="I969" s="7"/>
      <c r="J969" s="5"/>
      <c r="K969" s="8"/>
      <c r="L969" s="9"/>
      <c r="M969" s="144"/>
      <c r="N969" s="144"/>
      <c r="O969" s="144"/>
      <c r="P969" s="144"/>
      <c r="Q969" s="144"/>
      <c r="R969" s="144"/>
      <c r="S969" s="144"/>
      <c r="T969" s="144"/>
      <c r="U969" s="144"/>
      <c r="V969" s="144"/>
      <c r="W969" s="144"/>
    </row>
    <row r="970" spans="1:23" ht="21.75" customHeight="1">
      <c r="A970" s="1"/>
      <c r="B970" s="2"/>
      <c r="C970" s="2"/>
      <c r="D970" s="2"/>
      <c r="E970" s="3"/>
      <c r="F970" s="56"/>
      <c r="G970" s="5"/>
      <c r="H970" s="59"/>
      <c r="I970" s="7"/>
      <c r="J970" s="5"/>
      <c r="K970" s="8"/>
      <c r="L970" s="9"/>
      <c r="M970" s="144"/>
      <c r="N970" s="144"/>
      <c r="O970" s="144"/>
      <c r="P970" s="144"/>
      <c r="Q970" s="144"/>
      <c r="R970" s="144"/>
      <c r="S970" s="144"/>
      <c r="T970" s="144"/>
      <c r="U970" s="144"/>
      <c r="V970" s="144"/>
      <c r="W970" s="144"/>
    </row>
    <row r="971" spans="1:23" ht="21.75" customHeight="1" thickBot="1">
      <c r="A971" s="10"/>
      <c r="B971" s="11"/>
      <c r="C971" s="11"/>
      <c r="D971" s="11"/>
      <c r="E971" s="12"/>
      <c r="F971" s="57"/>
      <c r="G971" s="14"/>
      <c r="H971" s="60"/>
      <c r="I971" s="16"/>
      <c r="J971" s="14"/>
      <c r="K971" s="17"/>
      <c r="L971" s="18"/>
      <c r="M971" s="144"/>
      <c r="N971" s="144"/>
      <c r="O971" s="144"/>
      <c r="P971" s="144"/>
      <c r="Q971" s="144"/>
      <c r="R971" s="144"/>
      <c r="S971" s="144"/>
      <c r="T971" s="144"/>
      <c r="U971" s="144"/>
      <c r="V971" s="144"/>
      <c r="W971" s="144"/>
    </row>
    <row r="972" spans="1:23" ht="30.75" customHeight="1" thickTop="1" thickBot="1">
      <c r="A972" s="145"/>
      <c r="B972" s="20" t="s">
        <v>50</v>
      </c>
      <c r="C972" s="20"/>
      <c r="D972" s="20"/>
      <c r="E972" s="21"/>
      <c r="F972" s="58">
        <f t="shared" ref="F972:L972" si="455">SUM(F967:F971)</f>
        <v>3145</v>
      </c>
      <c r="G972" s="23">
        <f t="shared" si="455"/>
        <v>2253700</v>
      </c>
      <c r="H972" s="61">
        <f t="shared" si="455"/>
        <v>950</v>
      </c>
      <c r="I972" s="25">
        <f t="shared" si="455"/>
        <v>681700</v>
      </c>
      <c r="J972" s="23">
        <f t="shared" si="455"/>
        <v>2253700</v>
      </c>
      <c r="K972" s="26">
        <f t="shared" si="455"/>
        <v>681700</v>
      </c>
      <c r="L972" s="27">
        <f t="shared" si="455"/>
        <v>2935400</v>
      </c>
      <c r="M972" s="144"/>
      <c r="N972" s="144"/>
      <c r="O972" s="144"/>
      <c r="P972" s="144"/>
      <c r="Q972" s="144"/>
      <c r="R972" s="144"/>
      <c r="S972" s="144"/>
      <c r="T972" s="144"/>
      <c r="U972" s="144"/>
      <c r="V972" s="144"/>
      <c r="W972" s="144"/>
    </row>
    <row r="973" spans="1:23" ht="21.75" customHeight="1" thickTop="1">
      <c r="A973" s="47">
        <v>3</v>
      </c>
      <c r="B973" s="148" t="s">
        <v>48</v>
      </c>
      <c r="C973" s="148"/>
      <c r="D973" s="148"/>
      <c r="E973" s="49">
        <v>0</v>
      </c>
      <c r="F973" s="50">
        <v>0</v>
      </c>
      <c r="G973" s="51">
        <v>0</v>
      </c>
      <c r="H973" s="53">
        <v>0</v>
      </c>
      <c r="I973" s="51">
        <v>0</v>
      </c>
      <c r="J973" s="51">
        <v>0</v>
      </c>
      <c r="K973" s="51">
        <v>0</v>
      </c>
      <c r="L973" s="54">
        <v>0</v>
      </c>
      <c r="M973" s="144"/>
      <c r="N973" s="144"/>
      <c r="O973" s="144"/>
      <c r="P973" s="144"/>
      <c r="Q973" s="144"/>
      <c r="R973" s="144"/>
      <c r="S973" s="144"/>
      <c r="T973" s="144"/>
      <c r="U973" s="144"/>
      <c r="V973" s="144"/>
      <c r="W973" s="144"/>
    </row>
    <row r="974" spans="1:23" ht="21.75" customHeight="1">
      <c r="A974" s="1">
        <v>4</v>
      </c>
      <c r="B974" s="2" t="s">
        <v>45</v>
      </c>
      <c r="C974" s="2"/>
      <c r="D974" s="2"/>
      <c r="E974" s="3">
        <v>20</v>
      </c>
      <c r="F974" s="4">
        <v>0</v>
      </c>
      <c r="G974" s="5">
        <f t="shared" ref="G974:G975" si="456">F974*E974</f>
        <v>0</v>
      </c>
      <c r="H974" s="6">
        <v>0</v>
      </c>
      <c r="I974" s="5">
        <f t="shared" ref="I974:I976" si="457">H974*E974</f>
        <v>0</v>
      </c>
      <c r="J974" s="5">
        <f t="shared" ref="J974:J976" si="458">G974</f>
        <v>0</v>
      </c>
      <c r="K974" s="5">
        <f t="shared" ref="K974:K976" si="459">I974</f>
        <v>0</v>
      </c>
      <c r="L974" s="9">
        <f t="shared" ref="L974:L976" si="460">J974+K974</f>
        <v>0</v>
      </c>
      <c r="M974" s="144"/>
      <c r="N974" s="144"/>
      <c r="O974" s="144"/>
      <c r="P974" s="144"/>
      <c r="Q974" s="144"/>
      <c r="R974" s="144"/>
      <c r="S974" s="144"/>
      <c r="T974" s="144"/>
      <c r="U974" s="144"/>
      <c r="V974" s="144"/>
      <c r="W974" s="144"/>
    </row>
    <row r="975" spans="1:23" ht="21.75" customHeight="1">
      <c r="A975" s="1">
        <v>5</v>
      </c>
      <c r="B975" s="2" t="s">
        <v>46</v>
      </c>
      <c r="C975" s="2"/>
      <c r="D975" s="2"/>
      <c r="E975" s="3">
        <v>1</v>
      </c>
      <c r="F975" s="4">
        <v>0</v>
      </c>
      <c r="G975" s="5">
        <f t="shared" si="456"/>
        <v>0</v>
      </c>
      <c r="H975" s="6"/>
      <c r="I975" s="5">
        <f t="shared" si="457"/>
        <v>0</v>
      </c>
      <c r="J975" s="5">
        <f t="shared" si="458"/>
        <v>0</v>
      </c>
      <c r="K975" s="5">
        <f t="shared" si="459"/>
        <v>0</v>
      </c>
      <c r="L975" s="9">
        <f t="shared" si="460"/>
        <v>0</v>
      </c>
      <c r="M975" s="144"/>
      <c r="N975" s="144"/>
      <c r="O975" s="144"/>
      <c r="P975" s="144"/>
      <c r="Q975" s="144"/>
      <c r="R975" s="144"/>
      <c r="S975" s="144"/>
      <c r="T975" s="144"/>
      <c r="U975" s="144"/>
      <c r="V975" s="144"/>
      <c r="W975" s="144"/>
    </row>
    <row r="976" spans="1:23" ht="21.75" customHeight="1">
      <c r="A976" s="1">
        <v>6</v>
      </c>
      <c r="B976" s="135" t="s">
        <v>123</v>
      </c>
      <c r="C976" s="2"/>
      <c r="D976" s="2"/>
      <c r="E976" s="3"/>
      <c r="F976" s="4">
        <v>0</v>
      </c>
      <c r="G976" s="5">
        <v>0</v>
      </c>
      <c r="H976" s="6"/>
      <c r="I976" s="5">
        <f t="shared" si="457"/>
        <v>0</v>
      </c>
      <c r="J976" s="5">
        <f t="shared" si="458"/>
        <v>0</v>
      </c>
      <c r="K976" s="5">
        <f t="shared" si="459"/>
        <v>0</v>
      </c>
      <c r="L976" s="9">
        <f t="shared" si="460"/>
        <v>0</v>
      </c>
      <c r="M976" s="144"/>
      <c r="N976" s="144"/>
      <c r="O976" s="144"/>
      <c r="P976" s="144"/>
      <c r="Q976" s="144"/>
      <c r="R976" s="144"/>
      <c r="S976" s="144"/>
      <c r="T976" s="144"/>
      <c r="U976" s="144"/>
      <c r="V976" s="144"/>
      <c r="W976" s="144"/>
    </row>
    <row r="977" spans="1:23" ht="21.75" customHeight="1">
      <c r="A977" s="10"/>
      <c r="B977" s="11"/>
      <c r="C977" s="11"/>
      <c r="D977" s="11"/>
      <c r="E977" s="12"/>
      <c r="F977" s="13"/>
      <c r="G977" s="52"/>
      <c r="H977" s="15"/>
      <c r="I977" s="52"/>
      <c r="J977" s="52"/>
      <c r="K977" s="52"/>
      <c r="L977" s="18"/>
      <c r="M977" s="144"/>
      <c r="N977" s="144"/>
      <c r="O977" s="144"/>
      <c r="P977" s="144"/>
      <c r="Q977" s="144"/>
      <c r="R977" s="144"/>
      <c r="S977" s="144"/>
      <c r="T977" s="144"/>
      <c r="U977" s="144"/>
      <c r="V977" s="144"/>
      <c r="W977" s="144"/>
    </row>
    <row r="978" spans="1:23" ht="21.75" customHeight="1" thickBot="1">
      <c r="A978" s="32"/>
      <c r="B978" s="33" t="s">
        <v>49</v>
      </c>
      <c r="C978" s="33"/>
      <c r="D978" s="33"/>
      <c r="E978" s="34"/>
      <c r="F978" s="34">
        <f t="shared" ref="F978:L978" si="461">SUM(F973:F977)</f>
        <v>0</v>
      </c>
      <c r="G978" s="34">
        <f t="shared" si="461"/>
        <v>0</v>
      </c>
      <c r="H978" s="34">
        <f t="shared" si="461"/>
        <v>0</v>
      </c>
      <c r="I978" s="34">
        <f t="shared" si="461"/>
        <v>0</v>
      </c>
      <c r="J978" s="34">
        <f t="shared" si="461"/>
        <v>0</v>
      </c>
      <c r="K978" s="34">
        <f t="shared" si="461"/>
        <v>0</v>
      </c>
      <c r="L978" s="35">
        <f t="shared" si="461"/>
        <v>0</v>
      </c>
      <c r="M978" s="144"/>
      <c r="N978" s="144"/>
      <c r="O978" s="144"/>
      <c r="P978" s="144"/>
      <c r="Q978" s="144"/>
      <c r="R978" s="144"/>
      <c r="S978" s="144"/>
      <c r="T978" s="144"/>
      <c r="U978" s="144"/>
      <c r="V978" s="144"/>
      <c r="W978" s="144"/>
    </row>
    <row r="979" spans="1:23" ht="27.75" customHeight="1" thickTop="1" thickBot="1">
      <c r="A979" s="145"/>
      <c r="B979" s="20" t="s">
        <v>11</v>
      </c>
      <c r="C979" s="20"/>
      <c r="D979" s="36"/>
      <c r="E979" s="21"/>
      <c r="F979" s="22">
        <v>0</v>
      </c>
      <c r="G979" s="23">
        <f>G972+G978</f>
        <v>2253700</v>
      </c>
      <c r="H979" s="37">
        <v>0</v>
      </c>
      <c r="I979" s="55">
        <f>I972+I978</f>
        <v>681700</v>
      </c>
      <c r="J979" s="39">
        <f>J972+J978</f>
        <v>2253700</v>
      </c>
      <c r="K979" s="40">
        <f>K972+K978</f>
        <v>681700</v>
      </c>
      <c r="L979" s="27">
        <f>L972+L978</f>
        <v>2935400</v>
      </c>
      <c r="M979" s="144"/>
      <c r="N979" s="144"/>
      <c r="O979" s="144"/>
      <c r="P979" s="144"/>
      <c r="Q979" s="144"/>
      <c r="R979" s="144"/>
      <c r="S979" s="144"/>
      <c r="T979" s="144"/>
      <c r="U979" s="144"/>
      <c r="V979" s="144"/>
      <c r="W979" s="144"/>
    </row>
    <row r="980" spans="1:23" ht="21.75" customHeight="1" thickTop="1">
      <c r="A980" s="28"/>
      <c r="B980" s="41" t="s">
        <v>12</v>
      </c>
      <c r="C980" s="29">
        <v>0</v>
      </c>
      <c r="D980" s="29">
        <v>0</v>
      </c>
      <c r="E980" s="30">
        <v>0</v>
      </c>
      <c r="F980" s="30">
        <v>0</v>
      </c>
      <c r="G980" s="30">
        <v>0</v>
      </c>
      <c r="H980" s="30">
        <v>0</v>
      </c>
      <c r="I980" s="30">
        <v>0</v>
      </c>
      <c r="J980" s="30">
        <v>0</v>
      </c>
      <c r="K980" s="31">
        <v>0</v>
      </c>
      <c r="L980" s="42">
        <v>0</v>
      </c>
      <c r="M980" s="144"/>
      <c r="N980" s="144"/>
      <c r="O980" s="144"/>
      <c r="P980" s="144"/>
      <c r="Q980" s="144"/>
      <c r="R980" s="144"/>
      <c r="S980" s="144"/>
      <c r="T980" s="144"/>
      <c r="U980" s="144"/>
      <c r="V980" s="144"/>
      <c r="W980" s="144"/>
    </row>
    <row r="981" spans="1:23" ht="21.75" customHeight="1">
      <c r="A981" s="1"/>
      <c r="B981" s="43" t="s">
        <v>89</v>
      </c>
      <c r="C981" s="2"/>
      <c r="D981" s="2"/>
      <c r="E981" s="3"/>
      <c r="F981" s="3">
        <v>0</v>
      </c>
      <c r="G981" s="44">
        <f>G972*5%</f>
        <v>112685</v>
      </c>
      <c r="H981" s="44">
        <v>0</v>
      </c>
      <c r="I981" s="150">
        <f>I972*5%</f>
        <v>34085</v>
      </c>
      <c r="J981" s="44">
        <f>J972*5%</f>
        <v>112685</v>
      </c>
      <c r="K981" s="45">
        <f>K972*5%</f>
        <v>34085</v>
      </c>
      <c r="L981" s="46">
        <f>J981+K981</f>
        <v>146770</v>
      </c>
      <c r="M981" s="144"/>
      <c r="N981" s="144"/>
      <c r="O981" s="144"/>
      <c r="P981" s="144"/>
      <c r="Q981" s="144"/>
      <c r="R981" s="144"/>
      <c r="S981" s="144"/>
      <c r="T981" s="144"/>
      <c r="U981" s="144"/>
      <c r="V981" s="144"/>
      <c r="W981" s="144"/>
    </row>
    <row r="982" spans="1:23" ht="21.75" customHeight="1">
      <c r="A982" s="1"/>
      <c r="B982" s="43" t="s">
        <v>53</v>
      </c>
      <c r="C982" s="2"/>
      <c r="D982" s="2"/>
      <c r="E982" s="3"/>
      <c r="F982" s="3"/>
      <c r="G982" s="44"/>
      <c r="H982" s="44"/>
      <c r="I982" s="44"/>
      <c r="J982" s="44">
        <v>0</v>
      </c>
      <c r="K982" s="45">
        <v>0</v>
      </c>
      <c r="L982" s="46">
        <f>J982+K982</f>
        <v>0</v>
      </c>
      <c r="M982" s="144"/>
      <c r="N982" s="144"/>
      <c r="O982" s="144"/>
      <c r="P982" s="144"/>
      <c r="Q982" s="144"/>
      <c r="R982" s="144"/>
      <c r="S982" s="144"/>
      <c r="T982" s="144"/>
      <c r="U982" s="144"/>
      <c r="V982" s="144"/>
      <c r="W982" s="144"/>
    </row>
    <row r="983" spans="1:23" ht="21.75" customHeight="1">
      <c r="A983" s="1"/>
      <c r="B983" s="43" t="s">
        <v>66</v>
      </c>
      <c r="C983" s="2"/>
      <c r="D983" s="2"/>
      <c r="E983" s="3"/>
      <c r="F983" s="3"/>
      <c r="G983" s="44"/>
      <c r="H983" s="44"/>
      <c r="I983" s="44"/>
      <c r="J983" s="44">
        <v>2141015</v>
      </c>
      <c r="K983" s="45">
        <v>0</v>
      </c>
      <c r="L983" s="46">
        <f t="shared" ref="L983:L986" si="462">J983+K983</f>
        <v>2141015</v>
      </c>
      <c r="M983" s="144"/>
      <c r="N983" s="144"/>
      <c r="O983" s="144"/>
      <c r="P983" s="144"/>
      <c r="Q983" s="144"/>
      <c r="R983" s="144"/>
      <c r="S983" s="144"/>
      <c r="T983" s="144"/>
      <c r="U983" s="144"/>
      <c r="V983" s="144"/>
      <c r="W983" s="144"/>
    </row>
    <row r="984" spans="1:23" ht="21.75" customHeight="1">
      <c r="A984" s="1"/>
      <c r="B984" s="71" t="s">
        <v>57</v>
      </c>
      <c r="C984" s="2"/>
      <c r="D984" s="2"/>
      <c r="E984" s="3"/>
      <c r="F984" s="3"/>
      <c r="G984" s="44"/>
      <c r="H984" s="44"/>
      <c r="I984" s="44"/>
      <c r="J984" s="44">
        <v>0</v>
      </c>
      <c r="K984" s="45">
        <v>0</v>
      </c>
      <c r="L984" s="46">
        <f t="shared" si="462"/>
        <v>0</v>
      </c>
      <c r="M984" s="144"/>
      <c r="N984" s="144"/>
      <c r="O984" s="144"/>
      <c r="P984" s="144"/>
      <c r="Q984" s="144"/>
      <c r="R984" s="144"/>
      <c r="S984" s="144"/>
      <c r="T984" s="144"/>
      <c r="U984" s="144"/>
      <c r="V984" s="144"/>
      <c r="W984" s="144"/>
    </row>
    <row r="985" spans="1:23" ht="21.75" customHeight="1">
      <c r="A985" s="1"/>
      <c r="B985" s="43" t="s">
        <v>55</v>
      </c>
      <c r="C985" s="2"/>
      <c r="D985" s="2"/>
      <c r="E985" s="3"/>
      <c r="F985" s="3"/>
      <c r="G985" s="44"/>
      <c r="H985" s="44"/>
      <c r="I985" s="44"/>
      <c r="J985" s="44">
        <v>0</v>
      </c>
      <c r="K985" s="45">
        <v>0</v>
      </c>
      <c r="L985" s="46">
        <f t="shared" si="462"/>
        <v>0</v>
      </c>
      <c r="M985" s="144"/>
      <c r="N985" s="144"/>
      <c r="O985" s="144"/>
      <c r="P985" s="144"/>
      <c r="Q985" s="144"/>
      <c r="R985" s="144"/>
      <c r="S985" s="144"/>
      <c r="T985" s="144"/>
      <c r="U985" s="144"/>
      <c r="V985" s="144"/>
      <c r="W985" s="144"/>
    </row>
    <row r="986" spans="1:23" ht="21.75" customHeight="1">
      <c r="A986" s="1"/>
      <c r="B986" s="43" t="s">
        <v>107</v>
      </c>
      <c r="C986" s="2"/>
      <c r="D986" s="2"/>
      <c r="E986" s="3"/>
      <c r="F986" s="3"/>
      <c r="G986" s="44"/>
      <c r="H986" s="44"/>
      <c r="I986" s="44"/>
      <c r="J986" s="44">
        <v>0</v>
      </c>
      <c r="K986" s="45">
        <v>0</v>
      </c>
      <c r="L986" s="46">
        <f t="shared" si="462"/>
        <v>0</v>
      </c>
      <c r="M986" s="144"/>
      <c r="N986" s="144"/>
      <c r="O986" s="144"/>
      <c r="P986" s="144"/>
      <c r="Q986" s="144"/>
      <c r="R986" s="144"/>
      <c r="S986" s="144"/>
      <c r="T986" s="144"/>
      <c r="U986" s="144"/>
      <c r="V986" s="144"/>
      <c r="W986" s="144"/>
    </row>
    <row r="987" spans="1:23" ht="25.5" customHeight="1" thickBot="1">
      <c r="A987" s="111"/>
      <c r="B987" s="72" t="s">
        <v>13</v>
      </c>
      <c r="C987" s="72"/>
      <c r="D987" s="72"/>
      <c r="E987" s="73"/>
      <c r="F987" s="73"/>
      <c r="G987" s="73"/>
      <c r="H987" s="73"/>
      <c r="I987" s="73"/>
      <c r="J987" s="74">
        <f>SUM(J980:J986)</f>
        <v>2253700</v>
      </c>
      <c r="K987" s="75">
        <f>SUM(K980:K986)</f>
        <v>34085</v>
      </c>
      <c r="L987" s="76">
        <f>SUM(L980:L986)</f>
        <v>2287785</v>
      </c>
      <c r="M987" s="144"/>
      <c r="N987" s="144"/>
      <c r="O987" s="144"/>
      <c r="P987" s="144"/>
      <c r="Q987" s="144"/>
      <c r="R987" s="144"/>
      <c r="S987" s="144"/>
      <c r="T987" s="144"/>
      <c r="U987" s="144"/>
      <c r="V987" s="144"/>
      <c r="W987" s="144"/>
    </row>
    <row r="988" spans="1:23" ht="25.5" customHeight="1" thickTop="1" thickBot="1">
      <c r="A988" s="145"/>
      <c r="B988" s="20" t="s">
        <v>14</v>
      </c>
      <c r="C988" s="20"/>
      <c r="D988" s="20"/>
      <c r="E988" s="21"/>
      <c r="F988" s="21"/>
      <c r="G988" s="21"/>
      <c r="H988" s="21"/>
      <c r="I988" s="21" t="s">
        <v>63</v>
      </c>
      <c r="J988" s="151">
        <f>L988*50%</f>
        <v>323807.5</v>
      </c>
      <c r="K988" s="152">
        <f>L988*50%</f>
        <v>323807.5</v>
      </c>
      <c r="L988" s="78">
        <f>L979-L987</f>
        <v>647615</v>
      </c>
      <c r="M988" s="144"/>
      <c r="N988" s="144"/>
      <c r="O988" s="144"/>
      <c r="P988" s="144"/>
      <c r="Q988" s="144"/>
      <c r="R988" s="144"/>
      <c r="S988" s="144"/>
      <c r="T988" s="144"/>
      <c r="U988" s="144"/>
      <c r="V988" s="144"/>
      <c r="W988" s="144"/>
    </row>
    <row r="989" spans="1:23" ht="21.75" customHeight="1" thickTop="1" thickBot="1">
      <c r="A989" s="365" t="s">
        <v>16</v>
      </c>
      <c r="B989" s="366"/>
      <c r="C989" s="366"/>
      <c r="D989" s="366"/>
      <c r="E989" s="366"/>
      <c r="F989" s="366"/>
      <c r="G989" s="367"/>
      <c r="H989" s="123"/>
      <c r="I989" s="124"/>
      <c r="J989" s="125">
        <v>43495</v>
      </c>
      <c r="K989" s="125">
        <v>43525</v>
      </c>
      <c r="L989" s="126"/>
      <c r="M989" s="144"/>
      <c r="N989" s="144"/>
      <c r="O989" s="144"/>
      <c r="P989" s="144"/>
      <c r="Q989" s="144"/>
      <c r="R989" s="144"/>
      <c r="S989" s="144"/>
      <c r="T989" s="144"/>
      <c r="U989" s="144"/>
      <c r="V989" s="144"/>
      <c r="W989" s="144"/>
    </row>
    <row r="990" spans="1:23" ht="21.75" customHeight="1" thickTop="1">
      <c r="A990" s="144"/>
      <c r="B990" s="144" t="s">
        <v>17</v>
      </c>
      <c r="C990" s="144"/>
      <c r="D990" s="144" t="s">
        <v>18</v>
      </c>
      <c r="E990" s="144"/>
      <c r="F990" s="368" t="s">
        <v>19</v>
      </c>
      <c r="G990" s="368"/>
      <c r="H990" s="368"/>
      <c r="I990" s="147"/>
      <c r="J990" s="368" t="s">
        <v>19</v>
      </c>
      <c r="K990" s="368"/>
      <c r="L990" s="368"/>
      <c r="M990" s="144"/>
      <c r="N990" s="144"/>
      <c r="O990" s="144"/>
      <c r="P990" s="144"/>
      <c r="Q990" s="144"/>
      <c r="R990" s="144"/>
      <c r="S990" s="144"/>
      <c r="T990" s="144"/>
      <c r="U990" s="144"/>
      <c r="V990" s="144"/>
      <c r="W990" s="144"/>
    </row>
    <row r="991" spans="1:23" ht="18">
      <c r="A991" s="79" t="s">
        <v>0</v>
      </c>
      <c r="B991" s="118"/>
      <c r="C991" s="79"/>
      <c r="D991" s="79"/>
      <c r="E991" s="79"/>
      <c r="F991" s="79"/>
      <c r="G991" s="79"/>
      <c r="H991" s="79"/>
      <c r="I991" s="79"/>
      <c r="J991" s="79"/>
      <c r="K991" s="79"/>
      <c r="L991" s="82">
        <v>33</v>
      </c>
    </row>
    <row r="992" spans="1:23" ht="15.75">
      <c r="A992" s="358" t="s">
        <v>134</v>
      </c>
      <c r="B992" s="358"/>
      <c r="C992" s="358"/>
      <c r="D992" s="358"/>
      <c r="E992" s="358"/>
      <c r="F992" s="358"/>
      <c r="G992" s="358"/>
      <c r="H992" s="358"/>
      <c r="I992" s="358"/>
      <c r="J992" s="358"/>
      <c r="K992" s="358"/>
      <c r="L992" s="358"/>
    </row>
    <row r="993" spans="1:14" ht="15.75">
      <c r="A993" s="359" t="s">
        <v>52</v>
      </c>
      <c r="B993" s="359"/>
      <c r="C993" s="359"/>
      <c r="D993" s="359"/>
      <c r="E993" s="359"/>
      <c r="F993" s="359"/>
      <c r="G993" s="359"/>
      <c r="H993" s="359"/>
      <c r="I993" s="359"/>
      <c r="J993" s="359"/>
      <c r="K993" s="359"/>
      <c r="L993" s="359"/>
    </row>
    <row r="994" spans="1:14" ht="16.5" thickBot="1">
      <c r="A994" s="359" t="s">
        <v>135</v>
      </c>
      <c r="B994" s="359"/>
      <c r="C994" s="359"/>
      <c r="D994" s="359"/>
      <c r="E994" s="359"/>
      <c r="F994" s="359"/>
      <c r="G994" s="359"/>
      <c r="H994" s="359"/>
      <c r="I994" s="359"/>
      <c r="J994" s="359"/>
      <c r="K994" s="359"/>
      <c r="L994" s="359"/>
    </row>
    <row r="995" spans="1:14" ht="17.25" thickTop="1" thickBot="1">
      <c r="A995" s="47" t="s">
        <v>4</v>
      </c>
      <c r="B995" s="160" t="s">
        <v>47</v>
      </c>
      <c r="C995" s="160" t="s">
        <v>6</v>
      </c>
      <c r="D995" s="160" t="s">
        <v>21</v>
      </c>
      <c r="E995" s="160" t="s">
        <v>29</v>
      </c>
      <c r="F995" s="360" t="s">
        <v>7</v>
      </c>
      <c r="G995" s="360"/>
      <c r="H995" s="360"/>
      <c r="I995" s="361"/>
      <c r="J995" s="362" t="s">
        <v>33</v>
      </c>
      <c r="K995" s="363"/>
      <c r="L995" s="364"/>
    </row>
    <row r="996" spans="1:14" ht="16.5" thickTop="1">
      <c r="A996" s="1"/>
      <c r="B996" s="29"/>
      <c r="C996" s="85" t="s">
        <v>8</v>
      </c>
      <c r="D996" s="85" t="s">
        <v>20</v>
      </c>
      <c r="E996" s="85" t="s">
        <v>30</v>
      </c>
      <c r="F996" s="63" t="s">
        <v>27</v>
      </c>
      <c r="G996" s="64" t="s">
        <v>25</v>
      </c>
      <c r="H996" s="65" t="s">
        <v>31</v>
      </c>
      <c r="I996" s="66" t="s">
        <v>25</v>
      </c>
      <c r="J996" s="64" t="s">
        <v>35</v>
      </c>
      <c r="K996" s="119" t="s">
        <v>36</v>
      </c>
      <c r="L996" s="120" t="s">
        <v>34</v>
      </c>
    </row>
    <row r="997" spans="1:14" ht="18">
      <c r="A997" s="1"/>
      <c r="B997" s="2" t="s">
        <v>41</v>
      </c>
      <c r="C997" s="29" t="s">
        <v>8</v>
      </c>
      <c r="D997" s="29" t="s">
        <v>42</v>
      </c>
      <c r="E997" s="29" t="s">
        <v>9</v>
      </c>
      <c r="F997" s="67" t="s">
        <v>28</v>
      </c>
      <c r="G997" s="68" t="s">
        <v>26</v>
      </c>
      <c r="H997" s="69" t="s">
        <v>10</v>
      </c>
      <c r="I997" s="70" t="s">
        <v>32</v>
      </c>
      <c r="J997" s="90" t="s">
        <v>28</v>
      </c>
      <c r="K997" s="91" t="s">
        <v>37</v>
      </c>
      <c r="L997" s="92" t="s">
        <v>38</v>
      </c>
    </row>
    <row r="998" spans="1:14" ht="18">
      <c r="A998" s="1">
        <v>1</v>
      </c>
      <c r="B998" s="2" t="s">
        <v>43</v>
      </c>
      <c r="C998" s="2"/>
      <c r="D998" s="2"/>
      <c r="E998" s="3">
        <v>750</v>
      </c>
      <c r="F998" s="56">
        <f>F967+H967</f>
        <v>3848</v>
      </c>
      <c r="G998" s="5">
        <f>F998*E998</f>
        <v>2886000</v>
      </c>
      <c r="H998" s="59">
        <v>379</v>
      </c>
      <c r="I998" s="7">
        <f>H998*E998</f>
        <v>284250</v>
      </c>
      <c r="J998" s="5">
        <f>G998</f>
        <v>2886000</v>
      </c>
      <c r="K998" s="8">
        <f>I998</f>
        <v>284250</v>
      </c>
      <c r="L998" s="9">
        <f>J998+K998</f>
        <v>3170250</v>
      </c>
    </row>
    <row r="999" spans="1:14" ht="18">
      <c r="A999" s="1">
        <v>2</v>
      </c>
      <c r="B999" s="2" t="s">
        <v>44</v>
      </c>
      <c r="C999" s="2"/>
      <c r="D999" s="2"/>
      <c r="E999" s="3">
        <v>200</v>
      </c>
      <c r="F999" s="56">
        <f>F968+H968</f>
        <v>247</v>
      </c>
      <c r="G999" s="5">
        <f t="shared" ref="G999" si="463">F999*E999</f>
        <v>49400</v>
      </c>
      <c r="H999" s="59">
        <v>25</v>
      </c>
      <c r="I999" s="7">
        <f t="shared" ref="I999" si="464">H999*E999</f>
        <v>5000</v>
      </c>
      <c r="J999" s="5">
        <f t="shared" ref="J999" si="465">G999</f>
        <v>49400</v>
      </c>
      <c r="K999" s="8">
        <f t="shared" ref="K999" si="466">I999</f>
        <v>5000</v>
      </c>
      <c r="L999" s="9">
        <f t="shared" ref="L999" si="467">J999+K999</f>
        <v>54400</v>
      </c>
    </row>
    <row r="1000" spans="1:14" ht="18">
      <c r="A1000" s="1"/>
      <c r="B1000" s="2"/>
      <c r="C1000" s="2"/>
      <c r="D1000" s="2"/>
      <c r="E1000" s="3"/>
      <c r="F1000" s="56"/>
      <c r="G1000" s="5"/>
      <c r="H1000" s="59"/>
      <c r="I1000" s="7"/>
      <c r="J1000" s="5"/>
      <c r="K1000" s="8"/>
      <c r="L1000" s="9"/>
    </row>
    <row r="1001" spans="1:14" ht="18">
      <c r="A1001" s="1"/>
      <c r="B1001" s="2"/>
      <c r="C1001" s="2"/>
      <c r="D1001" s="2"/>
      <c r="E1001" s="3"/>
      <c r="F1001" s="56"/>
      <c r="G1001" s="5"/>
      <c r="H1001" s="59"/>
      <c r="I1001" s="7"/>
      <c r="J1001" s="5"/>
      <c r="K1001" s="8"/>
      <c r="L1001" s="9"/>
    </row>
    <row r="1002" spans="1:14" ht="18.75" thickBot="1">
      <c r="A1002" s="10"/>
      <c r="B1002" s="11"/>
      <c r="C1002" s="11"/>
      <c r="D1002" s="11"/>
      <c r="E1002" s="12"/>
      <c r="F1002" s="57"/>
      <c r="G1002" s="14"/>
      <c r="H1002" s="60"/>
      <c r="I1002" s="16"/>
      <c r="J1002" s="14"/>
      <c r="K1002" s="17"/>
      <c r="L1002" s="18"/>
      <c r="N1002" s="186">
        <f>+L998+L999+L1006</f>
        <v>3228690</v>
      </c>
    </row>
    <row r="1003" spans="1:14" ht="19.5" thickTop="1" thickBot="1">
      <c r="A1003" s="154"/>
      <c r="B1003" s="20" t="s">
        <v>50</v>
      </c>
      <c r="C1003" s="20"/>
      <c r="D1003" s="20"/>
      <c r="E1003" s="21"/>
      <c r="F1003" s="58">
        <f t="shared" ref="F1003:L1003" si="468">SUM(F998:F1002)</f>
        <v>4095</v>
      </c>
      <c r="G1003" s="23">
        <f t="shared" si="468"/>
        <v>2935400</v>
      </c>
      <c r="H1003" s="61">
        <f t="shared" si="468"/>
        <v>404</v>
      </c>
      <c r="I1003" s="25">
        <f t="shared" si="468"/>
        <v>289250</v>
      </c>
      <c r="J1003" s="23">
        <f t="shared" si="468"/>
        <v>2935400</v>
      </c>
      <c r="K1003" s="26">
        <f t="shared" si="468"/>
        <v>289250</v>
      </c>
      <c r="L1003" s="27">
        <f t="shared" si="468"/>
        <v>3224650</v>
      </c>
    </row>
    <row r="1004" spans="1:14" ht="18.75" thickTop="1">
      <c r="A1004" s="47">
        <v>3</v>
      </c>
      <c r="B1004" s="159" t="s">
        <v>48</v>
      </c>
      <c r="C1004" s="159"/>
      <c r="D1004" s="159"/>
      <c r="E1004" s="49">
        <v>0</v>
      </c>
      <c r="F1004" s="50">
        <v>0</v>
      </c>
      <c r="G1004" s="51">
        <v>0</v>
      </c>
      <c r="H1004" s="53">
        <v>0</v>
      </c>
      <c r="I1004" s="51">
        <v>0</v>
      </c>
      <c r="J1004" s="51">
        <v>0</v>
      </c>
      <c r="K1004" s="51">
        <v>0</v>
      </c>
      <c r="L1004" s="54">
        <v>0</v>
      </c>
    </row>
    <row r="1005" spans="1:14" ht="18">
      <c r="A1005" s="1">
        <v>4</v>
      </c>
      <c r="B1005" s="2" t="s">
        <v>45</v>
      </c>
      <c r="C1005" s="2"/>
      <c r="D1005" s="2"/>
      <c r="E1005" s="3">
        <v>20</v>
      </c>
      <c r="F1005" s="4">
        <v>0</v>
      </c>
      <c r="G1005" s="5">
        <f t="shared" ref="G1005:G1006" si="469">F1005*E1005</f>
        <v>0</v>
      </c>
      <c r="H1005" s="6">
        <v>0</v>
      </c>
      <c r="I1005" s="5">
        <f t="shared" ref="I1005:I1007" si="470">H1005*E1005</f>
        <v>0</v>
      </c>
      <c r="J1005" s="5">
        <f t="shared" ref="J1005:J1007" si="471">G1005</f>
        <v>0</v>
      </c>
      <c r="K1005" s="5">
        <f t="shared" ref="K1005:K1007" si="472">I1005</f>
        <v>0</v>
      </c>
      <c r="L1005" s="9">
        <f t="shared" ref="L1005:L1007" si="473">J1005+K1005</f>
        <v>0</v>
      </c>
    </row>
    <row r="1006" spans="1:14" ht="18">
      <c r="A1006" s="1">
        <v>5</v>
      </c>
      <c r="B1006" s="135" t="s">
        <v>142</v>
      </c>
      <c r="C1006" s="2"/>
      <c r="D1006" s="2"/>
      <c r="E1006" s="3">
        <v>10</v>
      </c>
      <c r="F1006" s="4">
        <v>0</v>
      </c>
      <c r="G1006" s="5">
        <f t="shared" si="469"/>
        <v>0</v>
      </c>
      <c r="H1006" s="6">
        <v>404</v>
      </c>
      <c r="I1006" s="5">
        <f t="shared" si="470"/>
        <v>4040</v>
      </c>
      <c r="J1006" s="5">
        <f t="shared" si="471"/>
        <v>0</v>
      </c>
      <c r="K1006" s="5">
        <f t="shared" si="472"/>
        <v>4040</v>
      </c>
      <c r="L1006" s="9">
        <f t="shared" si="473"/>
        <v>4040</v>
      </c>
    </row>
    <row r="1007" spans="1:14" ht="18">
      <c r="A1007" s="1">
        <v>6</v>
      </c>
      <c r="B1007" s="135" t="s">
        <v>123</v>
      </c>
      <c r="C1007" s="2"/>
      <c r="D1007" s="2"/>
      <c r="E1007" s="3"/>
      <c r="F1007" s="4">
        <v>0</v>
      </c>
      <c r="G1007" s="5">
        <v>0</v>
      </c>
      <c r="H1007" s="6"/>
      <c r="I1007" s="5">
        <f t="shared" si="470"/>
        <v>0</v>
      </c>
      <c r="J1007" s="5">
        <f t="shared" si="471"/>
        <v>0</v>
      </c>
      <c r="K1007" s="5">
        <f t="shared" si="472"/>
        <v>0</v>
      </c>
      <c r="L1007" s="9">
        <f t="shared" si="473"/>
        <v>0</v>
      </c>
    </row>
    <row r="1008" spans="1:14" ht="18">
      <c r="A1008" s="10"/>
      <c r="B1008" s="11"/>
      <c r="C1008" s="11"/>
      <c r="D1008" s="11"/>
      <c r="E1008" s="12"/>
      <c r="F1008" s="13"/>
      <c r="G1008" s="52"/>
      <c r="H1008" s="15"/>
      <c r="I1008" s="52"/>
      <c r="J1008" s="52"/>
      <c r="K1008" s="52"/>
      <c r="L1008" s="18"/>
    </row>
    <row r="1009" spans="1:12" ht="18.75" thickBot="1">
      <c r="A1009" s="32"/>
      <c r="B1009" s="33" t="s">
        <v>49</v>
      </c>
      <c r="C1009" s="33"/>
      <c r="D1009" s="33"/>
      <c r="E1009" s="34"/>
      <c r="F1009" s="34">
        <f t="shared" ref="F1009:L1009" si="474">SUM(F1004:F1008)</f>
        <v>0</v>
      </c>
      <c r="G1009" s="34">
        <f t="shared" si="474"/>
        <v>0</v>
      </c>
      <c r="H1009" s="34">
        <f t="shared" si="474"/>
        <v>404</v>
      </c>
      <c r="I1009" s="34">
        <f t="shared" si="474"/>
        <v>4040</v>
      </c>
      <c r="J1009" s="34">
        <f t="shared" si="474"/>
        <v>0</v>
      </c>
      <c r="K1009" s="34">
        <f t="shared" si="474"/>
        <v>4040</v>
      </c>
      <c r="L1009" s="35">
        <f t="shared" si="474"/>
        <v>4040</v>
      </c>
    </row>
    <row r="1010" spans="1:12" ht="19.5" thickTop="1" thickBot="1">
      <c r="A1010" s="154"/>
      <c r="B1010" s="20" t="s">
        <v>11</v>
      </c>
      <c r="C1010" s="20"/>
      <c r="D1010" s="36"/>
      <c r="E1010" s="21"/>
      <c r="F1010" s="22">
        <v>0</v>
      </c>
      <c r="G1010" s="23">
        <f>G1003+G1009</f>
        <v>2935400</v>
      </c>
      <c r="H1010" s="37">
        <v>0</v>
      </c>
      <c r="I1010" s="55">
        <f>I1003+I1009</f>
        <v>293290</v>
      </c>
      <c r="J1010" s="39">
        <f>J1003+J1009</f>
        <v>2935400</v>
      </c>
      <c r="K1010" s="40">
        <f>K1003+K1009</f>
        <v>293290</v>
      </c>
      <c r="L1010" s="27">
        <f>L1003+L1009</f>
        <v>3228690</v>
      </c>
    </row>
    <row r="1011" spans="1:12" ht="18.75" thickTop="1">
      <c r="A1011" s="28"/>
      <c r="B1011" s="41" t="s">
        <v>12</v>
      </c>
      <c r="C1011" s="29">
        <v>0</v>
      </c>
      <c r="D1011" s="29">
        <v>0</v>
      </c>
      <c r="E1011" s="30">
        <v>0</v>
      </c>
      <c r="F1011" s="30">
        <v>0</v>
      </c>
      <c r="G1011" s="30">
        <v>0</v>
      </c>
      <c r="H1011" s="30">
        <v>0</v>
      </c>
      <c r="I1011" s="30">
        <v>0</v>
      </c>
      <c r="J1011" s="30">
        <v>0</v>
      </c>
      <c r="K1011" s="31">
        <v>0</v>
      </c>
      <c r="L1011" s="42">
        <v>0</v>
      </c>
    </row>
    <row r="1012" spans="1:12" ht="18">
      <c r="A1012" s="1"/>
      <c r="B1012" s="43" t="s">
        <v>89</v>
      </c>
      <c r="C1012" s="2"/>
      <c r="D1012" s="2"/>
      <c r="E1012" s="3"/>
      <c r="F1012" s="3">
        <v>0</v>
      </c>
      <c r="G1012" s="44">
        <f>G1003*5%</f>
        <v>146770</v>
      </c>
      <c r="H1012" s="44">
        <v>0</v>
      </c>
      <c r="I1012" s="150">
        <f>I1003*5%</f>
        <v>14462.5</v>
      </c>
      <c r="J1012" s="44">
        <f>J1003*5%</f>
        <v>146770</v>
      </c>
      <c r="K1012" s="45">
        <f>K1003*5%</f>
        <v>14462.5</v>
      </c>
      <c r="L1012" s="46">
        <f>J1012+K1012</f>
        <v>161232.5</v>
      </c>
    </row>
    <row r="1013" spans="1:12" ht="18">
      <c r="A1013" s="1"/>
      <c r="B1013" s="43" t="s">
        <v>53</v>
      </c>
      <c r="C1013" s="2"/>
      <c r="D1013" s="2"/>
      <c r="E1013" s="3"/>
      <c r="F1013" s="3"/>
      <c r="G1013" s="44"/>
      <c r="H1013" s="44"/>
      <c r="I1013" s="44"/>
      <c r="J1013" s="44">
        <v>0</v>
      </c>
      <c r="K1013" s="45">
        <v>0</v>
      </c>
      <c r="L1013" s="46">
        <f>J1013+K1013</f>
        <v>0</v>
      </c>
    </row>
    <row r="1014" spans="1:12" ht="18">
      <c r="A1014" s="1"/>
      <c r="B1014" s="43" t="s">
        <v>66</v>
      </c>
      <c r="C1014" s="2"/>
      <c r="D1014" s="2"/>
      <c r="E1014" s="3"/>
      <c r="F1014" s="3"/>
      <c r="G1014" s="44"/>
      <c r="H1014" s="44"/>
      <c r="I1014" s="44"/>
      <c r="J1014" s="44">
        <f>+L988</f>
        <v>647615</v>
      </c>
      <c r="K1014" s="45">
        <v>0</v>
      </c>
      <c r="L1014" s="46">
        <f t="shared" ref="L1014:L1017" si="475">J1014+K1014</f>
        <v>647615</v>
      </c>
    </row>
    <row r="1015" spans="1:12" ht="18">
      <c r="A1015" s="1"/>
      <c r="B1015" s="71" t="s">
        <v>57</v>
      </c>
      <c r="C1015" s="2"/>
      <c r="D1015" s="2"/>
      <c r="E1015" s="3"/>
      <c r="F1015" s="3"/>
      <c r="G1015" s="44"/>
      <c r="H1015" s="44"/>
      <c r="I1015" s="44"/>
      <c r="J1015" s="44">
        <v>0</v>
      </c>
      <c r="K1015" s="45">
        <v>0</v>
      </c>
      <c r="L1015" s="46">
        <f t="shared" si="475"/>
        <v>0</v>
      </c>
    </row>
    <row r="1016" spans="1:12" ht="18">
      <c r="A1016" s="1"/>
      <c r="B1016" s="43" t="s">
        <v>55</v>
      </c>
      <c r="C1016" s="2"/>
      <c r="D1016" s="2"/>
      <c r="E1016" s="3"/>
      <c r="F1016" s="3"/>
      <c r="G1016" s="44"/>
      <c r="H1016" s="44"/>
      <c r="I1016" s="44"/>
      <c r="J1016" s="44">
        <v>0</v>
      </c>
      <c r="K1016" s="45">
        <v>0</v>
      </c>
      <c r="L1016" s="46">
        <f t="shared" si="475"/>
        <v>0</v>
      </c>
    </row>
    <row r="1017" spans="1:12" ht="18">
      <c r="A1017" s="1"/>
      <c r="B1017" s="43" t="s">
        <v>107</v>
      </c>
      <c r="C1017" s="2"/>
      <c r="D1017" s="2"/>
      <c r="E1017" s="3"/>
      <c r="F1017" s="3"/>
      <c r="G1017" s="44"/>
      <c r="H1017" s="44"/>
      <c r="I1017" s="44"/>
      <c r="J1017" s="44">
        <v>0</v>
      </c>
      <c r="K1017" s="45">
        <v>0</v>
      </c>
      <c r="L1017" s="46">
        <f t="shared" si="475"/>
        <v>0</v>
      </c>
    </row>
    <row r="1018" spans="1:12" ht="18.75" thickBot="1">
      <c r="A1018" s="111"/>
      <c r="B1018" s="72" t="s">
        <v>13</v>
      </c>
      <c r="C1018" s="72"/>
      <c r="D1018" s="72"/>
      <c r="E1018" s="73"/>
      <c r="F1018" s="73"/>
      <c r="G1018" s="73"/>
      <c r="H1018" s="73"/>
      <c r="I1018" s="73"/>
      <c r="J1018" s="74">
        <f>SUM(J1011:J1017)</f>
        <v>794385</v>
      </c>
      <c r="K1018" s="75">
        <f>SUM(K1011:K1017)</f>
        <v>14462.5</v>
      </c>
      <c r="L1018" s="76">
        <f>SUM(L1011:L1017)</f>
        <v>808847.5</v>
      </c>
    </row>
    <row r="1019" spans="1:12" ht="19.5" thickTop="1" thickBot="1">
      <c r="A1019" s="154"/>
      <c r="B1019" s="20" t="s">
        <v>14</v>
      </c>
      <c r="C1019" s="20"/>
      <c r="D1019" s="20"/>
      <c r="E1019" s="21"/>
      <c r="F1019" s="21"/>
      <c r="G1019" s="21"/>
      <c r="H1019" s="21"/>
      <c r="I1019" s="21" t="s">
        <v>63</v>
      </c>
      <c r="J1019" s="151">
        <f>L1019*50%</f>
        <v>1209921.25</v>
      </c>
      <c r="K1019" s="152">
        <f>L1019*50%</f>
        <v>1209921.25</v>
      </c>
      <c r="L1019" s="78">
        <f>L1010-L1018</f>
        <v>2419842.5</v>
      </c>
    </row>
    <row r="1020" spans="1:12" ht="17.25" thickTop="1" thickBot="1">
      <c r="A1020" s="365" t="s">
        <v>16</v>
      </c>
      <c r="B1020" s="366"/>
      <c r="C1020" s="366"/>
      <c r="D1020" s="366"/>
      <c r="E1020" s="366"/>
      <c r="F1020" s="366"/>
      <c r="G1020" s="367"/>
      <c r="H1020" s="123"/>
      <c r="I1020" s="124"/>
      <c r="J1020" s="125">
        <v>43495</v>
      </c>
      <c r="K1020" s="125">
        <v>43525</v>
      </c>
      <c r="L1020" s="126"/>
    </row>
    <row r="1021" spans="1:12" ht="18.75" thickTop="1">
      <c r="A1021" s="153"/>
      <c r="B1021" s="153" t="s">
        <v>17</v>
      </c>
      <c r="C1021" s="153"/>
      <c r="D1021" s="153" t="s">
        <v>18</v>
      </c>
      <c r="E1021" s="153"/>
      <c r="F1021" s="368" t="s">
        <v>19</v>
      </c>
      <c r="G1021" s="368"/>
      <c r="H1021" s="368"/>
      <c r="I1021" s="158"/>
      <c r="J1021" s="368" t="s">
        <v>19</v>
      </c>
      <c r="K1021" s="368"/>
      <c r="L1021" s="368"/>
    </row>
  </sheetData>
  <mergeCells count="285">
    <mergeCell ref="A868:L868"/>
    <mergeCell ref="A869:L869"/>
    <mergeCell ref="A870:L870"/>
    <mergeCell ref="F871:I871"/>
    <mergeCell ref="J871:L871"/>
    <mergeCell ref="A896:G896"/>
    <mergeCell ref="F897:H897"/>
    <mergeCell ref="J897:L897"/>
    <mergeCell ref="F649:H649"/>
    <mergeCell ref="A745:L745"/>
    <mergeCell ref="A746:L746"/>
    <mergeCell ref="F747:I747"/>
    <mergeCell ref="J747:L747"/>
    <mergeCell ref="A772:G772"/>
    <mergeCell ref="H772:L772"/>
    <mergeCell ref="F773:H773"/>
    <mergeCell ref="J773:L773"/>
    <mergeCell ref="A713:L713"/>
    <mergeCell ref="A714:L714"/>
    <mergeCell ref="A715:L715"/>
    <mergeCell ref="F716:I716"/>
    <mergeCell ref="J716:L716"/>
    <mergeCell ref="A741:G741"/>
    <mergeCell ref="F742:H742"/>
    <mergeCell ref="J742:L742"/>
    <mergeCell ref="A744:L744"/>
    <mergeCell ref="A682:L682"/>
    <mergeCell ref="A683:L683"/>
    <mergeCell ref="A684:L684"/>
    <mergeCell ref="F685:I685"/>
    <mergeCell ref="J685:L685"/>
    <mergeCell ref="A710:G710"/>
    <mergeCell ref="F711:H711"/>
    <mergeCell ref="J711:L711"/>
    <mergeCell ref="A653:L653"/>
    <mergeCell ref="F654:I654"/>
    <mergeCell ref="J654:L654"/>
    <mergeCell ref="A679:G679"/>
    <mergeCell ref="F680:H680"/>
    <mergeCell ref="J680:L680"/>
    <mergeCell ref="A620:L620"/>
    <mergeCell ref="J649:L649"/>
    <mergeCell ref="A651:L651"/>
    <mergeCell ref="A622:L622"/>
    <mergeCell ref="F623:I623"/>
    <mergeCell ref="J623:L623"/>
    <mergeCell ref="A648:G648"/>
    <mergeCell ref="A652:L652"/>
    <mergeCell ref="A465:L465"/>
    <mergeCell ref="A466:L466"/>
    <mergeCell ref="A467:L467"/>
    <mergeCell ref="F468:I468"/>
    <mergeCell ref="J468:L468"/>
    <mergeCell ref="A493:G493"/>
    <mergeCell ref="H493:L493"/>
    <mergeCell ref="F494:H494"/>
    <mergeCell ref="J494:L494"/>
    <mergeCell ref="A434:L434"/>
    <mergeCell ref="A435:L435"/>
    <mergeCell ref="A436:L436"/>
    <mergeCell ref="F437:I437"/>
    <mergeCell ref="J437:L437"/>
    <mergeCell ref="A462:G462"/>
    <mergeCell ref="H462:L462"/>
    <mergeCell ref="F463:H463"/>
    <mergeCell ref="J463:L463"/>
    <mergeCell ref="A372:L372"/>
    <mergeCell ref="A373:L373"/>
    <mergeCell ref="A374:L374"/>
    <mergeCell ref="F375:I375"/>
    <mergeCell ref="J375:L375"/>
    <mergeCell ref="A400:G400"/>
    <mergeCell ref="H400:L400"/>
    <mergeCell ref="F401:H401"/>
    <mergeCell ref="J401:L401"/>
    <mergeCell ref="A369:G369"/>
    <mergeCell ref="H369:L369"/>
    <mergeCell ref="F370:H370"/>
    <mergeCell ref="J370:L370"/>
    <mergeCell ref="A341:L341"/>
    <mergeCell ref="A342:L342"/>
    <mergeCell ref="A343:L343"/>
    <mergeCell ref="F344:I344"/>
    <mergeCell ref="J344:L344"/>
    <mergeCell ref="A279:L279"/>
    <mergeCell ref="F246:H246"/>
    <mergeCell ref="J246:L246"/>
    <mergeCell ref="A249:L249"/>
    <mergeCell ref="A250:L250"/>
    <mergeCell ref="F251:I251"/>
    <mergeCell ref="A338:G338"/>
    <mergeCell ref="H338:L338"/>
    <mergeCell ref="F339:H339"/>
    <mergeCell ref="J339:L339"/>
    <mergeCell ref="F308:H308"/>
    <mergeCell ref="J308:L308"/>
    <mergeCell ref="A310:L310"/>
    <mergeCell ref="A311:L311"/>
    <mergeCell ref="A312:L312"/>
    <mergeCell ref="A64:L64"/>
    <mergeCell ref="F65:I65"/>
    <mergeCell ref="J65:L65"/>
    <mergeCell ref="A218:L218"/>
    <mergeCell ref="A219:L219"/>
    <mergeCell ref="F220:I220"/>
    <mergeCell ref="J220:L220"/>
    <mergeCell ref="A245:G245"/>
    <mergeCell ref="H245:L245"/>
    <mergeCell ref="A217:L217"/>
    <mergeCell ref="A90:G90"/>
    <mergeCell ref="H90:L90"/>
    <mergeCell ref="F91:H91"/>
    <mergeCell ref="J91:L91"/>
    <mergeCell ref="A93:L93"/>
    <mergeCell ref="A94:L94"/>
    <mergeCell ref="F184:H184"/>
    <mergeCell ref="J184:L184"/>
    <mergeCell ref="A95:L95"/>
    <mergeCell ref="F96:I96"/>
    <mergeCell ref="J96:L96"/>
    <mergeCell ref="A121:G121"/>
    <mergeCell ref="H121:L121"/>
    <mergeCell ref="F122:H122"/>
    <mergeCell ref="A1:L1"/>
    <mergeCell ref="A62:L62"/>
    <mergeCell ref="A63:L63"/>
    <mergeCell ref="A3:L3"/>
    <mergeCell ref="C23:J23"/>
    <mergeCell ref="F4:I4"/>
    <mergeCell ref="J4:L4"/>
    <mergeCell ref="J25:L25"/>
    <mergeCell ref="F25:H25"/>
    <mergeCell ref="F60:H60"/>
    <mergeCell ref="J60:L60"/>
    <mergeCell ref="A59:G59"/>
    <mergeCell ref="H59:L59"/>
    <mergeCell ref="A31:L31"/>
    <mergeCell ref="A32:L32"/>
    <mergeCell ref="A33:L33"/>
    <mergeCell ref="F34:I34"/>
    <mergeCell ref="J34:L34"/>
    <mergeCell ref="A2:L2"/>
    <mergeCell ref="A24:L24"/>
    <mergeCell ref="J122:L122"/>
    <mergeCell ref="A152:G152"/>
    <mergeCell ref="H152:L152"/>
    <mergeCell ref="A124:L124"/>
    <mergeCell ref="A125:L125"/>
    <mergeCell ref="A126:L126"/>
    <mergeCell ref="F127:I127"/>
    <mergeCell ref="A431:G431"/>
    <mergeCell ref="F432:H432"/>
    <mergeCell ref="J432:L432"/>
    <mergeCell ref="A186:L186"/>
    <mergeCell ref="A187:L187"/>
    <mergeCell ref="J251:L251"/>
    <mergeCell ref="A214:G214"/>
    <mergeCell ref="H214:L214"/>
    <mergeCell ref="F215:H215"/>
    <mergeCell ref="J215:L215"/>
    <mergeCell ref="A403:L403"/>
    <mergeCell ref="A404:L404"/>
    <mergeCell ref="A405:L405"/>
    <mergeCell ref="F406:I406"/>
    <mergeCell ref="J406:L406"/>
    <mergeCell ref="A188:L188"/>
    <mergeCell ref="F189:I189"/>
    <mergeCell ref="J189:L189"/>
    <mergeCell ref="A280:L280"/>
    <mergeCell ref="A281:L281"/>
    <mergeCell ref="F282:I282"/>
    <mergeCell ref="A248:L248"/>
    <mergeCell ref="F313:I313"/>
    <mergeCell ref="J313:L313"/>
    <mergeCell ref="J127:L127"/>
    <mergeCell ref="A156:L156"/>
    <mergeCell ref="A157:L157"/>
    <mergeCell ref="F158:I158"/>
    <mergeCell ref="J158:L158"/>
    <mergeCell ref="A183:G183"/>
    <mergeCell ref="H183:L183"/>
    <mergeCell ref="F153:H153"/>
    <mergeCell ref="J153:L153"/>
    <mergeCell ref="A155:L155"/>
    <mergeCell ref="J282:L282"/>
    <mergeCell ref="A307:G307"/>
    <mergeCell ref="H307:L307"/>
    <mergeCell ref="A276:G276"/>
    <mergeCell ref="H276:L276"/>
    <mergeCell ref="F277:H277"/>
    <mergeCell ref="J277:L277"/>
    <mergeCell ref="A496:L496"/>
    <mergeCell ref="A497:L497"/>
    <mergeCell ref="A498:L498"/>
    <mergeCell ref="F499:I499"/>
    <mergeCell ref="J499:L499"/>
    <mergeCell ref="A524:G524"/>
    <mergeCell ref="H524:L524"/>
    <mergeCell ref="F525:H525"/>
    <mergeCell ref="J525:L525"/>
    <mergeCell ref="A527:L527"/>
    <mergeCell ref="A528:L528"/>
    <mergeCell ref="A529:L529"/>
    <mergeCell ref="F530:I530"/>
    <mergeCell ref="J530:L530"/>
    <mergeCell ref="A555:G555"/>
    <mergeCell ref="F556:H556"/>
    <mergeCell ref="J556:L556"/>
    <mergeCell ref="A558:L558"/>
    <mergeCell ref="A559:L559"/>
    <mergeCell ref="A560:L560"/>
    <mergeCell ref="F561:I561"/>
    <mergeCell ref="J561:L561"/>
    <mergeCell ref="A586:G586"/>
    <mergeCell ref="H586:L586"/>
    <mergeCell ref="F587:H587"/>
    <mergeCell ref="J587:L587"/>
    <mergeCell ref="A621:L621"/>
    <mergeCell ref="A589:L589"/>
    <mergeCell ref="A590:L590"/>
    <mergeCell ref="A591:L591"/>
    <mergeCell ref="F592:I592"/>
    <mergeCell ref="J592:L592"/>
    <mergeCell ref="A617:G617"/>
    <mergeCell ref="F618:H618"/>
    <mergeCell ref="J618:L618"/>
    <mergeCell ref="A806:L806"/>
    <mergeCell ref="A807:L807"/>
    <mergeCell ref="A808:L808"/>
    <mergeCell ref="F809:I809"/>
    <mergeCell ref="J809:L809"/>
    <mergeCell ref="A834:G834"/>
    <mergeCell ref="F835:H835"/>
    <mergeCell ref="J835:L835"/>
    <mergeCell ref="A775:L775"/>
    <mergeCell ref="A776:L776"/>
    <mergeCell ref="A777:L777"/>
    <mergeCell ref="F778:I778"/>
    <mergeCell ref="J778:L778"/>
    <mergeCell ref="A803:G803"/>
    <mergeCell ref="H803:L803"/>
    <mergeCell ref="F804:H804"/>
    <mergeCell ref="J804:L804"/>
    <mergeCell ref="A837:L837"/>
    <mergeCell ref="A838:L838"/>
    <mergeCell ref="A839:L839"/>
    <mergeCell ref="F840:I840"/>
    <mergeCell ref="J840:L840"/>
    <mergeCell ref="A865:G865"/>
    <mergeCell ref="H865:L865"/>
    <mergeCell ref="F866:H866"/>
    <mergeCell ref="J866:L866"/>
    <mergeCell ref="A899:L899"/>
    <mergeCell ref="A900:L900"/>
    <mergeCell ref="A901:L901"/>
    <mergeCell ref="F902:I902"/>
    <mergeCell ref="J902:L902"/>
    <mergeCell ref="A927:G927"/>
    <mergeCell ref="H927:L927"/>
    <mergeCell ref="F928:H928"/>
    <mergeCell ref="J928:L928"/>
    <mergeCell ref="A930:L930"/>
    <mergeCell ref="A931:L931"/>
    <mergeCell ref="A932:L932"/>
    <mergeCell ref="F933:I933"/>
    <mergeCell ref="J933:L933"/>
    <mergeCell ref="A958:G958"/>
    <mergeCell ref="F959:H959"/>
    <mergeCell ref="J959:L959"/>
    <mergeCell ref="A961:L961"/>
    <mergeCell ref="A992:L992"/>
    <mergeCell ref="A993:L993"/>
    <mergeCell ref="A994:L994"/>
    <mergeCell ref="F995:I995"/>
    <mergeCell ref="J995:L995"/>
    <mergeCell ref="A1020:G1020"/>
    <mergeCell ref="F1021:H1021"/>
    <mergeCell ref="J1021:L1021"/>
    <mergeCell ref="A962:L962"/>
    <mergeCell ref="A963:L963"/>
    <mergeCell ref="F964:I964"/>
    <mergeCell ref="J964:L964"/>
    <mergeCell ref="A989:G989"/>
    <mergeCell ref="F990:H990"/>
    <mergeCell ref="J990:L990"/>
  </mergeCells>
  <printOptions horizontalCentered="1"/>
  <pageMargins left="0.19685039370078741" right="0.19685039370078741" top="0.55118110236220474" bottom="0.15748031496062992" header="0" footer="0.31496062992125984"/>
  <pageSetup paperSize="9" scale="80" orientation="landscape" verticalDpi="0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BH1048576"/>
  <sheetViews>
    <sheetView rightToLeft="1" topLeftCell="A10" zoomScale="85" zoomScaleNormal="85" workbookViewId="0">
      <selection activeCell="J13" sqref="J13"/>
    </sheetView>
  </sheetViews>
  <sheetFormatPr defaultRowHeight="15"/>
  <cols>
    <col min="1" max="1" width="2.42578125" bestFit="1" customWidth="1"/>
    <col min="2" max="2" width="7.140625" customWidth="1"/>
    <col min="3" max="3" width="9.140625" hidden="1" customWidth="1"/>
    <col min="4" max="5" width="15.140625" bestFit="1" customWidth="1"/>
    <col min="6" max="6" width="13.5703125" bestFit="1" customWidth="1"/>
    <col min="7" max="7" width="14.42578125" bestFit="1" customWidth="1"/>
    <col min="8" max="8" width="15.5703125" bestFit="1" customWidth="1"/>
    <col min="9" max="9" width="13" customWidth="1"/>
    <col min="10" max="10" width="18.140625" customWidth="1"/>
    <col min="11" max="11" width="14.42578125" customWidth="1"/>
    <col min="12" max="12" width="11.140625" hidden="1" customWidth="1"/>
    <col min="13" max="13" width="8.42578125" hidden="1" customWidth="1"/>
    <col min="14" max="14" width="10.28515625" hidden="1" customWidth="1"/>
    <col min="16" max="16" width="10.42578125" customWidth="1"/>
    <col min="17" max="17" width="15.42578125" bestFit="1" customWidth="1"/>
    <col min="18" max="18" width="11.7109375" style="230" hidden="1" customWidth="1"/>
    <col min="19" max="19" width="9.140625" style="230"/>
    <col min="20" max="20" width="11.7109375" style="230" customWidth="1"/>
    <col min="21" max="21" width="10.7109375" bestFit="1" customWidth="1"/>
    <col min="22" max="22" width="3.140625" style="192" customWidth="1"/>
    <col min="23" max="23" width="12" style="192" customWidth="1"/>
    <col min="24" max="24" width="6.140625" customWidth="1"/>
    <col min="25" max="25" width="34.42578125" bestFit="1" customWidth="1"/>
    <col min="26" max="26" width="6" bestFit="1" customWidth="1"/>
    <col min="27" max="27" width="7.28515625" bestFit="1" customWidth="1"/>
    <col min="28" max="28" width="8.28515625" bestFit="1" customWidth="1"/>
    <col min="29" max="29" width="13.42578125" bestFit="1" customWidth="1"/>
    <col min="30" max="30" width="15.42578125" bestFit="1" customWidth="1"/>
    <col min="31" max="31" width="11.85546875" bestFit="1" customWidth="1"/>
    <col min="32" max="32" width="15.42578125" bestFit="1" customWidth="1"/>
    <col min="33" max="33" width="17.85546875" bestFit="1" customWidth="1"/>
    <col min="34" max="34" width="16.85546875" bestFit="1" customWidth="1"/>
    <col min="35" max="35" width="17.85546875" bestFit="1" customWidth="1"/>
    <col min="36" max="36" width="11" style="182" customWidth="1"/>
    <col min="37" max="39" width="9.140625" style="175"/>
    <col min="40" max="40" width="38.5703125" style="175" bestFit="1" customWidth="1"/>
    <col min="41" max="41" width="14.42578125" style="175" bestFit="1" customWidth="1"/>
    <col min="42" max="60" width="9.140625" style="175"/>
  </cols>
  <sheetData>
    <row r="1" spans="1:41" ht="18">
      <c r="A1" s="190"/>
      <c r="B1" s="193"/>
      <c r="C1" s="193"/>
      <c r="D1" s="193"/>
      <c r="E1" s="193"/>
      <c r="F1" s="190"/>
      <c r="G1" s="190"/>
      <c r="H1" s="231"/>
      <c r="I1" s="231"/>
      <c r="J1" s="231"/>
      <c r="K1" s="231"/>
      <c r="L1" s="231"/>
      <c r="M1" s="231"/>
      <c r="N1" s="231"/>
      <c r="O1" s="231"/>
      <c r="P1" s="192"/>
      <c r="Q1" s="192"/>
      <c r="R1" s="192"/>
      <c r="S1" s="192"/>
      <c r="T1" s="193"/>
      <c r="U1" s="192"/>
      <c r="X1" s="79" t="s">
        <v>0</v>
      </c>
      <c r="Y1" s="118"/>
      <c r="Z1" s="79"/>
      <c r="AA1" s="79"/>
      <c r="AB1" s="79"/>
      <c r="AC1" s="79"/>
      <c r="AD1" s="79"/>
      <c r="AE1" s="79"/>
      <c r="AF1" s="79"/>
      <c r="AG1" s="79"/>
      <c r="AH1" s="79"/>
      <c r="AI1" s="82">
        <v>11</v>
      </c>
      <c r="AJ1" s="181" t="s">
        <v>140</v>
      </c>
    </row>
    <row r="2" spans="1:41" ht="48.75" customHeight="1">
      <c r="A2" s="190"/>
      <c r="B2" s="193"/>
      <c r="C2" s="193"/>
      <c r="D2" s="193"/>
      <c r="E2" s="193"/>
      <c r="F2" s="190"/>
      <c r="G2" s="280" t="s">
        <v>138</v>
      </c>
      <c r="H2" s="281" t="s">
        <v>139</v>
      </c>
      <c r="I2" s="282" t="s">
        <v>178</v>
      </c>
      <c r="J2" s="282" t="s">
        <v>179</v>
      </c>
      <c r="K2" s="282" t="s">
        <v>154</v>
      </c>
      <c r="L2" s="280"/>
      <c r="M2" s="282"/>
      <c r="N2" s="282"/>
      <c r="O2" s="401" t="s">
        <v>186</v>
      </c>
      <c r="P2" s="402"/>
      <c r="Q2" s="192"/>
      <c r="R2" s="192"/>
      <c r="S2" s="192"/>
      <c r="T2" s="193"/>
      <c r="U2" s="193"/>
      <c r="X2" s="358" t="s">
        <v>77</v>
      </c>
      <c r="Y2" s="358"/>
      <c r="Z2" s="358"/>
      <c r="AA2" s="358"/>
      <c r="AB2" s="358"/>
      <c r="AC2" s="358"/>
      <c r="AD2" s="358"/>
      <c r="AE2" s="358"/>
      <c r="AF2" s="358"/>
      <c r="AG2" s="358"/>
      <c r="AH2" s="358"/>
      <c r="AI2" s="358"/>
    </row>
    <row r="3" spans="1:41" ht="27.75" customHeight="1">
      <c r="A3" s="190"/>
      <c r="B3" s="193"/>
      <c r="C3" s="193"/>
      <c r="D3" s="193"/>
      <c r="E3" s="193"/>
      <c r="F3" s="190"/>
      <c r="G3" s="282">
        <f>Table1[[#Totals],[Column1]]</f>
        <v>9</v>
      </c>
      <c r="H3" s="283">
        <f>SUM(E11:E380)+2253700</f>
        <v>3228690</v>
      </c>
      <c r="I3" s="283">
        <f>SUM(M11:M380)+2141003.69+161243.81</f>
        <v>2302247.5</v>
      </c>
      <c r="J3" s="283">
        <f>SUM(N11:N29)</f>
        <v>926442.5</v>
      </c>
      <c r="K3" s="283">
        <f>SUM(F11:F380)+173511.5</f>
        <v>222059</v>
      </c>
      <c r="L3" s="282"/>
      <c r="M3" s="282"/>
      <c r="N3" s="282"/>
      <c r="O3" s="403">
        <f ca="1">SUM(T11:T379)+74500</f>
        <v>98500</v>
      </c>
      <c r="P3" s="403"/>
      <c r="Q3" s="192"/>
      <c r="R3" s="310"/>
      <c r="S3" s="192"/>
      <c r="T3" s="193"/>
      <c r="U3" s="192"/>
      <c r="X3" s="359" t="s">
        <v>52</v>
      </c>
      <c r="Y3" s="359"/>
      <c r="Z3" s="359"/>
      <c r="AA3" s="359"/>
      <c r="AB3" s="359"/>
      <c r="AC3" s="359"/>
      <c r="AD3" s="359"/>
      <c r="AE3" s="359"/>
      <c r="AF3" s="359"/>
      <c r="AG3" s="359"/>
      <c r="AH3" s="359"/>
      <c r="AI3" s="359"/>
    </row>
    <row r="4" spans="1:41" ht="16.5" thickBot="1">
      <c r="A4" s="190"/>
      <c r="B4" s="193"/>
      <c r="C4" s="193"/>
      <c r="D4" s="193"/>
      <c r="E4" s="193"/>
      <c r="F4" s="190"/>
      <c r="G4" s="190"/>
      <c r="H4" s="268"/>
      <c r="I4" s="231"/>
      <c r="J4" s="231"/>
      <c r="K4" s="231"/>
      <c r="L4" s="231"/>
      <c r="M4" s="231"/>
      <c r="N4" s="231"/>
      <c r="O4" s="231"/>
      <c r="P4" s="192"/>
      <c r="Q4" s="310"/>
      <c r="R4" s="311"/>
      <c r="S4" s="193"/>
      <c r="T4" s="193"/>
      <c r="U4" s="192"/>
      <c r="X4" s="359" t="s">
        <v>78</v>
      </c>
      <c r="Y4" s="359"/>
      <c r="Z4" s="359"/>
      <c r="AA4" s="359"/>
      <c r="AB4" s="359"/>
      <c r="AC4" s="359"/>
      <c r="AD4" s="359"/>
      <c r="AE4" s="359"/>
      <c r="AF4" s="359"/>
      <c r="AG4" s="359"/>
      <c r="AH4" s="359"/>
      <c r="AI4" s="359"/>
    </row>
    <row r="5" spans="1:41" ht="17.25" thickTop="1" thickBot="1">
      <c r="A5" s="190"/>
      <c r="B5" s="193"/>
      <c r="C5" s="193"/>
      <c r="D5" s="193"/>
      <c r="E5" s="193"/>
      <c r="F5" s="190"/>
      <c r="G5" s="190"/>
      <c r="H5" s="268"/>
      <c r="I5" s="268"/>
      <c r="J5" s="268"/>
      <c r="K5" s="231"/>
      <c r="L5" s="231"/>
      <c r="M5" s="231"/>
      <c r="N5" s="231"/>
      <c r="O5" s="231"/>
      <c r="P5" s="192"/>
      <c r="Q5" s="192"/>
      <c r="R5" s="193"/>
      <c r="S5" s="193"/>
      <c r="T5" s="193"/>
      <c r="U5" s="192"/>
      <c r="X5" s="47" t="s">
        <v>4</v>
      </c>
      <c r="Y5" s="160" t="s">
        <v>47</v>
      </c>
      <c r="Z5" s="160" t="s">
        <v>6</v>
      </c>
      <c r="AA5" s="160" t="s">
        <v>21</v>
      </c>
      <c r="AB5" s="160" t="s">
        <v>29</v>
      </c>
      <c r="AC5" s="360" t="s">
        <v>7</v>
      </c>
      <c r="AD5" s="360"/>
      <c r="AE5" s="360"/>
      <c r="AF5" s="361"/>
      <c r="AG5" s="362" t="s">
        <v>33</v>
      </c>
      <c r="AH5" s="363"/>
      <c r="AI5" s="364"/>
      <c r="AJ5" s="182">
        <v>1</v>
      </c>
      <c r="AN5" s="230" t="s">
        <v>173</v>
      </c>
      <c r="AO5" s="230" t="s">
        <v>174</v>
      </c>
    </row>
    <row r="6" spans="1:41" ht="16.5" hidden="1" thickTop="1">
      <c r="A6" s="190"/>
      <c r="B6" s="193"/>
      <c r="C6" s="193"/>
      <c r="D6" s="193"/>
      <c r="E6" s="193"/>
      <c r="F6" s="190"/>
      <c r="G6" s="190"/>
      <c r="H6" s="231"/>
      <c r="I6" s="268"/>
      <c r="J6" s="231"/>
      <c r="K6" s="231"/>
      <c r="L6" s="231"/>
      <c r="M6" s="231"/>
      <c r="N6" s="231"/>
      <c r="O6" s="231"/>
      <c r="P6" s="192"/>
      <c r="Q6" s="192"/>
      <c r="R6" s="193"/>
      <c r="S6" s="193"/>
      <c r="T6" s="193"/>
      <c r="U6" s="192"/>
      <c r="X6" s="1"/>
      <c r="Y6" s="29"/>
      <c r="Z6" s="85" t="s">
        <v>8</v>
      </c>
      <c r="AA6" s="85" t="s">
        <v>20</v>
      </c>
      <c r="AB6" s="85" t="s">
        <v>30</v>
      </c>
      <c r="AC6" s="63" t="s">
        <v>27</v>
      </c>
      <c r="AD6" s="64" t="s">
        <v>25</v>
      </c>
      <c r="AE6" s="65" t="s">
        <v>31</v>
      </c>
      <c r="AF6" s="66" t="s">
        <v>25</v>
      </c>
      <c r="AG6" s="64" t="s">
        <v>35</v>
      </c>
      <c r="AH6" s="119" t="s">
        <v>36</v>
      </c>
      <c r="AI6" s="65" t="s">
        <v>34</v>
      </c>
      <c r="AJ6" s="183">
        <v>1</v>
      </c>
      <c r="AN6" s="230" t="s">
        <v>175</v>
      </c>
      <c r="AO6" s="230">
        <f>25*2150</f>
        <v>53750</v>
      </c>
    </row>
    <row r="7" spans="1:41" ht="18" hidden="1">
      <c r="A7" s="190"/>
      <c r="B7" s="193"/>
      <c r="C7" s="193"/>
      <c r="D7" s="193"/>
      <c r="E7" s="193"/>
      <c r="F7" s="190"/>
      <c r="G7" s="190"/>
      <c r="H7" s="231"/>
      <c r="I7" s="231"/>
      <c r="J7" s="268"/>
      <c r="K7" s="231"/>
      <c r="L7" s="231"/>
      <c r="M7" s="231"/>
      <c r="N7" s="231"/>
      <c r="O7" s="231"/>
      <c r="P7" s="192"/>
      <c r="Q7" s="192"/>
      <c r="R7" s="193"/>
      <c r="S7" s="193"/>
      <c r="T7" s="193"/>
      <c r="U7" s="192"/>
      <c r="X7" s="1"/>
      <c r="Y7" s="2" t="s">
        <v>41</v>
      </c>
      <c r="Z7" s="29" t="s">
        <v>8</v>
      </c>
      <c r="AA7" s="29" t="s">
        <v>42</v>
      </c>
      <c r="AB7" s="29" t="s">
        <v>9</v>
      </c>
      <c r="AC7" s="67" t="s">
        <v>28</v>
      </c>
      <c r="AD7" s="68" t="s">
        <v>26</v>
      </c>
      <c r="AE7" s="69" t="s">
        <v>10</v>
      </c>
      <c r="AF7" s="70" t="s">
        <v>32</v>
      </c>
      <c r="AG7" s="90" t="s">
        <v>28</v>
      </c>
      <c r="AH7" s="91" t="s">
        <v>37</v>
      </c>
      <c r="AI7" s="176" t="s">
        <v>38</v>
      </c>
      <c r="AN7" s="230" t="s">
        <v>176</v>
      </c>
      <c r="AO7" s="230"/>
    </row>
    <row r="8" spans="1:41" ht="18" hidden="1">
      <c r="A8" s="190"/>
      <c r="B8" s="231"/>
      <c r="C8" s="231"/>
      <c r="D8" s="231"/>
      <c r="E8" s="231"/>
      <c r="F8" s="231"/>
      <c r="G8" s="231"/>
      <c r="H8" s="231"/>
      <c r="I8" s="231"/>
      <c r="J8" s="268"/>
      <c r="K8" s="231"/>
      <c r="L8" s="231"/>
      <c r="M8" s="231"/>
      <c r="N8" s="231"/>
      <c r="O8" s="231"/>
      <c r="P8" s="192"/>
      <c r="Q8" s="192"/>
      <c r="R8" s="193"/>
      <c r="S8" s="193"/>
      <c r="T8" s="193"/>
      <c r="U8" s="192"/>
      <c r="X8" s="1">
        <v>1</v>
      </c>
      <c r="Y8" s="2" t="s">
        <v>43</v>
      </c>
      <c r="Z8" s="2"/>
      <c r="AA8" s="2"/>
      <c r="AB8" s="3">
        <v>750</v>
      </c>
      <c r="AC8" s="56">
        <v>0</v>
      </c>
      <c r="AD8" s="5">
        <f>AC8*AB8</f>
        <v>0</v>
      </c>
      <c r="AE8" s="59">
        <v>481.66500000000002</v>
      </c>
      <c r="AF8" s="7">
        <f>AE8*AB8</f>
        <v>361248.75</v>
      </c>
      <c r="AG8" s="5">
        <f>AD8</f>
        <v>0</v>
      </c>
      <c r="AH8" s="8">
        <f>AF8</f>
        <v>361248.75</v>
      </c>
      <c r="AI8" s="177">
        <f>AG8+AH8</f>
        <v>361248.75</v>
      </c>
      <c r="AN8"/>
      <c r="AO8"/>
    </row>
    <row r="9" spans="1:41" ht="18" hidden="1">
      <c r="A9" s="190"/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192"/>
      <c r="Q9" s="192"/>
      <c r="R9" s="193"/>
      <c r="S9" s="193"/>
      <c r="T9" s="193"/>
      <c r="U9" s="192"/>
      <c r="X9" s="1">
        <v>2</v>
      </c>
      <c r="Y9" s="2" t="s">
        <v>44</v>
      </c>
      <c r="Z9" s="2"/>
      <c r="AA9" s="2"/>
      <c r="AB9" s="3">
        <v>200</v>
      </c>
      <c r="AC9" s="56">
        <v>0</v>
      </c>
      <c r="AD9" s="5">
        <f t="shared" ref="AD9" si="0">AC9*AB9</f>
        <v>0</v>
      </c>
      <c r="AE9" s="59">
        <v>31.31</v>
      </c>
      <c r="AF9" s="7">
        <f t="shared" ref="AF9" si="1">AE9*AB9</f>
        <v>6262</v>
      </c>
      <c r="AG9" s="5">
        <f t="shared" ref="AG9" si="2">AD9</f>
        <v>0</v>
      </c>
      <c r="AH9" s="8">
        <f t="shared" ref="AH9" si="3">AF9</f>
        <v>6262</v>
      </c>
      <c r="AI9" s="177">
        <f t="shared" ref="AI9" si="4">AG9+AH9</f>
        <v>6262</v>
      </c>
    </row>
    <row r="10" spans="1:41" ht="75.75" customHeight="1" thickTop="1">
      <c r="A10" s="199" t="s">
        <v>137</v>
      </c>
      <c r="B10" s="233" t="s">
        <v>160</v>
      </c>
      <c r="C10" s="201"/>
      <c r="D10" s="200" t="s">
        <v>158</v>
      </c>
      <c r="E10" s="201" t="s">
        <v>167</v>
      </c>
      <c r="F10" s="201" t="s">
        <v>157</v>
      </c>
      <c r="G10" s="201" t="s">
        <v>163</v>
      </c>
      <c r="H10" s="201" t="s">
        <v>151</v>
      </c>
      <c r="I10" s="200" t="s">
        <v>143</v>
      </c>
      <c r="J10" s="201" t="s">
        <v>172</v>
      </c>
      <c r="K10" s="201" t="s">
        <v>153</v>
      </c>
      <c r="L10" s="201" t="s">
        <v>150</v>
      </c>
      <c r="M10" s="201" t="s">
        <v>152</v>
      </c>
      <c r="N10" s="201"/>
      <c r="O10" s="201" t="s">
        <v>145</v>
      </c>
      <c r="P10" s="267" t="s">
        <v>146</v>
      </c>
      <c r="Q10" s="201" t="s">
        <v>147</v>
      </c>
      <c r="R10" s="201" t="s">
        <v>148</v>
      </c>
      <c r="S10" s="201" t="s">
        <v>181</v>
      </c>
      <c r="T10" s="201" t="s">
        <v>149</v>
      </c>
      <c r="U10" s="201" t="s">
        <v>170</v>
      </c>
      <c r="X10" s="1"/>
      <c r="Y10" s="2"/>
      <c r="Z10" s="2"/>
      <c r="AA10" s="2"/>
      <c r="AB10" s="3"/>
      <c r="AC10" s="56"/>
      <c r="AD10" s="5"/>
      <c r="AE10" s="59"/>
      <c r="AF10" s="7"/>
      <c r="AG10" s="5"/>
      <c r="AH10" s="8"/>
      <c r="AI10" s="177"/>
    </row>
    <row r="11" spans="1:41" ht="33" customHeight="1">
      <c r="A11" s="393">
        <v>1</v>
      </c>
      <c r="B11" s="395">
        <v>8</v>
      </c>
      <c r="C11" s="395">
        <f>B11+10000</f>
        <v>10008</v>
      </c>
      <c r="D11" s="397">
        <f>VLOOKUP(B11,W:AJ,12,FALSE)</f>
        <v>681700</v>
      </c>
      <c r="E11" s="397">
        <f>VLOOKUP(C11,W:AJ,12,FALSE)</f>
        <v>681700</v>
      </c>
      <c r="F11" s="397">
        <f>D11*0.05</f>
        <v>34085</v>
      </c>
      <c r="G11" s="397"/>
      <c r="H11" s="397">
        <f>+E11-F11</f>
        <v>647615</v>
      </c>
      <c r="I11" s="400">
        <v>43464</v>
      </c>
      <c r="J11" s="321">
        <f>+I11+30</f>
        <v>43494</v>
      </c>
      <c r="K11" s="322">
        <f>+H11*0.5</f>
        <v>323807.5</v>
      </c>
      <c r="L11" s="323">
        <f ca="1">TODAY()</f>
        <v>43548</v>
      </c>
      <c r="M11" s="324">
        <f>IF(P11&gt;0,K11,0)</f>
        <v>0</v>
      </c>
      <c r="N11" s="324">
        <f>IF(P11=0,K11,"")</f>
        <v>323807.5</v>
      </c>
      <c r="O11" s="325" t="str">
        <f ca="1">IFERROR(DATEDIF(L11,J11,"d"),"")</f>
        <v/>
      </c>
      <c r="P11" s="325"/>
      <c r="Q11" s="326"/>
      <c r="R11" s="327">
        <f ca="1">DATEDIF(J11,L11,"d")-15</f>
        <v>39</v>
      </c>
      <c r="S11" s="327">
        <f ca="1">IF(P11=0,R11,0)</f>
        <v>39</v>
      </c>
      <c r="T11" s="326">
        <f ca="1">S11*500</f>
        <v>19500</v>
      </c>
      <c r="U11" s="324">
        <f ca="1">+T11+K11</f>
        <v>343307.5</v>
      </c>
      <c r="X11" s="1"/>
      <c r="Y11" s="2"/>
      <c r="Z11" s="2"/>
      <c r="AA11" s="2"/>
      <c r="AB11" s="3"/>
      <c r="AC11" s="56"/>
      <c r="AD11" s="5"/>
      <c r="AE11" s="59"/>
      <c r="AF11" s="7"/>
      <c r="AG11" s="5"/>
      <c r="AH11" s="8"/>
      <c r="AI11" s="177"/>
    </row>
    <row r="12" spans="1:41" ht="33" customHeight="1" thickBot="1">
      <c r="A12" s="394"/>
      <c r="B12" s="396"/>
      <c r="C12" s="396"/>
      <c r="D12" s="398"/>
      <c r="E12" s="398"/>
      <c r="F12" s="399"/>
      <c r="G12" s="399"/>
      <c r="H12" s="399"/>
      <c r="I12" s="394"/>
      <c r="J12" s="328">
        <f>+I11+60</f>
        <v>43524</v>
      </c>
      <c r="K12" s="329">
        <f>+H11*0.5</f>
        <v>323807.5</v>
      </c>
      <c r="L12" s="323">
        <f ca="1">TODAY()</f>
        <v>43548</v>
      </c>
      <c r="M12" s="330">
        <f t="shared" ref="M12:M16" si="5">IF(P12&gt;0,K12,0)</f>
        <v>0</v>
      </c>
      <c r="N12" s="324">
        <f t="shared" ref="N12:N16" si="6">IF(P12=0,K12,"")</f>
        <v>323807.5</v>
      </c>
      <c r="O12" s="331" t="str">
        <f ca="1">IFERROR(DATEDIF(L12,J12,"d"),"")</f>
        <v/>
      </c>
      <c r="P12" s="332"/>
      <c r="Q12" s="333"/>
      <c r="R12" s="327">
        <f ca="1">DATEDIF(J12,L12,"d")-15</f>
        <v>9</v>
      </c>
      <c r="S12" s="334">
        <f ca="1">IF(P12=0,R12,0)</f>
        <v>9</v>
      </c>
      <c r="T12" s="335">
        <f ca="1">IFERROR(IF(S12&gt;0,(S12*500),""),"")</f>
        <v>4500</v>
      </c>
      <c r="U12" s="336"/>
      <c r="X12" s="10"/>
      <c r="Y12" s="11"/>
      <c r="Z12" s="11"/>
      <c r="AA12" s="11"/>
      <c r="AB12" s="12"/>
      <c r="AC12" s="57"/>
      <c r="AD12" s="14"/>
      <c r="AE12" s="60"/>
      <c r="AF12" s="16"/>
      <c r="AG12" s="14"/>
      <c r="AH12" s="17"/>
      <c r="AI12" s="178"/>
    </row>
    <row r="13" spans="1:41" ht="33" customHeight="1" thickTop="1" thickBot="1">
      <c r="A13" s="393">
        <v>2</v>
      </c>
      <c r="B13" s="395">
        <v>9</v>
      </c>
      <c r="C13" s="395">
        <f>+B13+10000</f>
        <v>10009</v>
      </c>
      <c r="D13" s="397">
        <f>VLOOKUP(B13,W:AJ,12,FALSE)</f>
        <v>289250</v>
      </c>
      <c r="E13" s="397">
        <f>VLOOKUP(C13,W:AJ,12,FALSE)</f>
        <v>293290</v>
      </c>
      <c r="F13" s="397">
        <f>D13*0.05</f>
        <v>14462.5</v>
      </c>
      <c r="G13" s="397"/>
      <c r="H13" s="397">
        <f>+E13-F13</f>
        <v>278827.5</v>
      </c>
      <c r="I13" s="400">
        <v>43508</v>
      </c>
      <c r="J13" s="337">
        <f>+I13+30</f>
        <v>43538</v>
      </c>
      <c r="K13" s="338">
        <f>H13*0.5</f>
        <v>139413.75</v>
      </c>
      <c r="L13" s="391">
        <f ca="1">TODAY()</f>
        <v>43548</v>
      </c>
      <c r="M13" s="339">
        <f t="shared" si="5"/>
        <v>0</v>
      </c>
      <c r="N13" s="324">
        <f t="shared" si="6"/>
        <v>139413.75</v>
      </c>
      <c r="O13" s="325" t="str">
        <f ca="1">IFERROR(DATEDIF(L13,J13,"d"),"")</f>
        <v/>
      </c>
      <c r="P13" s="325"/>
      <c r="Q13" s="326"/>
      <c r="R13" s="327">
        <f ca="1">IFERROR(DATEDIF(J13,L13,"d")-15,"")</f>
        <v>-5</v>
      </c>
      <c r="S13" s="327">
        <f ca="1">IF(P13=0,R13,0)</f>
        <v>-5</v>
      </c>
      <c r="T13" s="326" t="str">
        <f ca="1">IFERROR(IF(S13&gt;0,(S13*500),""),"")</f>
        <v/>
      </c>
      <c r="U13" s="340"/>
      <c r="X13" s="154"/>
      <c r="Y13" s="20" t="s">
        <v>50</v>
      </c>
      <c r="Z13" s="20"/>
      <c r="AA13" s="20"/>
      <c r="AB13" s="21"/>
      <c r="AC13" s="58">
        <f t="shared" ref="AC13:AI13" si="7">SUM(AC8:AC12)</f>
        <v>0</v>
      </c>
      <c r="AD13" s="23">
        <f t="shared" si="7"/>
        <v>0</v>
      </c>
      <c r="AE13" s="61">
        <f t="shared" si="7"/>
        <v>512.97500000000002</v>
      </c>
      <c r="AF13" s="25">
        <f t="shared" si="7"/>
        <v>367510.75</v>
      </c>
      <c r="AG13" s="23">
        <f t="shared" si="7"/>
        <v>0</v>
      </c>
      <c r="AH13" s="26">
        <f t="shared" si="7"/>
        <v>367510.75</v>
      </c>
      <c r="AI13" s="37">
        <f t="shared" si="7"/>
        <v>367510.75</v>
      </c>
    </row>
    <row r="14" spans="1:41" ht="33" customHeight="1" thickTop="1">
      <c r="A14" s="394"/>
      <c r="B14" s="396"/>
      <c r="C14" s="396"/>
      <c r="D14" s="398"/>
      <c r="E14" s="398"/>
      <c r="F14" s="399"/>
      <c r="G14" s="399"/>
      <c r="H14" s="399"/>
      <c r="I14" s="394"/>
      <c r="J14" s="341">
        <f>+I13+60</f>
        <v>43568</v>
      </c>
      <c r="K14" s="342">
        <f>H13*0.5</f>
        <v>139413.75</v>
      </c>
      <c r="L14" s="392"/>
      <c r="M14" s="343">
        <f t="shared" si="5"/>
        <v>0</v>
      </c>
      <c r="N14" s="324">
        <f t="shared" si="6"/>
        <v>139413.75</v>
      </c>
      <c r="O14" s="331">
        <f ca="1">IFERROR(DATEDIF(L13,J14,"d"),"")</f>
        <v>20</v>
      </c>
      <c r="P14" s="332"/>
      <c r="Q14" s="333"/>
      <c r="R14" s="328" t="str">
        <f>IFERROR(DATEDIF(J14,L14,"d")-15,"")</f>
        <v/>
      </c>
      <c r="S14" s="334" t="str">
        <f>IF(P14=0,R14,0)</f>
        <v/>
      </c>
      <c r="T14" s="326" t="str">
        <f t="shared" ref="T14:T27" si="8">IFERROR(IF(S14&gt;0,(S14*500),""),"")</f>
        <v/>
      </c>
      <c r="U14" s="344"/>
      <c r="X14" s="47"/>
      <c r="Y14" s="159" t="s">
        <v>48</v>
      </c>
      <c r="Z14" s="159"/>
      <c r="AA14" s="159"/>
      <c r="AB14" s="49">
        <v>0</v>
      </c>
      <c r="AC14" s="50">
        <v>0</v>
      </c>
      <c r="AD14" s="51">
        <v>0</v>
      </c>
      <c r="AE14" s="53">
        <v>0</v>
      </c>
      <c r="AF14" s="51">
        <v>0</v>
      </c>
      <c r="AG14" s="51">
        <v>0</v>
      </c>
      <c r="AH14" s="51">
        <v>0</v>
      </c>
      <c r="AI14" s="179">
        <v>0</v>
      </c>
    </row>
    <row r="15" spans="1:41" ht="30.75" customHeight="1">
      <c r="A15" s="393">
        <v>3</v>
      </c>
      <c r="B15" s="395">
        <v>10</v>
      </c>
      <c r="C15" s="395">
        <f>+B15+10000</f>
        <v>10010</v>
      </c>
      <c r="D15" s="397" t="str">
        <f>IFERROR(VLOOKUP(B15,W:AJ,12,FALSE),"")</f>
        <v/>
      </c>
      <c r="E15" s="397" t="str">
        <f>IFERROR(VLOOKUP(C15,W:AJ,12,FALSE),"")</f>
        <v/>
      </c>
      <c r="F15" s="397" t="str">
        <f>IFERROR(D15*0.05,"")</f>
        <v/>
      </c>
      <c r="G15" s="397"/>
      <c r="H15" s="397" t="str">
        <f>IFERROR(E15-F15,"")</f>
        <v/>
      </c>
      <c r="I15" s="400"/>
      <c r="J15" s="337" t="str">
        <f>IF(I15=0,"",(I15+30))</f>
        <v/>
      </c>
      <c r="K15" s="338" t="str">
        <f>IFERROR(H15*0.5,"")</f>
        <v/>
      </c>
      <c r="L15" s="391">
        <f ca="1">TODAY()</f>
        <v>43548</v>
      </c>
      <c r="M15" s="343">
        <f>IF(P15&gt;0,K15,0)</f>
        <v>0</v>
      </c>
      <c r="N15" s="324" t="str">
        <f t="shared" si="6"/>
        <v/>
      </c>
      <c r="O15" s="325" t="str">
        <f ca="1">IFERROR(DATEDIF(L15,J15,"d"),"")</f>
        <v/>
      </c>
      <c r="P15" s="325"/>
      <c r="Q15" s="326"/>
      <c r="R15" s="327" t="str">
        <f ca="1">IFERROR(DATEDIF(J15,L15,"d")-15,"")</f>
        <v/>
      </c>
      <c r="S15" s="327" t="str">
        <f t="shared" ref="S15" ca="1" si="9">IF(P15=0,R15,0)</f>
        <v/>
      </c>
      <c r="T15" s="326" t="str">
        <f t="shared" ca="1" si="8"/>
        <v/>
      </c>
      <c r="U15" s="340"/>
      <c r="X15" s="1">
        <v>4</v>
      </c>
      <c r="Y15" s="2" t="s">
        <v>45</v>
      </c>
      <c r="Z15" s="2"/>
      <c r="AA15" s="2"/>
      <c r="AB15" s="3">
        <v>20</v>
      </c>
      <c r="AC15" s="4">
        <v>0</v>
      </c>
      <c r="AD15" s="5">
        <f t="shared" ref="AD15:AD17" si="10">AC15*AB15</f>
        <v>0</v>
      </c>
      <c r="AE15" s="6">
        <v>0</v>
      </c>
      <c r="AF15" s="5">
        <f t="shared" ref="AF15:AF17" si="11">AE15*AB15</f>
        <v>0</v>
      </c>
      <c r="AG15" s="5">
        <f t="shared" ref="AG15:AG17" si="12">AD15</f>
        <v>0</v>
      </c>
      <c r="AH15" s="5">
        <f t="shared" ref="AH15:AH17" si="13">AF15</f>
        <v>0</v>
      </c>
      <c r="AI15" s="177">
        <f t="shared" ref="AI15:AI17" si="14">AG15+AH15</f>
        <v>0</v>
      </c>
    </row>
    <row r="16" spans="1:41" ht="30.75" customHeight="1">
      <c r="A16" s="394"/>
      <c r="B16" s="396"/>
      <c r="C16" s="396"/>
      <c r="D16" s="398"/>
      <c r="E16" s="398"/>
      <c r="F16" s="399"/>
      <c r="G16" s="399"/>
      <c r="H16" s="399"/>
      <c r="I16" s="394"/>
      <c r="J16" s="341" t="str">
        <f>IF(I15=0,"",(I15+60))</f>
        <v/>
      </c>
      <c r="K16" s="342" t="str">
        <f>IFERROR(H15*0.5,"")</f>
        <v/>
      </c>
      <c r="L16" s="392"/>
      <c r="M16" s="343">
        <f t="shared" si="5"/>
        <v>0</v>
      </c>
      <c r="N16" s="324" t="str">
        <f t="shared" si="6"/>
        <v/>
      </c>
      <c r="O16" s="331" t="str">
        <f ca="1">IFERROR(DATEDIF(L15,J16,"d"),"")</f>
        <v/>
      </c>
      <c r="P16" s="332"/>
      <c r="Q16" s="333"/>
      <c r="R16" s="328" t="str">
        <f ca="1">IFERROR(DATEDIF(J16,L15,"d")-15,"")</f>
        <v/>
      </c>
      <c r="S16" s="334" t="str">
        <f ca="1">IF(P16=0,R16,0)</f>
        <v/>
      </c>
      <c r="T16" s="326" t="str">
        <f t="shared" ca="1" si="8"/>
        <v/>
      </c>
      <c r="U16" s="344"/>
      <c r="X16" s="1">
        <v>5</v>
      </c>
      <c r="Y16" s="2" t="s">
        <v>46</v>
      </c>
      <c r="Z16" s="2"/>
      <c r="AA16" s="2"/>
      <c r="AB16" s="3">
        <v>1</v>
      </c>
      <c r="AC16" s="4">
        <v>0</v>
      </c>
      <c r="AD16" s="5">
        <f t="shared" si="10"/>
        <v>0</v>
      </c>
      <c r="AE16" s="6">
        <v>0</v>
      </c>
      <c r="AF16" s="5">
        <f t="shared" si="11"/>
        <v>0</v>
      </c>
      <c r="AG16" s="5">
        <f t="shared" si="12"/>
        <v>0</v>
      </c>
      <c r="AH16" s="5">
        <f t="shared" si="13"/>
        <v>0</v>
      </c>
      <c r="AI16" s="177">
        <f t="shared" si="14"/>
        <v>0</v>
      </c>
    </row>
    <row r="17" spans="1:60" ht="30.75" customHeight="1">
      <c r="A17" s="393"/>
      <c r="B17" s="395"/>
      <c r="C17" s="395"/>
      <c r="D17" s="397"/>
      <c r="E17" s="397"/>
      <c r="F17" s="397"/>
      <c r="G17" s="397"/>
      <c r="H17" s="397"/>
      <c r="I17" s="400"/>
      <c r="J17" s="337"/>
      <c r="K17" s="338"/>
      <c r="L17" s="391"/>
      <c r="M17" s="343"/>
      <c r="N17" s="324"/>
      <c r="O17" s="325"/>
      <c r="P17" s="325"/>
      <c r="Q17" s="326"/>
      <c r="R17" s="327"/>
      <c r="S17" s="327"/>
      <c r="T17" s="326" t="str">
        <f t="shared" si="8"/>
        <v/>
      </c>
      <c r="U17" s="340"/>
      <c r="X17" s="1">
        <v>6</v>
      </c>
      <c r="Y17" s="2"/>
      <c r="Z17" s="2"/>
      <c r="AA17" s="2"/>
      <c r="AB17" s="3"/>
      <c r="AC17" s="4"/>
      <c r="AD17" s="5">
        <f t="shared" si="10"/>
        <v>0</v>
      </c>
      <c r="AE17" s="6"/>
      <c r="AF17" s="5">
        <f t="shared" si="11"/>
        <v>0</v>
      </c>
      <c r="AG17" s="5">
        <f t="shared" si="12"/>
        <v>0</v>
      </c>
      <c r="AH17" s="5">
        <f t="shared" si="13"/>
        <v>0</v>
      </c>
      <c r="AI17" s="177">
        <f t="shared" si="14"/>
        <v>0</v>
      </c>
    </row>
    <row r="18" spans="1:60" ht="30.75" customHeight="1">
      <c r="A18" s="394"/>
      <c r="B18" s="396"/>
      <c r="C18" s="396"/>
      <c r="D18" s="398"/>
      <c r="E18" s="398"/>
      <c r="F18" s="399"/>
      <c r="G18" s="399"/>
      <c r="H18" s="399"/>
      <c r="I18" s="394"/>
      <c r="J18" s="341"/>
      <c r="K18" s="342"/>
      <c r="L18" s="392"/>
      <c r="M18" s="343"/>
      <c r="N18" s="324"/>
      <c r="O18" s="331"/>
      <c r="P18" s="332"/>
      <c r="Q18" s="333"/>
      <c r="R18" s="328"/>
      <c r="S18" s="334"/>
      <c r="T18" s="326" t="str">
        <f t="shared" si="8"/>
        <v/>
      </c>
      <c r="U18" s="344"/>
      <c r="X18" s="10"/>
      <c r="Y18" s="11"/>
      <c r="Z18" s="11"/>
      <c r="AA18" s="11"/>
      <c r="AB18" s="12"/>
      <c r="AC18" s="13"/>
      <c r="AD18" s="52"/>
      <c r="AE18" s="15"/>
      <c r="AF18" s="52"/>
      <c r="AG18" s="52"/>
      <c r="AH18" s="52"/>
      <c r="AI18" s="178"/>
    </row>
    <row r="19" spans="1:60" ht="30.75" customHeight="1" thickBot="1">
      <c r="A19" s="383"/>
      <c r="B19" s="385"/>
      <c r="C19" s="385"/>
      <c r="D19" s="387"/>
      <c r="E19" s="387"/>
      <c r="F19" s="387"/>
      <c r="G19" s="387"/>
      <c r="H19" s="387"/>
      <c r="I19" s="390"/>
      <c r="J19" s="258"/>
      <c r="K19" s="259"/>
      <c r="L19" s="381"/>
      <c r="M19" s="263"/>
      <c r="N19" s="196"/>
      <c r="O19" s="303"/>
      <c r="P19" s="303"/>
      <c r="Q19" s="302"/>
      <c r="R19" s="252"/>
      <c r="S19" s="252"/>
      <c r="T19" s="312" t="str">
        <f t="shared" si="8"/>
        <v/>
      </c>
      <c r="U19" s="260"/>
      <c r="X19" s="32"/>
      <c r="Y19" s="33" t="s">
        <v>49</v>
      </c>
      <c r="Z19" s="33"/>
      <c r="AA19" s="33"/>
      <c r="AB19" s="34"/>
      <c r="AC19" s="34">
        <f t="shared" ref="AC19:AI19" si="15">SUM(AC14:AC18)</f>
        <v>0</v>
      </c>
      <c r="AD19" s="34">
        <f t="shared" si="15"/>
        <v>0</v>
      </c>
      <c r="AE19" s="34">
        <f t="shared" si="15"/>
        <v>0</v>
      </c>
      <c r="AF19" s="34">
        <f t="shared" si="15"/>
        <v>0</v>
      </c>
      <c r="AG19" s="34">
        <f t="shared" si="15"/>
        <v>0</v>
      </c>
      <c r="AH19" s="34">
        <f t="shared" si="15"/>
        <v>0</v>
      </c>
      <c r="AI19" s="180">
        <f t="shared" si="15"/>
        <v>0</v>
      </c>
    </row>
    <row r="20" spans="1:60" ht="30.75" customHeight="1" thickTop="1" thickBot="1">
      <c r="A20" s="384"/>
      <c r="B20" s="386"/>
      <c r="C20" s="386"/>
      <c r="D20" s="388"/>
      <c r="E20" s="388"/>
      <c r="F20" s="389"/>
      <c r="G20" s="389"/>
      <c r="H20" s="389"/>
      <c r="I20" s="384"/>
      <c r="J20" s="261"/>
      <c r="K20" s="262"/>
      <c r="L20" s="382"/>
      <c r="M20" s="263"/>
      <c r="N20" s="196"/>
      <c r="O20" s="304"/>
      <c r="P20" s="253"/>
      <c r="Q20" s="254"/>
      <c r="R20" s="226"/>
      <c r="S20" s="255"/>
      <c r="T20" s="312" t="str">
        <f t="shared" si="8"/>
        <v/>
      </c>
      <c r="U20" s="264"/>
      <c r="X20" s="154"/>
      <c r="Y20" s="20" t="s">
        <v>11</v>
      </c>
      <c r="Z20" s="20"/>
      <c r="AA20" s="36"/>
      <c r="AB20" s="21"/>
      <c r="AC20" s="22">
        <v>0</v>
      </c>
      <c r="AD20" s="23">
        <f>AD13+AD19</f>
        <v>0</v>
      </c>
      <c r="AE20" s="37">
        <v>0</v>
      </c>
      <c r="AF20" s="55">
        <f>AF13+AF19</f>
        <v>367510.75</v>
      </c>
      <c r="AG20" s="39">
        <f>AG13+AG19</f>
        <v>0</v>
      </c>
      <c r="AH20" s="40">
        <f>AH13+AH19</f>
        <v>367510.75</v>
      </c>
      <c r="AI20" s="37">
        <f>AI13+AI19</f>
        <v>367510.75</v>
      </c>
    </row>
    <row r="21" spans="1:60" ht="30.75" customHeight="1" thickTop="1">
      <c r="A21" s="383"/>
      <c r="B21" s="385"/>
      <c r="C21" s="385"/>
      <c r="D21" s="387"/>
      <c r="E21" s="387"/>
      <c r="F21" s="387"/>
      <c r="G21" s="387"/>
      <c r="H21" s="387"/>
      <c r="I21" s="390"/>
      <c r="J21" s="258"/>
      <c r="K21" s="259"/>
      <c r="L21" s="381"/>
      <c r="M21" s="263"/>
      <c r="N21" s="196"/>
      <c r="O21" s="303"/>
      <c r="P21" s="303"/>
      <c r="Q21" s="302"/>
      <c r="R21" s="252"/>
      <c r="S21" s="252"/>
      <c r="T21" s="312" t="str">
        <f t="shared" si="8"/>
        <v/>
      </c>
      <c r="U21" s="260"/>
      <c r="X21" s="28"/>
      <c r="Y21" s="41" t="s">
        <v>12</v>
      </c>
      <c r="Z21" s="29">
        <v>0</v>
      </c>
      <c r="AA21" s="29">
        <v>0</v>
      </c>
      <c r="AB21" s="30">
        <v>0</v>
      </c>
      <c r="AC21" s="30">
        <v>0</v>
      </c>
      <c r="AD21" s="30">
        <v>0</v>
      </c>
      <c r="AE21" s="30">
        <v>0</v>
      </c>
      <c r="AF21" s="30">
        <v>0</v>
      </c>
      <c r="AG21" s="30">
        <v>0</v>
      </c>
      <c r="AH21" s="31">
        <v>0</v>
      </c>
      <c r="AI21" s="31">
        <v>0</v>
      </c>
    </row>
    <row r="22" spans="1:60" ht="30.75" customHeight="1">
      <c r="A22" s="384"/>
      <c r="B22" s="386"/>
      <c r="C22" s="386"/>
      <c r="D22" s="388"/>
      <c r="E22" s="388"/>
      <c r="F22" s="389"/>
      <c r="G22" s="389"/>
      <c r="H22" s="389"/>
      <c r="I22" s="384"/>
      <c r="J22" s="261"/>
      <c r="K22" s="262"/>
      <c r="L22" s="382"/>
      <c r="M22" s="263"/>
      <c r="N22" s="196"/>
      <c r="O22" s="304"/>
      <c r="P22" s="253"/>
      <c r="Q22" s="254"/>
      <c r="R22" s="226"/>
      <c r="S22" s="255"/>
      <c r="T22" s="312" t="str">
        <f t="shared" si="8"/>
        <v/>
      </c>
      <c r="U22" s="264"/>
      <c r="X22" s="1"/>
      <c r="Y22" s="43" t="s">
        <v>22</v>
      </c>
      <c r="Z22" s="2"/>
      <c r="AA22" s="2"/>
      <c r="AB22" s="3"/>
      <c r="AC22" s="3">
        <v>0</v>
      </c>
      <c r="AD22" s="44">
        <f>AD13*5%</f>
        <v>0</v>
      </c>
      <c r="AE22" s="44">
        <v>0</v>
      </c>
      <c r="AF22" s="44">
        <f>AF13*5%</f>
        <v>18375.537500000002</v>
      </c>
      <c r="AG22" s="44">
        <f>AG13*5%</f>
        <v>0</v>
      </c>
      <c r="AH22" s="45">
        <f>AH13*5%</f>
        <v>18375.537500000002</v>
      </c>
      <c r="AI22" s="45">
        <f>AG22+AH22</f>
        <v>18375.537500000002</v>
      </c>
    </row>
    <row r="23" spans="1:60" ht="30.75" customHeight="1">
      <c r="A23" s="383"/>
      <c r="B23" s="385"/>
      <c r="C23" s="385"/>
      <c r="D23" s="387"/>
      <c r="E23" s="387"/>
      <c r="F23" s="387"/>
      <c r="G23" s="387"/>
      <c r="H23" s="387"/>
      <c r="I23" s="390"/>
      <c r="J23" s="258"/>
      <c r="K23" s="259"/>
      <c r="L23" s="381"/>
      <c r="M23" s="263"/>
      <c r="N23" s="196"/>
      <c r="O23" s="303"/>
      <c r="P23" s="303"/>
      <c r="Q23" s="302"/>
      <c r="R23" s="252"/>
      <c r="S23" s="252"/>
      <c r="T23" s="312" t="str">
        <f t="shared" si="8"/>
        <v/>
      </c>
      <c r="U23" s="260"/>
      <c r="X23" s="1"/>
      <c r="Y23" s="43" t="s">
        <v>53</v>
      </c>
      <c r="Z23" s="2"/>
      <c r="AA23" s="2"/>
      <c r="AB23" s="3"/>
      <c r="AC23" s="3"/>
      <c r="AD23" s="44"/>
      <c r="AE23" s="44"/>
      <c r="AF23" s="44"/>
      <c r="AG23" s="44">
        <v>0</v>
      </c>
      <c r="AH23" s="45">
        <v>0</v>
      </c>
      <c r="AI23" s="45">
        <f>AG23+AH23</f>
        <v>0</v>
      </c>
    </row>
    <row r="24" spans="1:60" ht="30.75" customHeight="1">
      <c r="A24" s="384"/>
      <c r="B24" s="386"/>
      <c r="C24" s="386"/>
      <c r="D24" s="388"/>
      <c r="E24" s="388"/>
      <c r="F24" s="389"/>
      <c r="G24" s="389"/>
      <c r="H24" s="389"/>
      <c r="I24" s="384"/>
      <c r="J24" s="261"/>
      <c r="K24" s="262"/>
      <c r="L24" s="382"/>
      <c r="M24" s="263"/>
      <c r="N24" s="196"/>
      <c r="O24" s="304"/>
      <c r="P24" s="253"/>
      <c r="Q24" s="254"/>
      <c r="R24" s="226"/>
      <c r="S24" s="255"/>
      <c r="T24" s="312" t="str">
        <f t="shared" si="8"/>
        <v/>
      </c>
      <c r="U24" s="264"/>
      <c r="X24" s="1"/>
      <c r="Y24" s="43" t="s">
        <v>66</v>
      </c>
      <c r="Z24" s="2"/>
      <c r="AA24" s="2"/>
      <c r="AB24" s="3"/>
      <c r="AC24" s="3"/>
      <c r="AD24" s="44"/>
      <c r="AE24" s="44"/>
      <c r="AF24" s="44"/>
      <c r="AG24" s="44">
        <v>0</v>
      </c>
      <c r="AH24" s="45">
        <v>0</v>
      </c>
      <c r="AI24" s="45">
        <f t="shared" ref="AI24:AI27" si="16">AG24+AH24</f>
        <v>0</v>
      </c>
    </row>
    <row r="25" spans="1:60" ht="30.75" customHeight="1">
      <c r="A25" s="383"/>
      <c r="B25" s="385"/>
      <c r="C25" s="385"/>
      <c r="D25" s="387"/>
      <c r="E25" s="387"/>
      <c r="F25" s="387"/>
      <c r="G25" s="387"/>
      <c r="H25" s="387"/>
      <c r="I25" s="390"/>
      <c r="J25" s="258"/>
      <c r="K25" s="259"/>
      <c r="L25" s="381"/>
      <c r="M25" s="263"/>
      <c r="N25" s="196"/>
      <c r="O25" s="303"/>
      <c r="P25" s="303"/>
      <c r="Q25" s="302"/>
      <c r="R25" s="252"/>
      <c r="S25" s="252"/>
      <c r="T25" s="312" t="str">
        <f t="shared" si="8"/>
        <v/>
      </c>
      <c r="U25" s="260"/>
      <c r="X25" s="1"/>
      <c r="Y25" s="71" t="s">
        <v>57</v>
      </c>
      <c r="Z25" s="2"/>
      <c r="AA25" s="2"/>
      <c r="AB25" s="3"/>
      <c r="AC25" s="3"/>
      <c r="AD25" s="44"/>
      <c r="AE25" s="44"/>
      <c r="AF25" s="44"/>
      <c r="AG25" s="44">
        <v>0</v>
      </c>
      <c r="AH25" s="45">
        <v>0</v>
      </c>
      <c r="AI25" s="45">
        <f t="shared" si="16"/>
        <v>0</v>
      </c>
    </row>
    <row r="26" spans="1:60" ht="30.75" customHeight="1">
      <c r="A26" s="384"/>
      <c r="B26" s="386"/>
      <c r="C26" s="386"/>
      <c r="D26" s="388"/>
      <c r="E26" s="388"/>
      <c r="F26" s="389"/>
      <c r="G26" s="389"/>
      <c r="H26" s="389"/>
      <c r="I26" s="384"/>
      <c r="J26" s="261"/>
      <c r="K26" s="262"/>
      <c r="L26" s="382"/>
      <c r="M26" s="263"/>
      <c r="N26" s="196"/>
      <c r="O26" s="304"/>
      <c r="P26" s="253"/>
      <c r="Q26" s="254"/>
      <c r="R26" s="226"/>
      <c r="S26" s="255"/>
      <c r="T26" s="312" t="str">
        <f t="shared" si="8"/>
        <v/>
      </c>
      <c r="U26" s="264"/>
      <c r="X26" s="1"/>
      <c r="Y26" s="43" t="s">
        <v>55</v>
      </c>
      <c r="Z26" s="2"/>
      <c r="AA26" s="2"/>
      <c r="AB26" s="3"/>
      <c r="AC26" s="3"/>
      <c r="AD26" s="44"/>
      <c r="AE26" s="44"/>
      <c r="AF26" s="44"/>
      <c r="AG26" s="44">
        <v>0</v>
      </c>
      <c r="AH26" s="45">
        <v>0</v>
      </c>
      <c r="AI26" s="45">
        <f t="shared" si="16"/>
        <v>0</v>
      </c>
    </row>
    <row r="27" spans="1:60" ht="30.75" customHeight="1">
      <c r="A27" s="383"/>
      <c r="B27" s="385"/>
      <c r="C27" s="385"/>
      <c r="D27" s="387"/>
      <c r="E27" s="387"/>
      <c r="F27" s="387"/>
      <c r="G27" s="387"/>
      <c r="H27" s="387"/>
      <c r="I27" s="390"/>
      <c r="J27" s="258"/>
      <c r="K27" s="259"/>
      <c r="L27" s="381"/>
      <c r="M27" s="263"/>
      <c r="N27" s="196"/>
      <c r="O27" s="303"/>
      <c r="P27" s="303"/>
      <c r="Q27" s="302"/>
      <c r="R27" s="252"/>
      <c r="S27" s="252"/>
      <c r="T27" s="312" t="str">
        <f t="shared" si="8"/>
        <v/>
      </c>
      <c r="U27" s="260"/>
      <c r="X27" s="1"/>
      <c r="Y27" s="43" t="s">
        <v>54</v>
      </c>
      <c r="Z27" s="2"/>
      <c r="AA27" s="2"/>
      <c r="AB27" s="3"/>
      <c r="AC27" s="3"/>
      <c r="AD27" s="44"/>
      <c r="AE27" s="44"/>
      <c r="AF27" s="44"/>
      <c r="AG27" s="44">
        <v>0</v>
      </c>
      <c r="AH27" s="45">
        <v>0</v>
      </c>
      <c r="AI27" s="45">
        <f t="shared" si="16"/>
        <v>0</v>
      </c>
    </row>
    <row r="28" spans="1:60" ht="30.75" customHeight="1" thickBot="1">
      <c r="A28" s="384"/>
      <c r="B28" s="386"/>
      <c r="C28" s="386"/>
      <c r="D28" s="388"/>
      <c r="E28" s="388"/>
      <c r="F28" s="389"/>
      <c r="G28" s="389"/>
      <c r="H28" s="389"/>
      <c r="I28" s="384"/>
      <c r="J28" s="261"/>
      <c r="K28" s="262"/>
      <c r="L28" s="382"/>
      <c r="M28" s="263"/>
      <c r="N28" s="196"/>
      <c r="O28" s="304"/>
      <c r="P28" s="253"/>
      <c r="Q28" s="254"/>
      <c r="R28" s="226"/>
      <c r="S28" s="255"/>
      <c r="T28" s="312" t="str">
        <f t="shared" ref="T28:T29" si="17">IFERROR(IF(S28&gt;0,(S28*500),""),"")</f>
        <v/>
      </c>
      <c r="U28" s="264"/>
      <c r="X28" s="111"/>
      <c r="Y28" s="72" t="s">
        <v>13</v>
      </c>
      <c r="Z28" s="72"/>
      <c r="AA28" s="72"/>
      <c r="AB28" s="73"/>
      <c r="AC28" s="73"/>
      <c r="AD28" s="73"/>
      <c r="AE28" s="73"/>
      <c r="AF28" s="73"/>
      <c r="AG28" s="74">
        <f>SUM(AG21:AG27)</f>
        <v>0</v>
      </c>
      <c r="AH28" s="75">
        <f>SUM(AH21:AH27)</f>
        <v>18375.537500000002</v>
      </c>
      <c r="AI28" s="75">
        <f>SUM(AI21:AI27)</f>
        <v>18375.537500000002</v>
      </c>
    </row>
    <row r="29" spans="1:60" ht="30.75" customHeight="1" thickTop="1" thickBot="1">
      <c r="A29" s="302"/>
      <c r="B29" s="303"/>
      <c r="C29" s="303"/>
      <c r="D29" s="305"/>
      <c r="E29" s="305"/>
      <c r="F29" s="305"/>
      <c r="G29" s="305"/>
      <c r="H29" s="305"/>
      <c r="I29" s="306"/>
      <c r="J29" s="258"/>
      <c r="K29" s="259"/>
      <c r="L29" s="301"/>
      <c r="M29" s="263"/>
      <c r="N29" s="196"/>
      <c r="O29" s="303"/>
      <c r="P29" s="303"/>
      <c r="Q29" s="302"/>
      <c r="R29" s="252"/>
      <c r="S29" s="252"/>
      <c r="T29" s="312" t="str">
        <f t="shared" si="17"/>
        <v/>
      </c>
      <c r="U29" s="260"/>
      <c r="X29" s="154"/>
      <c r="Y29" s="20" t="s">
        <v>14</v>
      </c>
      <c r="Z29" s="20"/>
      <c r="AA29" s="20"/>
      <c r="AB29" s="21"/>
      <c r="AC29" s="21"/>
      <c r="AD29" s="21"/>
      <c r="AE29" s="21"/>
      <c r="AF29" s="21" t="s">
        <v>63</v>
      </c>
      <c r="AG29" s="21">
        <f>AI29*50%</f>
        <v>174567.60625000001</v>
      </c>
      <c r="AH29" s="121">
        <f>AI29*50%</f>
        <v>174567.60625000001</v>
      </c>
      <c r="AI29" s="38">
        <f>AI20-AI28</f>
        <v>349135.21250000002</v>
      </c>
    </row>
    <row r="30" spans="1:60" ht="17.25" thickTop="1" thickBot="1">
      <c r="X30" s="365" t="s">
        <v>16</v>
      </c>
      <c r="Y30" s="366"/>
      <c r="Z30" s="366"/>
      <c r="AA30" s="366"/>
      <c r="AB30" s="366"/>
      <c r="AC30" s="366"/>
      <c r="AD30" s="367"/>
      <c r="AE30" s="365" t="s">
        <v>62</v>
      </c>
      <c r="AF30" s="366"/>
      <c r="AG30" s="366"/>
      <c r="AH30" s="366"/>
      <c r="AI30" s="367"/>
    </row>
    <row r="31" spans="1:60" ht="18.75" thickTop="1">
      <c r="X31" s="153"/>
      <c r="Y31" s="153" t="s">
        <v>17</v>
      </c>
      <c r="Z31" s="153"/>
      <c r="AA31" s="153" t="s">
        <v>18</v>
      </c>
      <c r="AB31" s="153"/>
      <c r="AC31" s="368" t="s">
        <v>19</v>
      </c>
      <c r="AD31" s="368"/>
      <c r="AE31" s="368"/>
      <c r="AF31" s="158"/>
      <c r="AG31" s="368" t="s">
        <v>19</v>
      </c>
      <c r="AH31" s="368"/>
      <c r="AI31" s="368"/>
    </row>
    <row r="32" spans="1:60" s="168" customFormat="1">
      <c r="R32" s="250"/>
      <c r="S32" s="250"/>
      <c r="T32" s="250"/>
      <c r="V32" s="192"/>
      <c r="W32" s="192"/>
      <c r="AJ32" s="182"/>
      <c r="AK32" s="175"/>
      <c r="AL32" s="175"/>
      <c r="AM32" s="175"/>
      <c r="AN32" s="175"/>
      <c r="AO32" s="175"/>
      <c r="AP32" s="175"/>
      <c r="AQ32" s="175"/>
      <c r="AR32" s="175"/>
      <c r="AS32" s="175"/>
      <c r="AT32" s="175"/>
      <c r="AU32" s="175"/>
      <c r="AV32" s="175"/>
      <c r="AW32" s="175"/>
      <c r="AX32" s="175"/>
      <c r="AY32" s="175"/>
      <c r="AZ32" s="175"/>
      <c r="BA32" s="175"/>
      <c r="BB32" s="175"/>
      <c r="BC32" s="175"/>
      <c r="BD32" s="175"/>
      <c r="BE32" s="175"/>
      <c r="BF32" s="175"/>
      <c r="BG32" s="175"/>
      <c r="BH32" s="175"/>
    </row>
    <row r="33" spans="20:36" ht="18">
      <c r="X33" s="79" t="s">
        <v>0</v>
      </c>
      <c r="Y33" s="118"/>
      <c r="Z33" s="79"/>
      <c r="AA33" s="79"/>
      <c r="AB33" s="79"/>
      <c r="AC33" s="79"/>
      <c r="AD33" s="79"/>
      <c r="AE33" s="79"/>
      <c r="AF33" s="79"/>
      <c r="AG33" s="79"/>
      <c r="AH33" s="79"/>
      <c r="AI33" s="82">
        <v>10</v>
      </c>
      <c r="AJ33" s="184"/>
    </row>
    <row r="34" spans="20:36" ht="15.75">
      <c r="X34" s="358" t="s">
        <v>74</v>
      </c>
      <c r="Y34" s="358"/>
      <c r="Z34" s="358"/>
      <c r="AA34" s="358"/>
      <c r="AB34" s="358"/>
      <c r="AC34" s="358"/>
      <c r="AD34" s="358"/>
      <c r="AE34" s="358"/>
      <c r="AF34" s="358"/>
      <c r="AG34" s="358"/>
      <c r="AH34" s="358"/>
      <c r="AI34" s="358"/>
    </row>
    <row r="35" spans="20:36" ht="15.75">
      <c r="X35" s="359" t="s">
        <v>52</v>
      </c>
      <c r="Y35" s="359"/>
      <c r="Z35" s="359"/>
      <c r="AA35" s="359"/>
      <c r="AB35" s="359"/>
      <c r="AC35" s="359"/>
      <c r="AD35" s="359"/>
      <c r="AE35" s="359"/>
      <c r="AF35" s="359"/>
      <c r="AG35" s="359"/>
      <c r="AH35" s="359"/>
      <c r="AI35" s="359"/>
    </row>
    <row r="36" spans="20:36" ht="16.5" thickBot="1">
      <c r="X36" s="359" t="s">
        <v>76</v>
      </c>
      <c r="Y36" s="359"/>
      <c r="Z36" s="359"/>
      <c r="AA36" s="359"/>
      <c r="AB36" s="359"/>
      <c r="AC36" s="359"/>
      <c r="AD36" s="359"/>
      <c r="AE36" s="359"/>
      <c r="AF36" s="359"/>
      <c r="AG36" s="359"/>
      <c r="AH36" s="359"/>
      <c r="AI36" s="359"/>
    </row>
    <row r="37" spans="20:36" ht="17.25" thickTop="1" thickBot="1">
      <c r="X37" s="47" t="s">
        <v>4</v>
      </c>
      <c r="Y37" s="160" t="s">
        <v>47</v>
      </c>
      <c r="Z37" s="160" t="s">
        <v>6</v>
      </c>
      <c r="AA37" s="160" t="s">
        <v>21</v>
      </c>
      <c r="AB37" s="160" t="s">
        <v>29</v>
      </c>
      <c r="AC37" s="360" t="s">
        <v>7</v>
      </c>
      <c r="AD37" s="360"/>
      <c r="AE37" s="360"/>
      <c r="AF37" s="361"/>
      <c r="AG37" s="362" t="s">
        <v>33</v>
      </c>
      <c r="AH37" s="363"/>
      <c r="AI37" s="364"/>
    </row>
    <row r="38" spans="20:36" ht="16.5" thickTop="1">
      <c r="X38" s="1"/>
      <c r="Y38" s="29"/>
      <c r="Z38" s="85" t="s">
        <v>8</v>
      </c>
      <c r="AA38" s="85" t="s">
        <v>20</v>
      </c>
      <c r="AB38" s="85" t="s">
        <v>30</v>
      </c>
      <c r="AC38" s="63" t="s">
        <v>27</v>
      </c>
      <c r="AD38" s="64" t="s">
        <v>25</v>
      </c>
      <c r="AE38" s="65" t="s">
        <v>31</v>
      </c>
      <c r="AF38" s="66" t="s">
        <v>25</v>
      </c>
      <c r="AG38" s="64" t="s">
        <v>35</v>
      </c>
      <c r="AH38" s="119" t="s">
        <v>36</v>
      </c>
      <c r="AI38" s="65" t="s">
        <v>34</v>
      </c>
      <c r="AJ38" s="183">
        <v>2</v>
      </c>
    </row>
    <row r="39" spans="20:36" ht="18">
      <c r="T39"/>
      <c r="X39" s="1"/>
      <c r="Y39" s="2" t="s">
        <v>41</v>
      </c>
      <c r="Z39" s="29" t="s">
        <v>8</v>
      </c>
      <c r="AA39" s="29" t="s">
        <v>42</v>
      </c>
      <c r="AB39" s="29" t="s">
        <v>9</v>
      </c>
      <c r="AC39" s="67" t="s">
        <v>28</v>
      </c>
      <c r="AD39" s="68" t="s">
        <v>26</v>
      </c>
      <c r="AE39" s="69" t="s">
        <v>10</v>
      </c>
      <c r="AF39" s="70" t="s">
        <v>32</v>
      </c>
      <c r="AG39" s="90" t="s">
        <v>28</v>
      </c>
      <c r="AH39" s="91" t="s">
        <v>37</v>
      </c>
      <c r="AI39" s="176" t="s">
        <v>38</v>
      </c>
    </row>
    <row r="40" spans="20:36" ht="18">
      <c r="X40" s="1">
        <v>1</v>
      </c>
      <c r="Y40" s="2" t="s">
        <v>43</v>
      </c>
      <c r="Z40" s="2"/>
      <c r="AA40" s="2"/>
      <c r="AB40" s="3">
        <v>750</v>
      </c>
      <c r="AC40" s="56">
        <v>481.66500000000002</v>
      </c>
      <c r="AD40" s="5">
        <f>AC40*AB40</f>
        <v>361248.75</v>
      </c>
      <c r="AE40" s="59">
        <v>469.06</v>
      </c>
      <c r="AF40" s="7">
        <f>AE40*AB40</f>
        <v>351795</v>
      </c>
      <c r="AG40" s="5">
        <f>AD40</f>
        <v>361248.75</v>
      </c>
      <c r="AH40" s="8">
        <f>AF40</f>
        <v>351795</v>
      </c>
      <c r="AI40" s="177">
        <f>AG40+AH40</f>
        <v>713043.75</v>
      </c>
    </row>
    <row r="41" spans="20:36" ht="18">
      <c r="X41" s="1">
        <v>2</v>
      </c>
      <c r="Y41" s="2" t="s">
        <v>44</v>
      </c>
      <c r="Z41" s="2"/>
      <c r="AA41" s="2"/>
      <c r="AB41" s="3">
        <v>200</v>
      </c>
      <c r="AC41" s="56">
        <v>31.31</v>
      </c>
      <c r="AD41" s="5">
        <f t="shared" ref="AD41" si="18">AC41*AB41</f>
        <v>6262</v>
      </c>
      <c r="AE41" s="59">
        <v>30.49</v>
      </c>
      <c r="AF41" s="7">
        <f t="shared" ref="AF41" si="19">AE41*AB41</f>
        <v>6098</v>
      </c>
      <c r="AG41" s="5">
        <f t="shared" ref="AG41" si="20">AD41</f>
        <v>6262</v>
      </c>
      <c r="AH41" s="8">
        <f t="shared" ref="AH41" si="21">AF41</f>
        <v>6098</v>
      </c>
      <c r="AI41" s="177">
        <f t="shared" ref="AI41" si="22">AG41+AH41</f>
        <v>12360</v>
      </c>
    </row>
    <row r="42" spans="20:36" ht="18">
      <c r="X42" s="1"/>
      <c r="Y42" s="2"/>
      <c r="Z42" s="2"/>
      <c r="AA42" s="2"/>
      <c r="AB42" s="3"/>
      <c r="AC42" s="56"/>
      <c r="AD42" s="5"/>
      <c r="AE42" s="59"/>
      <c r="AF42" s="7"/>
      <c r="AG42" s="5"/>
      <c r="AH42" s="8"/>
      <c r="AI42" s="177"/>
    </row>
    <row r="43" spans="20:36" ht="18">
      <c r="X43" s="1"/>
      <c r="Y43" s="2"/>
      <c r="Z43" s="2"/>
      <c r="AA43" s="2"/>
      <c r="AB43" s="3" t="s">
        <v>19</v>
      </c>
      <c r="AC43" s="56"/>
      <c r="AD43" s="5"/>
      <c r="AE43" s="59"/>
      <c r="AF43" s="7"/>
      <c r="AG43" s="5"/>
      <c r="AH43" s="8"/>
      <c r="AI43" s="177"/>
    </row>
    <row r="44" spans="20:36" ht="18.75" thickBot="1">
      <c r="X44" s="10"/>
      <c r="Y44" s="11"/>
      <c r="Z44" s="11"/>
      <c r="AA44" s="11"/>
      <c r="AB44" s="12"/>
      <c r="AC44" s="57"/>
      <c r="AD44" s="14"/>
      <c r="AE44" s="60"/>
      <c r="AF44" s="16"/>
      <c r="AG44" s="14"/>
      <c r="AH44" s="17"/>
      <c r="AI44" s="178"/>
    </row>
    <row r="45" spans="20:36" ht="19.5" thickTop="1" thickBot="1">
      <c r="X45" s="154"/>
      <c r="Y45" s="20" t="s">
        <v>50</v>
      </c>
      <c r="Z45" s="20"/>
      <c r="AA45" s="20"/>
      <c r="AB45" s="21"/>
      <c r="AC45" s="58">
        <f t="shared" ref="AC45:AI45" si="23">SUM(AC40:AC44)</f>
        <v>512.97500000000002</v>
      </c>
      <c r="AD45" s="23">
        <f t="shared" si="23"/>
        <v>367510.75</v>
      </c>
      <c r="AE45" s="61">
        <f t="shared" si="23"/>
        <v>499.55</v>
      </c>
      <c r="AF45" s="25">
        <f t="shared" si="23"/>
        <v>357893</v>
      </c>
      <c r="AG45" s="23">
        <f t="shared" si="23"/>
        <v>367510.75</v>
      </c>
      <c r="AH45" s="26">
        <f t="shared" si="23"/>
        <v>357893</v>
      </c>
      <c r="AI45" s="37">
        <f t="shared" si="23"/>
        <v>725403.75</v>
      </c>
    </row>
    <row r="46" spans="20:36" ht="18.75" thickTop="1">
      <c r="X46" s="47"/>
      <c r="Y46" s="159" t="s">
        <v>48</v>
      </c>
      <c r="Z46" s="159"/>
      <c r="AA46" s="159"/>
      <c r="AB46" s="49">
        <v>0</v>
      </c>
      <c r="AC46" s="50">
        <v>0</v>
      </c>
      <c r="AD46" s="51">
        <v>0</v>
      </c>
      <c r="AE46" s="53">
        <v>0</v>
      </c>
      <c r="AF46" s="51">
        <v>0</v>
      </c>
      <c r="AG46" s="51">
        <v>0</v>
      </c>
      <c r="AH46" s="51">
        <v>0</v>
      </c>
      <c r="AI46" s="179">
        <v>0</v>
      </c>
    </row>
    <row r="47" spans="20:36" ht="18">
      <c r="X47" s="1">
        <v>4</v>
      </c>
      <c r="Y47" s="2" t="s">
        <v>45</v>
      </c>
      <c r="Z47" s="2"/>
      <c r="AA47" s="2"/>
      <c r="AB47" s="3">
        <v>20</v>
      </c>
      <c r="AC47" s="4">
        <v>0</v>
      </c>
      <c r="AD47" s="5">
        <f t="shared" ref="AD47:AD49" si="24">AC47*AB47</f>
        <v>0</v>
      </c>
      <c r="AE47" s="6">
        <v>0</v>
      </c>
      <c r="AF47" s="5">
        <f t="shared" ref="AF47:AF49" si="25">AE47*AB47</f>
        <v>0</v>
      </c>
      <c r="AG47" s="5">
        <f t="shared" ref="AG47:AG49" si="26">AD47</f>
        <v>0</v>
      </c>
      <c r="AH47" s="5">
        <f t="shared" ref="AH47:AH49" si="27">AF47</f>
        <v>0</v>
      </c>
      <c r="AI47" s="177">
        <f t="shared" ref="AI47:AI49" si="28">AG47+AH47</f>
        <v>0</v>
      </c>
    </row>
    <row r="48" spans="20:36" ht="18">
      <c r="X48" s="1">
        <v>5</v>
      </c>
      <c r="Y48" s="2" t="s">
        <v>46</v>
      </c>
      <c r="Z48" s="2"/>
      <c r="AA48" s="2"/>
      <c r="AB48" s="3">
        <v>1</v>
      </c>
      <c r="AC48" s="4">
        <v>0</v>
      </c>
      <c r="AD48" s="5">
        <f t="shared" si="24"/>
        <v>0</v>
      </c>
      <c r="AE48" s="6">
        <v>0</v>
      </c>
      <c r="AF48" s="5">
        <f t="shared" si="25"/>
        <v>0</v>
      </c>
      <c r="AG48" s="5">
        <f t="shared" si="26"/>
        <v>0</v>
      </c>
      <c r="AH48" s="5">
        <f t="shared" si="27"/>
        <v>0</v>
      </c>
      <c r="AI48" s="177">
        <f t="shared" si="28"/>
        <v>0</v>
      </c>
    </row>
    <row r="49" spans="18:60" ht="18">
      <c r="X49" s="1">
        <v>6</v>
      </c>
      <c r="Y49" s="2"/>
      <c r="Z49" s="2"/>
      <c r="AA49" s="2"/>
      <c r="AB49" s="3"/>
      <c r="AC49" s="4"/>
      <c r="AD49" s="5">
        <f t="shared" si="24"/>
        <v>0</v>
      </c>
      <c r="AE49" s="6"/>
      <c r="AF49" s="5">
        <f t="shared" si="25"/>
        <v>0</v>
      </c>
      <c r="AG49" s="5">
        <f t="shared" si="26"/>
        <v>0</v>
      </c>
      <c r="AH49" s="5">
        <f t="shared" si="27"/>
        <v>0</v>
      </c>
      <c r="AI49" s="177">
        <f t="shared" si="28"/>
        <v>0</v>
      </c>
    </row>
    <row r="50" spans="18:60" ht="18">
      <c r="X50" s="10"/>
      <c r="Y50" s="11"/>
      <c r="Z50" s="11"/>
      <c r="AA50" s="11"/>
      <c r="AB50" s="12"/>
      <c r="AC50" s="13"/>
      <c r="AD50" s="52"/>
      <c r="AE50" s="15"/>
      <c r="AF50" s="52"/>
      <c r="AG50" s="52"/>
      <c r="AH50" s="52"/>
      <c r="AI50" s="178"/>
    </row>
    <row r="51" spans="18:60" ht="18.75" thickBot="1">
      <c r="X51" s="32"/>
      <c r="Y51" s="33" t="s">
        <v>49</v>
      </c>
      <c r="Z51" s="33"/>
      <c r="AA51" s="33"/>
      <c r="AB51" s="34"/>
      <c r="AC51" s="34">
        <f t="shared" ref="AC51:AI51" si="29">SUM(AC46:AC50)</f>
        <v>0</v>
      </c>
      <c r="AD51" s="34">
        <f t="shared" si="29"/>
        <v>0</v>
      </c>
      <c r="AE51" s="34">
        <f t="shared" si="29"/>
        <v>0</v>
      </c>
      <c r="AF51" s="34">
        <f t="shared" si="29"/>
        <v>0</v>
      </c>
      <c r="AG51" s="34">
        <f t="shared" si="29"/>
        <v>0</v>
      </c>
      <c r="AH51" s="34">
        <f t="shared" si="29"/>
        <v>0</v>
      </c>
      <c r="AI51" s="180">
        <f t="shared" si="29"/>
        <v>0</v>
      </c>
    </row>
    <row r="52" spans="18:60" ht="19.5" thickTop="1" thickBot="1">
      <c r="X52" s="154"/>
      <c r="Y52" s="20" t="s">
        <v>11</v>
      </c>
      <c r="Z52" s="20"/>
      <c r="AA52" s="36"/>
      <c r="AB52" s="21"/>
      <c r="AC52" s="22">
        <v>0</v>
      </c>
      <c r="AD52" s="23">
        <f>AD45+AD51</f>
        <v>367510.75</v>
      </c>
      <c r="AE52" s="37">
        <v>0</v>
      </c>
      <c r="AF52" s="55">
        <f>AF45+AF51</f>
        <v>357893</v>
      </c>
      <c r="AG52" s="39">
        <f>AG45+AG51</f>
        <v>367510.75</v>
      </c>
      <c r="AH52" s="40">
        <f>AH45+AH51</f>
        <v>357893</v>
      </c>
      <c r="AI52" s="37">
        <f>AI45+AI51</f>
        <v>725403.75</v>
      </c>
    </row>
    <row r="53" spans="18:60" ht="18.75" thickTop="1">
      <c r="X53" s="28"/>
      <c r="Y53" s="41" t="s">
        <v>12</v>
      </c>
      <c r="Z53" s="29">
        <v>0</v>
      </c>
      <c r="AA53" s="29">
        <v>0</v>
      </c>
      <c r="AB53" s="30">
        <v>0</v>
      </c>
      <c r="AC53" s="30">
        <v>0</v>
      </c>
      <c r="AD53" s="30">
        <v>0</v>
      </c>
      <c r="AE53" s="30">
        <v>0</v>
      </c>
      <c r="AF53" s="30">
        <v>0</v>
      </c>
      <c r="AG53" s="30">
        <v>0</v>
      </c>
      <c r="AH53" s="31">
        <v>0</v>
      </c>
      <c r="AI53" s="31">
        <v>0</v>
      </c>
    </row>
    <row r="54" spans="18:60" ht="18">
      <c r="X54" s="1"/>
      <c r="Y54" s="43" t="s">
        <v>22</v>
      </c>
      <c r="Z54" s="2"/>
      <c r="AA54" s="2"/>
      <c r="AB54" s="3"/>
      <c r="AC54" s="3">
        <v>0</v>
      </c>
      <c r="AD54" s="44">
        <f>AD45*5%</f>
        <v>18375.537500000002</v>
      </c>
      <c r="AE54" s="44">
        <v>0</v>
      </c>
      <c r="AF54" s="44">
        <f>AF45*5%</f>
        <v>17894.650000000001</v>
      </c>
      <c r="AG54" s="44">
        <f>AG45*5%</f>
        <v>18375.537500000002</v>
      </c>
      <c r="AH54" s="45">
        <f>AH45*5%</f>
        <v>17894.650000000001</v>
      </c>
      <c r="AI54" s="45">
        <f>AG54+AH54</f>
        <v>36270.1875</v>
      </c>
    </row>
    <row r="55" spans="18:60" ht="18">
      <c r="X55" s="1"/>
      <c r="Y55" s="43" t="s">
        <v>53</v>
      </c>
      <c r="Z55" s="2"/>
      <c r="AA55" s="2"/>
      <c r="AB55" s="3"/>
      <c r="AC55" s="3"/>
      <c r="AD55" s="44"/>
      <c r="AE55" s="44"/>
      <c r="AF55" s="44"/>
      <c r="AG55" s="44">
        <v>0</v>
      </c>
      <c r="AH55" s="45">
        <v>0</v>
      </c>
      <c r="AI55" s="45">
        <f>AG55+AH55</f>
        <v>0</v>
      </c>
    </row>
    <row r="56" spans="18:60" ht="18">
      <c r="X56" s="1"/>
      <c r="Y56" s="43" t="s">
        <v>66</v>
      </c>
      <c r="Z56" s="2"/>
      <c r="AA56" s="2"/>
      <c r="AB56" s="3"/>
      <c r="AC56" s="3"/>
      <c r="AD56" s="44"/>
      <c r="AE56" s="44"/>
      <c r="AF56" s="44"/>
      <c r="AG56" s="44">
        <v>174567</v>
      </c>
      <c r="AH56" s="45">
        <v>0</v>
      </c>
      <c r="AI56" s="45">
        <f t="shared" ref="AI56:AI59" si="30">AG56+AH56</f>
        <v>174567</v>
      </c>
    </row>
    <row r="57" spans="18:60" ht="18">
      <c r="X57" s="1"/>
      <c r="Y57" s="71" t="s">
        <v>57</v>
      </c>
      <c r="Z57" s="2"/>
      <c r="AA57" s="2"/>
      <c r="AB57" s="3"/>
      <c r="AC57" s="3"/>
      <c r="AD57" s="44"/>
      <c r="AE57" s="44"/>
      <c r="AF57" s="44"/>
      <c r="AG57" s="44">
        <v>0</v>
      </c>
      <c r="AH57" s="45">
        <v>174568</v>
      </c>
      <c r="AI57" s="45">
        <f t="shared" si="30"/>
        <v>174568</v>
      </c>
    </row>
    <row r="58" spans="18:60" ht="18">
      <c r="X58" s="1"/>
      <c r="Y58" s="43" t="s">
        <v>55</v>
      </c>
      <c r="Z58" s="2"/>
      <c r="AA58" s="2"/>
      <c r="AB58" s="3"/>
      <c r="AC58" s="3"/>
      <c r="AD58" s="44"/>
      <c r="AE58" s="44"/>
      <c r="AF58" s="44"/>
      <c r="AG58" s="44">
        <v>0</v>
      </c>
      <c r="AH58" s="45">
        <v>0</v>
      </c>
      <c r="AI58" s="45">
        <f t="shared" si="30"/>
        <v>0</v>
      </c>
    </row>
    <row r="59" spans="18:60" ht="18">
      <c r="X59" s="1"/>
      <c r="Y59" s="43" t="s">
        <v>54</v>
      </c>
      <c r="Z59" s="2"/>
      <c r="AA59" s="2"/>
      <c r="AB59" s="3"/>
      <c r="AC59" s="3"/>
      <c r="AD59" s="44"/>
      <c r="AE59" s="44"/>
      <c r="AF59" s="44"/>
      <c r="AG59" s="44">
        <v>0</v>
      </c>
      <c r="AH59" s="45">
        <v>0</v>
      </c>
      <c r="AI59" s="45">
        <f t="shared" si="30"/>
        <v>0</v>
      </c>
    </row>
    <row r="60" spans="18:60" ht="18.75" thickBot="1">
      <c r="X60" s="111"/>
      <c r="Y60" s="72" t="s">
        <v>13</v>
      </c>
      <c r="Z60" s="72"/>
      <c r="AA60" s="72"/>
      <c r="AB60" s="73"/>
      <c r="AC60" s="73"/>
      <c r="AD60" s="73"/>
      <c r="AE60" s="73"/>
      <c r="AF60" s="73"/>
      <c r="AG60" s="74">
        <f>SUM(AG53:AG59)</f>
        <v>192942.53750000001</v>
      </c>
      <c r="AH60" s="75">
        <f>SUM(AH53:AH59)</f>
        <v>192462.65</v>
      </c>
      <c r="AI60" s="75">
        <f>SUM(AI53:AI59)</f>
        <v>385405.1875</v>
      </c>
    </row>
    <row r="61" spans="18:60" ht="19.5" thickTop="1" thickBot="1">
      <c r="X61" s="154"/>
      <c r="Y61" s="20" t="s">
        <v>14</v>
      </c>
      <c r="Z61" s="20"/>
      <c r="AA61" s="20"/>
      <c r="AB61" s="21"/>
      <c r="AC61" s="21"/>
      <c r="AD61" s="21"/>
      <c r="AE61" s="21"/>
      <c r="AF61" s="21" t="s">
        <v>63</v>
      </c>
      <c r="AG61" s="21">
        <f>AI61*50%</f>
        <v>169999.28125</v>
      </c>
      <c r="AH61" s="121">
        <f>AI61*50%</f>
        <v>169999.28125</v>
      </c>
      <c r="AI61" s="38">
        <f>AI52-AI60</f>
        <v>339998.5625</v>
      </c>
    </row>
    <row r="62" spans="18:60" ht="17.25" thickTop="1" thickBot="1">
      <c r="X62" s="365" t="s">
        <v>16</v>
      </c>
      <c r="Y62" s="366"/>
      <c r="Z62" s="366"/>
      <c r="AA62" s="366"/>
      <c r="AB62" s="366"/>
      <c r="AC62" s="366"/>
      <c r="AD62" s="367"/>
      <c r="AE62" s="365" t="s">
        <v>62</v>
      </c>
      <c r="AF62" s="366"/>
      <c r="AG62" s="366"/>
      <c r="AH62" s="366"/>
      <c r="AI62" s="367"/>
    </row>
    <row r="63" spans="18:60" ht="18.75" thickTop="1">
      <c r="X63" s="153"/>
      <c r="Y63" s="153" t="s">
        <v>17</v>
      </c>
      <c r="Z63" s="153"/>
      <c r="AA63" s="153" t="s">
        <v>18</v>
      </c>
      <c r="AB63" s="153"/>
      <c r="AC63" s="368" t="s">
        <v>19</v>
      </c>
      <c r="AD63" s="368"/>
      <c r="AE63" s="368"/>
      <c r="AF63" s="158"/>
      <c r="AG63" s="368" t="s">
        <v>19</v>
      </c>
      <c r="AH63" s="368"/>
      <c r="AI63" s="368"/>
    </row>
    <row r="64" spans="18:60" s="168" customFormat="1">
      <c r="R64" s="250"/>
      <c r="S64" s="250"/>
      <c r="T64" s="250"/>
      <c r="V64" s="192"/>
      <c r="W64" s="192"/>
      <c r="AJ64" s="182"/>
      <c r="AK64" s="175"/>
      <c r="AL64" s="175"/>
      <c r="AM64" s="175"/>
      <c r="AN64" s="175"/>
      <c r="AO64" s="175"/>
      <c r="AP64" s="175"/>
      <c r="AQ64" s="175"/>
      <c r="AR64" s="175"/>
      <c r="AS64" s="175"/>
      <c r="AT64" s="175"/>
      <c r="AU64" s="175"/>
      <c r="AV64" s="175"/>
      <c r="AW64" s="175"/>
      <c r="AX64" s="175"/>
      <c r="AY64" s="175"/>
      <c r="AZ64" s="175"/>
      <c r="BA64" s="175"/>
      <c r="BB64" s="175"/>
      <c r="BC64" s="175"/>
      <c r="BD64" s="175"/>
      <c r="BE64" s="175"/>
      <c r="BF64" s="175"/>
      <c r="BG64" s="175"/>
      <c r="BH64" s="175"/>
    </row>
    <row r="65" spans="24:36" ht="18">
      <c r="X65" s="79" t="s">
        <v>0</v>
      </c>
      <c r="Y65" s="118"/>
      <c r="Z65" s="79"/>
      <c r="AA65" s="79"/>
      <c r="AB65" s="79"/>
      <c r="AC65" s="79"/>
      <c r="AD65" s="79"/>
      <c r="AE65" s="79"/>
      <c r="AF65" s="79"/>
      <c r="AG65" s="79"/>
      <c r="AH65" s="79"/>
      <c r="AI65" s="82">
        <v>9</v>
      </c>
      <c r="AJ65" s="184"/>
    </row>
    <row r="66" spans="24:36" ht="15.75">
      <c r="X66" s="358" t="s">
        <v>69</v>
      </c>
      <c r="Y66" s="358"/>
      <c r="Z66" s="358"/>
      <c r="AA66" s="358"/>
      <c r="AB66" s="358"/>
      <c r="AC66" s="358"/>
      <c r="AD66" s="358"/>
      <c r="AE66" s="358"/>
      <c r="AF66" s="358"/>
      <c r="AG66" s="358"/>
      <c r="AH66" s="358"/>
      <c r="AI66" s="358"/>
    </row>
    <row r="67" spans="24:36" ht="15.75">
      <c r="X67" s="359" t="s">
        <v>52</v>
      </c>
      <c r="Y67" s="359"/>
      <c r="Z67" s="359"/>
      <c r="AA67" s="359"/>
      <c r="AB67" s="359"/>
      <c r="AC67" s="359"/>
      <c r="AD67" s="359"/>
      <c r="AE67" s="359"/>
      <c r="AF67" s="359"/>
      <c r="AG67" s="359"/>
      <c r="AH67" s="359"/>
      <c r="AI67" s="359"/>
    </row>
    <row r="68" spans="24:36" ht="16.5" thickBot="1">
      <c r="X68" s="359" t="s">
        <v>75</v>
      </c>
      <c r="Y68" s="359"/>
      <c r="Z68" s="359"/>
      <c r="AA68" s="359"/>
      <c r="AB68" s="359"/>
      <c r="AC68" s="359"/>
      <c r="AD68" s="359"/>
      <c r="AE68" s="359"/>
      <c r="AF68" s="359"/>
      <c r="AG68" s="359"/>
      <c r="AH68" s="359"/>
      <c r="AI68" s="359"/>
    </row>
    <row r="69" spans="24:36" ht="17.25" thickTop="1" thickBot="1">
      <c r="X69" s="47" t="s">
        <v>4</v>
      </c>
      <c r="Y69" s="160" t="s">
        <v>47</v>
      </c>
      <c r="Z69" s="160" t="s">
        <v>6</v>
      </c>
      <c r="AA69" s="160" t="s">
        <v>21</v>
      </c>
      <c r="AB69" s="160" t="s">
        <v>29</v>
      </c>
      <c r="AC69" s="360" t="s">
        <v>7</v>
      </c>
      <c r="AD69" s="360"/>
      <c r="AE69" s="360"/>
      <c r="AF69" s="361"/>
      <c r="AG69" s="362" t="s">
        <v>33</v>
      </c>
      <c r="AH69" s="363"/>
      <c r="AI69" s="364"/>
    </row>
    <row r="70" spans="24:36" ht="16.5" thickTop="1">
      <c r="X70" s="1"/>
      <c r="Y70" s="29"/>
      <c r="Z70" s="85" t="s">
        <v>8</v>
      </c>
      <c r="AA70" s="85" t="s">
        <v>20</v>
      </c>
      <c r="AB70" s="85" t="s">
        <v>30</v>
      </c>
      <c r="AC70" s="63" t="s">
        <v>27</v>
      </c>
      <c r="AD70" s="64" t="s">
        <v>25</v>
      </c>
      <c r="AE70" s="65" t="s">
        <v>31</v>
      </c>
      <c r="AF70" s="66" t="s">
        <v>25</v>
      </c>
      <c r="AG70" s="64" t="s">
        <v>35</v>
      </c>
      <c r="AH70" s="119" t="s">
        <v>36</v>
      </c>
      <c r="AI70" s="65" t="s">
        <v>34</v>
      </c>
      <c r="AJ70" s="183">
        <v>3</v>
      </c>
    </row>
    <row r="71" spans="24:36" ht="18">
      <c r="X71" s="1"/>
      <c r="Y71" s="2" t="s">
        <v>41</v>
      </c>
      <c r="Z71" s="29" t="s">
        <v>8</v>
      </c>
      <c r="AA71" s="29" t="s">
        <v>42</v>
      </c>
      <c r="AB71" s="29" t="s">
        <v>9</v>
      </c>
      <c r="AC71" s="67" t="s">
        <v>28</v>
      </c>
      <c r="AD71" s="68" t="s">
        <v>26</v>
      </c>
      <c r="AE71" s="69" t="s">
        <v>10</v>
      </c>
      <c r="AF71" s="70" t="s">
        <v>32</v>
      </c>
      <c r="AG71" s="90" t="s">
        <v>28</v>
      </c>
      <c r="AH71" s="91" t="s">
        <v>37</v>
      </c>
      <c r="AI71" s="176" t="s">
        <v>38</v>
      </c>
    </row>
    <row r="72" spans="24:36" ht="18">
      <c r="X72" s="1">
        <v>1</v>
      </c>
      <c r="Y72" s="2" t="s">
        <v>43</v>
      </c>
      <c r="Z72" s="2"/>
      <c r="AA72" s="2"/>
      <c r="AB72" s="3">
        <v>750</v>
      </c>
      <c r="AC72" s="56">
        <v>950.73</v>
      </c>
      <c r="AD72" s="5">
        <f>AC72*AB72</f>
        <v>713047.5</v>
      </c>
      <c r="AE72" s="59">
        <v>500.74</v>
      </c>
      <c r="AF72" s="7">
        <f>AE72*AB72</f>
        <v>375555</v>
      </c>
      <c r="AG72" s="5">
        <f>AD72</f>
        <v>713047.5</v>
      </c>
      <c r="AH72" s="8">
        <f>AF72</f>
        <v>375555</v>
      </c>
      <c r="AI72" s="177">
        <f>AG72+AH72</f>
        <v>1088602.5</v>
      </c>
    </row>
    <row r="73" spans="24:36" ht="18">
      <c r="X73" s="1">
        <v>2</v>
      </c>
      <c r="Y73" s="2" t="s">
        <v>44</v>
      </c>
      <c r="Z73" s="2"/>
      <c r="AA73" s="2"/>
      <c r="AB73" s="3">
        <v>200</v>
      </c>
      <c r="AC73" s="56">
        <v>61.8</v>
      </c>
      <c r="AD73" s="5">
        <f t="shared" ref="AD73" si="31">AC73*AB73</f>
        <v>12360</v>
      </c>
      <c r="AE73" s="59">
        <v>59.96</v>
      </c>
      <c r="AF73" s="7">
        <f t="shared" ref="AF73" si="32">AE73*AB73</f>
        <v>11992</v>
      </c>
      <c r="AG73" s="5">
        <f t="shared" ref="AG73" si="33">AD73</f>
        <v>12360</v>
      </c>
      <c r="AH73" s="8">
        <f t="shared" ref="AH73" si="34">AF73</f>
        <v>11992</v>
      </c>
      <c r="AI73" s="177">
        <f t="shared" ref="AI73" si="35">AG73+AH73</f>
        <v>24352</v>
      </c>
    </row>
    <row r="74" spans="24:36" ht="18">
      <c r="X74" s="1"/>
      <c r="Y74" s="2"/>
      <c r="Z74" s="2"/>
      <c r="AA74" s="2"/>
      <c r="AB74" s="3"/>
      <c r="AC74" s="56"/>
      <c r="AD74" s="5"/>
      <c r="AE74" s="59"/>
      <c r="AF74" s="7"/>
      <c r="AG74" s="5"/>
      <c r="AH74" s="8"/>
      <c r="AI74" s="177"/>
    </row>
    <row r="75" spans="24:36" ht="18">
      <c r="X75" s="1"/>
      <c r="Y75" s="2"/>
      <c r="Z75" s="2"/>
      <c r="AA75" s="2"/>
      <c r="AB75" s="3"/>
      <c r="AC75" s="56"/>
      <c r="AD75" s="5"/>
      <c r="AE75" s="59"/>
      <c r="AF75" s="7"/>
      <c r="AG75" s="5"/>
      <c r="AH75" s="8"/>
      <c r="AI75" s="177"/>
    </row>
    <row r="76" spans="24:36" ht="18.75" thickBot="1">
      <c r="X76" s="10"/>
      <c r="Y76" s="11"/>
      <c r="Z76" s="11"/>
      <c r="AA76" s="11"/>
      <c r="AB76" s="12"/>
      <c r="AC76" s="57"/>
      <c r="AD76" s="14"/>
      <c r="AE76" s="60"/>
      <c r="AF76" s="16"/>
      <c r="AG76" s="14"/>
      <c r="AH76" s="17"/>
      <c r="AI76" s="178"/>
    </row>
    <row r="77" spans="24:36" ht="19.5" thickTop="1" thickBot="1">
      <c r="X77" s="154"/>
      <c r="Y77" s="20" t="s">
        <v>50</v>
      </c>
      <c r="Z77" s="20"/>
      <c r="AA77" s="20"/>
      <c r="AB77" s="21"/>
      <c r="AC77" s="58">
        <f t="shared" ref="AC77:AI77" si="36">SUM(AC72:AC76)</f>
        <v>1012.53</v>
      </c>
      <c r="AD77" s="23">
        <f t="shared" si="36"/>
        <v>725407.5</v>
      </c>
      <c r="AE77" s="61">
        <f t="shared" si="36"/>
        <v>560.70000000000005</v>
      </c>
      <c r="AF77" s="25">
        <f t="shared" si="36"/>
        <v>387547</v>
      </c>
      <c r="AG77" s="23">
        <f t="shared" si="36"/>
        <v>725407.5</v>
      </c>
      <c r="AH77" s="26">
        <f t="shared" si="36"/>
        <v>387547</v>
      </c>
      <c r="AI77" s="37">
        <f t="shared" si="36"/>
        <v>1112954.5</v>
      </c>
    </row>
    <row r="78" spans="24:36" ht="18.75" thickTop="1">
      <c r="X78" s="47"/>
      <c r="Y78" s="159" t="s">
        <v>48</v>
      </c>
      <c r="Z78" s="159"/>
      <c r="AA78" s="159"/>
      <c r="AB78" s="49">
        <v>0</v>
      </c>
      <c r="AC78" s="50">
        <v>0</v>
      </c>
      <c r="AD78" s="51">
        <v>0</v>
      </c>
      <c r="AE78" s="53">
        <v>0</v>
      </c>
      <c r="AF78" s="51">
        <v>0</v>
      </c>
      <c r="AG78" s="51">
        <v>0</v>
      </c>
      <c r="AH78" s="51">
        <v>0</v>
      </c>
      <c r="AI78" s="179">
        <v>0</v>
      </c>
    </row>
    <row r="79" spans="24:36" ht="18">
      <c r="X79" s="1">
        <v>4</v>
      </c>
      <c r="Y79" s="2" t="s">
        <v>45</v>
      </c>
      <c r="Z79" s="2"/>
      <c r="AA79" s="2"/>
      <c r="AB79" s="3">
        <v>20</v>
      </c>
      <c r="AC79" s="4">
        <v>0</v>
      </c>
      <c r="AD79" s="5">
        <f t="shared" ref="AD79:AD81" si="37">AC79*AB79</f>
        <v>0</v>
      </c>
      <c r="AE79" s="6">
        <v>0</v>
      </c>
      <c r="AF79" s="5">
        <f t="shared" ref="AF79:AF81" si="38">AE79*AB79</f>
        <v>0</v>
      </c>
      <c r="AG79" s="5">
        <f t="shared" ref="AG79:AG81" si="39">AD79</f>
        <v>0</v>
      </c>
      <c r="AH79" s="5">
        <f t="shared" ref="AH79:AH81" si="40">AF79</f>
        <v>0</v>
      </c>
      <c r="AI79" s="177">
        <f t="shared" ref="AI79:AI81" si="41">AG79+AH79</f>
        <v>0</v>
      </c>
    </row>
    <row r="80" spans="24:36" ht="18">
      <c r="X80" s="1">
        <v>5</v>
      </c>
      <c r="Y80" s="2" t="s">
        <v>46</v>
      </c>
      <c r="Z80" s="2"/>
      <c r="AA80" s="2"/>
      <c r="AB80" s="3">
        <v>1</v>
      </c>
      <c r="AC80" s="4">
        <v>0</v>
      </c>
      <c r="AD80" s="5">
        <f t="shared" si="37"/>
        <v>0</v>
      </c>
      <c r="AE80" s="6"/>
      <c r="AF80" s="5">
        <f t="shared" si="38"/>
        <v>0</v>
      </c>
      <c r="AG80" s="5">
        <f t="shared" si="39"/>
        <v>0</v>
      </c>
      <c r="AH80" s="5">
        <f t="shared" si="40"/>
        <v>0</v>
      </c>
      <c r="AI80" s="177">
        <f t="shared" si="41"/>
        <v>0</v>
      </c>
    </row>
    <row r="81" spans="18:60" ht="18">
      <c r="X81" s="1">
        <v>6</v>
      </c>
      <c r="Y81" s="2"/>
      <c r="Z81" s="2"/>
      <c r="AA81" s="2"/>
      <c r="AB81" s="3"/>
      <c r="AC81" s="4"/>
      <c r="AD81" s="5">
        <f t="shared" si="37"/>
        <v>0</v>
      </c>
      <c r="AE81" s="6"/>
      <c r="AF81" s="5">
        <f t="shared" si="38"/>
        <v>0</v>
      </c>
      <c r="AG81" s="5">
        <f t="shared" si="39"/>
        <v>0</v>
      </c>
      <c r="AH81" s="5">
        <f t="shared" si="40"/>
        <v>0</v>
      </c>
      <c r="AI81" s="177">
        <f t="shared" si="41"/>
        <v>0</v>
      </c>
    </row>
    <row r="82" spans="18:60" ht="18">
      <c r="X82" s="10"/>
      <c r="Y82" s="11"/>
      <c r="Z82" s="11"/>
      <c r="AA82" s="11"/>
      <c r="AB82" s="12"/>
      <c r="AC82" s="13"/>
      <c r="AD82" s="52"/>
      <c r="AE82" s="15"/>
      <c r="AF82" s="52"/>
      <c r="AG82" s="52"/>
      <c r="AH82" s="52"/>
      <c r="AI82" s="178"/>
    </row>
    <row r="83" spans="18:60" ht="18.75" thickBot="1">
      <c r="X83" s="32"/>
      <c r="Y83" s="33" t="s">
        <v>49</v>
      </c>
      <c r="Z83" s="33"/>
      <c r="AA83" s="33"/>
      <c r="AB83" s="34"/>
      <c r="AC83" s="34">
        <f t="shared" ref="AC83:AI83" si="42">SUM(AC78:AC82)</f>
        <v>0</v>
      </c>
      <c r="AD83" s="34">
        <f t="shared" si="42"/>
        <v>0</v>
      </c>
      <c r="AE83" s="34">
        <f t="shared" si="42"/>
        <v>0</v>
      </c>
      <c r="AF83" s="34">
        <f t="shared" si="42"/>
        <v>0</v>
      </c>
      <c r="AG83" s="34">
        <f t="shared" si="42"/>
        <v>0</v>
      </c>
      <c r="AH83" s="34">
        <f t="shared" si="42"/>
        <v>0</v>
      </c>
      <c r="AI83" s="180">
        <f t="shared" si="42"/>
        <v>0</v>
      </c>
    </row>
    <row r="84" spans="18:60" ht="19.5" thickTop="1" thickBot="1">
      <c r="X84" s="154"/>
      <c r="Y84" s="20" t="s">
        <v>11</v>
      </c>
      <c r="Z84" s="20"/>
      <c r="AA84" s="36"/>
      <c r="AB84" s="21"/>
      <c r="AC84" s="22">
        <v>0</v>
      </c>
      <c r="AD84" s="23">
        <f>AD77+AD83</f>
        <v>725407.5</v>
      </c>
      <c r="AE84" s="37">
        <v>0</v>
      </c>
      <c r="AF84" s="55">
        <f>AF77+AF83</f>
        <v>387547</v>
      </c>
      <c r="AG84" s="39">
        <f>AG77+AG83</f>
        <v>725407.5</v>
      </c>
      <c r="AH84" s="40">
        <f>AH77+AH83</f>
        <v>387547</v>
      </c>
      <c r="AI84" s="37">
        <f>AI77+AI83</f>
        <v>1112954.5</v>
      </c>
    </row>
    <row r="85" spans="18:60" ht="18.75" thickTop="1">
      <c r="X85" s="28"/>
      <c r="Y85" s="41" t="s">
        <v>12</v>
      </c>
      <c r="Z85" s="29">
        <v>0</v>
      </c>
      <c r="AA85" s="29">
        <v>0</v>
      </c>
      <c r="AB85" s="30">
        <v>0</v>
      </c>
      <c r="AC85" s="30">
        <v>0</v>
      </c>
      <c r="AD85" s="30">
        <v>0</v>
      </c>
      <c r="AE85" s="30">
        <v>0</v>
      </c>
      <c r="AF85" s="30">
        <v>0</v>
      </c>
      <c r="AG85" s="30">
        <v>0</v>
      </c>
      <c r="AH85" s="31">
        <v>0</v>
      </c>
      <c r="AI85" s="31">
        <v>0</v>
      </c>
    </row>
    <row r="86" spans="18:60" ht="18">
      <c r="X86" s="1"/>
      <c r="Y86" s="43" t="s">
        <v>22</v>
      </c>
      <c r="Z86" s="2"/>
      <c r="AA86" s="2"/>
      <c r="AB86" s="3"/>
      <c r="AC86" s="3">
        <v>0</v>
      </c>
      <c r="AD86" s="44">
        <f>AD77*5%</f>
        <v>36270.375</v>
      </c>
      <c r="AE86" s="44">
        <v>0</v>
      </c>
      <c r="AF86" s="44">
        <f>AF77*5%</f>
        <v>19377.350000000002</v>
      </c>
      <c r="AG86" s="44">
        <f>AG77*5%</f>
        <v>36270.375</v>
      </c>
      <c r="AH86" s="45">
        <f>AH77*5%</f>
        <v>19377.350000000002</v>
      </c>
      <c r="AI86" s="45">
        <f>AG86+AH86</f>
        <v>55647.725000000006</v>
      </c>
    </row>
    <row r="87" spans="18:60" ht="18">
      <c r="X87" s="1"/>
      <c r="Y87" s="43" t="s">
        <v>53</v>
      </c>
      <c r="Z87" s="2"/>
      <c r="AA87" s="2"/>
      <c r="AB87" s="3"/>
      <c r="AC87" s="3"/>
      <c r="AD87" s="44"/>
      <c r="AE87" s="44"/>
      <c r="AF87" s="44"/>
      <c r="AG87" s="44">
        <v>0</v>
      </c>
      <c r="AH87" s="45">
        <v>0</v>
      </c>
      <c r="AI87" s="45">
        <f>AG87+AH87</f>
        <v>0</v>
      </c>
    </row>
    <row r="88" spans="18:60" ht="18">
      <c r="X88" s="1"/>
      <c r="Y88" s="43" t="s">
        <v>66</v>
      </c>
      <c r="Z88" s="2"/>
      <c r="AA88" s="2"/>
      <c r="AB88" s="3"/>
      <c r="AC88" s="3"/>
      <c r="AD88" s="44"/>
      <c r="AE88" s="44"/>
      <c r="AF88" s="44"/>
      <c r="AG88" s="44">
        <v>174567</v>
      </c>
      <c r="AH88" s="45">
        <v>174568</v>
      </c>
      <c r="AI88" s="45">
        <f t="shared" ref="AI88:AI91" si="43">AG88+AH88</f>
        <v>349135</v>
      </c>
    </row>
    <row r="89" spans="18:60" ht="18">
      <c r="X89" s="1"/>
      <c r="Y89" s="71" t="s">
        <v>57</v>
      </c>
      <c r="Z89" s="2"/>
      <c r="AA89" s="2"/>
      <c r="AB89" s="3"/>
      <c r="AC89" s="3"/>
      <c r="AD89" s="44"/>
      <c r="AE89" s="44"/>
      <c r="AF89" s="44"/>
      <c r="AG89" s="44">
        <v>169998</v>
      </c>
      <c r="AH89" s="45">
        <v>170000</v>
      </c>
      <c r="AI89" s="45">
        <f t="shared" si="43"/>
        <v>339998</v>
      </c>
    </row>
    <row r="90" spans="18:60" ht="18">
      <c r="X90" s="1"/>
      <c r="Y90" s="43" t="s">
        <v>55</v>
      </c>
      <c r="Z90" s="2"/>
      <c r="AA90" s="2"/>
      <c r="AB90" s="3"/>
      <c r="AC90" s="3"/>
      <c r="AD90" s="44"/>
      <c r="AE90" s="44"/>
      <c r="AF90" s="44"/>
      <c r="AG90" s="44">
        <v>0</v>
      </c>
      <c r="AH90" s="45">
        <v>0</v>
      </c>
      <c r="AI90" s="45">
        <f t="shared" si="43"/>
        <v>0</v>
      </c>
    </row>
    <row r="91" spans="18:60" ht="18">
      <c r="X91" s="1"/>
      <c r="Y91" s="43" t="s">
        <v>54</v>
      </c>
      <c r="Z91" s="2"/>
      <c r="AA91" s="2"/>
      <c r="AB91" s="3"/>
      <c r="AC91" s="3"/>
      <c r="AD91" s="44"/>
      <c r="AE91" s="44"/>
      <c r="AF91" s="44"/>
      <c r="AG91" s="44">
        <v>0</v>
      </c>
      <c r="AH91" s="45">
        <v>0</v>
      </c>
      <c r="AI91" s="45">
        <f t="shared" si="43"/>
        <v>0</v>
      </c>
    </row>
    <row r="92" spans="18:60" ht="18.75" thickBot="1">
      <c r="X92" s="111"/>
      <c r="Y92" s="72" t="s">
        <v>13</v>
      </c>
      <c r="Z92" s="72"/>
      <c r="AA92" s="72"/>
      <c r="AB92" s="73"/>
      <c r="AC92" s="73"/>
      <c r="AD92" s="73"/>
      <c r="AE92" s="73"/>
      <c r="AF92" s="73"/>
      <c r="AG92" s="74">
        <f>SUM(AG85:AG91)</f>
        <v>380835.375</v>
      </c>
      <c r="AH92" s="75">
        <f>SUM(AH85:AH91)</f>
        <v>363945.35</v>
      </c>
      <c r="AI92" s="75">
        <f>SUM(AI85:AI91)</f>
        <v>744780.72499999998</v>
      </c>
    </row>
    <row r="93" spans="18:60" ht="19.5" thickTop="1" thickBot="1">
      <c r="X93" s="154"/>
      <c r="Y93" s="20" t="s">
        <v>14</v>
      </c>
      <c r="Z93" s="20"/>
      <c r="AA93" s="20"/>
      <c r="AB93" s="21"/>
      <c r="AC93" s="21"/>
      <c r="AD93" s="21"/>
      <c r="AE93" s="21"/>
      <c r="AF93" s="21" t="s">
        <v>63</v>
      </c>
      <c r="AG93" s="21">
        <f>AI93*50%</f>
        <v>184086.88750000001</v>
      </c>
      <c r="AH93" s="121">
        <f>AI93*50%</f>
        <v>184086.88750000001</v>
      </c>
      <c r="AI93" s="38">
        <f>AI84-AI92</f>
        <v>368173.77500000002</v>
      </c>
    </row>
    <row r="94" spans="18:60" ht="17.25" thickTop="1" thickBot="1">
      <c r="X94" s="365" t="s">
        <v>16</v>
      </c>
      <c r="Y94" s="366"/>
      <c r="Z94" s="366"/>
      <c r="AA94" s="366"/>
      <c r="AB94" s="366"/>
      <c r="AC94" s="366"/>
      <c r="AD94" s="367"/>
      <c r="AE94" s="365" t="s">
        <v>62</v>
      </c>
      <c r="AF94" s="366"/>
      <c r="AG94" s="366"/>
      <c r="AH94" s="366"/>
      <c r="AI94" s="367"/>
    </row>
    <row r="95" spans="18:60" ht="18.75" thickTop="1">
      <c r="X95" s="153"/>
      <c r="Y95" s="153" t="s">
        <v>17</v>
      </c>
      <c r="Z95" s="153"/>
      <c r="AA95" s="153" t="s">
        <v>18</v>
      </c>
      <c r="AB95" s="153"/>
      <c r="AC95" s="368" t="s">
        <v>19</v>
      </c>
      <c r="AD95" s="368"/>
      <c r="AE95" s="368"/>
      <c r="AF95" s="158"/>
      <c r="AG95" s="368" t="s">
        <v>19</v>
      </c>
      <c r="AH95" s="368"/>
      <c r="AI95" s="368"/>
    </row>
    <row r="96" spans="18:60" s="168" customFormat="1" ht="15.75" customHeight="1">
      <c r="R96" s="250"/>
      <c r="S96" s="250"/>
      <c r="T96" s="250"/>
      <c r="V96" s="192"/>
      <c r="W96" s="192"/>
      <c r="AJ96" s="182"/>
      <c r="AK96" s="175"/>
      <c r="AL96" s="175"/>
      <c r="AM96" s="175"/>
      <c r="AN96" s="175"/>
      <c r="AO96" s="175"/>
      <c r="AP96" s="175"/>
      <c r="AQ96" s="175"/>
      <c r="AR96" s="175"/>
      <c r="AS96" s="175"/>
      <c r="AT96" s="175"/>
      <c r="AU96" s="175"/>
      <c r="AV96" s="175"/>
      <c r="AW96" s="175"/>
      <c r="AX96" s="175"/>
      <c r="AY96" s="175"/>
      <c r="AZ96" s="175"/>
      <c r="BA96" s="175"/>
      <c r="BB96" s="175"/>
      <c r="BC96" s="175"/>
      <c r="BD96" s="175"/>
      <c r="BE96" s="175"/>
      <c r="BF96" s="175"/>
      <c r="BG96" s="175"/>
      <c r="BH96" s="175"/>
    </row>
    <row r="97" spans="24:36" ht="18">
      <c r="X97" s="79" t="s">
        <v>0</v>
      </c>
      <c r="Y97" s="118"/>
      <c r="Z97" s="79"/>
      <c r="AA97" s="79"/>
      <c r="AB97" s="79"/>
      <c r="AC97" s="79"/>
      <c r="AD97" s="79"/>
      <c r="AE97" s="79"/>
      <c r="AF97" s="79"/>
      <c r="AG97" s="79"/>
      <c r="AH97" s="79"/>
      <c r="AI97" s="82">
        <v>14</v>
      </c>
      <c r="AJ97" s="184"/>
    </row>
    <row r="98" spans="24:36" ht="15.75">
      <c r="X98" s="358" t="s">
        <v>88</v>
      </c>
      <c r="Y98" s="358"/>
      <c r="Z98" s="358"/>
      <c r="AA98" s="358"/>
      <c r="AB98" s="358"/>
      <c r="AC98" s="358"/>
      <c r="AD98" s="358"/>
      <c r="AE98" s="358"/>
      <c r="AF98" s="358"/>
      <c r="AG98" s="358"/>
      <c r="AH98" s="358"/>
      <c r="AI98" s="358"/>
    </row>
    <row r="99" spans="24:36" ht="15.75">
      <c r="X99" s="359" t="s">
        <v>52</v>
      </c>
      <c r="Y99" s="359"/>
      <c r="Z99" s="359"/>
      <c r="AA99" s="359"/>
      <c r="AB99" s="359"/>
      <c r="AC99" s="359"/>
      <c r="AD99" s="359"/>
      <c r="AE99" s="359"/>
      <c r="AF99" s="359"/>
      <c r="AG99" s="359"/>
      <c r="AH99" s="359"/>
      <c r="AI99" s="359"/>
    </row>
    <row r="100" spans="24:36" ht="16.5" thickBot="1">
      <c r="X100" s="359" t="s">
        <v>97</v>
      </c>
      <c r="Y100" s="359"/>
      <c r="Z100" s="359"/>
      <c r="AA100" s="359"/>
      <c r="AB100" s="359"/>
      <c r="AC100" s="359"/>
      <c r="AD100" s="359"/>
      <c r="AE100" s="359"/>
      <c r="AF100" s="359"/>
      <c r="AG100" s="359"/>
      <c r="AH100" s="359"/>
      <c r="AI100" s="359"/>
    </row>
    <row r="101" spans="24:36" ht="17.25" thickTop="1" thickBot="1">
      <c r="X101" s="47" t="s">
        <v>4</v>
      </c>
      <c r="Y101" s="160" t="s">
        <v>47</v>
      </c>
      <c r="Z101" s="160" t="s">
        <v>6</v>
      </c>
      <c r="AA101" s="160" t="s">
        <v>21</v>
      </c>
      <c r="AB101" s="160" t="s">
        <v>29</v>
      </c>
      <c r="AC101" s="360" t="s">
        <v>7</v>
      </c>
      <c r="AD101" s="360"/>
      <c r="AE101" s="360"/>
      <c r="AF101" s="361"/>
      <c r="AG101" s="362" t="s">
        <v>33</v>
      </c>
      <c r="AH101" s="363"/>
      <c r="AI101" s="364"/>
    </row>
    <row r="102" spans="24:36" ht="16.5" thickTop="1">
      <c r="X102" s="1"/>
      <c r="Y102" s="29"/>
      <c r="Z102" s="85" t="s">
        <v>8</v>
      </c>
      <c r="AA102" s="85" t="s">
        <v>20</v>
      </c>
      <c r="AB102" s="85" t="s">
        <v>30</v>
      </c>
      <c r="AC102" s="63" t="s">
        <v>27</v>
      </c>
      <c r="AD102" s="64" t="s">
        <v>25</v>
      </c>
      <c r="AE102" s="65" t="s">
        <v>31</v>
      </c>
      <c r="AF102" s="66" t="s">
        <v>25</v>
      </c>
      <c r="AG102" s="64" t="s">
        <v>35</v>
      </c>
      <c r="AH102" s="119" t="s">
        <v>36</v>
      </c>
      <c r="AI102" s="65" t="s">
        <v>34</v>
      </c>
      <c r="AJ102" s="183">
        <v>4</v>
      </c>
    </row>
    <row r="103" spans="24:36" ht="18">
      <c r="X103" s="1"/>
      <c r="Y103" s="2" t="s">
        <v>41</v>
      </c>
      <c r="Z103" s="29" t="s">
        <v>8</v>
      </c>
      <c r="AA103" s="29" t="s">
        <v>42</v>
      </c>
      <c r="AB103" s="29" t="s">
        <v>9</v>
      </c>
      <c r="AC103" s="67" t="s">
        <v>28</v>
      </c>
      <c r="AD103" s="68" t="s">
        <v>26</v>
      </c>
      <c r="AE103" s="69" t="s">
        <v>10</v>
      </c>
      <c r="AF103" s="70" t="s">
        <v>32</v>
      </c>
      <c r="AG103" s="90" t="s">
        <v>28</v>
      </c>
      <c r="AH103" s="91" t="s">
        <v>37</v>
      </c>
      <c r="AI103" s="176" t="s">
        <v>38</v>
      </c>
    </row>
    <row r="104" spans="24:36" ht="18">
      <c r="X104" s="1">
        <v>1</v>
      </c>
      <c r="Y104" s="2" t="s">
        <v>43</v>
      </c>
      <c r="Z104" s="2"/>
      <c r="AA104" s="2"/>
      <c r="AB104" s="3">
        <v>750</v>
      </c>
      <c r="AC104" s="56">
        <v>1451.47</v>
      </c>
      <c r="AD104" s="5">
        <f>AC104*AB104</f>
        <v>1088602.5</v>
      </c>
      <c r="AE104" s="59">
        <v>159.41200000000001</v>
      </c>
      <c r="AF104" s="7">
        <f>AE104*AB104</f>
        <v>119559</v>
      </c>
      <c r="AG104" s="5">
        <f>AD104</f>
        <v>1088602.5</v>
      </c>
      <c r="AH104" s="8">
        <f>AF104</f>
        <v>119559</v>
      </c>
      <c r="AI104" s="177">
        <f>AG104+AH104</f>
        <v>1208161.5</v>
      </c>
    </row>
    <row r="105" spans="24:36" ht="18">
      <c r="X105" s="1">
        <v>2</v>
      </c>
      <c r="Y105" s="2" t="s">
        <v>44</v>
      </c>
      <c r="Z105" s="2"/>
      <c r="AA105" s="2"/>
      <c r="AB105" s="3">
        <v>200</v>
      </c>
      <c r="AC105" s="56">
        <v>121.76</v>
      </c>
      <c r="AD105" s="5">
        <f t="shared" ref="AD105" si="44">AC105*AB105</f>
        <v>24352</v>
      </c>
      <c r="AE105" s="59">
        <v>0</v>
      </c>
      <c r="AF105" s="7">
        <f t="shared" ref="AF105" si="45">AE105*AB105</f>
        <v>0</v>
      </c>
      <c r="AG105" s="5">
        <f t="shared" ref="AG105" si="46">AD105</f>
        <v>24352</v>
      </c>
      <c r="AH105" s="8">
        <f t="shared" ref="AH105" si="47">AF105</f>
        <v>0</v>
      </c>
      <c r="AI105" s="177">
        <f t="shared" ref="AI105" si="48">AG105+AH105</f>
        <v>24352</v>
      </c>
    </row>
    <row r="106" spans="24:36" ht="18">
      <c r="X106" s="1"/>
      <c r="Y106" s="2"/>
      <c r="Z106" s="2"/>
      <c r="AA106" s="2"/>
      <c r="AB106" s="3"/>
      <c r="AC106" s="56"/>
      <c r="AD106" s="5"/>
      <c r="AE106" s="59"/>
      <c r="AF106" s="7"/>
      <c r="AG106" s="5"/>
      <c r="AH106" s="8"/>
      <c r="AI106" s="177"/>
    </row>
    <row r="107" spans="24:36" ht="18">
      <c r="X107" s="1"/>
      <c r="Y107" s="2"/>
      <c r="Z107" s="2"/>
      <c r="AA107" s="2"/>
      <c r="AB107" s="3"/>
      <c r="AC107" s="56"/>
      <c r="AD107" s="5"/>
      <c r="AE107" s="59"/>
      <c r="AF107" s="7"/>
      <c r="AG107" s="5"/>
      <c r="AH107" s="8"/>
      <c r="AI107" s="177"/>
    </row>
    <row r="108" spans="24:36" ht="18.75" thickBot="1">
      <c r="X108" s="10"/>
      <c r="Y108" s="11"/>
      <c r="Z108" s="11"/>
      <c r="AA108" s="11"/>
      <c r="AB108" s="12"/>
      <c r="AC108" s="57"/>
      <c r="AD108" s="14"/>
      <c r="AE108" s="60"/>
      <c r="AF108" s="16"/>
      <c r="AG108" s="14"/>
      <c r="AH108" s="17"/>
      <c r="AI108" s="178"/>
    </row>
    <row r="109" spans="24:36" ht="19.5" thickTop="1" thickBot="1">
      <c r="X109" s="154"/>
      <c r="Y109" s="20" t="s">
        <v>50</v>
      </c>
      <c r="Z109" s="20"/>
      <c r="AA109" s="20"/>
      <c r="AB109" s="21"/>
      <c r="AC109" s="58">
        <f t="shared" ref="AC109:AI109" si="49">SUM(AC104:AC108)</f>
        <v>1573.23</v>
      </c>
      <c r="AD109" s="23">
        <f t="shared" si="49"/>
        <v>1112954.5</v>
      </c>
      <c r="AE109" s="61">
        <f t="shared" si="49"/>
        <v>159.41200000000001</v>
      </c>
      <c r="AF109" s="25">
        <f t="shared" si="49"/>
        <v>119559</v>
      </c>
      <c r="AG109" s="23">
        <f t="shared" si="49"/>
        <v>1112954.5</v>
      </c>
      <c r="AH109" s="26">
        <f t="shared" si="49"/>
        <v>119559</v>
      </c>
      <c r="AI109" s="37">
        <f t="shared" si="49"/>
        <v>1232513.5</v>
      </c>
    </row>
    <row r="110" spans="24:36" ht="18.75" thickTop="1">
      <c r="X110" s="47"/>
      <c r="Y110" s="159" t="s">
        <v>48</v>
      </c>
      <c r="Z110" s="159"/>
      <c r="AA110" s="159"/>
      <c r="AB110" s="49">
        <v>0</v>
      </c>
      <c r="AC110" s="50">
        <v>0</v>
      </c>
      <c r="AD110" s="51">
        <v>0</v>
      </c>
      <c r="AE110" s="53">
        <v>0</v>
      </c>
      <c r="AF110" s="51">
        <v>0</v>
      </c>
      <c r="AG110" s="51">
        <v>0</v>
      </c>
      <c r="AH110" s="51">
        <v>0</v>
      </c>
      <c r="AI110" s="179">
        <v>0</v>
      </c>
    </row>
    <row r="111" spans="24:36" ht="18">
      <c r="X111" s="1">
        <v>4</v>
      </c>
      <c r="Y111" s="2" t="s">
        <v>45</v>
      </c>
      <c r="Z111" s="2"/>
      <c r="AA111" s="2"/>
      <c r="AB111" s="3">
        <v>20</v>
      </c>
      <c r="AC111" s="4">
        <v>0</v>
      </c>
      <c r="AD111" s="5">
        <f t="shared" ref="AD111:AD113" si="50">AC111*AB111</f>
        <v>0</v>
      </c>
      <c r="AE111" s="6">
        <v>0</v>
      </c>
      <c r="AF111" s="5">
        <f t="shared" ref="AF111:AF113" si="51">AE111*AB111</f>
        <v>0</v>
      </c>
      <c r="AG111" s="5">
        <f t="shared" ref="AG111:AG113" si="52">AD111</f>
        <v>0</v>
      </c>
      <c r="AH111" s="5">
        <f t="shared" ref="AH111:AH113" si="53">AF111</f>
        <v>0</v>
      </c>
      <c r="AI111" s="177">
        <f t="shared" ref="AI111:AI113" si="54">AG111+AH111</f>
        <v>0</v>
      </c>
    </row>
    <row r="112" spans="24:36" ht="18">
      <c r="X112" s="1">
        <v>5</v>
      </c>
      <c r="Y112" s="2" t="s">
        <v>46</v>
      </c>
      <c r="Z112" s="2"/>
      <c r="AA112" s="2"/>
      <c r="AB112" s="3">
        <v>1</v>
      </c>
      <c r="AC112" s="4">
        <v>0</v>
      </c>
      <c r="AD112" s="5">
        <f t="shared" si="50"/>
        <v>0</v>
      </c>
      <c r="AE112" s="6"/>
      <c r="AF112" s="5">
        <f t="shared" si="51"/>
        <v>0</v>
      </c>
      <c r="AG112" s="5">
        <f t="shared" si="52"/>
        <v>0</v>
      </c>
      <c r="AH112" s="5">
        <f t="shared" si="53"/>
        <v>0</v>
      </c>
      <c r="AI112" s="177">
        <f t="shared" si="54"/>
        <v>0</v>
      </c>
    </row>
    <row r="113" spans="18:60" ht="18">
      <c r="X113" s="1">
        <v>6</v>
      </c>
      <c r="Y113" s="2"/>
      <c r="Z113" s="2"/>
      <c r="AA113" s="2"/>
      <c r="AB113" s="3"/>
      <c r="AC113" s="4"/>
      <c r="AD113" s="5">
        <f t="shared" si="50"/>
        <v>0</v>
      </c>
      <c r="AE113" s="6"/>
      <c r="AF113" s="5">
        <f t="shared" si="51"/>
        <v>0</v>
      </c>
      <c r="AG113" s="5">
        <f t="shared" si="52"/>
        <v>0</v>
      </c>
      <c r="AH113" s="5">
        <f t="shared" si="53"/>
        <v>0</v>
      </c>
      <c r="AI113" s="177">
        <f t="shared" si="54"/>
        <v>0</v>
      </c>
    </row>
    <row r="114" spans="18:60" ht="18">
      <c r="X114" s="10"/>
      <c r="Y114" s="11"/>
      <c r="Z114" s="11"/>
      <c r="AA114" s="11"/>
      <c r="AB114" s="12"/>
      <c r="AC114" s="13"/>
      <c r="AD114" s="52"/>
      <c r="AE114" s="15"/>
      <c r="AF114" s="52"/>
      <c r="AG114" s="52"/>
      <c r="AH114" s="52"/>
      <c r="AI114" s="178"/>
    </row>
    <row r="115" spans="18:60" ht="18.75" thickBot="1">
      <c r="X115" s="32"/>
      <c r="Y115" s="33" t="s">
        <v>49</v>
      </c>
      <c r="Z115" s="33"/>
      <c r="AA115" s="33"/>
      <c r="AB115" s="34"/>
      <c r="AC115" s="34">
        <f t="shared" ref="AC115:AI115" si="55">SUM(AC110:AC114)</f>
        <v>0</v>
      </c>
      <c r="AD115" s="34">
        <f t="shared" si="55"/>
        <v>0</v>
      </c>
      <c r="AE115" s="34">
        <f t="shared" si="55"/>
        <v>0</v>
      </c>
      <c r="AF115" s="34">
        <f t="shared" si="55"/>
        <v>0</v>
      </c>
      <c r="AG115" s="34">
        <f t="shared" si="55"/>
        <v>0</v>
      </c>
      <c r="AH115" s="34">
        <f t="shared" si="55"/>
        <v>0</v>
      </c>
      <c r="AI115" s="180">
        <f t="shared" si="55"/>
        <v>0</v>
      </c>
    </row>
    <row r="116" spans="18:60" ht="19.5" thickTop="1" thickBot="1">
      <c r="X116" s="154"/>
      <c r="Y116" s="20" t="s">
        <v>11</v>
      </c>
      <c r="Z116" s="20"/>
      <c r="AA116" s="36"/>
      <c r="AB116" s="21"/>
      <c r="AC116" s="22">
        <v>0</v>
      </c>
      <c r="AD116" s="23">
        <f>AD109+AD115</f>
        <v>1112954.5</v>
      </c>
      <c r="AE116" s="37">
        <v>0</v>
      </c>
      <c r="AF116" s="55">
        <f>AF109+AF115</f>
        <v>119559</v>
      </c>
      <c r="AG116" s="39">
        <f>AG109+AG115</f>
        <v>1112954.5</v>
      </c>
      <c r="AH116" s="40">
        <f>AH109+AH115</f>
        <v>119559</v>
      </c>
      <c r="AI116" s="37">
        <f>AI109+AI115</f>
        <v>1232513.5</v>
      </c>
    </row>
    <row r="117" spans="18:60" ht="18.75" thickTop="1">
      <c r="X117" s="28"/>
      <c r="Y117" s="41" t="s">
        <v>12</v>
      </c>
      <c r="Z117" s="29">
        <v>0</v>
      </c>
      <c r="AA117" s="29">
        <v>0</v>
      </c>
      <c r="AB117" s="30">
        <v>0</v>
      </c>
      <c r="AC117" s="30">
        <v>0</v>
      </c>
      <c r="AD117" s="30">
        <v>0</v>
      </c>
      <c r="AE117" s="30">
        <v>0</v>
      </c>
      <c r="AF117" s="30">
        <v>0</v>
      </c>
      <c r="AG117" s="30">
        <v>0</v>
      </c>
      <c r="AH117" s="31">
        <v>0</v>
      </c>
      <c r="AI117" s="31">
        <v>0</v>
      </c>
    </row>
    <row r="118" spans="18:60" ht="18">
      <c r="X118" s="1"/>
      <c r="Y118" s="43" t="s">
        <v>89</v>
      </c>
      <c r="Z118" s="2"/>
      <c r="AA118" s="2"/>
      <c r="AB118" s="3"/>
      <c r="AC118" s="3">
        <v>0</v>
      </c>
      <c r="AD118" s="44">
        <f>AD109*5%</f>
        <v>55647.725000000006</v>
      </c>
      <c r="AE118" s="44">
        <v>0</v>
      </c>
      <c r="AF118" s="44">
        <f>AF109*5%</f>
        <v>5977.9500000000007</v>
      </c>
      <c r="AG118" s="44">
        <f>AG109*5%</f>
        <v>55647.725000000006</v>
      </c>
      <c r="AH118" s="45">
        <f>AH109*5%</f>
        <v>5977.9500000000007</v>
      </c>
      <c r="AI118" s="45">
        <f>AG118+AH118</f>
        <v>61625.675000000003</v>
      </c>
    </row>
    <row r="119" spans="18:60" ht="18">
      <c r="X119" s="1"/>
      <c r="Y119" s="43" t="s">
        <v>53</v>
      </c>
      <c r="Z119" s="2"/>
      <c r="AA119" s="2"/>
      <c r="AB119" s="3"/>
      <c r="AC119" s="3"/>
      <c r="AD119" s="44"/>
      <c r="AE119" s="44"/>
      <c r="AF119" s="44"/>
      <c r="AG119" s="44">
        <v>0</v>
      </c>
      <c r="AH119" s="45">
        <v>0</v>
      </c>
      <c r="AI119" s="45">
        <f>AG119+AH119</f>
        <v>0</v>
      </c>
    </row>
    <row r="120" spans="18:60" ht="18">
      <c r="X120" s="1"/>
      <c r="Y120" s="43" t="s">
        <v>66</v>
      </c>
      <c r="Z120" s="2"/>
      <c r="AA120" s="2"/>
      <c r="AB120" s="3"/>
      <c r="AC120" s="3"/>
      <c r="AD120" s="44"/>
      <c r="AE120" s="44"/>
      <c r="AF120" s="44"/>
      <c r="AG120" s="44">
        <v>519133</v>
      </c>
      <c r="AH120" s="45">
        <v>170000</v>
      </c>
      <c r="AI120" s="45">
        <f t="shared" ref="AI120:AI123" si="56">AG120+AH120</f>
        <v>689133</v>
      </c>
    </row>
    <row r="121" spans="18:60" ht="18">
      <c r="X121" s="1"/>
      <c r="Y121" s="71" t="s">
        <v>57</v>
      </c>
      <c r="Z121" s="2"/>
      <c r="AA121" s="2"/>
      <c r="AB121" s="3"/>
      <c r="AC121" s="3"/>
      <c r="AD121" s="44"/>
      <c r="AE121" s="44"/>
      <c r="AF121" s="44"/>
      <c r="AG121" s="44">
        <v>184086.89</v>
      </c>
      <c r="AH121" s="45">
        <v>184086.89</v>
      </c>
      <c r="AI121" s="45">
        <f t="shared" si="56"/>
        <v>368173.78</v>
      </c>
    </row>
    <row r="122" spans="18:60" ht="18">
      <c r="X122" s="1"/>
      <c r="Y122" s="43" t="s">
        <v>55</v>
      </c>
      <c r="Z122" s="2"/>
      <c r="AA122" s="2"/>
      <c r="AB122" s="3"/>
      <c r="AC122" s="3"/>
      <c r="AD122" s="44"/>
      <c r="AE122" s="44"/>
      <c r="AF122" s="44"/>
      <c r="AG122" s="44">
        <v>0</v>
      </c>
      <c r="AH122" s="45">
        <v>0</v>
      </c>
      <c r="AI122" s="45">
        <f t="shared" si="56"/>
        <v>0</v>
      </c>
    </row>
    <row r="123" spans="18:60" ht="18">
      <c r="X123" s="1"/>
      <c r="Y123" s="43" t="s">
        <v>54</v>
      </c>
      <c r="Z123" s="2"/>
      <c r="AA123" s="2"/>
      <c r="AB123" s="3"/>
      <c r="AC123" s="3"/>
      <c r="AD123" s="44"/>
      <c r="AE123" s="44"/>
      <c r="AF123" s="44"/>
      <c r="AG123" s="44">
        <v>0</v>
      </c>
      <c r="AH123" s="45">
        <v>0</v>
      </c>
      <c r="AI123" s="45">
        <f t="shared" si="56"/>
        <v>0</v>
      </c>
    </row>
    <row r="124" spans="18:60" ht="18.75" thickBot="1">
      <c r="X124" s="111"/>
      <c r="Y124" s="72" t="s">
        <v>13</v>
      </c>
      <c r="Z124" s="72"/>
      <c r="AA124" s="72"/>
      <c r="AB124" s="73"/>
      <c r="AC124" s="73"/>
      <c r="AD124" s="73"/>
      <c r="AE124" s="73"/>
      <c r="AF124" s="73"/>
      <c r="AG124" s="74">
        <f>SUM(AG117:AG123)</f>
        <v>758867.61499999999</v>
      </c>
      <c r="AH124" s="75">
        <f>SUM(AH117:AH123)</f>
        <v>360064.84</v>
      </c>
      <c r="AI124" s="75">
        <f>SUM(AI117:AI123)</f>
        <v>1118932.4550000001</v>
      </c>
    </row>
    <row r="125" spans="18:60" ht="19.5" thickTop="1" thickBot="1">
      <c r="X125" s="154"/>
      <c r="Y125" s="20" t="s">
        <v>14</v>
      </c>
      <c r="Z125" s="20"/>
      <c r="AA125" s="20"/>
      <c r="AB125" s="21"/>
      <c r="AC125" s="21"/>
      <c r="AD125" s="21"/>
      <c r="AE125" s="21"/>
      <c r="AF125" s="21" t="s">
        <v>63</v>
      </c>
      <c r="AG125" s="21">
        <f>AI125*50%</f>
        <v>56790.522499999963</v>
      </c>
      <c r="AH125" s="121">
        <f>AI125*50%</f>
        <v>56790.522499999963</v>
      </c>
      <c r="AI125" s="38">
        <f>AI116-AI124</f>
        <v>113581.04499999993</v>
      </c>
    </row>
    <row r="126" spans="18:60" ht="17.25" thickTop="1" thickBot="1">
      <c r="X126" s="365" t="s">
        <v>16</v>
      </c>
      <c r="Y126" s="366"/>
      <c r="Z126" s="366"/>
      <c r="AA126" s="366"/>
      <c r="AB126" s="366"/>
      <c r="AC126" s="366"/>
      <c r="AD126" s="367"/>
      <c r="AE126" s="123"/>
      <c r="AF126" s="124"/>
      <c r="AG126" s="125">
        <v>43221</v>
      </c>
      <c r="AH126" s="125">
        <v>43252</v>
      </c>
      <c r="AI126" s="124"/>
    </row>
    <row r="127" spans="18:60" ht="18.75" thickTop="1">
      <c r="X127" s="153"/>
      <c r="Y127" s="153" t="s">
        <v>17</v>
      </c>
      <c r="Z127" s="153"/>
      <c r="AA127" s="153" t="s">
        <v>18</v>
      </c>
      <c r="AB127" s="153"/>
      <c r="AC127" s="368" t="s">
        <v>19</v>
      </c>
      <c r="AD127" s="368"/>
      <c r="AE127" s="368"/>
      <c r="AF127" s="158"/>
      <c r="AG127" s="368" t="s">
        <v>19</v>
      </c>
      <c r="AH127" s="368"/>
      <c r="AI127" s="368"/>
    </row>
    <row r="128" spans="18:60" s="168" customFormat="1">
      <c r="R128" s="250"/>
      <c r="S128" s="250"/>
      <c r="T128" s="250"/>
      <c r="V128" s="192"/>
      <c r="W128" s="192"/>
      <c r="AJ128" s="182"/>
      <c r="AK128" s="175"/>
      <c r="AL128" s="175"/>
      <c r="AM128" s="175"/>
      <c r="AN128" s="175"/>
      <c r="AO128" s="175"/>
      <c r="AP128" s="175"/>
      <c r="AQ128" s="175"/>
      <c r="AR128" s="175"/>
      <c r="AS128" s="175"/>
      <c r="AT128" s="175"/>
      <c r="AU128" s="175"/>
      <c r="AV128" s="175"/>
      <c r="AW128" s="175"/>
      <c r="AX128" s="175"/>
      <c r="AY128" s="175"/>
      <c r="AZ128" s="175"/>
      <c r="BA128" s="175"/>
      <c r="BB128" s="175"/>
      <c r="BC128" s="175"/>
      <c r="BD128" s="175"/>
      <c r="BE128" s="175"/>
      <c r="BF128" s="175"/>
      <c r="BG128" s="175"/>
      <c r="BH128" s="175"/>
    </row>
    <row r="129" spans="24:36" ht="18">
      <c r="X129" s="79" t="s">
        <v>0</v>
      </c>
      <c r="Y129" s="118"/>
      <c r="Z129" s="79"/>
      <c r="AA129" s="79"/>
      <c r="AB129" s="79"/>
      <c r="AC129" s="79"/>
      <c r="AD129" s="79"/>
      <c r="AE129" s="79"/>
      <c r="AF129" s="79"/>
      <c r="AG129" s="79"/>
      <c r="AH129" s="79"/>
      <c r="AI129" s="82">
        <v>18</v>
      </c>
      <c r="AJ129" s="184"/>
    </row>
    <row r="130" spans="24:36" ht="15.75">
      <c r="X130" s="358" t="s">
        <v>95</v>
      </c>
      <c r="Y130" s="358"/>
      <c r="Z130" s="358"/>
      <c r="AA130" s="358"/>
      <c r="AB130" s="358"/>
      <c r="AC130" s="358"/>
      <c r="AD130" s="358"/>
      <c r="AE130" s="358"/>
      <c r="AF130" s="358"/>
      <c r="AG130" s="358"/>
      <c r="AH130" s="358"/>
      <c r="AI130" s="358"/>
    </row>
    <row r="131" spans="24:36" ht="15.75">
      <c r="X131" s="359" t="s">
        <v>52</v>
      </c>
      <c r="Y131" s="359"/>
      <c r="Z131" s="359"/>
      <c r="AA131" s="359"/>
      <c r="AB131" s="359"/>
      <c r="AC131" s="359"/>
      <c r="AD131" s="359"/>
      <c r="AE131" s="359"/>
      <c r="AF131" s="359"/>
      <c r="AG131" s="359"/>
      <c r="AH131" s="359"/>
      <c r="AI131" s="359"/>
    </row>
    <row r="132" spans="24:36" ht="16.5" thickBot="1">
      <c r="X132" s="359" t="s">
        <v>96</v>
      </c>
      <c r="Y132" s="359"/>
      <c r="Z132" s="359"/>
      <c r="AA132" s="359"/>
      <c r="AB132" s="359"/>
      <c r="AC132" s="359"/>
      <c r="AD132" s="359"/>
      <c r="AE132" s="359"/>
      <c r="AF132" s="359"/>
      <c r="AG132" s="359"/>
      <c r="AH132" s="359"/>
      <c r="AI132" s="359"/>
    </row>
    <row r="133" spans="24:36" ht="17.25" thickTop="1" thickBot="1">
      <c r="X133" s="47" t="s">
        <v>4</v>
      </c>
      <c r="Y133" s="160" t="s">
        <v>47</v>
      </c>
      <c r="Z133" s="160" t="s">
        <v>6</v>
      </c>
      <c r="AA133" s="160" t="s">
        <v>21</v>
      </c>
      <c r="AB133" s="160" t="s">
        <v>29</v>
      </c>
      <c r="AC133" s="360" t="s">
        <v>7</v>
      </c>
      <c r="AD133" s="360"/>
      <c r="AE133" s="360"/>
      <c r="AF133" s="361"/>
      <c r="AG133" s="362" t="s">
        <v>33</v>
      </c>
      <c r="AH133" s="363"/>
      <c r="AI133" s="364"/>
    </row>
    <row r="134" spans="24:36" ht="16.5" thickTop="1">
      <c r="X134" s="1"/>
      <c r="Y134" s="29"/>
      <c r="Z134" s="85" t="s">
        <v>8</v>
      </c>
      <c r="AA134" s="85" t="s">
        <v>20</v>
      </c>
      <c r="AB134" s="85" t="s">
        <v>30</v>
      </c>
      <c r="AC134" s="63" t="s">
        <v>27</v>
      </c>
      <c r="AD134" s="64" t="s">
        <v>25</v>
      </c>
      <c r="AE134" s="65" t="s">
        <v>31</v>
      </c>
      <c r="AF134" s="66" t="s">
        <v>25</v>
      </c>
      <c r="AG134" s="64" t="s">
        <v>35</v>
      </c>
      <c r="AH134" s="119" t="s">
        <v>36</v>
      </c>
      <c r="AI134" s="65" t="s">
        <v>34</v>
      </c>
      <c r="AJ134" s="183">
        <v>5</v>
      </c>
    </row>
    <row r="135" spans="24:36" ht="18">
      <c r="X135" s="1"/>
      <c r="Y135" s="2" t="s">
        <v>41</v>
      </c>
      <c r="Z135" s="29" t="s">
        <v>8</v>
      </c>
      <c r="AA135" s="29" t="s">
        <v>42</v>
      </c>
      <c r="AB135" s="29" t="s">
        <v>9</v>
      </c>
      <c r="AC135" s="67" t="s">
        <v>28</v>
      </c>
      <c r="AD135" s="68" t="s">
        <v>26</v>
      </c>
      <c r="AE135" s="69" t="s">
        <v>10</v>
      </c>
      <c r="AF135" s="70" t="s">
        <v>32</v>
      </c>
      <c r="AG135" s="90" t="s">
        <v>28</v>
      </c>
      <c r="AH135" s="91" t="s">
        <v>37</v>
      </c>
      <c r="AI135" s="176" t="s">
        <v>38</v>
      </c>
    </row>
    <row r="136" spans="24:36" ht="18">
      <c r="X136" s="1">
        <v>1</v>
      </c>
      <c r="Y136" s="2" t="s">
        <v>43</v>
      </c>
      <c r="Z136" s="2"/>
      <c r="AA136" s="2"/>
      <c r="AB136" s="3">
        <v>750</v>
      </c>
      <c r="AC136" s="56">
        <v>1610.8820000000001</v>
      </c>
      <c r="AD136" s="5">
        <f>AC136*AB136</f>
        <v>1208161.5</v>
      </c>
      <c r="AE136" s="59">
        <v>331.87</v>
      </c>
      <c r="AF136" s="7">
        <f>AE136*AB136</f>
        <v>248902.5</v>
      </c>
      <c r="AG136" s="5">
        <f>AD136</f>
        <v>1208161.5</v>
      </c>
      <c r="AH136" s="8">
        <f>AF136</f>
        <v>248902.5</v>
      </c>
      <c r="AI136" s="177">
        <f>AG136+AH136</f>
        <v>1457064</v>
      </c>
    </row>
    <row r="137" spans="24:36" ht="18">
      <c r="X137" s="1">
        <v>2</v>
      </c>
      <c r="Y137" s="2" t="s">
        <v>44</v>
      </c>
      <c r="Z137" s="2"/>
      <c r="AA137" s="2"/>
      <c r="AB137" s="3">
        <v>200</v>
      </c>
      <c r="AC137" s="56">
        <v>121.76</v>
      </c>
      <c r="AD137" s="5">
        <f t="shared" ref="AD137" si="57">AC137*AB137</f>
        <v>24352</v>
      </c>
      <c r="AE137" s="59">
        <v>3.47</v>
      </c>
      <c r="AF137" s="7">
        <f t="shared" ref="AF137" si="58">AE137*AB137</f>
        <v>694</v>
      </c>
      <c r="AG137" s="5">
        <f t="shared" ref="AG137" si="59">AD137</f>
        <v>24352</v>
      </c>
      <c r="AH137" s="8">
        <f t="shared" ref="AH137" si="60">AF137</f>
        <v>694</v>
      </c>
      <c r="AI137" s="177">
        <f t="shared" ref="AI137" si="61">AG137+AH137</f>
        <v>25046</v>
      </c>
    </row>
    <row r="138" spans="24:36" ht="18">
      <c r="X138" s="1"/>
      <c r="Y138" s="2"/>
      <c r="Z138" s="2"/>
      <c r="AA138" s="2"/>
      <c r="AB138" s="3"/>
      <c r="AC138" s="56"/>
      <c r="AD138" s="5"/>
      <c r="AE138" s="59"/>
      <c r="AF138" s="7"/>
      <c r="AG138" s="5"/>
      <c r="AH138" s="8"/>
      <c r="AI138" s="177"/>
    </row>
    <row r="139" spans="24:36" ht="18">
      <c r="X139" s="1"/>
      <c r="Y139" s="2"/>
      <c r="Z139" s="2"/>
      <c r="AA139" s="2"/>
      <c r="AB139" s="3"/>
      <c r="AC139" s="56"/>
      <c r="AD139" s="5"/>
      <c r="AE139" s="59"/>
      <c r="AF139" s="7"/>
      <c r="AG139" s="5"/>
      <c r="AH139" s="8"/>
      <c r="AI139" s="177"/>
    </row>
    <row r="140" spans="24:36" ht="18.75" thickBot="1">
      <c r="X140" s="10"/>
      <c r="Y140" s="11"/>
      <c r="Z140" s="11"/>
      <c r="AA140" s="11"/>
      <c r="AB140" s="12"/>
      <c r="AC140" s="57"/>
      <c r="AD140" s="14"/>
      <c r="AE140" s="60"/>
      <c r="AF140" s="16"/>
      <c r="AG140" s="14"/>
      <c r="AH140" s="17"/>
      <c r="AI140" s="178"/>
    </row>
    <row r="141" spans="24:36" ht="19.5" thickTop="1" thickBot="1">
      <c r="X141" s="154"/>
      <c r="Y141" s="20" t="s">
        <v>50</v>
      </c>
      <c r="Z141" s="20"/>
      <c r="AA141" s="20"/>
      <c r="AB141" s="21"/>
      <c r="AC141" s="58">
        <f t="shared" ref="AC141:AI141" si="62">SUM(AC136:AC140)</f>
        <v>1732.6420000000001</v>
      </c>
      <c r="AD141" s="23">
        <f t="shared" si="62"/>
        <v>1232513.5</v>
      </c>
      <c r="AE141" s="61">
        <f t="shared" si="62"/>
        <v>335.34000000000003</v>
      </c>
      <c r="AF141" s="25">
        <f t="shared" si="62"/>
        <v>249596.5</v>
      </c>
      <c r="AG141" s="23">
        <f t="shared" si="62"/>
        <v>1232513.5</v>
      </c>
      <c r="AH141" s="26">
        <f t="shared" si="62"/>
        <v>249596.5</v>
      </c>
      <c r="AI141" s="37">
        <f t="shared" si="62"/>
        <v>1482110</v>
      </c>
    </row>
    <row r="142" spans="24:36" ht="18.75" thickTop="1">
      <c r="X142" s="47"/>
      <c r="Y142" s="159" t="s">
        <v>48</v>
      </c>
      <c r="Z142" s="159"/>
      <c r="AA142" s="159"/>
      <c r="AB142" s="49">
        <v>0</v>
      </c>
      <c r="AC142" s="50">
        <v>0</v>
      </c>
      <c r="AD142" s="51">
        <v>0</v>
      </c>
      <c r="AE142" s="53">
        <v>0</v>
      </c>
      <c r="AF142" s="51">
        <v>0</v>
      </c>
      <c r="AG142" s="51">
        <v>0</v>
      </c>
      <c r="AH142" s="51">
        <v>0</v>
      </c>
      <c r="AI142" s="179">
        <v>0</v>
      </c>
    </row>
    <row r="143" spans="24:36" ht="18">
      <c r="X143" s="1">
        <v>4</v>
      </c>
      <c r="Y143" s="2" t="s">
        <v>45</v>
      </c>
      <c r="Z143" s="2"/>
      <c r="AA143" s="2"/>
      <c r="AB143" s="3">
        <v>20</v>
      </c>
      <c r="AC143" s="4">
        <v>0</v>
      </c>
      <c r="AD143" s="5">
        <f t="shared" ref="AD143:AD145" si="63">AC143*AB143</f>
        <v>0</v>
      </c>
      <c r="AE143" s="6">
        <v>0</v>
      </c>
      <c r="AF143" s="5">
        <f t="shared" ref="AF143:AF145" si="64">AE143*AB143</f>
        <v>0</v>
      </c>
      <c r="AG143" s="5">
        <f t="shared" ref="AG143:AG145" si="65">AD143</f>
        <v>0</v>
      </c>
      <c r="AH143" s="5">
        <f t="shared" ref="AH143:AH145" si="66">AF143</f>
        <v>0</v>
      </c>
      <c r="AI143" s="177">
        <f t="shared" ref="AI143:AI145" si="67">AG143+AH143</f>
        <v>0</v>
      </c>
    </row>
    <row r="144" spans="24:36" ht="18">
      <c r="X144" s="1">
        <v>5</v>
      </c>
      <c r="Y144" s="2" t="s">
        <v>46</v>
      </c>
      <c r="Z144" s="2"/>
      <c r="AA144" s="2"/>
      <c r="AB144" s="3">
        <v>1</v>
      </c>
      <c r="AC144" s="4">
        <v>0</v>
      </c>
      <c r="AD144" s="5">
        <f t="shared" si="63"/>
        <v>0</v>
      </c>
      <c r="AE144" s="6"/>
      <c r="AF144" s="5">
        <f t="shared" si="64"/>
        <v>0</v>
      </c>
      <c r="AG144" s="5">
        <f t="shared" si="65"/>
        <v>0</v>
      </c>
      <c r="AH144" s="5">
        <f t="shared" si="66"/>
        <v>0</v>
      </c>
      <c r="AI144" s="177">
        <f t="shared" si="67"/>
        <v>0</v>
      </c>
    </row>
    <row r="145" spans="18:60" ht="18">
      <c r="X145" s="1">
        <v>6</v>
      </c>
      <c r="Y145" s="2"/>
      <c r="Z145" s="2"/>
      <c r="AA145" s="2"/>
      <c r="AB145" s="3"/>
      <c r="AC145" s="4"/>
      <c r="AD145" s="5">
        <f t="shared" si="63"/>
        <v>0</v>
      </c>
      <c r="AE145" s="6"/>
      <c r="AF145" s="5">
        <f t="shared" si="64"/>
        <v>0</v>
      </c>
      <c r="AG145" s="5">
        <f t="shared" si="65"/>
        <v>0</v>
      </c>
      <c r="AH145" s="5">
        <f t="shared" si="66"/>
        <v>0</v>
      </c>
      <c r="AI145" s="177">
        <f t="shared" si="67"/>
        <v>0</v>
      </c>
    </row>
    <row r="146" spans="18:60" ht="18">
      <c r="X146" s="10"/>
      <c r="Y146" s="11"/>
      <c r="Z146" s="11"/>
      <c r="AA146" s="11"/>
      <c r="AB146" s="12"/>
      <c r="AC146" s="13"/>
      <c r="AD146" s="52"/>
      <c r="AE146" s="15"/>
      <c r="AF146" s="52"/>
      <c r="AG146" s="52"/>
      <c r="AH146" s="52"/>
      <c r="AI146" s="178"/>
    </row>
    <row r="147" spans="18:60" ht="18.75" thickBot="1">
      <c r="X147" s="32"/>
      <c r="Y147" s="33" t="s">
        <v>49</v>
      </c>
      <c r="Z147" s="33"/>
      <c r="AA147" s="33"/>
      <c r="AB147" s="34"/>
      <c r="AC147" s="34">
        <f t="shared" ref="AC147:AI147" si="68">SUM(AC142:AC146)</f>
        <v>0</v>
      </c>
      <c r="AD147" s="34">
        <f t="shared" si="68"/>
        <v>0</v>
      </c>
      <c r="AE147" s="34">
        <f t="shared" si="68"/>
        <v>0</v>
      </c>
      <c r="AF147" s="34">
        <f t="shared" si="68"/>
        <v>0</v>
      </c>
      <c r="AG147" s="34">
        <f t="shared" si="68"/>
        <v>0</v>
      </c>
      <c r="AH147" s="34">
        <f t="shared" si="68"/>
        <v>0</v>
      </c>
      <c r="AI147" s="180">
        <f t="shared" si="68"/>
        <v>0</v>
      </c>
    </row>
    <row r="148" spans="18:60" ht="19.5" thickTop="1" thickBot="1">
      <c r="X148" s="154"/>
      <c r="Y148" s="20" t="s">
        <v>11</v>
      </c>
      <c r="Z148" s="20"/>
      <c r="AA148" s="36"/>
      <c r="AB148" s="21"/>
      <c r="AC148" s="22">
        <v>0</v>
      </c>
      <c r="AD148" s="23">
        <f>AD141+AD147</f>
        <v>1232513.5</v>
      </c>
      <c r="AE148" s="37">
        <v>0</v>
      </c>
      <c r="AF148" s="55">
        <f>AF141+AF147</f>
        <v>249596.5</v>
      </c>
      <c r="AG148" s="39">
        <f>AG141+AG147</f>
        <v>1232513.5</v>
      </c>
      <c r="AH148" s="40">
        <f>AH141+AH147</f>
        <v>249596.5</v>
      </c>
      <c r="AI148" s="37">
        <f>AI141+AI147</f>
        <v>1482110</v>
      </c>
    </row>
    <row r="149" spans="18:60" ht="18.75" thickTop="1">
      <c r="X149" s="28"/>
      <c r="Y149" s="41" t="s">
        <v>12</v>
      </c>
      <c r="Z149" s="29">
        <v>0</v>
      </c>
      <c r="AA149" s="29">
        <v>0</v>
      </c>
      <c r="AB149" s="30">
        <v>0</v>
      </c>
      <c r="AC149" s="30">
        <v>0</v>
      </c>
      <c r="AD149" s="30">
        <v>0</v>
      </c>
      <c r="AE149" s="30">
        <v>0</v>
      </c>
      <c r="AF149" s="30">
        <v>0</v>
      </c>
      <c r="AG149" s="30">
        <v>0</v>
      </c>
      <c r="AH149" s="31">
        <v>0</v>
      </c>
      <c r="AI149" s="31">
        <v>0</v>
      </c>
    </row>
    <row r="150" spans="18:60" ht="18">
      <c r="X150" s="1"/>
      <c r="Y150" s="43" t="s">
        <v>89</v>
      </c>
      <c r="Z150" s="2"/>
      <c r="AA150" s="2"/>
      <c r="AB150" s="3"/>
      <c r="AC150" s="3">
        <v>0</v>
      </c>
      <c r="AD150" s="44">
        <f>AD141*5%</f>
        <v>61625.675000000003</v>
      </c>
      <c r="AE150" s="44">
        <v>0</v>
      </c>
      <c r="AF150" s="44">
        <f>AF141*5%</f>
        <v>12479.825000000001</v>
      </c>
      <c r="AG150" s="44">
        <f>AG141*5%</f>
        <v>61625.675000000003</v>
      </c>
      <c r="AH150" s="45">
        <f>AH141*5%</f>
        <v>12479.825000000001</v>
      </c>
      <c r="AI150" s="45">
        <f>AG150+AH150</f>
        <v>74105.5</v>
      </c>
    </row>
    <row r="151" spans="18:60" ht="18">
      <c r="X151" s="1"/>
      <c r="Y151" s="43" t="s">
        <v>53</v>
      </c>
      <c r="Z151" s="2"/>
      <c r="AA151" s="2"/>
      <c r="AB151" s="3"/>
      <c r="AC151" s="3"/>
      <c r="AD151" s="44"/>
      <c r="AE151" s="44"/>
      <c r="AF151" s="44"/>
      <c r="AG151" s="44">
        <v>0</v>
      </c>
      <c r="AH151" s="45">
        <v>0</v>
      </c>
      <c r="AI151" s="45">
        <f>AG151+AH151</f>
        <v>0</v>
      </c>
    </row>
    <row r="152" spans="18:60" ht="18">
      <c r="X152" s="1"/>
      <c r="Y152" s="43" t="s">
        <v>66</v>
      </c>
      <c r="Z152" s="2"/>
      <c r="AA152" s="2"/>
      <c r="AB152" s="3"/>
      <c r="AC152" s="3"/>
      <c r="AD152" s="44"/>
      <c r="AE152" s="44"/>
      <c r="AF152" s="44"/>
      <c r="AG152" s="44">
        <v>519133</v>
      </c>
      <c r="AH152" s="45">
        <v>170000</v>
      </c>
      <c r="AI152" s="45">
        <f t="shared" ref="AI152:AI155" si="69">AG152+AH152</f>
        <v>689133</v>
      </c>
    </row>
    <row r="153" spans="18:60" ht="18">
      <c r="X153" s="1"/>
      <c r="Y153" s="71" t="s">
        <v>57</v>
      </c>
      <c r="Z153" s="2"/>
      <c r="AA153" s="2"/>
      <c r="AB153" s="3"/>
      <c r="AC153" s="3"/>
      <c r="AD153" s="44"/>
      <c r="AE153" s="44"/>
      <c r="AF153" s="44"/>
      <c r="AG153" s="44">
        <v>368173.78</v>
      </c>
      <c r="AH153" s="45">
        <v>113581.05</v>
      </c>
      <c r="AI153" s="45">
        <f t="shared" si="69"/>
        <v>481754.83</v>
      </c>
    </row>
    <row r="154" spans="18:60" ht="18">
      <c r="X154" s="1"/>
      <c r="Y154" s="43" t="s">
        <v>55</v>
      </c>
      <c r="Z154" s="2"/>
      <c r="AA154" s="2"/>
      <c r="AB154" s="3"/>
      <c r="AC154" s="3"/>
      <c r="AD154" s="44"/>
      <c r="AE154" s="44"/>
      <c r="AF154" s="44"/>
      <c r="AG154" s="44">
        <v>0</v>
      </c>
      <c r="AH154" s="45">
        <v>0</v>
      </c>
      <c r="AI154" s="45">
        <f t="shared" si="69"/>
        <v>0</v>
      </c>
    </row>
    <row r="155" spans="18:60" ht="18">
      <c r="X155" s="1"/>
      <c r="Y155" s="43" t="s">
        <v>54</v>
      </c>
      <c r="Z155" s="2"/>
      <c r="AA155" s="2"/>
      <c r="AB155" s="3"/>
      <c r="AC155" s="3"/>
      <c r="AD155" s="44"/>
      <c r="AE155" s="44"/>
      <c r="AF155" s="44"/>
      <c r="AG155" s="44">
        <v>0</v>
      </c>
      <c r="AH155" s="45">
        <v>0</v>
      </c>
      <c r="AI155" s="45">
        <f t="shared" si="69"/>
        <v>0</v>
      </c>
    </row>
    <row r="156" spans="18:60" ht="18.75" thickBot="1">
      <c r="X156" s="111"/>
      <c r="Y156" s="72" t="s">
        <v>13</v>
      </c>
      <c r="Z156" s="72"/>
      <c r="AA156" s="72"/>
      <c r="AB156" s="73"/>
      <c r="AC156" s="73"/>
      <c r="AD156" s="73"/>
      <c r="AE156" s="73"/>
      <c r="AF156" s="73"/>
      <c r="AG156" s="74">
        <f>SUM(AG149:AG155)</f>
        <v>948932.45500000007</v>
      </c>
      <c r="AH156" s="75">
        <f>SUM(AH149:AH155)</f>
        <v>296060.875</v>
      </c>
      <c r="AI156" s="75">
        <f>SUM(AI149:AI155)</f>
        <v>1244993.33</v>
      </c>
    </row>
    <row r="157" spans="18:60" ht="19.5" thickTop="1" thickBot="1">
      <c r="X157" s="154"/>
      <c r="Y157" s="20" t="s">
        <v>14</v>
      </c>
      <c r="Z157" s="20"/>
      <c r="AA157" s="20"/>
      <c r="AB157" s="21"/>
      <c r="AC157" s="21"/>
      <c r="AD157" s="21"/>
      <c r="AE157" s="21"/>
      <c r="AF157" s="21" t="s">
        <v>63</v>
      </c>
      <c r="AG157" s="21">
        <f>AI157*50%</f>
        <v>118558.33499999996</v>
      </c>
      <c r="AH157" s="121">
        <f>AI157*50%</f>
        <v>118558.33499999996</v>
      </c>
      <c r="AI157" s="38">
        <f>AI148-AI156</f>
        <v>237116.66999999993</v>
      </c>
    </row>
    <row r="158" spans="18:60" ht="17.25" thickTop="1" thickBot="1">
      <c r="X158" s="365" t="s">
        <v>16</v>
      </c>
      <c r="Y158" s="366"/>
      <c r="Z158" s="366"/>
      <c r="AA158" s="366"/>
      <c r="AB158" s="366"/>
      <c r="AC158" s="366"/>
      <c r="AD158" s="367"/>
      <c r="AE158" s="123"/>
      <c r="AF158" s="124"/>
      <c r="AG158" s="125">
        <v>43252</v>
      </c>
      <c r="AH158" s="125">
        <v>43282</v>
      </c>
      <c r="AI158" s="124"/>
    </row>
    <row r="159" spans="18:60" ht="18.75" thickTop="1">
      <c r="X159" s="153"/>
      <c r="Y159" s="153" t="s">
        <v>17</v>
      </c>
      <c r="Z159" s="153"/>
      <c r="AA159" s="153" t="s">
        <v>18</v>
      </c>
      <c r="AB159" s="153"/>
      <c r="AC159" s="368" t="s">
        <v>19</v>
      </c>
      <c r="AD159" s="368"/>
      <c r="AE159" s="368"/>
      <c r="AF159" s="158"/>
      <c r="AG159" s="368" t="s">
        <v>19</v>
      </c>
      <c r="AH159" s="368"/>
      <c r="AI159" s="368"/>
    </row>
    <row r="160" spans="18:60" s="168" customFormat="1">
      <c r="R160" s="250"/>
      <c r="S160" s="250"/>
      <c r="T160" s="250"/>
      <c r="V160" s="192"/>
      <c r="W160" s="192"/>
      <c r="AJ160" s="182"/>
      <c r="AK160" s="175"/>
      <c r="AL160" s="175"/>
      <c r="AM160" s="175"/>
      <c r="AN160" s="175"/>
      <c r="AO160" s="175"/>
      <c r="AP160" s="175"/>
      <c r="AQ160" s="175"/>
      <c r="AR160" s="175"/>
      <c r="AS160" s="175"/>
      <c r="AT160" s="175"/>
      <c r="AU160" s="175"/>
      <c r="AV160" s="175"/>
      <c r="AW160" s="175"/>
      <c r="AX160" s="175"/>
      <c r="AY160" s="175"/>
      <c r="AZ160" s="175"/>
      <c r="BA160" s="175"/>
      <c r="BB160" s="175"/>
      <c r="BC160" s="175"/>
      <c r="BD160" s="175"/>
      <c r="BE160" s="175"/>
      <c r="BF160" s="175"/>
      <c r="BG160" s="175"/>
      <c r="BH160" s="175"/>
    </row>
    <row r="161" spans="24:36" ht="18">
      <c r="X161" s="79" t="s">
        <v>0</v>
      </c>
      <c r="Y161" s="118"/>
      <c r="Z161" s="79"/>
      <c r="AA161" s="79"/>
      <c r="AB161" s="79"/>
      <c r="AC161" s="79"/>
      <c r="AD161" s="79"/>
      <c r="AE161" s="79"/>
      <c r="AF161" s="79"/>
      <c r="AG161" s="79"/>
      <c r="AH161" s="79"/>
      <c r="AI161" s="82">
        <v>22</v>
      </c>
      <c r="AJ161" s="184"/>
    </row>
    <row r="162" spans="24:36" ht="15.75">
      <c r="X162" s="358" t="s">
        <v>105</v>
      </c>
      <c r="Y162" s="358"/>
      <c r="Z162" s="358"/>
      <c r="AA162" s="358"/>
      <c r="AB162" s="358"/>
      <c r="AC162" s="358"/>
      <c r="AD162" s="358"/>
      <c r="AE162" s="358"/>
      <c r="AF162" s="358"/>
      <c r="AG162" s="358"/>
      <c r="AH162" s="358"/>
      <c r="AI162" s="358"/>
    </row>
    <row r="163" spans="24:36" ht="15.75">
      <c r="X163" s="359" t="s">
        <v>52</v>
      </c>
      <c r="Y163" s="359"/>
      <c r="Z163" s="359"/>
      <c r="AA163" s="359"/>
      <c r="AB163" s="359"/>
      <c r="AC163" s="359"/>
      <c r="AD163" s="359"/>
      <c r="AE163" s="359"/>
      <c r="AF163" s="359"/>
      <c r="AG163" s="359"/>
      <c r="AH163" s="359"/>
      <c r="AI163" s="359"/>
    </row>
    <row r="164" spans="24:36" ht="16.5" thickBot="1">
      <c r="X164" s="359" t="s">
        <v>106</v>
      </c>
      <c r="Y164" s="359"/>
      <c r="Z164" s="359"/>
      <c r="AA164" s="359"/>
      <c r="AB164" s="359"/>
      <c r="AC164" s="359"/>
      <c r="AD164" s="359"/>
      <c r="AE164" s="359"/>
      <c r="AF164" s="359"/>
      <c r="AG164" s="359"/>
      <c r="AH164" s="359"/>
      <c r="AI164" s="359"/>
    </row>
    <row r="165" spans="24:36" ht="17.25" thickTop="1" thickBot="1">
      <c r="X165" s="47" t="s">
        <v>4</v>
      </c>
      <c r="Y165" s="160" t="s">
        <v>47</v>
      </c>
      <c r="Z165" s="160" t="s">
        <v>6</v>
      </c>
      <c r="AA165" s="160" t="s">
        <v>21</v>
      </c>
      <c r="AB165" s="160" t="s">
        <v>29</v>
      </c>
      <c r="AC165" s="360" t="s">
        <v>7</v>
      </c>
      <c r="AD165" s="360"/>
      <c r="AE165" s="360"/>
      <c r="AF165" s="361"/>
      <c r="AG165" s="362" t="s">
        <v>33</v>
      </c>
      <c r="AH165" s="363"/>
      <c r="AI165" s="364"/>
    </row>
    <row r="166" spans="24:36" ht="16.5" thickTop="1">
      <c r="X166" s="1"/>
      <c r="Y166" s="29"/>
      <c r="Z166" s="85" t="s">
        <v>8</v>
      </c>
      <c r="AA166" s="85" t="s">
        <v>20</v>
      </c>
      <c r="AB166" s="85" t="s">
        <v>30</v>
      </c>
      <c r="AC166" s="63" t="s">
        <v>27</v>
      </c>
      <c r="AD166" s="64" t="s">
        <v>25</v>
      </c>
      <c r="AE166" s="65" t="s">
        <v>31</v>
      </c>
      <c r="AF166" s="66" t="s">
        <v>25</v>
      </c>
      <c r="AG166" s="64" t="s">
        <v>35</v>
      </c>
      <c r="AH166" s="119" t="s">
        <v>36</v>
      </c>
      <c r="AI166" s="65" t="s">
        <v>34</v>
      </c>
      <c r="AJ166" s="183">
        <v>6</v>
      </c>
    </row>
    <row r="167" spans="24:36" ht="18">
      <c r="X167" s="1"/>
      <c r="Y167" s="2" t="s">
        <v>41</v>
      </c>
      <c r="Z167" s="29" t="s">
        <v>8</v>
      </c>
      <c r="AA167" s="29" t="s">
        <v>42</v>
      </c>
      <c r="AB167" s="29" t="s">
        <v>9</v>
      </c>
      <c r="AC167" s="67" t="s">
        <v>28</v>
      </c>
      <c r="AD167" s="68" t="s">
        <v>26</v>
      </c>
      <c r="AE167" s="69" t="s">
        <v>10</v>
      </c>
      <c r="AF167" s="70" t="s">
        <v>32</v>
      </c>
      <c r="AG167" s="90" t="s">
        <v>28</v>
      </c>
      <c r="AH167" s="91" t="s">
        <v>37</v>
      </c>
      <c r="AI167" s="176" t="s">
        <v>38</v>
      </c>
    </row>
    <row r="168" spans="24:36" ht="18">
      <c r="X168" s="1">
        <v>1</v>
      </c>
      <c r="Y168" s="2" t="s">
        <v>43</v>
      </c>
      <c r="Z168" s="2"/>
      <c r="AA168" s="2"/>
      <c r="AB168" s="3">
        <v>750</v>
      </c>
      <c r="AC168" s="56">
        <v>1942.752</v>
      </c>
      <c r="AD168" s="5">
        <f>AC168*AB168</f>
        <v>1457064</v>
      </c>
      <c r="AE168" s="59">
        <v>307.19</v>
      </c>
      <c r="AF168" s="7">
        <f>AE168*AB168</f>
        <v>230392.5</v>
      </c>
      <c r="AG168" s="5">
        <f>AD168</f>
        <v>1457064</v>
      </c>
      <c r="AH168" s="8">
        <f>AF168</f>
        <v>230392.5</v>
      </c>
      <c r="AI168" s="177">
        <f>AG168+AH168</f>
        <v>1687456.5</v>
      </c>
    </row>
    <row r="169" spans="24:36" ht="18">
      <c r="X169" s="1">
        <v>2</v>
      </c>
      <c r="Y169" s="2" t="s">
        <v>44</v>
      </c>
      <c r="Z169" s="2"/>
      <c r="AA169" s="2"/>
      <c r="AB169" s="3">
        <v>200</v>
      </c>
      <c r="AC169" s="56">
        <v>125.23</v>
      </c>
      <c r="AD169" s="5">
        <f t="shared" ref="AD169" si="70">AC169*AB169</f>
        <v>25046</v>
      </c>
      <c r="AE169" s="59">
        <v>31.3</v>
      </c>
      <c r="AF169" s="7">
        <f t="shared" ref="AF169" si="71">AE169*AB169</f>
        <v>6260</v>
      </c>
      <c r="AG169" s="5">
        <f t="shared" ref="AG169" si="72">AD169</f>
        <v>25046</v>
      </c>
      <c r="AH169" s="8">
        <f t="shared" ref="AH169" si="73">AF169</f>
        <v>6260</v>
      </c>
      <c r="AI169" s="177">
        <f t="shared" ref="AI169" si="74">AG169+AH169</f>
        <v>31306</v>
      </c>
    </row>
    <row r="170" spans="24:36" ht="18">
      <c r="X170" s="1"/>
      <c r="Y170" s="2"/>
      <c r="Z170" s="2"/>
      <c r="AA170" s="2"/>
      <c r="AB170" s="3"/>
      <c r="AC170" s="56"/>
      <c r="AD170" s="5"/>
      <c r="AE170" s="59"/>
      <c r="AF170" s="7"/>
      <c r="AG170" s="5"/>
      <c r="AH170" s="8"/>
      <c r="AI170" s="177"/>
    </row>
    <row r="171" spans="24:36" ht="18">
      <c r="X171" s="1"/>
      <c r="Y171" s="2"/>
      <c r="Z171" s="2"/>
      <c r="AA171" s="2"/>
      <c r="AB171" s="3"/>
      <c r="AC171" s="56"/>
      <c r="AD171" s="5"/>
      <c r="AE171" s="59"/>
      <c r="AF171" s="7"/>
      <c r="AG171" s="5"/>
      <c r="AH171" s="8"/>
      <c r="AI171" s="177"/>
    </row>
    <row r="172" spans="24:36" ht="18.75" thickBot="1">
      <c r="X172" s="10"/>
      <c r="Y172" s="11"/>
      <c r="Z172" s="11"/>
      <c r="AA172" s="11"/>
      <c r="AB172" s="12"/>
      <c r="AC172" s="57"/>
      <c r="AD172" s="14"/>
      <c r="AE172" s="60"/>
      <c r="AF172" s="16"/>
      <c r="AG172" s="14"/>
      <c r="AH172" s="17"/>
      <c r="AI172" s="178"/>
    </row>
    <row r="173" spans="24:36" ht="19.5" thickTop="1" thickBot="1">
      <c r="X173" s="154"/>
      <c r="Y173" s="20" t="s">
        <v>50</v>
      </c>
      <c r="Z173" s="20"/>
      <c r="AA173" s="20"/>
      <c r="AB173" s="21"/>
      <c r="AC173" s="58">
        <f t="shared" ref="AC173:AI173" si="75">SUM(AC168:AC172)</f>
        <v>2067.982</v>
      </c>
      <c r="AD173" s="23">
        <f t="shared" si="75"/>
        <v>1482110</v>
      </c>
      <c r="AE173" s="61">
        <f t="shared" si="75"/>
        <v>338.49</v>
      </c>
      <c r="AF173" s="25">
        <f t="shared" si="75"/>
        <v>236652.5</v>
      </c>
      <c r="AG173" s="23">
        <f t="shared" si="75"/>
        <v>1482110</v>
      </c>
      <c r="AH173" s="26">
        <f t="shared" si="75"/>
        <v>236652.5</v>
      </c>
      <c r="AI173" s="37">
        <f t="shared" si="75"/>
        <v>1718762.5</v>
      </c>
    </row>
    <row r="174" spans="24:36" ht="18.75" thickTop="1">
      <c r="X174" s="47"/>
      <c r="Y174" s="159" t="s">
        <v>48</v>
      </c>
      <c r="Z174" s="159"/>
      <c r="AA174" s="159"/>
      <c r="AB174" s="49">
        <v>0</v>
      </c>
      <c r="AC174" s="50">
        <v>0</v>
      </c>
      <c r="AD174" s="51">
        <v>0</v>
      </c>
      <c r="AE174" s="53">
        <v>0</v>
      </c>
      <c r="AF174" s="51">
        <v>0</v>
      </c>
      <c r="AG174" s="51">
        <v>0</v>
      </c>
      <c r="AH174" s="51">
        <v>0</v>
      </c>
      <c r="AI174" s="179">
        <v>0</v>
      </c>
    </row>
    <row r="175" spans="24:36" ht="18">
      <c r="X175" s="1">
        <v>4</v>
      </c>
      <c r="Y175" s="2" t="s">
        <v>45</v>
      </c>
      <c r="Z175" s="2"/>
      <c r="AA175" s="2"/>
      <c r="AB175" s="3">
        <v>20</v>
      </c>
      <c r="AC175" s="4">
        <v>0</v>
      </c>
      <c r="AD175" s="5">
        <f t="shared" ref="AD175:AD177" si="76">AC175*AB175</f>
        <v>0</v>
      </c>
      <c r="AE175" s="6">
        <v>0</v>
      </c>
      <c r="AF175" s="5">
        <f t="shared" ref="AF175:AF177" si="77">AE175*AB175</f>
        <v>0</v>
      </c>
      <c r="AG175" s="5">
        <f t="shared" ref="AG175:AG177" si="78">AD175</f>
        <v>0</v>
      </c>
      <c r="AH175" s="5">
        <f t="shared" ref="AH175:AH177" si="79">AF175</f>
        <v>0</v>
      </c>
      <c r="AI175" s="177">
        <f t="shared" ref="AI175:AI177" si="80">AG175+AH175</f>
        <v>0</v>
      </c>
    </row>
    <row r="176" spans="24:36" ht="18">
      <c r="X176" s="1">
        <v>5</v>
      </c>
      <c r="Y176" s="2" t="s">
        <v>46</v>
      </c>
      <c r="Z176" s="2"/>
      <c r="AA176" s="2"/>
      <c r="AB176" s="3">
        <v>1</v>
      </c>
      <c r="AC176" s="4">
        <v>0</v>
      </c>
      <c r="AD176" s="5">
        <f t="shared" si="76"/>
        <v>0</v>
      </c>
      <c r="AE176" s="6"/>
      <c r="AF176" s="5">
        <f t="shared" si="77"/>
        <v>0</v>
      </c>
      <c r="AG176" s="5">
        <f t="shared" si="78"/>
        <v>0</v>
      </c>
      <c r="AH176" s="5">
        <f t="shared" si="79"/>
        <v>0</v>
      </c>
      <c r="AI176" s="177">
        <f t="shared" si="80"/>
        <v>0</v>
      </c>
    </row>
    <row r="177" spans="18:60" ht="18">
      <c r="X177" s="1">
        <v>6</v>
      </c>
      <c r="Y177" s="2"/>
      <c r="Z177" s="2"/>
      <c r="AA177" s="2"/>
      <c r="AB177" s="3"/>
      <c r="AC177" s="4"/>
      <c r="AD177" s="5">
        <f t="shared" si="76"/>
        <v>0</v>
      </c>
      <c r="AE177" s="6"/>
      <c r="AF177" s="5">
        <f t="shared" si="77"/>
        <v>0</v>
      </c>
      <c r="AG177" s="5">
        <f t="shared" si="78"/>
        <v>0</v>
      </c>
      <c r="AH177" s="5">
        <f t="shared" si="79"/>
        <v>0</v>
      </c>
      <c r="AI177" s="177">
        <f t="shared" si="80"/>
        <v>0</v>
      </c>
    </row>
    <row r="178" spans="18:60" ht="18">
      <c r="X178" s="10"/>
      <c r="Y178" s="11"/>
      <c r="Z178" s="11"/>
      <c r="AA178" s="11"/>
      <c r="AB178" s="12"/>
      <c r="AC178" s="13"/>
      <c r="AD178" s="52"/>
      <c r="AE178" s="15"/>
      <c r="AF178" s="52"/>
      <c r="AG178" s="52"/>
      <c r="AH178" s="52"/>
      <c r="AI178" s="178"/>
    </row>
    <row r="179" spans="18:60" ht="18.75" thickBot="1">
      <c r="X179" s="32"/>
      <c r="Y179" s="33" t="s">
        <v>49</v>
      </c>
      <c r="Z179" s="33"/>
      <c r="AA179" s="33"/>
      <c r="AB179" s="34"/>
      <c r="AC179" s="34">
        <f t="shared" ref="AC179:AI179" si="81">SUM(AC174:AC178)</f>
        <v>0</v>
      </c>
      <c r="AD179" s="34">
        <f t="shared" si="81"/>
        <v>0</v>
      </c>
      <c r="AE179" s="34">
        <f t="shared" si="81"/>
        <v>0</v>
      </c>
      <c r="AF179" s="34">
        <f t="shared" si="81"/>
        <v>0</v>
      </c>
      <c r="AG179" s="34">
        <f t="shared" si="81"/>
        <v>0</v>
      </c>
      <c r="AH179" s="34">
        <f t="shared" si="81"/>
        <v>0</v>
      </c>
      <c r="AI179" s="180">
        <f t="shared" si="81"/>
        <v>0</v>
      </c>
    </row>
    <row r="180" spans="18:60" ht="19.5" thickTop="1" thickBot="1">
      <c r="X180" s="154"/>
      <c r="Y180" s="20" t="s">
        <v>11</v>
      </c>
      <c r="Z180" s="20"/>
      <c r="AA180" s="36"/>
      <c r="AB180" s="21"/>
      <c r="AC180" s="22">
        <v>0</v>
      </c>
      <c r="AD180" s="23">
        <f>AD173+AD179</f>
        <v>1482110</v>
      </c>
      <c r="AE180" s="37">
        <v>0</v>
      </c>
      <c r="AF180" s="55">
        <f>AF173+AF179</f>
        <v>236652.5</v>
      </c>
      <c r="AG180" s="39">
        <f>AG173+AG179</f>
        <v>1482110</v>
      </c>
      <c r="AH180" s="40">
        <f>AH173+AH179</f>
        <v>236652.5</v>
      </c>
      <c r="AI180" s="37">
        <f>AI173+AI179</f>
        <v>1718762.5</v>
      </c>
    </row>
    <row r="181" spans="18:60" ht="18.75" thickTop="1">
      <c r="X181" s="28"/>
      <c r="Y181" s="41" t="s">
        <v>12</v>
      </c>
      <c r="Z181" s="29">
        <v>0</v>
      </c>
      <c r="AA181" s="29">
        <v>0</v>
      </c>
      <c r="AB181" s="30">
        <v>0</v>
      </c>
      <c r="AC181" s="30">
        <v>0</v>
      </c>
      <c r="AD181" s="30">
        <v>0</v>
      </c>
      <c r="AE181" s="30">
        <v>0</v>
      </c>
      <c r="AF181" s="30">
        <v>0</v>
      </c>
      <c r="AG181" s="30">
        <v>0</v>
      </c>
      <c r="AH181" s="31">
        <v>0</v>
      </c>
      <c r="AI181" s="31">
        <v>0</v>
      </c>
    </row>
    <row r="182" spans="18:60" ht="18">
      <c r="X182" s="1"/>
      <c r="Y182" s="43" t="s">
        <v>89</v>
      </c>
      <c r="Z182" s="2"/>
      <c r="AA182" s="2"/>
      <c r="AB182" s="3"/>
      <c r="AC182" s="3">
        <v>0</v>
      </c>
      <c r="AD182" s="44">
        <f>AD173*5%</f>
        <v>74105.5</v>
      </c>
      <c r="AE182" s="44">
        <v>0</v>
      </c>
      <c r="AF182" s="44">
        <f>AF173*5%</f>
        <v>11832.625</v>
      </c>
      <c r="AG182" s="44">
        <f>AG173*5%</f>
        <v>74105.5</v>
      </c>
      <c r="AH182" s="45">
        <f>AH173*5%</f>
        <v>11832.625</v>
      </c>
      <c r="AI182" s="45">
        <f>AG182+AH182</f>
        <v>85938.125</v>
      </c>
    </row>
    <row r="183" spans="18:60" ht="18">
      <c r="X183" s="1"/>
      <c r="Y183" s="43" t="s">
        <v>53</v>
      </c>
      <c r="Z183" s="2"/>
      <c r="AA183" s="2"/>
      <c r="AB183" s="3"/>
      <c r="AC183" s="3"/>
      <c r="AD183" s="44"/>
      <c r="AE183" s="44"/>
      <c r="AF183" s="44"/>
      <c r="AG183" s="44">
        <v>0</v>
      </c>
      <c r="AH183" s="45">
        <v>0</v>
      </c>
      <c r="AI183" s="45">
        <f>AG183+AH183</f>
        <v>0</v>
      </c>
    </row>
    <row r="184" spans="18:60" ht="18">
      <c r="X184" s="1"/>
      <c r="Y184" s="43" t="s">
        <v>66</v>
      </c>
      <c r="Z184" s="2"/>
      <c r="AA184" s="2"/>
      <c r="AB184" s="3"/>
      <c r="AC184" s="3"/>
      <c r="AD184" s="44"/>
      <c r="AE184" s="44"/>
      <c r="AF184" s="44"/>
      <c r="AG184" s="44">
        <v>689133</v>
      </c>
      <c r="AH184" s="45">
        <v>368173.78</v>
      </c>
      <c r="AI184" s="45">
        <f t="shared" ref="AI184:AI187" si="82">AG184+AH184</f>
        <v>1057306.78</v>
      </c>
    </row>
    <row r="185" spans="18:60" ht="18">
      <c r="X185" s="1"/>
      <c r="Y185" s="71" t="s">
        <v>57</v>
      </c>
      <c r="Z185" s="2"/>
      <c r="AA185" s="2"/>
      <c r="AB185" s="3"/>
      <c r="AC185" s="3"/>
      <c r="AD185" s="44"/>
      <c r="AE185" s="44"/>
      <c r="AF185" s="44"/>
      <c r="AG185" s="44">
        <v>113581.05</v>
      </c>
      <c r="AH185" s="45">
        <v>237116.67</v>
      </c>
      <c r="AI185" s="45">
        <f t="shared" si="82"/>
        <v>350697.72000000003</v>
      </c>
    </row>
    <row r="186" spans="18:60" ht="18">
      <c r="X186" s="1"/>
      <c r="Y186" s="43" t="s">
        <v>55</v>
      </c>
      <c r="Z186" s="2"/>
      <c r="AA186" s="2"/>
      <c r="AB186" s="3"/>
      <c r="AC186" s="3"/>
      <c r="AD186" s="44"/>
      <c r="AE186" s="44"/>
      <c r="AF186" s="44"/>
      <c r="AG186" s="44">
        <v>0</v>
      </c>
      <c r="AH186" s="45">
        <v>0</v>
      </c>
      <c r="AI186" s="45">
        <f t="shared" si="82"/>
        <v>0</v>
      </c>
    </row>
    <row r="187" spans="18:60" ht="18">
      <c r="X187" s="1"/>
      <c r="Y187" s="43" t="s">
        <v>107</v>
      </c>
      <c r="Z187" s="2"/>
      <c r="AA187" s="2"/>
      <c r="AB187" s="3"/>
      <c r="AC187" s="3"/>
      <c r="AD187" s="44"/>
      <c r="AE187" s="44"/>
      <c r="AF187" s="44"/>
      <c r="AG187" s="44">
        <v>0</v>
      </c>
      <c r="AH187" s="45">
        <v>15000</v>
      </c>
      <c r="AI187" s="45">
        <f t="shared" si="82"/>
        <v>15000</v>
      </c>
    </row>
    <row r="188" spans="18:60" ht="18.75" thickBot="1">
      <c r="X188" s="111"/>
      <c r="Y188" s="72" t="s">
        <v>13</v>
      </c>
      <c r="Z188" s="72"/>
      <c r="AA188" s="72"/>
      <c r="AB188" s="73"/>
      <c r="AC188" s="73"/>
      <c r="AD188" s="73"/>
      <c r="AE188" s="73"/>
      <c r="AF188" s="73"/>
      <c r="AG188" s="74">
        <f>SUM(AG181:AG187)</f>
        <v>876819.55</v>
      </c>
      <c r="AH188" s="75">
        <f>SUM(AH181:AH187)</f>
        <v>632123.07500000007</v>
      </c>
      <c r="AI188" s="75">
        <f>SUM(AI181:AI187)</f>
        <v>1508942.625</v>
      </c>
    </row>
    <row r="189" spans="18:60" ht="19.5" thickTop="1" thickBot="1">
      <c r="X189" s="154"/>
      <c r="Y189" s="20" t="s">
        <v>14</v>
      </c>
      <c r="Z189" s="20"/>
      <c r="AA189" s="20"/>
      <c r="AB189" s="21"/>
      <c r="AC189" s="21"/>
      <c r="AD189" s="21"/>
      <c r="AE189" s="21"/>
      <c r="AF189" s="21" t="s">
        <v>63</v>
      </c>
      <c r="AG189" s="21">
        <f>AI189*50%</f>
        <v>104909.9375</v>
      </c>
      <c r="AH189" s="121">
        <f>AI189*50%</f>
        <v>104909.9375</v>
      </c>
      <c r="AI189" s="38">
        <f>AI180-AI188</f>
        <v>209819.875</v>
      </c>
    </row>
    <row r="190" spans="18:60" ht="17.25" thickTop="1" thickBot="1">
      <c r="X190" s="365" t="s">
        <v>16</v>
      </c>
      <c r="Y190" s="366"/>
      <c r="Z190" s="366"/>
      <c r="AA190" s="366"/>
      <c r="AB190" s="366"/>
      <c r="AC190" s="366"/>
      <c r="AD190" s="367"/>
      <c r="AE190" s="123"/>
      <c r="AF190" s="124"/>
      <c r="AG190" s="125">
        <v>43286</v>
      </c>
      <c r="AH190" s="125">
        <v>43317</v>
      </c>
      <c r="AI190" s="124"/>
    </row>
    <row r="191" spans="18:60" ht="18.75" thickTop="1">
      <c r="X191" s="153"/>
      <c r="Y191" s="153" t="s">
        <v>17</v>
      </c>
      <c r="Z191" s="153"/>
      <c r="AA191" s="153" t="s">
        <v>18</v>
      </c>
      <c r="AB191" s="153"/>
      <c r="AC191" s="368" t="s">
        <v>19</v>
      </c>
      <c r="AD191" s="368"/>
      <c r="AE191" s="368"/>
      <c r="AF191" s="158"/>
      <c r="AG191" s="368" t="s">
        <v>19</v>
      </c>
      <c r="AH191" s="368"/>
      <c r="AI191" s="368"/>
    </row>
    <row r="192" spans="18:60" s="168" customFormat="1">
      <c r="R192" s="250"/>
      <c r="S192" s="250"/>
      <c r="T192" s="250"/>
      <c r="V192" s="192"/>
      <c r="W192" s="192"/>
      <c r="AJ192" s="182"/>
      <c r="AK192" s="175"/>
      <c r="AL192" s="175"/>
      <c r="AM192" s="175"/>
      <c r="AN192" s="175"/>
      <c r="AO192" s="175"/>
      <c r="AP192" s="175"/>
      <c r="AQ192" s="175"/>
      <c r="AR192" s="175"/>
      <c r="AS192" s="175"/>
      <c r="AT192" s="175"/>
      <c r="AU192" s="175"/>
      <c r="AV192" s="175"/>
      <c r="AW192" s="175"/>
      <c r="AX192" s="175"/>
      <c r="AY192" s="175"/>
      <c r="AZ192" s="175"/>
      <c r="BA192" s="175"/>
      <c r="BB192" s="175"/>
      <c r="BC192" s="175"/>
      <c r="BD192" s="175"/>
      <c r="BE192" s="175"/>
      <c r="BF192" s="175"/>
      <c r="BG192" s="175"/>
      <c r="BH192" s="175"/>
    </row>
    <row r="193" spans="24:36" ht="18">
      <c r="X193" s="79" t="s">
        <v>0</v>
      </c>
      <c r="Y193" s="118"/>
      <c r="Z193" s="79"/>
      <c r="AA193" s="79"/>
      <c r="AB193" s="79"/>
      <c r="AC193" s="79"/>
      <c r="AD193" s="79"/>
      <c r="AE193" s="79"/>
      <c r="AF193" s="79"/>
      <c r="AG193" s="79"/>
      <c r="AH193" s="79"/>
      <c r="AI193" s="82">
        <v>24</v>
      </c>
      <c r="AJ193" s="184"/>
    </row>
    <row r="194" spans="24:36" ht="15.75">
      <c r="X194" s="358" t="s">
        <v>111</v>
      </c>
      <c r="Y194" s="358"/>
      <c r="Z194" s="358"/>
      <c r="AA194" s="358"/>
      <c r="AB194" s="358"/>
      <c r="AC194" s="358"/>
      <c r="AD194" s="358"/>
      <c r="AE194" s="358"/>
      <c r="AF194" s="358"/>
      <c r="AG194" s="358"/>
      <c r="AH194" s="358"/>
      <c r="AI194" s="358"/>
    </row>
    <row r="195" spans="24:36" ht="15.75">
      <c r="X195" s="359" t="s">
        <v>52</v>
      </c>
      <c r="Y195" s="359"/>
      <c r="Z195" s="359"/>
      <c r="AA195" s="359"/>
      <c r="AB195" s="359"/>
      <c r="AC195" s="359"/>
      <c r="AD195" s="359"/>
      <c r="AE195" s="359"/>
      <c r="AF195" s="359"/>
      <c r="AG195" s="359"/>
      <c r="AH195" s="359"/>
      <c r="AI195" s="359"/>
    </row>
    <row r="196" spans="24:36" ht="16.5" thickBot="1">
      <c r="X196" s="359" t="s">
        <v>112</v>
      </c>
      <c r="Y196" s="359"/>
      <c r="Z196" s="359"/>
      <c r="AA196" s="359"/>
      <c r="AB196" s="359"/>
      <c r="AC196" s="359"/>
      <c r="AD196" s="359"/>
      <c r="AE196" s="359"/>
      <c r="AF196" s="359"/>
      <c r="AG196" s="359"/>
      <c r="AH196" s="359"/>
      <c r="AI196" s="359"/>
    </row>
    <row r="197" spans="24:36" ht="17.25" thickTop="1" thickBot="1">
      <c r="X197" s="47" t="s">
        <v>4</v>
      </c>
      <c r="Y197" s="160" t="s">
        <v>47</v>
      </c>
      <c r="Z197" s="160" t="s">
        <v>6</v>
      </c>
      <c r="AA197" s="160" t="s">
        <v>21</v>
      </c>
      <c r="AB197" s="160" t="s">
        <v>29</v>
      </c>
      <c r="AC197" s="360" t="s">
        <v>7</v>
      </c>
      <c r="AD197" s="360"/>
      <c r="AE197" s="360"/>
      <c r="AF197" s="361"/>
      <c r="AG197" s="362" t="s">
        <v>33</v>
      </c>
      <c r="AH197" s="363"/>
      <c r="AI197" s="364"/>
    </row>
    <row r="198" spans="24:36" ht="16.5" thickTop="1">
      <c r="X198" s="1"/>
      <c r="Y198" s="29"/>
      <c r="Z198" s="85" t="s">
        <v>8</v>
      </c>
      <c r="AA198" s="85" t="s">
        <v>20</v>
      </c>
      <c r="AB198" s="85" t="s">
        <v>30</v>
      </c>
      <c r="AC198" s="63" t="s">
        <v>27</v>
      </c>
      <c r="AD198" s="64" t="s">
        <v>25</v>
      </c>
      <c r="AE198" s="65" t="s">
        <v>31</v>
      </c>
      <c r="AF198" s="66" t="s">
        <v>25</v>
      </c>
      <c r="AG198" s="64" t="s">
        <v>35</v>
      </c>
      <c r="AH198" s="119" t="s">
        <v>36</v>
      </c>
      <c r="AI198" s="65" t="s">
        <v>34</v>
      </c>
      <c r="AJ198" s="183">
        <v>7</v>
      </c>
    </row>
    <row r="199" spans="24:36" ht="18">
      <c r="X199" s="1"/>
      <c r="Y199" s="2" t="s">
        <v>41</v>
      </c>
      <c r="Z199" s="29" t="s">
        <v>8</v>
      </c>
      <c r="AA199" s="29" t="s">
        <v>42</v>
      </c>
      <c r="AB199" s="29" t="s">
        <v>9</v>
      </c>
      <c r="AC199" s="67" t="s">
        <v>28</v>
      </c>
      <c r="AD199" s="68" t="s">
        <v>26</v>
      </c>
      <c r="AE199" s="69" t="s">
        <v>10</v>
      </c>
      <c r="AF199" s="70" t="s">
        <v>32</v>
      </c>
      <c r="AG199" s="90" t="s">
        <v>28</v>
      </c>
      <c r="AH199" s="91" t="s">
        <v>37</v>
      </c>
      <c r="AI199" s="176" t="s">
        <v>38</v>
      </c>
    </row>
    <row r="200" spans="24:36" ht="18">
      <c r="X200" s="1">
        <v>1</v>
      </c>
      <c r="Y200" s="2" t="s">
        <v>43</v>
      </c>
      <c r="Z200" s="2"/>
      <c r="AA200" s="2"/>
      <c r="AB200" s="3">
        <v>750</v>
      </c>
      <c r="AC200" s="56">
        <v>2249.942</v>
      </c>
      <c r="AD200" s="5">
        <f>AC200*AB200</f>
        <v>1687456.5</v>
      </c>
      <c r="AE200" s="59">
        <v>704.05799999999999</v>
      </c>
      <c r="AF200" s="7">
        <f>AE200*AB200</f>
        <v>528043.5</v>
      </c>
      <c r="AG200" s="5">
        <f>AD200</f>
        <v>1687456.5</v>
      </c>
      <c r="AH200" s="8">
        <f>AF200</f>
        <v>528043.5</v>
      </c>
      <c r="AI200" s="177">
        <f>AG200+AH200</f>
        <v>2215500</v>
      </c>
    </row>
    <row r="201" spans="24:36" ht="18">
      <c r="X201" s="1">
        <v>2</v>
      </c>
      <c r="Y201" s="2" t="s">
        <v>44</v>
      </c>
      <c r="Z201" s="2"/>
      <c r="AA201" s="2"/>
      <c r="AB201" s="3">
        <v>200</v>
      </c>
      <c r="AC201" s="56">
        <v>156.53</v>
      </c>
      <c r="AD201" s="5">
        <f t="shared" ref="AD201" si="83">AC201*AB201</f>
        <v>31306</v>
      </c>
      <c r="AE201" s="59">
        <v>34.47</v>
      </c>
      <c r="AF201" s="7">
        <f t="shared" ref="AF201" si="84">AE201*AB201</f>
        <v>6894</v>
      </c>
      <c r="AG201" s="5">
        <f t="shared" ref="AG201" si="85">AD201</f>
        <v>31306</v>
      </c>
      <c r="AH201" s="8">
        <f t="shared" ref="AH201" si="86">AF201</f>
        <v>6894</v>
      </c>
      <c r="AI201" s="177">
        <f t="shared" ref="AI201" si="87">AG201+AH201</f>
        <v>38200</v>
      </c>
    </row>
    <row r="202" spans="24:36" ht="18">
      <c r="X202" s="1"/>
      <c r="Y202" s="2"/>
      <c r="Z202" s="2"/>
      <c r="AA202" s="2"/>
      <c r="AB202" s="3"/>
      <c r="AC202" s="56"/>
      <c r="AD202" s="5"/>
      <c r="AE202" s="59"/>
      <c r="AF202" s="7"/>
      <c r="AG202" s="5"/>
      <c r="AH202" s="8"/>
      <c r="AI202" s="177"/>
    </row>
    <row r="203" spans="24:36" ht="18">
      <c r="X203" s="1"/>
      <c r="Y203" s="2"/>
      <c r="Z203" s="2"/>
      <c r="AA203" s="2"/>
      <c r="AB203" s="3"/>
      <c r="AC203" s="56"/>
      <c r="AD203" s="5"/>
      <c r="AE203" s="59"/>
      <c r="AF203" s="7"/>
      <c r="AG203" s="5"/>
      <c r="AH203" s="8"/>
      <c r="AI203" s="177"/>
    </row>
    <row r="204" spans="24:36" ht="18.75" thickBot="1">
      <c r="X204" s="10"/>
      <c r="Y204" s="11"/>
      <c r="Z204" s="11"/>
      <c r="AA204" s="11"/>
      <c r="AB204" s="12"/>
      <c r="AC204" s="57"/>
      <c r="AD204" s="14"/>
      <c r="AE204" s="60"/>
      <c r="AF204" s="16"/>
      <c r="AG204" s="14"/>
      <c r="AH204" s="17"/>
      <c r="AI204" s="178"/>
    </row>
    <row r="205" spans="24:36" ht="19.5" thickTop="1" thickBot="1">
      <c r="X205" s="154"/>
      <c r="Y205" s="20" t="s">
        <v>50</v>
      </c>
      <c r="Z205" s="20"/>
      <c r="AA205" s="20"/>
      <c r="AB205" s="21"/>
      <c r="AC205" s="58">
        <f t="shared" ref="AC205:AI205" si="88">SUM(AC200:AC204)</f>
        <v>2406.4720000000002</v>
      </c>
      <c r="AD205" s="23">
        <f t="shared" si="88"/>
        <v>1718762.5</v>
      </c>
      <c r="AE205" s="61">
        <f t="shared" si="88"/>
        <v>738.52800000000002</v>
      </c>
      <c r="AF205" s="25">
        <f t="shared" si="88"/>
        <v>534937.5</v>
      </c>
      <c r="AG205" s="23">
        <f t="shared" si="88"/>
        <v>1718762.5</v>
      </c>
      <c r="AH205" s="26">
        <f t="shared" si="88"/>
        <v>534937.5</v>
      </c>
      <c r="AI205" s="37">
        <f t="shared" si="88"/>
        <v>2253700</v>
      </c>
    </row>
    <row r="206" spans="24:36" ht="18.75" thickTop="1">
      <c r="X206" s="47"/>
      <c r="Y206" s="159" t="s">
        <v>48</v>
      </c>
      <c r="Z206" s="159"/>
      <c r="AA206" s="159"/>
      <c r="AB206" s="49">
        <v>0</v>
      </c>
      <c r="AC206" s="50">
        <v>0</v>
      </c>
      <c r="AD206" s="51">
        <v>0</v>
      </c>
      <c r="AE206" s="53">
        <v>0</v>
      </c>
      <c r="AF206" s="51">
        <v>0</v>
      </c>
      <c r="AG206" s="51">
        <v>0</v>
      </c>
      <c r="AH206" s="51">
        <v>0</v>
      </c>
      <c r="AI206" s="179">
        <v>0</v>
      </c>
    </row>
    <row r="207" spans="24:36" ht="18">
      <c r="X207" s="1">
        <v>4</v>
      </c>
      <c r="Y207" s="2" t="s">
        <v>45</v>
      </c>
      <c r="Z207" s="2"/>
      <c r="AA207" s="2"/>
      <c r="AB207" s="3">
        <v>20</v>
      </c>
      <c r="AC207" s="4">
        <v>0</v>
      </c>
      <c r="AD207" s="5">
        <f t="shared" ref="AD207:AD208" si="89">AC207*AB207</f>
        <v>0</v>
      </c>
      <c r="AE207" s="6">
        <v>0</v>
      </c>
      <c r="AF207" s="5">
        <f t="shared" ref="AF207:AF209" si="90">AE207*AB207</f>
        <v>0</v>
      </c>
      <c r="AG207" s="5">
        <f t="shared" ref="AG207:AG209" si="91">AD207</f>
        <v>0</v>
      </c>
      <c r="AH207" s="5">
        <f t="shared" ref="AH207:AH209" si="92">AF207</f>
        <v>0</v>
      </c>
      <c r="AI207" s="177">
        <f t="shared" ref="AI207:AI209" si="93">AG207+AH207</f>
        <v>0</v>
      </c>
    </row>
    <row r="208" spans="24:36" ht="18">
      <c r="X208" s="1">
        <v>5</v>
      </c>
      <c r="Y208" s="2" t="s">
        <v>46</v>
      </c>
      <c r="Z208" s="2"/>
      <c r="AA208" s="2"/>
      <c r="AB208" s="3">
        <v>1</v>
      </c>
      <c r="AC208" s="4">
        <v>0</v>
      </c>
      <c r="AD208" s="5">
        <f t="shared" si="89"/>
        <v>0</v>
      </c>
      <c r="AE208" s="6"/>
      <c r="AF208" s="5">
        <f t="shared" si="90"/>
        <v>0</v>
      </c>
      <c r="AG208" s="5">
        <f t="shared" si="91"/>
        <v>0</v>
      </c>
      <c r="AH208" s="5">
        <f t="shared" si="92"/>
        <v>0</v>
      </c>
      <c r="AI208" s="177">
        <f t="shared" si="93"/>
        <v>0</v>
      </c>
    </row>
    <row r="209" spans="18:60" ht="18">
      <c r="X209" s="1">
        <v>6</v>
      </c>
      <c r="Y209" s="135" t="s">
        <v>123</v>
      </c>
      <c r="Z209" s="2"/>
      <c r="AA209" s="2"/>
      <c r="AB209" s="3"/>
      <c r="AC209" s="4">
        <v>0</v>
      </c>
      <c r="AD209" s="5">
        <v>0</v>
      </c>
      <c r="AE209" s="6"/>
      <c r="AF209" s="5">
        <f t="shared" si="90"/>
        <v>0</v>
      </c>
      <c r="AG209" s="5">
        <f t="shared" si="91"/>
        <v>0</v>
      </c>
      <c r="AH209" s="5">
        <f t="shared" si="92"/>
        <v>0</v>
      </c>
      <c r="AI209" s="177">
        <f t="shared" si="93"/>
        <v>0</v>
      </c>
    </row>
    <row r="210" spans="18:60" ht="18">
      <c r="X210" s="10"/>
      <c r="Y210" s="11"/>
      <c r="Z210" s="11"/>
      <c r="AA210" s="11"/>
      <c r="AB210" s="12"/>
      <c r="AC210" s="13"/>
      <c r="AD210" s="52"/>
      <c r="AE210" s="15"/>
      <c r="AF210" s="52"/>
      <c r="AG210" s="52"/>
      <c r="AH210" s="52"/>
      <c r="AI210" s="178"/>
    </row>
    <row r="211" spans="18:60" ht="18.75" thickBot="1">
      <c r="X211" s="32"/>
      <c r="Y211" s="33" t="s">
        <v>49</v>
      </c>
      <c r="Z211" s="33"/>
      <c r="AA211" s="33"/>
      <c r="AB211" s="34"/>
      <c r="AC211" s="34">
        <f t="shared" ref="AC211:AI211" si="94">SUM(AC206:AC210)</f>
        <v>0</v>
      </c>
      <c r="AD211" s="34">
        <f t="shared" si="94"/>
        <v>0</v>
      </c>
      <c r="AE211" s="34">
        <f t="shared" si="94"/>
        <v>0</v>
      </c>
      <c r="AF211" s="34">
        <f t="shared" si="94"/>
        <v>0</v>
      </c>
      <c r="AG211" s="34">
        <f t="shared" si="94"/>
        <v>0</v>
      </c>
      <c r="AH211" s="34">
        <f t="shared" si="94"/>
        <v>0</v>
      </c>
      <c r="AI211" s="180">
        <f t="shared" si="94"/>
        <v>0</v>
      </c>
    </row>
    <row r="212" spans="18:60" ht="19.5" thickTop="1" thickBot="1">
      <c r="X212" s="154"/>
      <c r="Y212" s="20" t="s">
        <v>11</v>
      </c>
      <c r="Z212" s="20"/>
      <c r="AA212" s="36"/>
      <c r="AB212" s="21"/>
      <c r="AC212" s="22">
        <v>0</v>
      </c>
      <c r="AD212" s="23">
        <f>AD205+AD211</f>
        <v>1718762.5</v>
      </c>
      <c r="AE212" s="37">
        <v>0</v>
      </c>
      <c r="AF212" s="55">
        <f>AF205+AF211</f>
        <v>534937.5</v>
      </c>
      <c r="AG212" s="39">
        <f>AG205+AG211</f>
        <v>1718762.5</v>
      </c>
      <c r="AH212" s="40">
        <f>AH205+AH211</f>
        <v>534937.5</v>
      </c>
      <c r="AI212" s="37">
        <f>AI205+AI211</f>
        <v>2253700</v>
      </c>
    </row>
    <row r="213" spans="18:60" ht="18.75" thickTop="1">
      <c r="X213" s="28"/>
      <c r="Y213" s="41" t="s">
        <v>12</v>
      </c>
      <c r="Z213" s="29">
        <v>0</v>
      </c>
      <c r="AA213" s="29">
        <v>0</v>
      </c>
      <c r="AB213" s="30">
        <v>0</v>
      </c>
      <c r="AC213" s="30">
        <v>0</v>
      </c>
      <c r="AD213" s="30">
        <v>0</v>
      </c>
      <c r="AE213" s="30">
        <v>0</v>
      </c>
      <c r="AF213" s="30">
        <v>0</v>
      </c>
      <c r="AG213" s="30">
        <v>0</v>
      </c>
      <c r="AH213" s="31">
        <v>0</v>
      </c>
      <c r="AI213" s="31">
        <v>0</v>
      </c>
    </row>
    <row r="214" spans="18:60" ht="18">
      <c r="X214" s="1"/>
      <c r="Y214" s="43" t="s">
        <v>89</v>
      </c>
      <c r="Z214" s="2"/>
      <c r="AA214" s="2"/>
      <c r="AB214" s="3"/>
      <c r="AC214" s="3">
        <v>0</v>
      </c>
      <c r="AD214" s="44">
        <f>AD205*5%</f>
        <v>85938.125</v>
      </c>
      <c r="AE214" s="44">
        <v>0</v>
      </c>
      <c r="AF214" s="44">
        <f>AF205*5%</f>
        <v>26746.875</v>
      </c>
      <c r="AG214" s="44">
        <f>AG205*5%</f>
        <v>85938.125</v>
      </c>
      <c r="AH214" s="45">
        <f>AH205*5%</f>
        <v>26746.875</v>
      </c>
      <c r="AI214" s="45">
        <f>AG214+AH214</f>
        <v>112685</v>
      </c>
    </row>
    <row r="215" spans="18:60" ht="18">
      <c r="X215" s="1"/>
      <c r="Y215" s="43" t="s">
        <v>53</v>
      </c>
      <c r="Z215" s="2"/>
      <c r="AA215" s="2"/>
      <c r="AB215" s="3"/>
      <c r="AC215" s="3"/>
      <c r="AD215" s="44"/>
      <c r="AE215" s="44"/>
      <c r="AF215" s="44"/>
      <c r="AG215" s="44">
        <v>0</v>
      </c>
      <c r="AH215" s="45">
        <v>0</v>
      </c>
      <c r="AI215" s="45">
        <f>AG215+AH215</f>
        <v>0</v>
      </c>
    </row>
    <row r="216" spans="18:60" ht="18">
      <c r="X216" s="1"/>
      <c r="Y216" s="43" t="s">
        <v>66</v>
      </c>
      <c r="Z216" s="2"/>
      <c r="AA216" s="2"/>
      <c r="AB216" s="3"/>
      <c r="AC216" s="3"/>
      <c r="AD216" s="44"/>
      <c r="AE216" s="44"/>
      <c r="AF216" s="44"/>
      <c r="AG216" s="44">
        <v>1512914.44</v>
      </c>
      <c r="AH216" s="45">
        <v>0</v>
      </c>
      <c r="AI216" s="45">
        <f t="shared" ref="AI216:AI219" si="95">AG216+AH216</f>
        <v>1512914.44</v>
      </c>
    </row>
    <row r="217" spans="18:60" ht="18">
      <c r="X217" s="1"/>
      <c r="Y217" s="71" t="s">
        <v>57</v>
      </c>
      <c r="Z217" s="2"/>
      <c r="AA217" s="2"/>
      <c r="AB217" s="3"/>
      <c r="AC217" s="3"/>
      <c r="AD217" s="44"/>
      <c r="AE217" s="44"/>
      <c r="AF217" s="44"/>
      <c r="AG217" s="44">
        <v>0</v>
      </c>
      <c r="AH217" s="45">
        <v>104909.94</v>
      </c>
      <c r="AI217" s="45">
        <f t="shared" si="95"/>
        <v>104909.94</v>
      </c>
    </row>
    <row r="218" spans="18:60" ht="18">
      <c r="X218" s="1"/>
      <c r="Y218" s="43" t="s">
        <v>55</v>
      </c>
      <c r="Z218" s="2"/>
      <c r="AA218" s="2"/>
      <c r="AB218" s="3"/>
      <c r="AC218" s="3"/>
      <c r="AD218" s="44"/>
      <c r="AE218" s="44"/>
      <c r="AF218" s="44"/>
      <c r="AG218" s="44">
        <v>0</v>
      </c>
      <c r="AH218" s="45">
        <v>0</v>
      </c>
      <c r="AI218" s="45">
        <f t="shared" si="95"/>
        <v>0</v>
      </c>
    </row>
    <row r="219" spans="18:60" ht="18">
      <c r="X219" s="1"/>
      <c r="Y219" s="43" t="s">
        <v>107</v>
      </c>
      <c r="Z219" s="2"/>
      <c r="AA219" s="2"/>
      <c r="AB219" s="3"/>
      <c r="AC219" s="3"/>
      <c r="AD219" s="44"/>
      <c r="AE219" s="44"/>
      <c r="AF219" s="44"/>
      <c r="AG219" s="44">
        <v>0</v>
      </c>
      <c r="AH219" s="45">
        <v>0</v>
      </c>
      <c r="AI219" s="45">
        <f t="shared" si="95"/>
        <v>0</v>
      </c>
    </row>
    <row r="220" spans="18:60" ht="18.75" thickBot="1">
      <c r="X220" s="111"/>
      <c r="Y220" s="72" t="s">
        <v>13</v>
      </c>
      <c r="Z220" s="72"/>
      <c r="AA220" s="72"/>
      <c r="AB220" s="73"/>
      <c r="AC220" s="73"/>
      <c r="AD220" s="73"/>
      <c r="AE220" s="73"/>
      <c r="AF220" s="73"/>
      <c r="AG220" s="74">
        <f>SUM(AG213:AG219)</f>
        <v>1598852.5649999999</v>
      </c>
      <c r="AH220" s="75">
        <f>SUM(AH213:AH219)</f>
        <v>131656.815</v>
      </c>
      <c r="AI220" s="75">
        <f>SUM(AI213:AI219)</f>
        <v>1730509.38</v>
      </c>
    </row>
    <row r="221" spans="18:60" ht="19.5" thickTop="1" thickBot="1">
      <c r="X221" s="154"/>
      <c r="Y221" s="20" t="s">
        <v>14</v>
      </c>
      <c r="Z221" s="20"/>
      <c r="AA221" s="20"/>
      <c r="AB221" s="21"/>
      <c r="AC221" s="21"/>
      <c r="AD221" s="21"/>
      <c r="AE221" s="21"/>
      <c r="AF221" s="21" t="s">
        <v>63</v>
      </c>
      <c r="AG221" s="21">
        <f>AI221*50%</f>
        <v>261595.31000000006</v>
      </c>
      <c r="AH221" s="121">
        <f>AI221*50%</f>
        <v>261595.31000000006</v>
      </c>
      <c r="AI221" s="38">
        <f>AI212-AI220</f>
        <v>523190.62000000011</v>
      </c>
    </row>
    <row r="222" spans="18:60" ht="17.25" thickTop="1" thickBot="1">
      <c r="X222" s="365" t="s">
        <v>16</v>
      </c>
      <c r="Y222" s="366"/>
      <c r="Z222" s="366"/>
      <c r="AA222" s="366"/>
      <c r="AB222" s="366"/>
      <c r="AC222" s="366"/>
      <c r="AD222" s="367"/>
      <c r="AE222" s="123"/>
      <c r="AF222" s="124"/>
      <c r="AG222" s="125">
        <v>43358</v>
      </c>
      <c r="AH222" s="125">
        <v>43388</v>
      </c>
      <c r="AI222" s="124"/>
    </row>
    <row r="223" spans="18:60" ht="18.75" thickTop="1">
      <c r="X223" s="153"/>
      <c r="Y223" s="153" t="s">
        <v>17</v>
      </c>
      <c r="Z223" s="153"/>
      <c r="AA223" s="153" t="s">
        <v>18</v>
      </c>
      <c r="AB223" s="153"/>
      <c r="AC223" s="368" t="s">
        <v>19</v>
      </c>
      <c r="AD223" s="368"/>
      <c r="AE223" s="368"/>
      <c r="AF223" s="158"/>
      <c r="AG223" s="368" t="s">
        <v>19</v>
      </c>
      <c r="AH223" s="368"/>
      <c r="AI223" s="368"/>
    </row>
    <row r="224" spans="18:60" s="169" customFormat="1">
      <c r="R224" s="251"/>
      <c r="S224" s="251"/>
      <c r="T224" s="251"/>
      <c r="V224" s="192"/>
      <c r="W224" s="192"/>
      <c r="AJ224" s="182"/>
      <c r="AK224" s="175"/>
      <c r="AL224" s="175"/>
      <c r="AM224" s="175"/>
      <c r="AN224" s="175"/>
      <c r="AO224" s="175"/>
      <c r="AP224" s="175"/>
      <c r="AQ224" s="175"/>
      <c r="AR224" s="175"/>
      <c r="AS224" s="175"/>
      <c r="AT224" s="175"/>
      <c r="AU224" s="175"/>
      <c r="AV224" s="175"/>
      <c r="AW224" s="175"/>
      <c r="AX224" s="175"/>
      <c r="AY224" s="175"/>
      <c r="AZ224" s="175"/>
      <c r="BA224" s="175"/>
      <c r="BB224" s="175"/>
      <c r="BC224" s="175"/>
      <c r="BD224" s="175"/>
      <c r="BE224" s="175"/>
      <c r="BF224" s="175"/>
      <c r="BG224" s="175"/>
      <c r="BH224" s="175"/>
    </row>
    <row r="225" spans="23:36" ht="18">
      <c r="X225" s="79" t="s">
        <v>0</v>
      </c>
      <c r="Y225" s="118"/>
      <c r="Z225" s="79"/>
      <c r="AA225" s="79"/>
      <c r="AB225" s="79"/>
      <c r="AC225" s="79"/>
      <c r="AD225" s="79"/>
      <c r="AE225" s="79"/>
      <c r="AF225" s="79"/>
      <c r="AG225" s="79"/>
      <c r="AH225" s="79"/>
      <c r="AI225" s="82">
        <v>32</v>
      </c>
      <c r="AJ225" s="185"/>
    </row>
    <row r="226" spans="23:36" ht="15.75">
      <c r="X226" s="358" t="s">
        <v>132</v>
      </c>
      <c r="Y226" s="358"/>
      <c r="Z226" s="358"/>
      <c r="AA226" s="358"/>
      <c r="AB226" s="358"/>
      <c r="AC226" s="358"/>
      <c r="AD226" s="358"/>
      <c r="AE226" s="358"/>
      <c r="AF226" s="358"/>
      <c r="AG226" s="358"/>
      <c r="AH226" s="358"/>
      <c r="AI226" s="358"/>
    </row>
    <row r="227" spans="23:36" ht="15.75">
      <c r="X227" s="359" t="s">
        <v>52</v>
      </c>
      <c r="Y227" s="359"/>
      <c r="Z227" s="359"/>
      <c r="AA227" s="359"/>
      <c r="AB227" s="359"/>
      <c r="AC227" s="359"/>
      <c r="AD227" s="359"/>
      <c r="AE227" s="359"/>
      <c r="AF227" s="359"/>
      <c r="AG227" s="359"/>
      <c r="AH227" s="359"/>
      <c r="AI227" s="359"/>
    </row>
    <row r="228" spans="23:36" ht="16.5" thickBot="1">
      <c r="X228" s="359" t="s">
        <v>133</v>
      </c>
      <c r="Y228" s="359"/>
      <c r="Z228" s="359"/>
      <c r="AA228" s="359"/>
      <c r="AB228" s="359"/>
      <c r="AC228" s="359"/>
      <c r="AD228" s="359"/>
      <c r="AE228" s="359"/>
      <c r="AF228" s="359"/>
      <c r="AG228" s="359"/>
      <c r="AH228" s="359"/>
      <c r="AI228" s="359"/>
    </row>
    <row r="229" spans="23:36" ht="17.25" thickTop="1" thickBot="1">
      <c r="X229" s="47" t="s">
        <v>4</v>
      </c>
      <c r="Y229" s="160" t="s">
        <v>47</v>
      </c>
      <c r="Z229" s="160" t="s">
        <v>6</v>
      </c>
      <c r="AA229" s="160" t="s">
        <v>21</v>
      </c>
      <c r="AB229" s="160" t="s">
        <v>29</v>
      </c>
      <c r="AC229" s="360" t="s">
        <v>7</v>
      </c>
      <c r="AD229" s="360"/>
      <c r="AE229" s="360"/>
      <c r="AF229" s="361"/>
      <c r="AG229" s="362" t="s">
        <v>33</v>
      </c>
      <c r="AH229" s="363"/>
      <c r="AI229" s="364"/>
      <c r="AJ229" s="183">
        <v>8</v>
      </c>
    </row>
    <row r="230" spans="23:36" ht="16.5" thickTop="1">
      <c r="X230" s="1"/>
      <c r="Y230" s="29"/>
      <c r="Z230" s="85" t="s">
        <v>8</v>
      </c>
      <c r="AA230" s="85" t="s">
        <v>20</v>
      </c>
      <c r="AB230" s="85" t="s">
        <v>30</v>
      </c>
      <c r="AC230" s="63" t="s">
        <v>27</v>
      </c>
      <c r="AD230" s="64" t="s">
        <v>25</v>
      </c>
      <c r="AE230" s="65" t="s">
        <v>31</v>
      </c>
      <c r="AF230" s="66" t="s">
        <v>25</v>
      </c>
      <c r="AG230" s="64" t="s">
        <v>35</v>
      </c>
      <c r="AH230" s="119" t="s">
        <v>36</v>
      </c>
      <c r="AI230" s="65" t="s">
        <v>34</v>
      </c>
      <c r="AJ230" s="183"/>
    </row>
    <row r="231" spans="23:36" ht="18">
      <c r="X231" s="1"/>
      <c r="Y231" s="2" t="s">
        <v>41</v>
      </c>
      <c r="Z231" s="29" t="s">
        <v>8</v>
      </c>
      <c r="AA231" s="29" t="s">
        <v>42</v>
      </c>
      <c r="AB231" s="29" t="s">
        <v>9</v>
      </c>
      <c r="AC231" s="67" t="s">
        <v>28</v>
      </c>
      <c r="AD231" s="68" t="s">
        <v>26</v>
      </c>
      <c r="AE231" s="69" t="s">
        <v>10</v>
      </c>
      <c r="AF231" s="70" t="s">
        <v>32</v>
      </c>
      <c r="AG231" s="90" t="s">
        <v>28</v>
      </c>
      <c r="AH231" s="91" t="s">
        <v>37</v>
      </c>
      <c r="AI231" s="176" t="s">
        <v>38</v>
      </c>
    </row>
    <row r="232" spans="23:36" ht="18">
      <c r="X232" s="1">
        <v>1</v>
      </c>
      <c r="Y232" s="2" t="s">
        <v>43</v>
      </c>
      <c r="Z232" s="2"/>
      <c r="AA232" s="2"/>
      <c r="AB232" s="3">
        <v>750</v>
      </c>
      <c r="AC232" s="56">
        <v>2954</v>
      </c>
      <c r="AD232" s="5">
        <f>AC232*AB232</f>
        <v>2215500</v>
      </c>
      <c r="AE232" s="59">
        <v>894</v>
      </c>
      <c r="AF232" s="7">
        <f>AE232*AB232</f>
        <v>670500</v>
      </c>
      <c r="AG232" s="5">
        <f>AD232</f>
        <v>2215500</v>
      </c>
      <c r="AH232" s="8">
        <f>AF232</f>
        <v>670500</v>
      </c>
      <c r="AI232" s="177">
        <f>AG232+AH232</f>
        <v>2886000</v>
      </c>
    </row>
    <row r="233" spans="23:36" ht="18">
      <c r="X233" s="1">
        <v>2</v>
      </c>
      <c r="Y233" s="2" t="s">
        <v>44</v>
      </c>
      <c r="Z233" s="2"/>
      <c r="AA233" s="2"/>
      <c r="AB233" s="3">
        <v>200</v>
      </c>
      <c r="AC233" s="56">
        <v>191</v>
      </c>
      <c r="AD233" s="5">
        <f t="shared" ref="AD233" si="96">AC233*AB233</f>
        <v>38200</v>
      </c>
      <c r="AE233" s="59">
        <v>56</v>
      </c>
      <c r="AF233" s="7">
        <f t="shared" ref="AF233" si="97">AE233*AB233</f>
        <v>11200</v>
      </c>
      <c r="AG233" s="5">
        <f t="shared" ref="AG233" si="98">AD233</f>
        <v>38200</v>
      </c>
      <c r="AH233" s="8">
        <f t="shared" ref="AH233" si="99">AF233</f>
        <v>11200</v>
      </c>
      <c r="AI233" s="177">
        <f t="shared" ref="AI233" si="100">AG233+AH233</f>
        <v>49400</v>
      </c>
    </row>
    <row r="234" spans="23:36" ht="18">
      <c r="X234" s="1"/>
      <c r="Y234" s="2"/>
      <c r="Z234" s="2"/>
      <c r="AA234" s="2"/>
      <c r="AB234" s="3"/>
      <c r="AC234" s="56"/>
      <c r="AD234" s="5"/>
      <c r="AE234" s="59"/>
      <c r="AF234" s="7"/>
      <c r="AG234" s="5"/>
      <c r="AH234" s="8"/>
      <c r="AI234" s="177"/>
    </row>
    <row r="235" spans="23:36" ht="18">
      <c r="X235" s="1"/>
      <c r="Y235" s="2"/>
      <c r="Z235" s="2"/>
      <c r="AA235" s="2"/>
      <c r="AB235" s="3"/>
      <c r="AC235" s="56"/>
      <c r="AD235" s="5"/>
      <c r="AE235" s="59"/>
      <c r="AF235" s="7"/>
      <c r="AG235" s="5"/>
      <c r="AH235" s="8"/>
      <c r="AI235" s="177"/>
    </row>
    <row r="236" spans="23:36" ht="18.75" thickBot="1">
      <c r="X236" s="10"/>
      <c r="Y236" s="11"/>
      <c r="Z236" s="11"/>
      <c r="AA236" s="11"/>
      <c r="AB236" s="12"/>
      <c r="AC236" s="57"/>
      <c r="AD236" s="14"/>
      <c r="AE236" s="60"/>
      <c r="AF236" s="16"/>
      <c r="AG236" s="14"/>
      <c r="AH236" s="17"/>
      <c r="AI236" s="178"/>
    </row>
    <row r="237" spans="23:36" ht="19.5" thickTop="1" thickBot="1">
      <c r="W237" s="192">
        <f>AJ229</f>
        <v>8</v>
      </c>
      <c r="X237" s="154"/>
      <c r="Y237" s="20" t="s">
        <v>50</v>
      </c>
      <c r="Z237" s="20"/>
      <c r="AA237" s="20"/>
      <c r="AB237" s="21"/>
      <c r="AC237" s="58">
        <f t="shared" ref="AC237:AI237" si="101">SUM(AC232:AC236)</f>
        <v>3145</v>
      </c>
      <c r="AD237" s="23">
        <f t="shared" si="101"/>
        <v>2253700</v>
      </c>
      <c r="AE237" s="61">
        <f t="shared" si="101"/>
        <v>950</v>
      </c>
      <c r="AF237" s="25">
        <f t="shared" si="101"/>
        <v>681700</v>
      </c>
      <c r="AG237" s="23">
        <f t="shared" si="101"/>
        <v>2253700</v>
      </c>
      <c r="AH237" s="26">
        <f t="shared" si="101"/>
        <v>681700</v>
      </c>
      <c r="AI237" s="37">
        <f t="shared" si="101"/>
        <v>2935400</v>
      </c>
    </row>
    <row r="238" spans="23:36" ht="18.75" thickTop="1">
      <c r="X238" s="47">
        <v>3</v>
      </c>
      <c r="Y238" s="159" t="s">
        <v>48</v>
      </c>
      <c r="Z238" s="159"/>
      <c r="AA238" s="159"/>
      <c r="AB238" s="49">
        <v>0</v>
      </c>
      <c r="AC238" s="50">
        <v>0</v>
      </c>
      <c r="AD238" s="51">
        <v>0</v>
      </c>
      <c r="AE238" s="53">
        <v>0</v>
      </c>
      <c r="AF238" s="51">
        <v>0</v>
      </c>
      <c r="AG238" s="51">
        <v>0</v>
      </c>
      <c r="AH238" s="51">
        <v>0</v>
      </c>
      <c r="AI238" s="179">
        <v>0</v>
      </c>
    </row>
    <row r="239" spans="23:36" ht="18">
      <c r="X239" s="1">
        <v>4</v>
      </c>
      <c r="Y239" s="2" t="s">
        <v>45</v>
      </c>
      <c r="Z239" s="2"/>
      <c r="AA239" s="2"/>
      <c r="AB239" s="3">
        <v>20</v>
      </c>
      <c r="AC239" s="4">
        <v>0</v>
      </c>
      <c r="AD239" s="5">
        <f t="shared" ref="AD239:AD240" si="102">AC239*AB239</f>
        <v>0</v>
      </c>
      <c r="AE239" s="6">
        <v>0</v>
      </c>
      <c r="AF239" s="5">
        <f t="shared" ref="AF239:AF241" si="103">AE239*AB239</f>
        <v>0</v>
      </c>
      <c r="AG239" s="5">
        <f t="shared" ref="AG239:AG241" si="104">AD239</f>
        <v>0</v>
      </c>
      <c r="AH239" s="5">
        <f t="shared" ref="AH239:AH241" si="105">AF239</f>
        <v>0</v>
      </c>
      <c r="AI239" s="177">
        <f t="shared" ref="AI239:AI241" si="106">AG239+AH239</f>
        <v>0</v>
      </c>
    </row>
    <row r="240" spans="23:36" ht="18">
      <c r="X240" s="1">
        <v>5</v>
      </c>
      <c r="Y240" s="2" t="s">
        <v>46</v>
      </c>
      <c r="Z240" s="2"/>
      <c r="AA240" s="2"/>
      <c r="AB240" s="3">
        <v>1</v>
      </c>
      <c r="AC240" s="4">
        <v>0</v>
      </c>
      <c r="AD240" s="5">
        <f t="shared" si="102"/>
        <v>0</v>
      </c>
      <c r="AE240" s="6"/>
      <c r="AF240" s="5">
        <f t="shared" si="103"/>
        <v>0</v>
      </c>
      <c r="AG240" s="5">
        <f t="shared" si="104"/>
        <v>0</v>
      </c>
      <c r="AH240" s="5">
        <f t="shared" si="105"/>
        <v>0</v>
      </c>
      <c r="AI240" s="177">
        <f t="shared" si="106"/>
        <v>0</v>
      </c>
    </row>
    <row r="241" spans="18:60" ht="18">
      <c r="X241" s="1">
        <v>6</v>
      </c>
      <c r="Y241" s="135" t="s">
        <v>123</v>
      </c>
      <c r="Z241" s="2"/>
      <c r="AA241" s="2"/>
      <c r="AB241" s="3"/>
      <c r="AC241" s="4">
        <v>0</v>
      </c>
      <c r="AD241" s="5">
        <v>0</v>
      </c>
      <c r="AE241" s="6"/>
      <c r="AF241" s="5">
        <f t="shared" si="103"/>
        <v>0</v>
      </c>
      <c r="AG241" s="5">
        <f t="shared" si="104"/>
        <v>0</v>
      </c>
      <c r="AH241" s="5">
        <f t="shared" si="105"/>
        <v>0</v>
      </c>
      <c r="AI241" s="177">
        <f t="shared" si="106"/>
        <v>0</v>
      </c>
    </row>
    <row r="242" spans="18:60" ht="18">
      <c r="X242" s="10"/>
      <c r="Y242" s="11"/>
      <c r="Z242" s="11"/>
      <c r="AA242" s="11"/>
      <c r="AB242" s="12"/>
      <c r="AC242" s="13"/>
      <c r="AD242" s="52"/>
      <c r="AE242" s="15"/>
      <c r="AF242" s="52"/>
      <c r="AG242" s="52"/>
      <c r="AH242" s="52"/>
      <c r="AI242" s="178"/>
    </row>
    <row r="243" spans="18:60" ht="18.75" thickBot="1">
      <c r="X243" s="32"/>
      <c r="Y243" s="33" t="s">
        <v>49</v>
      </c>
      <c r="Z243" s="33"/>
      <c r="AA243" s="33"/>
      <c r="AB243" s="34"/>
      <c r="AC243" s="34">
        <f t="shared" ref="AC243:AI243" si="107">SUM(AC238:AC242)</f>
        <v>0</v>
      </c>
      <c r="AD243" s="34">
        <f t="shared" si="107"/>
        <v>0</v>
      </c>
      <c r="AE243" s="34">
        <f t="shared" si="107"/>
        <v>0</v>
      </c>
      <c r="AF243" s="34">
        <f t="shared" si="107"/>
        <v>0</v>
      </c>
      <c r="AG243" s="34">
        <f t="shared" si="107"/>
        <v>0</v>
      </c>
      <c r="AH243" s="34">
        <f t="shared" si="107"/>
        <v>0</v>
      </c>
      <c r="AI243" s="180">
        <f t="shared" si="107"/>
        <v>0</v>
      </c>
    </row>
    <row r="244" spans="18:60" ht="19.5" thickTop="1" thickBot="1">
      <c r="W244" s="192">
        <f>+W237+10000</f>
        <v>10008</v>
      </c>
      <c r="X244" s="154"/>
      <c r="Y244" s="20" t="s">
        <v>11</v>
      </c>
      <c r="Z244" s="20"/>
      <c r="AA244" s="36"/>
      <c r="AB244" s="21"/>
      <c r="AC244" s="22">
        <v>0</v>
      </c>
      <c r="AD244" s="23">
        <f>AD237+AD243</f>
        <v>2253700</v>
      </c>
      <c r="AE244" s="37">
        <v>0</v>
      </c>
      <c r="AF244" s="55">
        <f>AF237+AF243</f>
        <v>681700</v>
      </c>
      <c r="AG244" s="39">
        <f>AG237+AG243</f>
        <v>2253700</v>
      </c>
      <c r="AH244" s="40">
        <f>AH237+AH243</f>
        <v>681700</v>
      </c>
      <c r="AI244" s="37">
        <f>AI237+AI243</f>
        <v>2935400</v>
      </c>
    </row>
    <row r="245" spans="18:60" ht="18.75" thickTop="1">
      <c r="X245" s="28"/>
      <c r="Y245" s="41" t="s">
        <v>12</v>
      </c>
      <c r="Z245" s="29">
        <v>0</v>
      </c>
      <c r="AA245" s="29">
        <v>0</v>
      </c>
      <c r="AB245" s="30">
        <v>0</v>
      </c>
      <c r="AC245" s="30">
        <v>0</v>
      </c>
      <c r="AD245" s="30">
        <v>0</v>
      </c>
      <c r="AE245" s="30">
        <v>0</v>
      </c>
      <c r="AF245" s="30">
        <v>0</v>
      </c>
      <c r="AG245" s="30">
        <v>0</v>
      </c>
      <c r="AH245" s="31">
        <v>0</v>
      </c>
      <c r="AI245" s="31">
        <v>0</v>
      </c>
    </row>
    <row r="246" spans="18:60" ht="18">
      <c r="X246" s="1"/>
      <c r="Y246" s="43" t="s">
        <v>89</v>
      </c>
      <c r="Z246" s="2"/>
      <c r="AA246" s="2"/>
      <c r="AB246" s="3"/>
      <c r="AC246" s="3">
        <v>0</v>
      </c>
      <c r="AD246" s="44">
        <f>AD237*5%</f>
        <v>112685</v>
      </c>
      <c r="AE246" s="44">
        <v>0</v>
      </c>
      <c r="AF246" s="150">
        <f>AF237*5%</f>
        <v>34085</v>
      </c>
      <c r="AG246" s="44">
        <f>AG237*5%</f>
        <v>112685</v>
      </c>
      <c r="AH246" s="45">
        <f>AH237*5%</f>
        <v>34085</v>
      </c>
      <c r="AI246" s="45">
        <f>AG246+AH246</f>
        <v>146770</v>
      </c>
    </row>
    <row r="247" spans="18:60" ht="18">
      <c r="X247" s="1"/>
      <c r="Y247" s="43" t="s">
        <v>53</v>
      </c>
      <c r="Z247" s="2"/>
      <c r="AA247" s="2"/>
      <c r="AB247" s="3"/>
      <c r="AC247" s="3"/>
      <c r="AD247" s="44"/>
      <c r="AE247" s="44"/>
      <c r="AF247" s="44"/>
      <c r="AG247" s="44">
        <v>0</v>
      </c>
      <c r="AH247" s="45">
        <v>0</v>
      </c>
      <c r="AI247" s="45">
        <f>AG247+AH247</f>
        <v>0</v>
      </c>
    </row>
    <row r="248" spans="18:60" ht="18">
      <c r="X248" s="1"/>
      <c r="Y248" s="43" t="s">
        <v>66</v>
      </c>
      <c r="Z248" s="2"/>
      <c r="AA248" s="2"/>
      <c r="AB248" s="3"/>
      <c r="AC248" s="3"/>
      <c r="AD248" s="44"/>
      <c r="AE248" s="44"/>
      <c r="AF248" s="44"/>
      <c r="AG248" s="44">
        <v>2141015</v>
      </c>
      <c r="AH248" s="45">
        <v>0</v>
      </c>
      <c r="AI248" s="45">
        <f t="shared" ref="AI248:AI251" si="108">AG248+AH248</f>
        <v>2141015</v>
      </c>
    </row>
    <row r="249" spans="18:60" ht="18">
      <c r="X249" s="1"/>
      <c r="Y249" s="71" t="s">
        <v>57</v>
      </c>
      <c r="Z249" s="2"/>
      <c r="AA249" s="2"/>
      <c r="AB249" s="3"/>
      <c r="AC249" s="3"/>
      <c r="AD249" s="44"/>
      <c r="AE249" s="44"/>
      <c r="AF249" s="44"/>
      <c r="AG249" s="44">
        <v>0</v>
      </c>
      <c r="AH249" s="45">
        <v>0</v>
      </c>
      <c r="AI249" s="45">
        <f t="shared" si="108"/>
        <v>0</v>
      </c>
    </row>
    <row r="250" spans="18:60" ht="18">
      <c r="X250" s="1"/>
      <c r="Y250" s="43" t="s">
        <v>55</v>
      </c>
      <c r="Z250" s="2"/>
      <c r="AA250" s="2"/>
      <c r="AB250" s="3"/>
      <c r="AC250" s="3"/>
      <c r="AD250" s="44"/>
      <c r="AE250" s="44"/>
      <c r="AF250" s="44"/>
      <c r="AG250" s="44">
        <v>0</v>
      </c>
      <c r="AH250" s="45">
        <v>0</v>
      </c>
      <c r="AI250" s="45">
        <f t="shared" si="108"/>
        <v>0</v>
      </c>
    </row>
    <row r="251" spans="18:60" ht="18">
      <c r="X251" s="1"/>
      <c r="Y251" s="43" t="s">
        <v>107</v>
      </c>
      <c r="Z251" s="2"/>
      <c r="AA251" s="2"/>
      <c r="AB251" s="3"/>
      <c r="AC251" s="3"/>
      <c r="AD251" s="44"/>
      <c r="AE251" s="44"/>
      <c r="AF251" s="44"/>
      <c r="AG251" s="44">
        <v>0</v>
      </c>
      <c r="AH251" s="45">
        <v>0</v>
      </c>
      <c r="AI251" s="45">
        <f t="shared" si="108"/>
        <v>0</v>
      </c>
    </row>
    <row r="252" spans="18:60" ht="18.75" thickBot="1">
      <c r="X252" s="111"/>
      <c r="Y252" s="72" t="s">
        <v>13</v>
      </c>
      <c r="Z252" s="72"/>
      <c r="AA252" s="72"/>
      <c r="AB252" s="73"/>
      <c r="AC252" s="73"/>
      <c r="AD252" s="73"/>
      <c r="AE252" s="73"/>
      <c r="AF252" s="73"/>
      <c r="AG252" s="74">
        <f>SUM(AG245:AG251)</f>
        <v>2253700</v>
      </c>
      <c r="AH252" s="75">
        <f>SUM(AH245:AH251)</f>
        <v>34085</v>
      </c>
      <c r="AI252" s="75">
        <f>SUM(AI245:AI251)</f>
        <v>2287785</v>
      </c>
    </row>
    <row r="253" spans="18:60" ht="19.5" thickTop="1" thickBot="1">
      <c r="X253" s="154"/>
      <c r="Y253" s="20" t="s">
        <v>14</v>
      </c>
      <c r="Z253" s="20"/>
      <c r="AA253" s="20"/>
      <c r="AB253" s="21"/>
      <c r="AC253" s="21"/>
      <c r="AD253" s="21"/>
      <c r="AE253" s="21"/>
      <c r="AF253" s="21" t="s">
        <v>63</v>
      </c>
      <c r="AG253" s="151">
        <f>AI253*50%</f>
        <v>323807.5</v>
      </c>
      <c r="AH253" s="152">
        <f>AI253*50%</f>
        <v>323807.5</v>
      </c>
      <c r="AI253" s="38">
        <f>AI244-AI252</f>
        <v>647615</v>
      </c>
    </row>
    <row r="254" spans="18:60" ht="17.25" thickTop="1" thickBot="1">
      <c r="X254" s="365" t="s">
        <v>16</v>
      </c>
      <c r="Y254" s="366"/>
      <c r="Z254" s="366"/>
      <c r="AA254" s="366"/>
      <c r="AB254" s="366"/>
      <c r="AC254" s="366"/>
      <c r="AD254" s="367"/>
      <c r="AE254" s="123"/>
      <c r="AF254" s="124"/>
      <c r="AG254" s="125">
        <v>43495</v>
      </c>
      <c r="AH254" s="125">
        <v>43525</v>
      </c>
      <c r="AI254" s="124"/>
    </row>
    <row r="255" spans="18:60" ht="18.75" thickTop="1">
      <c r="X255" s="153"/>
      <c r="Y255" s="153" t="s">
        <v>17</v>
      </c>
      <c r="Z255" s="153"/>
      <c r="AA255" s="153" t="s">
        <v>18</v>
      </c>
      <c r="AB255" s="153"/>
      <c r="AC255" s="368" t="s">
        <v>19</v>
      </c>
      <c r="AD255" s="368"/>
      <c r="AE255" s="368"/>
      <c r="AF255" s="158"/>
      <c r="AG255" s="368" t="s">
        <v>19</v>
      </c>
      <c r="AH255" s="368"/>
      <c r="AI255" s="368"/>
    </row>
    <row r="256" spans="18:60" s="169" customFormat="1">
      <c r="R256" s="251"/>
      <c r="S256" s="251"/>
      <c r="T256" s="251"/>
      <c r="V256" s="192"/>
      <c r="W256" s="192"/>
      <c r="AJ256" s="182"/>
      <c r="AK256" s="175"/>
      <c r="AL256" s="175"/>
      <c r="AM256" s="175"/>
      <c r="AN256" s="175"/>
      <c r="AO256" s="175"/>
      <c r="AP256" s="175"/>
      <c r="AQ256" s="175"/>
      <c r="AR256" s="175"/>
      <c r="AS256" s="175"/>
      <c r="AT256" s="175"/>
      <c r="AU256" s="175"/>
      <c r="AV256" s="175"/>
      <c r="AW256" s="175"/>
      <c r="AX256" s="175"/>
      <c r="AY256" s="175"/>
      <c r="AZ256" s="175"/>
      <c r="BA256" s="175"/>
      <c r="BB256" s="175"/>
      <c r="BC256" s="175"/>
      <c r="BD256" s="175"/>
      <c r="BE256" s="175"/>
      <c r="BF256" s="175"/>
      <c r="BG256" s="175"/>
      <c r="BH256" s="175"/>
    </row>
    <row r="257" spans="23:36" ht="18">
      <c r="X257" s="79" t="s">
        <v>0</v>
      </c>
      <c r="Y257" s="118"/>
      <c r="Z257" s="79"/>
      <c r="AA257" s="79"/>
      <c r="AB257" s="79"/>
      <c r="AC257" s="79"/>
      <c r="AD257" s="79"/>
      <c r="AE257" s="79"/>
      <c r="AF257" s="79"/>
      <c r="AG257" s="79"/>
      <c r="AH257" s="79"/>
      <c r="AI257" s="82">
        <v>33</v>
      </c>
      <c r="AJ257" s="185"/>
    </row>
    <row r="258" spans="23:36" ht="15.75">
      <c r="X258" s="358" t="s">
        <v>134</v>
      </c>
      <c r="Y258" s="358"/>
      <c r="Z258" s="358"/>
      <c r="AA258" s="358"/>
      <c r="AB258" s="358"/>
      <c r="AC258" s="358"/>
      <c r="AD258" s="358"/>
      <c r="AE258" s="358"/>
      <c r="AF258" s="358"/>
      <c r="AG258" s="358"/>
      <c r="AH258" s="358"/>
      <c r="AI258" s="358"/>
    </row>
    <row r="259" spans="23:36" ht="15.75">
      <c r="X259" s="359" t="s">
        <v>52</v>
      </c>
      <c r="Y259" s="359"/>
      <c r="Z259" s="359"/>
      <c r="AA259" s="359"/>
      <c r="AB259" s="359"/>
      <c r="AC259" s="359"/>
      <c r="AD259" s="359"/>
      <c r="AE259" s="359"/>
      <c r="AF259" s="359"/>
      <c r="AG259" s="359"/>
      <c r="AH259" s="359"/>
      <c r="AI259" s="359"/>
    </row>
    <row r="260" spans="23:36" ht="16.5" thickBot="1">
      <c r="X260" s="359" t="s">
        <v>135</v>
      </c>
      <c r="Y260" s="359"/>
      <c r="Z260" s="359"/>
      <c r="AA260" s="359"/>
      <c r="AB260" s="359"/>
      <c r="AC260" s="359"/>
      <c r="AD260" s="359"/>
      <c r="AE260" s="359"/>
      <c r="AF260" s="359"/>
      <c r="AG260" s="359"/>
      <c r="AH260" s="359"/>
      <c r="AI260" s="359"/>
    </row>
    <row r="261" spans="23:36" ht="17.25" thickTop="1" thickBot="1">
      <c r="X261" s="47" t="s">
        <v>4</v>
      </c>
      <c r="Y261" s="160" t="s">
        <v>47</v>
      </c>
      <c r="Z261" s="160" t="s">
        <v>6</v>
      </c>
      <c r="AA261" s="160" t="s">
        <v>21</v>
      </c>
      <c r="AB261" s="160" t="s">
        <v>29</v>
      </c>
      <c r="AC261" s="360" t="s">
        <v>7</v>
      </c>
      <c r="AD261" s="360"/>
      <c r="AE261" s="360"/>
      <c r="AF261" s="361"/>
      <c r="AG261" s="362" t="s">
        <v>33</v>
      </c>
      <c r="AH261" s="363"/>
      <c r="AI261" s="364"/>
      <c r="AJ261" s="182">
        <v>9</v>
      </c>
    </row>
    <row r="262" spans="23:36" ht="16.5" thickTop="1">
      <c r="X262" s="1"/>
      <c r="Y262" s="29"/>
      <c r="Z262" s="85" t="s">
        <v>8</v>
      </c>
      <c r="AA262" s="85" t="s">
        <v>20</v>
      </c>
      <c r="AB262" s="85" t="s">
        <v>30</v>
      </c>
      <c r="AC262" s="63" t="s">
        <v>27</v>
      </c>
      <c r="AD262" s="64" t="s">
        <v>25</v>
      </c>
      <c r="AE262" s="65" t="s">
        <v>31</v>
      </c>
      <c r="AF262" s="66" t="s">
        <v>25</v>
      </c>
      <c r="AG262" s="64" t="s">
        <v>35</v>
      </c>
      <c r="AH262" s="119" t="s">
        <v>36</v>
      </c>
      <c r="AI262" s="65" t="s">
        <v>34</v>
      </c>
      <c r="AJ262" s="183"/>
    </row>
    <row r="263" spans="23:36" ht="18">
      <c r="X263" s="1"/>
      <c r="Y263" s="2" t="s">
        <v>41</v>
      </c>
      <c r="Z263" s="29" t="s">
        <v>8</v>
      </c>
      <c r="AA263" s="29" t="s">
        <v>42</v>
      </c>
      <c r="AB263" s="29" t="s">
        <v>9</v>
      </c>
      <c r="AC263" s="67" t="s">
        <v>28</v>
      </c>
      <c r="AD263" s="68" t="s">
        <v>26</v>
      </c>
      <c r="AE263" s="69" t="s">
        <v>10</v>
      </c>
      <c r="AF263" s="70" t="s">
        <v>32</v>
      </c>
      <c r="AG263" s="90" t="s">
        <v>28</v>
      </c>
      <c r="AH263" s="91" t="s">
        <v>37</v>
      </c>
      <c r="AI263" s="176" t="s">
        <v>38</v>
      </c>
    </row>
    <row r="264" spans="23:36" ht="18">
      <c r="X264" s="1">
        <v>1</v>
      </c>
      <c r="Y264" s="2" t="s">
        <v>141</v>
      </c>
      <c r="Z264" s="2"/>
      <c r="AA264" s="2"/>
      <c r="AB264" s="3">
        <v>750</v>
      </c>
      <c r="AC264" s="56">
        <f>AC232+AE232</f>
        <v>3848</v>
      </c>
      <c r="AD264" s="5">
        <f>AC264*AB264</f>
        <v>2886000</v>
      </c>
      <c r="AE264" s="59">
        <v>379</v>
      </c>
      <c r="AF264" s="7">
        <f>AE264*AB264</f>
        <v>284250</v>
      </c>
      <c r="AG264" s="5">
        <f>AD264</f>
        <v>2886000</v>
      </c>
      <c r="AH264" s="8">
        <f>AF264</f>
        <v>284250</v>
      </c>
      <c r="AI264" s="177">
        <f>AG264+AH264</f>
        <v>3170250</v>
      </c>
    </row>
    <row r="265" spans="23:36" ht="18">
      <c r="X265" s="1">
        <v>2</v>
      </c>
      <c r="Y265" s="2" t="s">
        <v>44</v>
      </c>
      <c r="Z265" s="2"/>
      <c r="AA265" s="2"/>
      <c r="AB265" s="3">
        <v>200</v>
      </c>
      <c r="AC265" s="56">
        <f>+AC233+AE233</f>
        <v>247</v>
      </c>
      <c r="AD265" s="5">
        <f t="shared" ref="AD265" si="109">AC265*AB265</f>
        <v>49400</v>
      </c>
      <c r="AE265" s="59">
        <v>25</v>
      </c>
      <c r="AF265" s="7">
        <f t="shared" ref="AF265" si="110">AE265*AB265</f>
        <v>5000</v>
      </c>
      <c r="AG265" s="5">
        <f t="shared" ref="AG265" si="111">AD265</f>
        <v>49400</v>
      </c>
      <c r="AH265" s="8">
        <f t="shared" ref="AH265" si="112">AF265</f>
        <v>5000</v>
      </c>
      <c r="AI265" s="177">
        <f t="shared" ref="AI265" si="113">AG265+AH265</f>
        <v>54400</v>
      </c>
    </row>
    <row r="266" spans="23:36" ht="18">
      <c r="X266" s="1"/>
      <c r="Y266" s="2"/>
      <c r="Z266" s="2"/>
      <c r="AA266" s="2"/>
      <c r="AB266" s="3"/>
      <c r="AC266" s="56"/>
      <c r="AD266" s="5"/>
      <c r="AE266" s="59"/>
      <c r="AF266" s="7"/>
      <c r="AG266" s="5"/>
      <c r="AH266" s="8"/>
      <c r="AI266" s="177"/>
    </row>
    <row r="267" spans="23:36" ht="18">
      <c r="X267" s="1"/>
      <c r="Y267" s="2"/>
      <c r="Z267" s="2"/>
      <c r="AA267" s="2"/>
      <c r="AB267" s="3"/>
      <c r="AC267" s="56"/>
      <c r="AD267" s="5"/>
      <c r="AE267" s="59"/>
      <c r="AF267" s="7"/>
      <c r="AG267" s="5"/>
      <c r="AH267" s="8"/>
      <c r="AI267" s="177"/>
    </row>
    <row r="268" spans="23:36" ht="18.75" thickBot="1">
      <c r="X268" s="10"/>
      <c r="Y268" s="11"/>
      <c r="Z268" s="11"/>
      <c r="AA268" s="11"/>
      <c r="AB268" s="12"/>
      <c r="AC268" s="57"/>
      <c r="AD268" s="14"/>
      <c r="AE268" s="60"/>
      <c r="AF268" s="16"/>
      <c r="AG268" s="14"/>
      <c r="AH268" s="17"/>
      <c r="AI268" s="178"/>
    </row>
    <row r="269" spans="23:36" ht="19.5" thickTop="1" thickBot="1">
      <c r="W269" s="192">
        <f>AJ261</f>
        <v>9</v>
      </c>
      <c r="X269" s="154"/>
      <c r="Y269" s="20" t="s">
        <v>50</v>
      </c>
      <c r="Z269" s="20"/>
      <c r="AA269" s="20"/>
      <c r="AB269" s="21"/>
      <c r="AC269" s="58">
        <f t="shared" ref="AC269:AI269" si="114">SUM(AC264:AC268)</f>
        <v>4095</v>
      </c>
      <c r="AD269" s="23">
        <f t="shared" si="114"/>
        <v>2935400</v>
      </c>
      <c r="AE269" s="61">
        <f t="shared" si="114"/>
        <v>404</v>
      </c>
      <c r="AF269" s="25">
        <f t="shared" si="114"/>
        <v>289250</v>
      </c>
      <c r="AG269" s="23">
        <f t="shared" si="114"/>
        <v>2935400</v>
      </c>
      <c r="AH269" s="26">
        <f t="shared" si="114"/>
        <v>289250</v>
      </c>
      <c r="AI269" s="37">
        <f t="shared" si="114"/>
        <v>3224650</v>
      </c>
    </row>
    <row r="270" spans="23:36" ht="18.75" thickTop="1">
      <c r="X270" s="47">
        <v>3</v>
      </c>
      <c r="Y270" s="159" t="s">
        <v>48</v>
      </c>
      <c r="Z270" s="159"/>
      <c r="AA270" s="159"/>
      <c r="AB270" s="49">
        <v>0</v>
      </c>
      <c r="AC270" s="50">
        <v>0</v>
      </c>
      <c r="AD270" s="51">
        <v>0</v>
      </c>
      <c r="AE270" s="53">
        <v>0</v>
      </c>
      <c r="AF270" s="51">
        <v>0</v>
      </c>
      <c r="AG270" s="51">
        <v>0</v>
      </c>
      <c r="AH270" s="51">
        <v>0</v>
      </c>
      <c r="AI270" s="179">
        <v>0</v>
      </c>
    </row>
    <row r="271" spans="23:36" ht="18">
      <c r="X271" s="1">
        <v>4</v>
      </c>
      <c r="Y271" s="2" t="s">
        <v>45</v>
      </c>
      <c r="Z271" s="2"/>
      <c r="AA271" s="2"/>
      <c r="AB271" s="3">
        <v>20</v>
      </c>
      <c r="AC271" s="4">
        <v>0</v>
      </c>
      <c r="AD271" s="5">
        <f t="shared" ref="AD271:AD272" si="115">AC271*AB271</f>
        <v>0</v>
      </c>
      <c r="AE271" s="6">
        <v>0</v>
      </c>
      <c r="AF271" s="5">
        <f t="shared" ref="AF271:AF274" si="116">AE271*AB271</f>
        <v>0</v>
      </c>
      <c r="AG271" s="5">
        <f t="shared" ref="AG271:AG274" si="117">AD271</f>
        <v>0</v>
      </c>
      <c r="AH271" s="5">
        <f t="shared" ref="AH271:AH274" si="118">AF271</f>
        <v>0</v>
      </c>
      <c r="AI271" s="177">
        <f t="shared" ref="AI271:AI274" si="119">AG271+AH271</f>
        <v>0</v>
      </c>
    </row>
    <row r="272" spans="23:36" ht="18">
      <c r="X272" s="1">
        <v>5</v>
      </c>
      <c r="Y272" s="2" t="s">
        <v>46</v>
      </c>
      <c r="Z272" s="2"/>
      <c r="AA272" s="2"/>
      <c r="AB272" s="3">
        <v>1</v>
      </c>
      <c r="AC272" s="4">
        <v>0</v>
      </c>
      <c r="AD272" s="5">
        <f t="shared" si="115"/>
        <v>0</v>
      </c>
      <c r="AE272" s="6"/>
      <c r="AF272" s="5">
        <f t="shared" si="116"/>
        <v>0</v>
      </c>
      <c r="AG272" s="5">
        <f t="shared" si="117"/>
        <v>0</v>
      </c>
      <c r="AH272" s="5">
        <f t="shared" si="118"/>
        <v>0</v>
      </c>
      <c r="AI272" s="177">
        <f t="shared" si="119"/>
        <v>0</v>
      </c>
    </row>
    <row r="273" spans="18:60" ht="18">
      <c r="X273" s="1">
        <v>6</v>
      </c>
      <c r="Y273" s="135" t="s">
        <v>123</v>
      </c>
      <c r="Z273" s="2"/>
      <c r="AA273" s="2"/>
      <c r="AB273" s="3"/>
      <c r="AC273" s="4">
        <v>0</v>
      </c>
      <c r="AD273" s="5">
        <v>0</v>
      </c>
      <c r="AE273" s="6"/>
      <c r="AF273" s="5">
        <f t="shared" si="116"/>
        <v>0</v>
      </c>
      <c r="AG273" s="5">
        <f t="shared" si="117"/>
        <v>0</v>
      </c>
      <c r="AH273" s="5">
        <f t="shared" si="118"/>
        <v>0</v>
      </c>
      <c r="AI273" s="177">
        <f t="shared" si="119"/>
        <v>0</v>
      </c>
    </row>
    <row r="274" spans="18:60" ht="18">
      <c r="X274" s="10">
        <v>7</v>
      </c>
      <c r="Y274" s="11" t="s">
        <v>142</v>
      </c>
      <c r="Z274" s="11"/>
      <c r="AA274" s="11"/>
      <c r="AB274" s="12">
        <v>10</v>
      </c>
      <c r="AC274" s="13"/>
      <c r="AD274" s="52"/>
      <c r="AE274" s="15">
        <v>404</v>
      </c>
      <c r="AF274" s="5">
        <f t="shared" si="116"/>
        <v>4040</v>
      </c>
      <c r="AG274" s="5">
        <f t="shared" si="117"/>
        <v>0</v>
      </c>
      <c r="AH274" s="5">
        <f t="shared" si="118"/>
        <v>4040</v>
      </c>
      <c r="AI274" s="177">
        <f t="shared" si="119"/>
        <v>4040</v>
      </c>
    </row>
    <row r="275" spans="18:60" ht="18.75" thickBot="1">
      <c r="X275" s="32"/>
      <c r="Y275" s="33" t="s">
        <v>49</v>
      </c>
      <c r="Z275" s="33"/>
      <c r="AA275" s="33"/>
      <c r="AB275" s="34"/>
      <c r="AC275" s="34">
        <f t="shared" ref="AC275:AI275" si="120">SUM(AC270:AC274)</f>
        <v>0</v>
      </c>
      <c r="AD275" s="34">
        <f t="shared" si="120"/>
        <v>0</v>
      </c>
      <c r="AE275" s="34">
        <f t="shared" si="120"/>
        <v>404</v>
      </c>
      <c r="AF275" s="34">
        <f t="shared" si="120"/>
        <v>4040</v>
      </c>
      <c r="AG275" s="34">
        <f t="shared" si="120"/>
        <v>0</v>
      </c>
      <c r="AH275" s="34">
        <f t="shared" si="120"/>
        <v>4040</v>
      </c>
      <c r="AI275" s="180">
        <f t="shared" si="120"/>
        <v>4040</v>
      </c>
    </row>
    <row r="276" spans="18:60" ht="19.5" thickTop="1" thickBot="1">
      <c r="W276" s="192">
        <f>+W269+10000</f>
        <v>10009</v>
      </c>
      <c r="X276" s="154"/>
      <c r="Y276" s="20" t="s">
        <v>11</v>
      </c>
      <c r="Z276" s="20"/>
      <c r="AA276" s="36"/>
      <c r="AB276" s="21"/>
      <c r="AC276" s="22">
        <v>0</v>
      </c>
      <c r="AD276" s="23">
        <f>AD269+AD275</f>
        <v>2935400</v>
      </c>
      <c r="AE276" s="37">
        <v>0</v>
      </c>
      <c r="AF276" s="55">
        <f>AF269+AF275</f>
        <v>293290</v>
      </c>
      <c r="AG276" s="39">
        <f>AG269+AG275</f>
        <v>2935400</v>
      </c>
      <c r="AH276" s="40">
        <f>AH269+AH275</f>
        <v>293290</v>
      </c>
      <c r="AI276" s="37">
        <f>AI269+AI275</f>
        <v>3228690</v>
      </c>
    </row>
    <row r="277" spans="18:60" ht="18.75" thickTop="1">
      <c r="X277" s="28"/>
      <c r="Y277" s="41" t="s">
        <v>12</v>
      </c>
      <c r="Z277" s="29">
        <v>0</v>
      </c>
      <c r="AA277" s="29">
        <v>0</v>
      </c>
      <c r="AB277" s="30">
        <v>0</v>
      </c>
      <c r="AC277" s="30">
        <v>0</v>
      </c>
      <c r="AD277" s="30">
        <v>0</v>
      </c>
      <c r="AE277" s="30">
        <v>0</v>
      </c>
      <c r="AF277" s="30">
        <v>0</v>
      </c>
      <c r="AG277" s="30">
        <v>0</v>
      </c>
      <c r="AH277" s="31">
        <v>0</v>
      </c>
      <c r="AI277" s="31">
        <v>0</v>
      </c>
    </row>
    <row r="278" spans="18:60" ht="18">
      <c r="X278" s="1"/>
      <c r="Y278" s="43" t="s">
        <v>89</v>
      </c>
      <c r="Z278" s="2"/>
      <c r="AA278" s="2"/>
      <c r="AB278" s="3"/>
      <c r="AC278" s="3">
        <v>0</v>
      </c>
      <c r="AD278" s="44">
        <f>AD269*5%</f>
        <v>146770</v>
      </c>
      <c r="AE278" s="44">
        <v>0</v>
      </c>
      <c r="AF278" s="150">
        <f>AF269*5%</f>
        <v>14462.5</v>
      </c>
      <c r="AG278" s="44">
        <f>AG269*5%</f>
        <v>146770</v>
      </c>
      <c r="AH278" s="45">
        <f>AH269*5%</f>
        <v>14462.5</v>
      </c>
      <c r="AI278" s="45">
        <f>AG278+AH278</f>
        <v>161232.5</v>
      </c>
    </row>
    <row r="279" spans="18:60" ht="18">
      <c r="X279" s="1"/>
      <c r="Y279" s="43" t="s">
        <v>53</v>
      </c>
      <c r="Z279" s="2"/>
      <c r="AA279" s="2"/>
      <c r="AB279" s="3"/>
      <c r="AC279" s="3"/>
      <c r="AD279" s="44"/>
      <c r="AE279" s="44"/>
      <c r="AF279" s="44"/>
      <c r="AG279" s="44">
        <v>0</v>
      </c>
      <c r="AH279" s="45">
        <v>0</v>
      </c>
      <c r="AI279" s="45">
        <f>AG279+AH279</f>
        <v>0</v>
      </c>
    </row>
    <row r="280" spans="18:60" ht="18">
      <c r="X280" s="1"/>
      <c r="Y280" s="43" t="s">
        <v>66</v>
      </c>
      <c r="Z280" s="2"/>
      <c r="AA280" s="2"/>
      <c r="AB280" s="3"/>
      <c r="AC280" s="3"/>
      <c r="AD280" s="44"/>
      <c r="AE280" s="44"/>
      <c r="AF280" s="44"/>
      <c r="AG280" s="44">
        <v>2141015</v>
      </c>
      <c r="AH280" s="45">
        <f>AI253</f>
        <v>647615</v>
      </c>
      <c r="AI280" s="45">
        <f t="shared" ref="AI280:AI283" si="121">AG280+AH280</f>
        <v>2788630</v>
      </c>
    </row>
    <row r="281" spans="18:60" ht="18">
      <c r="X281" s="1"/>
      <c r="Y281" s="71" t="s">
        <v>57</v>
      </c>
      <c r="Z281" s="2"/>
      <c r="AA281" s="2"/>
      <c r="AB281" s="3"/>
      <c r="AC281" s="3"/>
      <c r="AD281" s="44"/>
      <c r="AE281" s="44"/>
      <c r="AF281" s="44"/>
      <c r="AG281" s="44">
        <v>0</v>
      </c>
      <c r="AH281" s="45">
        <v>0</v>
      </c>
      <c r="AI281" s="45">
        <f t="shared" si="121"/>
        <v>0</v>
      </c>
    </row>
    <row r="282" spans="18:60" ht="18">
      <c r="X282" s="1"/>
      <c r="Y282" s="43" t="s">
        <v>55</v>
      </c>
      <c r="Z282" s="2"/>
      <c r="AA282" s="2"/>
      <c r="AB282" s="3"/>
      <c r="AC282" s="3"/>
      <c r="AD282" s="44"/>
      <c r="AE282" s="44"/>
      <c r="AF282" s="44"/>
      <c r="AG282" s="44">
        <v>0</v>
      </c>
      <c r="AH282" s="45">
        <v>0</v>
      </c>
      <c r="AI282" s="45">
        <f t="shared" si="121"/>
        <v>0</v>
      </c>
    </row>
    <row r="283" spans="18:60" ht="18">
      <c r="X283" s="1"/>
      <c r="Y283" s="43" t="s">
        <v>107</v>
      </c>
      <c r="Z283" s="2"/>
      <c r="AA283" s="2"/>
      <c r="AB283" s="3"/>
      <c r="AC283" s="3"/>
      <c r="AD283" s="44"/>
      <c r="AE283" s="44"/>
      <c r="AF283" s="44"/>
      <c r="AG283" s="44">
        <v>0</v>
      </c>
      <c r="AH283" s="45">
        <v>0</v>
      </c>
      <c r="AI283" s="45">
        <f t="shared" si="121"/>
        <v>0</v>
      </c>
    </row>
    <row r="284" spans="18:60" ht="18.75" thickBot="1">
      <c r="X284" s="111"/>
      <c r="Y284" s="72" t="s">
        <v>13</v>
      </c>
      <c r="Z284" s="72"/>
      <c r="AA284" s="72"/>
      <c r="AB284" s="73"/>
      <c r="AC284" s="73"/>
      <c r="AD284" s="73"/>
      <c r="AE284" s="73"/>
      <c r="AF284" s="73"/>
      <c r="AG284" s="74">
        <f>SUM(AG277:AG283)</f>
        <v>2287785</v>
      </c>
      <c r="AH284" s="75">
        <f>SUM(AH277:AH283)</f>
        <v>662077.5</v>
      </c>
      <c r="AI284" s="75">
        <f>SUM(AI277:AI283)</f>
        <v>2949862.5</v>
      </c>
    </row>
    <row r="285" spans="18:60" ht="19.5" thickTop="1" thickBot="1">
      <c r="X285" s="154"/>
      <c r="Y285" s="20" t="s">
        <v>14</v>
      </c>
      <c r="Z285" s="20"/>
      <c r="AA285" s="20"/>
      <c r="AB285" s="21"/>
      <c r="AC285" s="21"/>
      <c r="AD285" s="21"/>
      <c r="AE285" s="21"/>
      <c r="AF285" s="21" t="s">
        <v>63</v>
      </c>
      <c r="AG285" s="151">
        <f>AI285*50%</f>
        <v>139413.75</v>
      </c>
      <c r="AH285" s="152">
        <f>AI285*50%</f>
        <v>139413.75</v>
      </c>
      <c r="AI285" s="38">
        <f>AI276-AI284</f>
        <v>278827.5</v>
      </c>
    </row>
    <row r="286" spans="18:60" ht="17.25" thickTop="1" thickBot="1">
      <c r="X286" s="365" t="s">
        <v>16</v>
      </c>
      <c r="Y286" s="366"/>
      <c r="Z286" s="366"/>
      <c r="AA286" s="366"/>
      <c r="AB286" s="366"/>
      <c r="AC286" s="366"/>
      <c r="AD286" s="367"/>
      <c r="AE286" s="123"/>
      <c r="AF286" s="124" t="s">
        <v>143</v>
      </c>
      <c r="AG286" s="125">
        <v>43509</v>
      </c>
      <c r="AH286" s="125">
        <v>43509</v>
      </c>
      <c r="AI286" s="124"/>
    </row>
    <row r="287" spans="18:60" ht="18.75" thickTop="1">
      <c r="X287" s="153"/>
      <c r="Y287" s="153" t="s">
        <v>17</v>
      </c>
      <c r="Z287" s="153"/>
      <c r="AA287" s="153" t="s">
        <v>18</v>
      </c>
      <c r="AB287" s="153"/>
      <c r="AC287" s="368" t="s">
        <v>19</v>
      </c>
      <c r="AD287" s="368"/>
      <c r="AE287" s="368"/>
      <c r="AF287" s="188" t="s">
        <v>144</v>
      </c>
      <c r="AG287" s="189">
        <f>+AG286+30</f>
        <v>43539</v>
      </c>
      <c r="AH287" s="189">
        <f>+AH286+60</f>
        <v>43569</v>
      </c>
      <c r="AI287" s="187"/>
    </row>
    <row r="288" spans="18:60" s="169" customFormat="1">
      <c r="R288" s="251"/>
      <c r="S288" s="251"/>
      <c r="T288" s="251"/>
      <c r="V288" s="192"/>
      <c r="W288" s="192"/>
      <c r="AJ288" s="185"/>
      <c r="AK288" s="175"/>
      <c r="AL288" s="175"/>
      <c r="AM288" s="175"/>
      <c r="AN288" s="175"/>
      <c r="AO288" s="175"/>
      <c r="AP288" s="175"/>
      <c r="AQ288" s="175"/>
      <c r="AR288" s="175"/>
      <c r="AS288" s="175"/>
      <c r="AT288" s="175"/>
      <c r="AU288" s="175"/>
      <c r="AV288" s="175"/>
      <c r="AW288" s="175"/>
      <c r="AX288" s="175"/>
      <c r="AY288" s="175"/>
      <c r="AZ288" s="175"/>
      <c r="BA288" s="175"/>
      <c r="BB288" s="175"/>
      <c r="BC288" s="175"/>
      <c r="BD288" s="175"/>
      <c r="BE288" s="175"/>
      <c r="BF288" s="175"/>
      <c r="BG288" s="175"/>
      <c r="BH288" s="175"/>
    </row>
    <row r="1048576" spans="36:36">
      <c r="AJ1048576" s="182">
        <f>SUBTOTAL(102,Table1[Column1])</f>
        <v>9</v>
      </c>
    </row>
  </sheetData>
  <mergeCells count="165">
    <mergeCell ref="F15:F16"/>
    <mergeCell ref="H15:H16"/>
    <mergeCell ref="I15:I16"/>
    <mergeCell ref="G15:G16"/>
    <mergeCell ref="L15:L16"/>
    <mergeCell ref="A15:A16"/>
    <mergeCell ref="B15:B16"/>
    <mergeCell ref="D15:D16"/>
    <mergeCell ref="E15:E16"/>
    <mergeCell ref="C15:C16"/>
    <mergeCell ref="X30:AD30"/>
    <mergeCell ref="AE30:AI30"/>
    <mergeCell ref="X2:AI2"/>
    <mergeCell ref="X3:AI3"/>
    <mergeCell ref="X4:AI4"/>
    <mergeCell ref="AC5:AF5"/>
    <mergeCell ref="AG5:AI5"/>
    <mergeCell ref="X67:AI67"/>
    <mergeCell ref="AC31:AE31"/>
    <mergeCell ref="AG31:AI31"/>
    <mergeCell ref="X34:AI34"/>
    <mergeCell ref="X35:AI35"/>
    <mergeCell ref="X36:AI36"/>
    <mergeCell ref="AC37:AF37"/>
    <mergeCell ref="AG37:AI37"/>
    <mergeCell ref="X62:AD62"/>
    <mergeCell ref="AE62:AI62"/>
    <mergeCell ref="AC63:AE63"/>
    <mergeCell ref="AG63:AI63"/>
    <mergeCell ref="X66:AI66"/>
    <mergeCell ref="X98:AI98"/>
    <mergeCell ref="X99:AI99"/>
    <mergeCell ref="X68:AI68"/>
    <mergeCell ref="AC69:AF69"/>
    <mergeCell ref="AG69:AI69"/>
    <mergeCell ref="X94:AD94"/>
    <mergeCell ref="AE94:AI94"/>
    <mergeCell ref="AC95:AE95"/>
    <mergeCell ref="AG95:AI95"/>
    <mergeCell ref="AC133:AF133"/>
    <mergeCell ref="AG133:AI133"/>
    <mergeCell ref="X100:AI100"/>
    <mergeCell ref="AC101:AF101"/>
    <mergeCell ref="AG101:AI101"/>
    <mergeCell ref="X126:AD126"/>
    <mergeCell ref="AC127:AE127"/>
    <mergeCell ref="AG127:AI127"/>
    <mergeCell ref="X130:AI130"/>
    <mergeCell ref="X131:AI131"/>
    <mergeCell ref="X132:AI132"/>
    <mergeCell ref="X194:AI194"/>
    <mergeCell ref="X158:AD158"/>
    <mergeCell ref="AC159:AE159"/>
    <mergeCell ref="AG159:AI159"/>
    <mergeCell ref="X162:AI162"/>
    <mergeCell ref="X163:AI163"/>
    <mergeCell ref="X164:AI164"/>
    <mergeCell ref="AC165:AF165"/>
    <mergeCell ref="AG165:AI165"/>
    <mergeCell ref="X190:AD190"/>
    <mergeCell ref="AC191:AE191"/>
    <mergeCell ref="AG191:AI191"/>
    <mergeCell ref="X254:AD254"/>
    <mergeCell ref="X195:AI195"/>
    <mergeCell ref="X196:AI196"/>
    <mergeCell ref="AC197:AF197"/>
    <mergeCell ref="AG197:AI197"/>
    <mergeCell ref="X222:AD222"/>
    <mergeCell ref="AC223:AE223"/>
    <mergeCell ref="AG223:AI223"/>
    <mergeCell ref="X226:AI226"/>
    <mergeCell ref="X227:AI227"/>
    <mergeCell ref="X228:AI228"/>
    <mergeCell ref="AC229:AF229"/>
    <mergeCell ref="AG229:AI229"/>
    <mergeCell ref="X286:AD286"/>
    <mergeCell ref="AC287:AE287"/>
    <mergeCell ref="AC255:AE255"/>
    <mergeCell ref="AG255:AI255"/>
    <mergeCell ref="X258:AI258"/>
    <mergeCell ref="X259:AI259"/>
    <mergeCell ref="X260:AI260"/>
    <mergeCell ref="AC261:AF261"/>
    <mergeCell ref="AG261:AI261"/>
    <mergeCell ref="O2:P2"/>
    <mergeCell ref="O3:P3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L13:L14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L17:L18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L19:L20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L21:L22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L23:L24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L25:L26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L27:L28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</mergeCells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CC4947"/>
  <sheetViews>
    <sheetView rightToLeft="1" topLeftCell="W99" zoomScale="85" zoomScaleNormal="85" workbookViewId="0">
      <selection activeCell="AG82" sqref="AG82"/>
    </sheetView>
  </sheetViews>
  <sheetFormatPr defaultRowHeight="15"/>
  <cols>
    <col min="1" max="1" width="0" hidden="1" customWidth="1"/>
    <col min="2" max="2" width="3.140625" customWidth="1"/>
    <col min="3" max="3" width="6.7109375" style="212" customWidth="1"/>
    <col min="4" max="4" width="8.85546875" style="212" hidden="1" customWidth="1"/>
    <col min="5" max="5" width="17.5703125" style="212" customWidth="1"/>
    <col min="6" max="6" width="15" style="212" bestFit="1" customWidth="1"/>
    <col min="7" max="7" width="12.5703125" customWidth="1"/>
    <col min="8" max="8" width="12.28515625" customWidth="1"/>
    <col min="9" max="9" width="19.5703125" customWidth="1"/>
    <col min="10" max="10" width="15" customWidth="1"/>
    <col min="11" max="11" width="14.7109375" customWidth="1"/>
    <col min="12" max="12" width="18.28515625" bestFit="1" customWidth="1"/>
    <col min="13" max="13" width="10.85546875" hidden="1" customWidth="1"/>
    <col min="14" max="14" width="10.28515625" hidden="1" customWidth="1"/>
    <col min="15" max="15" width="10.140625" customWidth="1"/>
    <col min="16" max="16" width="9.42578125" customWidth="1"/>
    <col min="17" max="17" width="9" bestFit="1" customWidth="1"/>
    <col min="18" max="18" width="10.85546875" hidden="1" customWidth="1"/>
    <col min="19" max="19" width="7" customWidth="1"/>
    <col min="20" max="20" width="9.28515625" bestFit="1" customWidth="1"/>
    <col min="21" max="21" width="16.85546875" customWidth="1"/>
    <col min="22" max="22" width="2.7109375" style="164" customWidth="1"/>
    <col min="23" max="23" width="3.7109375" style="164" customWidth="1"/>
    <col min="24" max="24" width="9.140625" customWidth="1"/>
    <col min="25" max="25" width="34.42578125" bestFit="1" customWidth="1"/>
    <col min="26" max="26" width="6" bestFit="1" customWidth="1"/>
    <col min="27" max="27" width="6.85546875" bestFit="1" customWidth="1"/>
    <col min="28" max="28" width="8.28515625" bestFit="1" customWidth="1"/>
    <col min="29" max="29" width="11.85546875" bestFit="1" customWidth="1"/>
    <col min="30" max="30" width="16.7109375" bestFit="1" customWidth="1"/>
    <col min="31" max="31" width="13.42578125" bestFit="1" customWidth="1"/>
    <col min="32" max="32" width="18.28515625" bestFit="1" customWidth="1"/>
    <col min="33" max="33" width="19.42578125" bestFit="1" customWidth="1"/>
    <col min="34" max="34" width="19.85546875" bestFit="1" customWidth="1"/>
    <col min="35" max="35" width="21.140625" customWidth="1"/>
    <col min="36" max="36" width="10.42578125" customWidth="1"/>
    <col min="37" max="37" width="0" hidden="1" customWidth="1"/>
    <col min="38" max="81" width="9.140625" style="164"/>
  </cols>
  <sheetData>
    <row r="1" spans="1:37" hidden="1">
      <c r="C1" s="212">
        <v>12347675.1</v>
      </c>
    </row>
    <row r="2" spans="1:37" ht="18">
      <c r="B2" s="190"/>
      <c r="C2" s="193"/>
      <c r="D2" s="193"/>
      <c r="E2" s="193"/>
      <c r="F2" s="193"/>
      <c r="G2" s="190"/>
      <c r="H2" s="190"/>
      <c r="I2" s="191"/>
      <c r="J2" s="191"/>
      <c r="K2" s="191"/>
      <c r="L2" s="191"/>
      <c r="M2" s="191"/>
      <c r="N2" s="191"/>
      <c r="O2" s="191"/>
      <c r="P2" s="192"/>
      <c r="Q2" s="192"/>
      <c r="R2" s="193"/>
      <c r="S2" s="193"/>
      <c r="T2" s="193"/>
      <c r="U2" s="192"/>
      <c r="X2" s="172" t="s">
        <v>0</v>
      </c>
      <c r="Y2" s="173"/>
      <c r="Z2" s="172"/>
      <c r="AA2" s="172"/>
      <c r="AB2" s="172"/>
      <c r="AC2" s="172"/>
      <c r="AD2" s="172"/>
      <c r="AE2" s="172"/>
      <c r="AF2" s="172"/>
      <c r="AG2" s="172"/>
      <c r="AH2" s="172"/>
      <c r="AI2" s="174">
        <v>6</v>
      </c>
      <c r="AJ2" s="175"/>
    </row>
    <row r="3" spans="1:37" ht="55.5" customHeight="1">
      <c r="B3" s="190"/>
      <c r="C3" s="193"/>
      <c r="D3" s="193"/>
      <c r="E3" s="193"/>
      <c r="F3" s="193"/>
      <c r="G3" s="190"/>
      <c r="H3" s="281" t="s">
        <v>138</v>
      </c>
      <c r="I3" s="280" t="s">
        <v>139</v>
      </c>
      <c r="J3" s="317" t="s">
        <v>178</v>
      </c>
      <c r="K3" s="319" t="s">
        <v>187</v>
      </c>
      <c r="L3" s="280" t="s">
        <v>154</v>
      </c>
      <c r="M3" s="280"/>
      <c r="N3" s="280"/>
      <c r="O3" s="401" t="s">
        <v>186</v>
      </c>
      <c r="P3" s="402"/>
      <c r="Q3" s="193"/>
      <c r="R3" s="193"/>
      <c r="S3" s="193"/>
      <c r="T3" s="193"/>
      <c r="U3" s="193"/>
      <c r="X3" s="405" t="s">
        <v>70</v>
      </c>
      <c r="Y3" s="405"/>
      <c r="Z3" s="405"/>
      <c r="AA3" s="405"/>
      <c r="AB3" s="405"/>
      <c r="AC3" s="405"/>
      <c r="AD3" s="405"/>
      <c r="AE3" s="405"/>
      <c r="AF3" s="405"/>
      <c r="AG3" s="405"/>
      <c r="AH3" s="405"/>
      <c r="AI3" s="405"/>
      <c r="AJ3" s="175"/>
    </row>
    <row r="4" spans="1:37" ht="50.25" customHeight="1">
      <c r="A4" t="s">
        <v>171</v>
      </c>
      <c r="B4" s="190"/>
      <c r="C4" s="193"/>
      <c r="D4" s="193"/>
      <c r="E4" s="193"/>
      <c r="F4" s="193"/>
      <c r="G4" s="190"/>
      <c r="H4" s="280">
        <f>Table3[[#Totals],[Column1]]</f>
        <v>13</v>
      </c>
      <c r="I4" s="284">
        <f>SUM(E12:E378)+12347675.1</f>
        <v>15052311.1</v>
      </c>
      <c r="J4" s="284">
        <f ca="1">SUM(M12:M378)+12371988.31+180919.01-236883.58</f>
        <v>19457895.740000006</v>
      </c>
      <c r="K4" s="284">
        <f>SUM(N12:N378)+12371988.31+180919.01-236883.58</f>
        <v>12552906.890000001</v>
      </c>
      <c r="L4" s="284">
        <f>SUM(G12:G378)+603662.96</f>
        <v>738894.76</v>
      </c>
      <c r="M4" s="280"/>
      <c r="N4" s="280"/>
      <c r="O4" s="404">
        <f ca="1">SUM(T12:T377)+48000</f>
        <v>51500</v>
      </c>
      <c r="P4" s="404"/>
      <c r="Q4" s="192"/>
      <c r="R4" s="193"/>
      <c r="S4" s="193"/>
      <c r="T4" s="193"/>
      <c r="U4" s="192"/>
      <c r="X4" s="406" t="s">
        <v>52</v>
      </c>
      <c r="Y4" s="406"/>
      <c r="Z4" s="406"/>
      <c r="AA4" s="406"/>
      <c r="AB4" s="406"/>
      <c r="AC4" s="406"/>
      <c r="AD4" s="406"/>
      <c r="AE4" s="406"/>
      <c r="AF4" s="406"/>
      <c r="AG4" s="406"/>
      <c r="AH4" s="406"/>
      <c r="AI4" s="406"/>
      <c r="AJ4" s="175"/>
    </row>
    <row r="5" spans="1:37" ht="16.5" thickBot="1">
      <c r="A5" s="231">
        <f>300000+777228+100000+100000+896752+2151085.55+1212729.3+200000+283872.75+502530.56+788928.45+500000+774589.7+500000+1000000+847552+1199834+236886</f>
        <v>12371988.309999999</v>
      </c>
      <c r="B5" s="190"/>
      <c r="C5" s="193"/>
      <c r="D5" s="193"/>
      <c r="E5" s="193"/>
      <c r="F5" s="193"/>
      <c r="G5" s="190"/>
      <c r="H5" s="190"/>
      <c r="I5" s="191"/>
      <c r="J5" s="191"/>
      <c r="K5" s="268"/>
      <c r="L5" s="191"/>
      <c r="M5" s="191"/>
      <c r="N5" s="191"/>
      <c r="O5" s="191"/>
      <c r="P5" s="192"/>
      <c r="Q5" s="192"/>
      <c r="R5" s="193"/>
      <c r="S5" s="193"/>
      <c r="T5" s="193"/>
      <c r="U5" s="192"/>
      <c r="X5" s="406" t="s">
        <v>82</v>
      </c>
      <c r="Y5" s="406"/>
      <c r="Z5" s="406"/>
      <c r="AA5" s="406"/>
      <c r="AB5" s="406"/>
      <c r="AC5" s="406"/>
      <c r="AD5" s="406"/>
      <c r="AE5" s="406"/>
      <c r="AF5" s="406"/>
      <c r="AG5" s="406"/>
      <c r="AH5" s="406"/>
      <c r="AI5" s="406"/>
      <c r="AJ5" s="175"/>
    </row>
    <row r="6" spans="1:37" ht="17.25" thickTop="1" thickBot="1">
      <c r="B6" s="190"/>
      <c r="C6" s="193"/>
      <c r="D6" s="193"/>
      <c r="E6" s="193"/>
      <c r="F6" s="193"/>
      <c r="G6" s="190"/>
      <c r="H6" s="190"/>
      <c r="I6" s="268"/>
      <c r="J6" s="191"/>
      <c r="K6" s="268"/>
      <c r="L6" s="191"/>
      <c r="M6" s="191"/>
      <c r="N6" s="191"/>
      <c r="O6" s="191"/>
      <c r="P6" s="192"/>
      <c r="Q6" s="192"/>
      <c r="R6" s="193"/>
      <c r="S6" s="193"/>
      <c r="T6" s="193"/>
      <c r="U6" s="192"/>
      <c r="X6" s="47" t="s">
        <v>4</v>
      </c>
      <c r="Y6" s="160" t="s">
        <v>47</v>
      </c>
      <c r="Z6" s="160" t="s">
        <v>6</v>
      </c>
      <c r="AA6" s="160" t="s">
        <v>21</v>
      </c>
      <c r="AB6" s="160" t="s">
        <v>29</v>
      </c>
      <c r="AC6" s="360" t="s">
        <v>7</v>
      </c>
      <c r="AD6" s="360"/>
      <c r="AE6" s="360"/>
      <c r="AF6" s="361"/>
      <c r="AG6" s="362" t="s">
        <v>33</v>
      </c>
      <c r="AH6" s="363"/>
      <c r="AI6" s="364"/>
      <c r="AJ6" t="s">
        <v>140</v>
      </c>
      <c r="AK6" t="s">
        <v>162</v>
      </c>
    </row>
    <row r="7" spans="1:37" ht="16.5" hidden="1" thickTop="1">
      <c r="B7" s="190"/>
      <c r="C7" s="193"/>
      <c r="D7" s="193"/>
      <c r="E7" s="193"/>
      <c r="F7" s="193"/>
      <c r="G7" s="190"/>
      <c r="H7" s="190"/>
      <c r="I7" s="191"/>
      <c r="J7" s="191"/>
      <c r="K7" s="191"/>
      <c r="L7" s="191"/>
      <c r="M7" s="191"/>
      <c r="N7" s="191"/>
      <c r="O7" s="191"/>
      <c r="P7" s="192"/>
      <c r="Q7" s="192"/>
      <c r="R7" s="193"/>
      <c r="S7" s="193"/>
      <c r="T7" s="193"/>
      <c r="U7" s="192"/>
      <c r="X7" s="1"/>
      <c r="Y7" s="29"/>
      <c r="Z7" s="85" t="s">
        <v>8</v>
      </c>
      <c r="AA7" s="85" t="s">
        <v>20</v>
      </c>
      <c r="AB7" s="85" t="s">
        <v>30</v>
      </c>
      <c r="AC7" s="63" t="s">
        <v>27</v>
      </c>
      <c r="AD7" s="64" t="s">
        <v>25</v>
      </c>
      <c r="AE7" s="65" t="s">
        <v>31</v>
      </c>
      <c r="AF7" s="66" t="s">
        <v>25</v>
      </c>
      <c r="AG7" s="64" t="s">
        <v>35</v>
      </c>
      <c r="AH7" s="119" t="s">
        <v>36</v>
      </c>
      <c r="AI7" s="120" t="s">
        <v>34</v>
      </c>
      <c r="AJ7">
        <v>1</v>
      </c>
    </row>
    <row r="8" spans="1:37" ht="18" hidden="1">
      <c r="B8" s="190"/>
      <c r="C8" s="193"/>
      <c r="D8" s="193"/>
      <c r="E8" s="193"/>
      <c r="F8" s="193"/>
      <c r="G8" s="190"/>
      <c r="H8" s="190"/>
      <c r="I8" s="191"/>
      <c r="J8" s="191"/>
      <c r="K8" s="191"/>
      <c r="L8" s="191"/>
      <c r="M8" s="191"/>
      <c r="N8" s="191"/>
      <c r="O8" s="191"/>
      <c r="P8" s="192"/>
      <c r="Q8" s="192"/>
      <c r="R8" s="193"/>
      <c r="S8" s="193"/>
      <c r="T8" s="193"/>
      <c r="U8" s="192"/>
      <c r="X8" s="1"/>
      <c r="Y8" s="2" t="s">
        <v>41</v>
      </c>
      <c r="Z8" s="29" t="s">
        <v>8</v>
      </c>
      <c r="AA8" s="29" t="s">
        <v>42</v>
      </c>
      <c r="AB8" s="29" t="s">
        <v>9</v>
      </c>
      <c r="AC8" s="67" t="s">
        <v>28</v>
      </c>
      <c r="AD8" s="68" t="s">
        <v>26</v>
      </c>
      <c r="AE8" s="69" t="s">
        <v>10</v>
      </c>
      <c r="AF8" s="70" t="s">
        <v>32</v>
      </c>
      <c r="AG8" s="90" t="s">
        <v>28</v>
      </c>
      <c r="AH8" s="91" t="s">
        <v>37</v>
      </c>
      <c r="AI8" s="92" t="s">
        <v>38</v>
      </c>
    </row>
    <row r="9" spans="1:37" ht="18" hidden="1">
      <c r="B9" s="190"/>
      <c r="C9" s="211"/>
      <c r="D9" s="211"/>
      <c r="E9" s="211"/>
      <c r="F9" s="211"/>
      <c r="G9" s="207"/>
      <c r="H9" s="207"/>
      <c r="I9" s="191"/>
      <c r="J9" s="191"/>
      <c r="K9" s="191"/>
      <c r="L9" s="191"/>
      <c r="M9" s="191"/>
      <c r="N9" s="191"/>
      <c r="O9" s="191"/>
      <c r="P9" s="192"/>
      <c r="Q9" s="192"/>
      <c r="R9" s="193"/>
      <c r="S9" s="193"/>
      <c r="T9" s="193"/>
      <c r="U9" s="192"/>
      <c r="X9" s="1">
        <v>1</v>
      </c>
      <c r="Y9" s="2" t="s">
        <v>61</v>
      </c>
      <c r="Z9" s="2"/>
      <c r="AA9" s="2"/>
      <c r="AB9" s="3">
        <v>750</v>
      </c>
      <c r="AC9" s="4">
        <v>0</v>
      </c>
      <c r="AD9" s="5">
        <f>AC9*AB9</f>
        <v>0</v>
      </c>
      <c r="AE9" s="6">
        <v>1511.9</v>
      </c>
      <c r="AF9" s="7">
        <f>AE9*AB9</f>
        <v>1133925</v>
      </c>
      <c r="AG9" s="5">
        <f>AD9</f>
        <v>0</v>
      </c>
      <c r="AH9" s="8">
        <f>AF9</f>
        <v>1133925</v>
      </c>
      <c r="AI9" s="9">
        <f>AG9+AH9</f>
        <v>1133925</v>
      </c>
    </row>
    <row r="10" spans="1:37" ht="14.25" hidden="1" customHeight="1">
      <c r="B10" s="190"/>
      <c r="C10" s="211"/>
      <c r="D10" s="211"/>
      <c r="E10" s="211"/>
      <c r="F10" s="211"/>
      <c r="G10" s="207"/>
      <c r="H10" s="207"/>
      <c r="I10" s="191"/>
      <c r="J10" s="191"/>
      <c r="K10" s="191"/>
      <c r="L10" s="191"/>
      <c r="M10" s="191"/>
      <c r="N10" s="191"/>
      <c r="O10" s="191"/>
      <c r="P10" s="192"/>
      <c r="Q10" s="192"/>
      <c r="R10" s="193"/>
      <c r="S10" s="193"/>
      <c r="T10" s="193"/>
      <c r="U10" s="192"/>
      <c r="X10" s="1">
        <v>2</v>
      </c>
      <c r="Y10" s="2" t="s">
        <v>59</v>
      </c>
      <c r="Z10" s="2"/>
      <c r="AA10" s="2"/>
      <c r="AB10" s="3">
        <v>650</v>
      </c>
      <c r="AC10" s="4">
        <v>0</v>
      </c>
      <c r="AD10" s="5">
        <f t="shared" ref="AD10:AD12" si="0">AC10*AB10</f>
        <v>0</v>
      </c>
      <c r="AE10" s="6"/>
      <c r="AF10" s="7">
        <f t="shared" ref="AF10:AF12" si="1">AE10*AB10</f>
        <v>0</v>
      </c>
      <c r="AG10" s="5">
        <f t="shared" ref="AG10:AG12" si="2">AD10</f>
        <v>0</v>
      </c>
      <c r="AH10" s="8">
        <f t="shared" ref="AH10:AH12" si="3">AF10</f>
        <v>0</v>
      </c>
      <c r="AI10" s="9">
        <f t="shared" ref="AI10:AI12" si="4">AG10+AH10</f>
        <v>0</v>
      </c>
    </row>
    <row r="11" spans="1:37" ht="75.75" customHeight="1" thickTop="1">
      <c r="B11" s="199" t="s">
        <v>137</v>
      </c>
      <c r="C11" s="233" t="s">
        <v>160</v>
      </c>
      <c r="D11" s="201"/>
      <c r="E11" s="200" t="s">
        <v>158</v>
      </c>
      <c r="F11" s="201" t="s">
        <v>167</v>
      </c>
      <c r="G11" s="201" t="s">
        <v>157</v>
      </c>
      <c r="H11" s="201" t="s">
        <v>163</v>
      </c>
      <c r="I11" s="201" t="s">
        <v>151</v>
      </c>
      <c r="J11" s="200" t="s">
        <v>143</v>
      </c>
      <c r="K11" s="201" t="s">
        <v>177</v>
      </c>
      <c r="L11" s="201" t="s">
        <v>153</v>
      </c>
      <c r="M11" s="201" t="s">
        <v>150</v>
      </c>
      <c r="N11" s="201" t="s">
        <v>152</v>
      </c>
      <c r="O11" s="201" t="s">
        <v>145</v>
      </c>
      <c r="P11" s="201" t="s">
        <v>146</v>
      </c>
      <c r="Q11" s="201" t="s">
        <v>147</v>
      </c>
      <c r="R11" s="201" t="s">
        <v>148</v>
      </c>
      <c r="S11" s="201" t="s">
        <v>181</v>
      </c>
      <c r="T11" s="201" t="s">
        <v>149</v>
      </c>
      <c r="U11" s="200" t="s">
        <v>159</v>
      </c>
      <c r="X11" s="215"/>
      <c r="Y11" s="216" t="s">
        <v>60</v>
      </c>
      <c r="Z11" s="216"/>
      <c r="AA11" s="216"/>
      <c r="AB11" s="217">
        <v>200</v>
      </c>
      <c r="AC11" s="218">
        <v>0</v>
      </c>
      <c r="AD11" s="219">
        <f t="shared" si="0"/>
        <v>0</v>
      </c>
      <c r="AE11" s="220"/>
      <c r="AF11" s="221">
        <f t="shared" si="1"/>
        <v>0</v>
      </c>
      <c r="AG11" s="219">
        <f t="shared" si="2"/>
        <v>0</v>
      </c>
      <c r="AH11" s="222">
        <f t="shared" si="3"/>
        <v>0</v>
      </c>
      <c r="AI11" s="223">
        <f t="shared" si="4"/>
        <v>0</v>
      </c>
      <c r="AJ11">
        <v>1</v>
      </c>
    </row>
    <row r="12" spans="1:37" ht="27.75" customHeight="1" thickBot="1">
      <c r="B12" s="224">
        <v>1</v>
      </c>
      <c r="C12" s="227">
        <v>11</v>
      </c>
      <c r="D12" s="227">
        <f>C12+10000</f>
        <v>10011</v>
      </c>
      <c r="E12" s="229">
        <f t="shared" ref="E12:E14" si="5">VLOOKUP(C12,W:AI,12,FALSE)</f>
        <v>241717.50000000003</v>
      </c>
      <c r="F12" s="232">
        <f>VLOOKUP(D12,W:AI,12,FALSE)</f>
        <v>248969.02500000002</v>
      </c>
      <c r="G12" s="232">
        <f>E12*0.05</f>
        <v>12085.875000000002</v>
      </c>
      <c r="H12" s="229"/>
      <c r="I12" s="229">
        <f>+F12-G12</f>
        <v>236883.15000000002</v>
      </c>
      <c r="J12" s="225">
        <v>43434</v>
      </c>
      <c r="K12" s="194">
        <v>43495</v>
      </c>
      <c r="L12" s="229">
        <f>+I12*1</f>
        <v>236883.15000000002</v>
      </c>
      <c r="M12" s="225">
        <f ca="1">TODAY()</f>
        <v>43548</v>
      </c>
      <c r="N12" s="196">
        <f>IF(P12&gt;0,I12,0)</f>
        <v>236883.15000000002</v>
      </c>
      <c r="O12" s="345" t="str">
        <f ca="1">IFERROR(DATEDIF(M12,K12,"d"),"")</f>
        <v/>
      </c>
      <c r="P12" s="345">
        <v>3155</v>
      </c>
      <c r="Q12" s="234"/>
      <c r="R12" s="236">
        <f ca="1">DATEDIF(K12,M12,"d")-15</f>
        <v>38</v>
      </c>
      <c r="S12" s="236">
        <f>IF(P12=0,R12,0)</f>
        <v>0</v>
      </c>
      <c r="T12" s="234">
        <f>S12*500</f>
        <v>0</v>
      </c>
      <c r="U12" s="237"/>
      <c r="X12" s="1"/>
      <c r="Y12" s="2"/>
      <c r="Z12" s="2"/>
      <c r="AA12" s="2"/>
      <c r="AB12" s="3"/>
      <c r="AC12" s="4"/>
      <c r="AD12" s="5">
        <f t="shared" si="0"/>
        <v>0</v>
      </c>
      <c r="AE12" s="6"/>
      <c r="AF12" s="7">
        <f t="shared" si="1"/>
        <v>0</v>
      </c>
      <c r="AG12" s="5">
        <f t="shared" si="2"/>
        <v>0</v>
      </c>
      <c r="AH12" s="8">
        <f t="shared" si="3"/>
        <v>0</v>
      </c>
      <c r="AI12" s="9">
        <f t="shared" si="4"/>
        <v>0</v>
      </c>
    </row>
    <row r="13" spans="1:37" ht="27.75" customHeight="1" thickTop="1" thickBot="1">
      <c r="B13" s="224">
        <v>2</v>
      </c>
      <c r="C13" s="227">
        <v>12</v>
      </c>
      <c r="D13" s="227">
        <f>+C13+10000</f>
        <v>10012</v>
      </c>
      <c r="E13" s="229">
        <f t="shared" si="5"/>
        <v>1683035.0000000002</v>
      </c>
      <c r="F13" s="232">
        <f>VLOOKUP(D13,W:AI,12,FALSE)</f>
        <v>1739871.1250000002</v>
      </c>
      <c r="G13" s="232">
        <f>E13*0.05</f>
        <v>84151.750000000015</v>
      </c>
      <c r="H13" s="229"/>
      <c r="I13" s="229">
        <f>+F13-G13</f>
        <v>1655719.3750000002</v>
      </c>
      <c r="J13" s="225">
        <v>43466</v>
      </c>
      <c r="K13" s="194">
        <f>+J13+60</f>
        <v>43526</v>
      </c>
      <c r="L13" s="229">
        <f t="shared" ref="L13:L14" si="6">+I13*1</f>
        <v>1655719.3750000002</v>
      </c>
      <c r="M13" s="225">
        <f ca="1">TODAY()</f>
        <v>43548</v>
      </c>
      <c r="N13" s="196">
        <f>IF(P13&gt;0,L13,0)</f>
        <v>0</v>
      </c>
      <c r="O13" s="345" t="str">
        <f ca="1">IFERROR(IF(P13=0,(DATEDIF(M13,K13,"d")),""),"")</f>
        <v/>
      </c>
      <c r="P13" s="345"/>
      <c r="Q13" s="234"/>
      <c r="R13" s="236">
        <f ca="1">DATEDIF(K13,M13,"d")-15</f>
        <v>7</v>
      </c>
      <c r="S13" s="234">
        <f ca="1">IF(P13=0,R13,0)</f>
        <v>7</v>
      </c>
      <c r="T13" s="299">
        <f ca="1">IFERROR(IF(S13&gt;0,(S13*500),""),"")</f>
        <v>3500</v>
      </c>
      <c r="U13" s="237"/>
      <c r="X13" s="154"/>
      <c r="Y13" s="20" t="s">
        <v>50</v>
      </c>
      <c r="Z13" s="20"/>
      <c r="AA13" s="20"/>
      <c r="AB13" s="21"/>
      <c r="AC13" s="22">
        <f t="shared" ref="AC13:AI13" si="7">SUM(AC9:AC12)</f>
        <v>0</v>
      </c>
      <c r="AD13" s="23">
        <f t="shared" si="7"/>
        <v>0</v>
      </c>
      <c r="AE13" s="24">
        <f t="shared" si="7"/>
        <v>1511.9</v>
      </c>
      <c r="AF13" s="25">
        <f t="shared" si="7"/>
        <v>1133925</v>
      </c>
      <c r="AG13" s="23">
        <f t="shared" si="7"/>
        <v>0</v>
      </c>
      <c r="AH13" s="26">
        <f t="shared" si="7"/>
        <v>1133925</v>
      </c>
      <c r="AI13" s="27">
        <f t="shared" si="7"/>
        <v>1133925</v>
      </c>
    </row>
    <row r="14" spans="1:37" ht="27.75" customHeight="1" thickTop="1">
      <c r="B14" s="224">
        <v>3</v>
      </c>
      <c r="C14" s="227">
        <v>13</v>
      </c>
      <c r="D14" s="227">
        <f t="shared" ref="D14" si="8">+C14+10000</f>
        <v>10013</v>
      </c>
      <c r="E14" s="229">
        <f t="shared" si="5"/>
        <v>779883.5</v>
      </c>
      <c r="F14" s="232">
        <f>VLOOKUP(D14,W:AI,12,FALSE)</f>
        <v>813772.22499999998</v>
      </c>
      <c r="G14" s="232">
        <f>E14*0.05</f>
        <v>38994.175000000003</v>
      </c>
      <c r="H14" s="229">
        <v>70000</v>
      </c>
      <c r="I14" s="229">
        <f>+F14-G14-H14</f>
        <v>704778.04999999993</v>
      </c>
      <c r="J14" s="225">
        <v>43509</v>
      </c>
      <c r="K14" s="243">
        <f>+J14+60</f>
        <v>43569</v>
      </c>
      <c r="L14" s="229">
        <f t="shared" si="6"/>
        <v>704778.04999999993</v>
      </c>
      <c r="M14" s="225">
        <f t="shared" ref="M14:M77" ca="1" si="9">TODAY()</f>
        <v>43548</v>
      </c>
      <c r="N14" s="196">
        <f>IF(P14&gt;0,L14,0)</f>
        <v>0</v>
      </c>
      <c r="O14" s="345">
        <f t="shared" ref="O14:O26" ca="1" si="10">IFERROR(IF(P14=0,(DATEDIF(M14,K14,"d")),""),"")</f>
        <v>21</v>
      </c>
      <c r="P14" s="345"/>
      <c r="Q14" s="234"/>
      <c r="R14" s="256" t="str">
        <f t="shared" ref="R14" ca="1" si="11">IFERROR(DATEDIF(K14,M14,"d")-15,"")</f>
        <v/>
      </c>
      <c r="S14" s="234" t="str">
        <f t="shared" ref="S14" ca="1" si="12">IF(P14=0,R14,0)</f>
        <v/>
      </c>
      <c r="T14" s="299" t="str">
        <f t="shared" ref="T14:T51" ca="1" si="13">IFERROR(IF(S14&gt;0,(S14*500),""),"")</f>
        <v/>
      </c>
      <c r="U14" s="238" t="s">
        <v>169</v>
      </c>
      <c r="X14" s="1">
        <v>4</v>
      </c>
      <c r="Y14" s="2" t="s">
        <v>45</v>
      </c>
      <c r="Z14" s="2"/>
      <c r="AA14" s="2"/>
      <c r="AB14" s="3">
        <v>22.5</v>
      </c>
      <c r="AC14" s="4">
        <v>0</v>
      </c>
      <c r="AD14" s="5">
        <f t="shared" ref="AD14" si="14">AC14*AB14</f>
        <v>0</v>
      </c>
      <c r="AE14" s="6">
        <v>0</v>
      </c>
      <c r="AF14" s="5">
        <f t="shared" ref="AF14:AF15" si="15">AE14*AB14</f>
        <v>0</v>
      </c>
      <c r="AG14" s="5">
        <f t="shared" ref="AG14:AG15" si="16">AD14</f>
        <v>0</v>
      </c>
      <c r="AH14" s="5">
        <f t="shared" ref="AH14:AH15" si="17">AF14</f>
        <v>0</v>
      </c>
      <c r="AI14" s="9">
        <f t="shared" ref="AI14:AI15" si="18">AG14+AH14</f>
        <v>0</v>
      </c>
    </row>
    <row r="15" spans="1:37" ht="18" customHeight="1">
      <c r="B15" s="224">
        <v>4</v>
      </c>
      <c r="C15" s="227"/>
      <c r="D15" s="227">
        <f t="shared" ref="D15:D19" si="19">+C15+10000</f>
        <v>10000</v>
      </c>
      <c r="E15" s="229" t="str">
        <f>IFERROR(VLOOKUP(C15,W:AI,12,FALSE),"")</f>
        <v/>
      </c>
      <c r="F15" s="232" t="str">
        <f>IFERROR(VLOOKUP(D15,W:AI,12,FALSE),"")</f>
        <v/>
      </c>
      <c r="G15" s="232" t="str">
        <f>IFERROR(E15*0.05,"")</f>
        <v/>
      </c>
      <c r="H15" s="229"/>
      <c r="I15" s="228" t="str">
        <f>IFERROR(F15-G15-H15,"")</f>
        <v/>
      </c>
      <c r="J15" s="225"/>
      <c r="K15" s="225"/>
      <c r="L15" s="229" t="str">
        <f>IFERROR(I15*1,"")</f>
        <v/>
      </c>
      <c r="M15" s="225">
        <f t="shared" ca="1" si="9"/>
        <v>43548</v>
      </c>
      <c r="N15" s="196">
        <f t="shared" ref="N15" si="20">IF(P15&gt;0,L15,0)</f>
        <v>0</v>
      </c>
      <c r="O15" s="300" t="str">
        <f t="shared" ca="1" si="10"/>
        <v/>
      </c>
      <c r="P15" s="235"/>
      <c r="Q15" s="234"/>
      <c r="R15" s="236" t="str">
        <f>IF(K15=0,"",(DATEDIF(K15,M15,"d")-15))</f>
        <v/>
      </c>
      <c r="S15" s="234" t="str">
        <f t="shared" ref="S15" si="21">IF(P15=0,R15,0)</f>
        <v/>
      </c>
      <c r="T15" s="299" t="str">
        <f t="shared" si="13"/>
        <v/>
      </c>
      <c r="U15" s="238"/>
      <c r="X15" s="1">
        <v>6</v>
      </c>
      <c r="Y15" s="2"/>
      <c r="Z15" s="2"/>
      <c r="AA15" s="2"/>
      <c r="AB15" s="3"/>
      <c r="AC15" s="4"/>
      <c r="AD15" s="5">
        <f t="shared" ref="AD15" si="22">AC15*AB15</f>
        <v>0</v>
      </c>
      <c r="AE15" s="6"/>
      <c r="AF15" s="5">
        <f t="shared" si="15"/>
        <v>0</v>
      </c>
      <c r="AG15" s="5">
        <f t="shared" si="16"/>
        <v>0</v>
      </c>
      <c r="AH15" s="5">
        <f t="shared" si="17"/>
        <v>0</v>
      </c>
      <c r="AI15" s="9">
        <f t="shared" si="18"/>
        <v>0</v>
      </c>
    </row>
    <row r="16" spans="1:37" ht="18" customHeight="1">
      <c r="B16" s="224"/>
      <c r="C16" s="227"/>
      <c r="D16" s="227">
        <f t="shared" si="19"/>
        <v>10000</v>
      </c>
      <c r="E16" s="229" t="str">
        <f t="shared" ref="E16:E79" si="23">IFERROR(VLOOKUP(C16,W:AI,12,FALSE),"")</f>
        <v/>
      </c>
      <c r="F16" s="232" t="str">
        <f>IFERROR(VLOOKUP(D16,W:AI,12,FALSE),"")</f>
        <v/>
      </c>
      <c r="G16" s="232" t="str">
        <f t="shared" ref="G16:G19" si="24">IFERROR(E16*0.05,"")</f>
        <v/>
      </c>
      <c r="H16" s="229"/>
      <c r="I16" s="228" t="str">
        <f t="shared" ref="I16:I19" si="25">IFERROR(F16-G16-H16,"")</f>
        <v/>
      </c>
      <c r="J16" s="225"/>
      <c r="K16" s="225"/>
      <c r="L16" s="229" t="str">
        <f t="shared" ref="L16:L19" si="26">IFERROR(I16*1,"")</f>
        <v/>
      </c>
      <c r="M16" s="225">
        <f t="shared" ca="1" si="9"/>
        <v>43548</v>
      </c>
      <c r="N16" s="196">
        <f t="shared" ref="N16:N19" si="27">IF(P16&gt;0,L16,0)</f>
        <v>0</v>
      </c>
      <c r="O16" s="300" t="str">
        <f t="shared" ca="1" si="10"/>
        <v/>
      </c>
      <c r="P16" s="235"/>
      <c r="Q16" s="234"/>
      <c r="R16" s="236" t="str">
        <f t="shared" ref="R16:R79" si="28">IF(K16=0,"",(DATEDIF(K16,M16,"d")-15))</f>
        <v/>
      </c>
      <c r="S16" s="234" t="str">
        <f t="shared" ref="S16:S19" si="29">IF(P16=0,R16,0)</f>
        <v/>
      </c>
      <c r="T16" s="299" t="str">
        <f t="shared" si="13"/>
        <v/>
      </c>
      <c r="U16" s="238"/>
      <c r="X16" s="10"/>
      <c r="Y16" s="11"/>
      <c r="Z16" s="11"/>
      <c r="AA16" s="11"/>
      <c r="AB16" s="12"/>
      <c r="AC16" s="13"/>
      <c r="AD16" s="52"/>
      <c r="AE16" s="15"/>
      <c r="AF16" s="52"/>
      <c r="AG16" s="52"/>
      <c r="AH16" s="52"/>
      <c r="AI16" s="18"/>
    </row>
    <row r="17" spans="2:36" ht="18.75" customHeight="1" thickBot="1">
      <c r="B17" s="224">
        <v>5</v>
      </c>
      <c r="C17" s="227"/>
      <c r="D17" s="227">
        <f t="shared" si="19"/>
        <v>10000</v>
      </c>
      <c r="E17" s="229" t="str">
        <f t="shared" si="23"/>
        <v/>
      </c>
      <c r="F17" s="232" t="str">
        <f>IFERROR(VLOOKUP(D17,W:AI,12,FALSE),"")</f>
        <v/>
      </c>
      <c r="G17" s="232" t="str">
        <f t="shared" si="24"/>
        <v/>
      </c>
      <c r="H17" s="229"/>
      <c r="I17" s="228" t="str">
        <f t="shared" si="25"/>
        <v/>
      </c>
      <c r="J17" s="225"/>
      <c r="K17" s="225"/>
      <c r="L17" s="229" t="str">
        <f t="shared" si="26"/>
        <v/>
      </c>
      <c r="M17" s="225">
        <f t="shared" ca="1" si="9"/>
        <v>43548</v>
      </c>
      <c r="N17" s="196">
        <f t="shared" si="27"/>
        <v>0</v>
      </c>
      <c r="O17" s="300" t="str">
        <f t="shared" ca="1" si="10"/>
        <v/>
      </c>
      <c r="P17" s="235"/>
      <c r="Q17" s="234"/>
      <c r="R17" s="236" t="str">
        <f t="shared" si="28"/>
        <v/>
      </c>
      <c r="S17" s="234" t="str">
        <f t="shared" si="29"/>
        <v/>
      </c>
      <c r="T17" s="299" t="str">
        <f t="shared" si="13"/>
        <v/>
      </c>
      <c r="U17" s="238"/>
      <c r="X17" s="32"/>
      <c r="Y17" s="33" t="s">
        <v>49</v>
      </c>
      <c r="Z17" s="33"/>
      <c r="AA17" s="33"/>
      <c r="AB17" s="34"/>
      <c r="AC17" s="34">
        <f t="shared" ref="AC17:AI17" si="30">SUM(AC14:AC16)</f>
        <v>0</v>
      </c>
      <c r="AD17" s="34">
        <f t="shared" si="30"/>
        <v>0</v>
      </c>
      <c r="AE17" s="34">
        <f t="shared" si="30"/>
        <v>0</v>
      </c>
      <c r="AF17" s="34">
        <f t="shared" si="30"/>
        <v>0</v>
      </c>
      <c r="AG17" s="34">
        <f t="shared" si="30"/>
        <v>0</v>
      </c>
      <c r="AH17" s="34">
        <f t="shared" si="30"/>
        <v>0</v>
      </c>
      <c r="AI17" s="35">
        <f t="shared" si="30"/>
        <v>0</v>
      </c>
    </row>
    <row r="18" spans="2:36" ht="19.5" customHeight="1" thickTop="1" thickBot="1">
      <c r="B18" s="224"/>
      <c r="C18" s="227"/>
      <c r="D18" s="227">
        <f t="shared" si="19"/>
        <v>10000</v>
      </c>
      <c r="E18" s="229" t="str">
        <f t="shared" si="23"/>
        <v/>
      </c>
      <c r="F18" s="232" t="str">
        <f>IFERROR(VLOOKUP(D18,W:AI,12,FALSE),"")</f>
        <v/>
      </c>
      <c r="G18" s="232" t="str">
        <f t="shared" si="24"/>
        <v/>
      </c>
      <c r="H18" s="229"/>
      <c r="I18" s="228" t="str">
        <f t="shared" si="25"/>
        <v/>
      </c>
      <c r="J18" s="225"/>
      <c r="K18" s="225"/>
      <c r="L18" s="229" t="str">
        <f t="shared" si="26"/>
        <v/>
      </c>
      <c r="M18" s="225">
        <f t="shared" ca="1" si="9"/>
        <v>43548</v>
      </c>
      <c r="N18" s="196">
        <f t="shared" si="27"/>
        <v>0</v>
      </c>
      <c r="O18" s="300" t="str">
        <f t="shared" ca="1" si="10"/>
        <v/>
      </c>
      <c r="P18" s="235"/>
      <c r="Q18" s="234"/>
      <c r="R18" s="236" t="str">
        <f t="shared" si="28"/>
        <v/>
      </c>
      <c r="S18" s="234" t="str">
        <f t="shared" si="29"/>
        <v/>
      </c>
      <c r="T18" s="299" t="str">
        <f t="shared" si="13"/>
        <v/>
      </c>
      <c r="U18" s="238"/>
      <c r="X18" s="154"/>
      <c r="Y18" s="20" t="s">
        <v>11</v>
      </c>
      <c r="Z18" s="20"/>
      <c r="AA18" s="36"/>
      <c r="AB18" s="21"/>
      <c r="AC18" s="22">
        <v>0</v>
      </c>
      <c r="AD18" s="23">
        <f>AD13+AD17</f>
        <v>0</v>
      </c>
      <c r="AE18" s="37">
        <v>0</v>
      </c>
      <c r="AF18" s="55">
        <f>AF13+AF17</f>
        <v>1133925</v>
      </c>
      <c r="AG18" s="39">
        <f>AG13+AG17</f>
        <v>0</v>
      </c>
      <c r="AH18" s="40">
        <f>AH13+AH17</f>
        <v>1133925</v>
      </c>
      <c r="AI18" s="27">
        <f>AI13+AI17</f>
        <v>1133925</v>
      </c>
    </row>
    <row r="19" spans="2:36" ht="18.75" customHeight="1" thickTop="1">
      <c r="B19" s="224">
        <v>6</v>
      </c>
      <c r="C19" s="227"/>
      <c r="D19" s="227">
        <f t="shared" si="19"/>
        <v>10000</v>
      </c>
      <c r="E19" s="229" t="str">
        <f t="shared" si="23"/>
        <v/>
      </c>
      <c r="F19" s="232" t="str">
        <f>IFERROR(VLOOKUP(D19,W:AI,12,FALSE),"")</f>
        <v/>
      </c>
      <c r="G19" s="232" t="str">
        <f t="shared" si="24"/>
        <v/>
      </c>
      <c r="H19" s="229"/>
      <c r="I19" s="228" t="str">
        <f t="shared" si="25"/>
        <v/>
      </c>
      <c r="J19" s="225"/>
      <c r="K19" s="225"/>
      <c r="L19" s="229" t="str">
        <f t="shared" si="26"/>
        <v/>
      </c>
      <c r="M19" s="225">
        <f t="shared" ca="1" si="9"/>
        <v>43548</v>
      </c>
      <c r="N19" s="196">
        <f t="shared" si="27"/>
        <v>0</v>
      </c>
      <c r="O19" s="300" t="str">
        <f t="shared" ca="1" si="10"/>
        <v/>
      </c>
      <c r="P19" s="235"/>
      <c r="Q19" s="234"/>
      <c r="R19" s="236" t="str">
        <f t="shared" si="28"/>
        <v/>
      </c>
      <c r="S19" s="234" t="str">
        <f t="shared" si="29"/>
        <v/>
      </c>
      <c r="T19" s="299" t="str">
        <f t="shared" si="13"/>
        <v/>
      </c>
      <c r="U19" s="238"/>
      <c r="X19" s="28"/>
      <c r="Y19" s="41" t="s">
        <v>12</v>
      </c>
      <c r="Z19" s="29">
        <v>0</v>
      </c>
      <c r="AA19" s="29">
        <v>0</v>
      </c>
      <c r="AB19" s="30">
        <v>0</v>
      </c>
      <c r="AC19" s="30">
        <v>0</v>
      </c>
      <c r="AD19" s="30">
        <v>0</v>
      </c>
      <c r="AE19" s="30">
        <v>0</v>
      </c>
      <c r="AF19" s="30">
        <v>0</v>
      </c>
      <c r="AG19" s="30">
        <v>0</v>
      </c>
      <c r="AH19" s="31">
        <v>0</v>
      </c>
      <c r="AI19" s="42">
        <v>0</v>
      </c>
    </row>
    <row r="20" spans="2:36" ht="18" customHeight="1">
      <c r="B20" s="224"/>
      <c r="C20" s="227"/>
      <c r="D20" s="227">
        <f t="shared" ref="D20:D83" si="31">+C20+10000</f>
        <v>10000</v>
      </c>
      <c r="E20" s="229" t="str">
        <f t="shared" si="23"/>
        <v/>
      </c>
      <c r="F20" s="232" t="str">
        <f t="shared" ref="F20:F83" si="32">IFERROR(VLOOKUP(D20,W:AI,12,FALSE),"")</f>
        <v/>
      </c>
      <c r="G20" s="232" t="str">
        <f t="shared" ref="G20:G83" si="33">IFERROR(E20*0.05,"")</f>
        <v/>
      </c>
      <c r="H20" s="229"/>
      <c r="I20" s="228" t="str">
        <f t="shared" ref="I20:I83" si="34">IFERROR(F20-G20-H20,"")</f>
        <v/>
      </c>
      <c r="J20" s="225"/>
      <c r="K20" s="225"/>
      <c r="L20" s="229" t="str">
        <f t="shared" ref="L20:L83" si="35">IFERROR(I20*1,"")</f>
        <v/>
      </c>
      <c r="M20" s="225">
        <f t="shared" ca="1" si="9"/>
        <v>43548</v>
      </c>
      <c r="N20" s="196">
        <f t="shared" ref="N20:N83" si="36">IF(P20&gt;0,L20,0)</f>
        <v>0</v>
      </c>
      <c r="O20" s="300" t="str">
        <f t="shared" ca="1" si="10"/>
        <v/>
      </c>
      <c r="P20" s="235"/>
      <c r="Q20" s="234"/>
      <c r="R20" s="236" t="str">
        <f t="shared" si="28"/>
        <v/>
      </c>
      <c r="S20" s="234" t="str">
        <f t="shared" ref="S20:S24" si="37">IF(P20=0,R20,0)</f>
        <v/>
      </c>
      <c r="T20" s="299" t="str">
        <f t="shared" si="13"/>
        <v/>
      </c>
      <c r="U20" s="238"/>
      <c r="X20" s="1"/>
      <c r="Y20" s="43" t="s">
        <v>22</v>
      </c>
      <c r="Z20" s="2"/>
      <c r="AA20" s="2"/>
      <c r="AB20" s="3"/>
      <c r="AC20" s="3">
        <v>0</v>
      </c>
      <c r="AD20" s="44">
        <f>AD13*5%</f>
        <v>0</v>
      </c>
      <c r="AE20" s="44">
        <v>0</v>
      </c>
      <c r="AF20" s="44">
        <f>AF13*5%</f>
        <v>56696.25</v>
      </c>
      <c r="AG20" s="44">
        <f>AG13*5%</f>
        <v>0</v>
      </c>
      <c r="AH20" s="45">
        <f>AH13*5%</f>
        <v>56696.25</v>
      </c>
      <c r="AI20" s="46">
        <f>AG20+AH20</f>
        <v>56696.25</v>
      </c>
    </row>
    <row r="21" spans="2:36" ht="18" customHeight="1">
      <c r="B21" s="224"/>
      <c r="C21" s="227"/>
      <c r="D21" s="227">
        <f t="shared" si="31"/>
        <v>10000</v>
      </c>
      <c r="E21" s="229" t="str">
        <f t="shared" si="23"/>
        <v/>
      </c>
      <c r="F21" s="232" t="str">
        <f t="shared" si="32"/>
        <v/>
      </c>
      <c r="G21" s="232" t="str">
        <f t="shared" si="33"/>
        <v/>
      </c>
      <c r="H21" s="229"/>
      <c r="I21" s="228" t="str">
        <f t="shared" si="34"/>
        <v/>
      </c>
      <c r="J21" s="225"/>
      <c r="K21" s="225"/>
      <c r="L21" s="229" t="str">
        <f t="shared" si="35"/>
        <v/>
      </c>
      <c r="M21" s="225">
        <f t="shared" ca="1" si="9"/>
        <v>43548</v>
      </c>
      <c r="N21" s="196">
        <f t="shared" si="36"/>
        <v>0</v>
      </c>
      <c r="O21" s="300" t="str">
        <f t="shared" ca="1" si="10"/>
        <v/>
      </c>
      <c r="P21" s="235"/>
      <c r="Q21" s="234"/>
      <c r="R21" s="236" t="str">
        <f t="shared" si="28"/>
        <v/>
      </c>
      <c r="S21" s="234" t="str">
        <f t="shared" si="37"/>
        <v/>
      </c>
      <c r="T21" s="299" t="str">
        <f t="shared" si="13"/>
        <v/>
      </c>
      <c r="U21" s="238"/>
      <c r="X21" s="1"/>
      <c r="Y21" s="43" t="s">
        <v>53</v>
      </c>
      <c r="Z21" s="2"/>
      <c r="AA21" s="2"/>
      <c r="AB21" s="3"/>
      <c r="AC21" s="3"/>
      <c r="AD21" s="44"/>
      <c r="AE21" s="44"/>
      <c r="AF21" s="44"/>
      <c r="AG21" s="44">
        <v>0</v>
      </c>
      <c r="AH21" s="45">
        <v>0</v>
      </c>
      <c r="AI21" s="46">
        <f>AG21+AH21</f>
        <v>0</v>
      </c>
    </row>
    <row r="22" spans="2:36" ht="18" customHeight="1">
      <c r="B22" s="224"/>
      <c r="C22" s="227"/>
      <c r="D22" s="227">
        <f t="shared" si="31"/>
        <v>10000</v>
      </c>
      <c r="E22" s="229" t="str">
        <f t="shared" si="23"/>
        <v/>
      </c>
      <c r="F22" s="232" t="str">
        <f t="shared" si="32"/>
        <v/>
      </c>
      <c r="G22" s="232" t="str">
        <f t="shared" si="33"/>
        <v/>
      </c>
      <c r="H22" s="229"/>
      <c r="I22" s="228" t="str">
        <f t="shared" si="34"/>
        <v/>
      </c>
      <c r="J22" s="225"/>
      <c r="K22" s="225"/>
      <c r="L22" s="229" t="str">
        <f t="shared" si="35"/>
        <v/>
      </c>
      <c r="M22" s="225">
        <f t="shared" ca="1" si="9"/>
        <v>43548</v>
      </c>
      <c r="N22" s="196">
        <f t="shared" si="36"/>
        <v>0</v>
      </c>
      <c r="O22" s="300" t="str">
        <f t="shared" ca="1" si="10"/>
        <v/>
      </c>
      <c r="P22" s="235"/>
      <c r="Q22" s="234"/>
      <c r="R22" s="236" t="str">
        <f t="shared" si="28"/>
        <v/>
      </c>
      <c r="S22" s="234" t="str">
        <f t="shared" si="37"/>
        <v/>
      </c>
      <c r="T22" s="299" t="str">
        <f t="shared" si="13"/>
        <v/>
      </c>
      <c r="U22" s="238"/>
      <c r="X22" s="1"/>
      <c r="Y22" s="43" t="s">
        <v>56</v>
      </c>
      <c r="Z22" s="2"/>
      <c r="AA22" s="2"/>
      <c r="AB22" s="3"/>
      <c r="AC22" s="3"/>
      <c r="AD22" s="44"/>
      <c r="AE22" s="44"/>
      <c r="AF22" s="44"/>
      <c r="AG22" s="44">
        <v>0</v>
      </c>
      <c r="AH22" s="45">
        <v>0</v>
      </c>
      <c r="AI22" s="46">
        <f t="shared" ref="AI22:AI25" si="38">AG22+AH22</f>
        <v>0</v>
      </c>
    </row>
    <row r="23" spans="2:36" ht="18" customHeight="1">
      <c r="B23" s="224"/>
      <c r="C23" s="227"/>
      <c r="D23" s="227">
        <f t="shared" si="31"/>
        <v>10000</v>
      </c>
      <c r="E23" s="229" t="str">
        <f t="shared" si="23"/>
        <v/>
      </c>
      <c r="F23" s="232" t="str">
        <f t="shared" si="32"/>
        <v/>
      </c>
      <c r="G23" s="232" t="str">
        <f t="shared" si="33"/>
        <v/>
      </c>
      <c r="H23" s="229"/>
      <c r="I23" s="228" t="str">
        <f t="shared" si="34"/>
        <v/>
      </c>
      <c r="J23" s="225"/>
      <c r="K23" s="225"/>
      <c r="L23" s="229" t="str">
        <f t="shared" si="35"/>
        <v/>
      </c>
      <c r="M23" s="225">
        <f t="shared" ca="1" si="9"/>
        <v>43548</v>
      </c>
      <c r="N23" s="196">
        <f t="shared" si="36"/>
        <v>0</v>
      </c>
      <c r="O23" s="300" t="str">
        <f t="shared" ca="1" si="10"/>
        <v/>
      </c>
      <c r="P23" s="235"/>
      <c r="Q23" s="234"/>
      <c r="R23" s="236" t="str">
        <f t="shared" si="28"/>
        <v/>
      </c>
      <c r="S23" s="234" t="str">
        <f t="shared" si="37"/>
        <v/>
      </c>
      <c r="T23" s="299" t="str">
        <f t="shared" si="13"/>
        <v/>
      </c>
      <c r="U23" s="238"/>
      <c r="X23" s="1"/>
      <c r="Y23" s="71" t="s">
        <v>57</v>
      </c>
      <c r="Z23" s="2"/>
      <c r="AA23" s="2"/>
      <c r="AB23" s="3"/>
      <c r="AC23" s="3"/>
      <c r="AD23" s="44"/>
      <c r="AE23" s="44"/>
      <c r="AF23" s="44"/>
      <c r="AG23" s="44">
        <v>0</v>
      </c>
      <c r="AH23" s="45">
        <v>0</v>
      </c>
      <c r="AI23" s="46">
        <f t="shared" si="38"/>
        <v>0</v>
      </c>
    </row>
    <row r="24" spans="2:36" ht="18" customHeight="1">
      <c r="B24" s="224"/>
      <c r="C24" s="227"/>
      <c r="D24" s="227">
        <f t="shared" si="31"/>
        <v>10000</v>
      </c>
      <c r="E24" s="229" t="str">
        <f t="shared" si="23"/>
        <v/>
      </c>
      <c r="F24" s="232" t="str">
        <f t="shared" si="32"/>
        <v/>
      </c>
      <c r="G24" s="232" t="str">
        <f t="shared" si="33"/>
        <v/>
      </c>
      <c r="H24" s="229"/>
      <c r="I24" s="228" t="str">
        <f t="shared" si="34"/>
        <v/>
      </c>
      <c r="J24" s="225"/>
      <c r="K24" s="225"/>
      <c r="L24" s="229" t="str">
        <f t="shared" si="35"/>
        <v/>
      </c>
      <c r="M24" s="225">
        <f t="shared" ca="1" si="9"/>
        <v>43548</v>
      </c>
      <c r="N24" s="196">
        <f t="shared" si="36"/>
        <v>0</v>
      </c>
      <c r="O24" s="300" t="str">
        <f t="shared" ca="1" si="10"/>
        <v/>
      </c>
      <c r="P24" s="235"/>
      <c r="Q24" s="234"/>
      <c r="R24" s="236" t="str">
        <f t="shared" si="28"/>
        <v/>
      </c>
      <c r="S24" s="234" t="str">
        <f t="shared" si="37"/>
        <v/>
      </c>
      <c r="T24" s="299" t="str">
        <f t="shared" si="13"/>
        <v/>
      </c>
      <c r="U24" s="238"/>
      <c r="X24" s="1"/>
      <c r="Y24" s="43" t="s">
        <v>55</v>
      </c>
      <c r="Z24" s="2"/>
      <c r="AA24" s="2"/>
      <c r="AB24" s="3"/>
      <c r="AC24" s="3"/>
      <c r="AD24" s="44"/>
      <c r="AE24" s="44"/>
      <c r="AF24" s="44"/>
      <c r="AG24" s="44">
        <v>0</v>
      </c>
      <c r="AH24" s="45">
        <v>0</v>
      </c>
      <c r="AI24" s="46">
        <f t="shared" si="38"/>
        <v>0</v>
      </c>
    </row>
    <row r="25" spans="2:36" ht="18" customHeight="1">
      <c r="B25" s="224"/>
      <c r="C25" s="227"/>
      <c r="D25" s="227">
        <f t="shared" si="31"/>
        <v>10000</v>
      </c>
      <c r="E25" s="229" t="str">
        <f t="shared" si="23"/>
        <v/>
      </c>
      <c r="F25" s="232" t="str">
        <f t="shared" si="32"/>
        <v/>
      </c>
      <c r="G25" s="232" t="str">
        <f t="shared" si="33"/>
        <v/>
      </c>
      <c r="H25" s="229"/>
      <c r="I25" s="228" t="str">
        <f t="shared" si="34"/>
        <v/>
      </c>
      <c r="J25" s="225"/>
      <c r="K25" s="225"/>
      <c r="L25" s="229" t="str">
        <f t="shared" si="35"/>
        <v/>
      </c>
      <c r="M25" s="225">
        <f t="shared" ca="1" si="9"/>
        <v>43548</v>
      </c>
      <c r="N25" s="196">
        <f t="shared" si="36"/>
        <v>0</v>
      </c>
      <c r="O25" s="300" t="str">
        <f t="shared" ca="1" si="10"/>
        <v/>
      </c>
      <c r="P25" s="235"/>
      <c r="Q25" s="234"/>
      <c r="R25" s="236" t="str">
        <f t="shared" si="28"/>
        <v/>
      </c>
      <c r="S25" s="234" t="str">
        <f t="shared" ref="S25:S88" si="39">IF(P25=0,R25,0)</f>
        <v/>
      </c>
      <c r="T25" s="299" t="str">
        <f t="shared" si="13"/>
        <v/>
      </c>
      <c r="U25" s="238"/>
      <c r="X25" s="1"/>
      <c r="Y25" s="43" t="s">
        <v>54</v>
      </c>
      <c r="Z25" s="2"/>
      <c r="AA25" s="2"/>
      <c r="AB25" s="3"/>
      <c r="AC25" s="3"/>
      <c r="AD25" s="44"/>
      <c r="AE25" s="44"/>
      <c r="AF25" s="44"/>
      <c r="AG25" s="44">
        <v>0</v>
      </c>
      <c r="AH25" s="45">
        <v>0</v>
      </c>
      <c r="AI25" s="46">
        <f t="shared" si="38"/>
        <v>0</v>
      </c>
    </row>
    <row r="26" spans="2:36" ht="18.75" customHeight="1" thickBot="1">
      <c r="B26" s="224"/>
      <c r="C26" s="227"/>
      <c r="D26" s="227">
        <f t="shared" si="31"/>
        <v>10000</v>
      </c>
      <c r="E26" s="229" t="str">
        <f t="shared" si="23"/>
        <v/>
      </c>
      <c r="F26" s="232" t="str">
        <f t="shared" si="32"/>
        <v/>
      </c>
      <c r="G26" s="232" t="str">
        <f t="shared" si="33"/>
        <v/>
      </c>
      <c r="H26" s="229"/>
      <c r="I26" s="228" t="str">
        <f t="shared" si="34"/>
        <v/>
      </c>
      <c r="J26" s="225"/>
      <c r="K26" s="225"/>
      <c r="L26" s="229" t="str">
        <f t="shared" si="35"/>
        <v/>
      </c>
      <c r="M26" s="225">
        <f t="shared" ca="1" si="9"/>
        <v>43548</v>
      </c>
      <c r="N26" s="196">
        <f t="shared" si="36"/>
        <v>0</v>
      </c>
      <c r="O26" s="300" t="str">
        <f t="shared" ca="1" si="10"/>
        <v/>
      </c>
      <c r="P26" s="235"/>
      <c r="Q26" s="234"/>
      <c r="R26" s="236" t="str">
        <f t="shared" si="28"/>
        <v/>
      </c>
      <c r="S26" s="234" t="str">
        <f t="shared" si="39"/>
        <v/>
      </c>
      <c r="T26" s="299" t="str">
        <f t="shared" si="13"/>
        <v/>
      </c>
      <c r="U26" s="238"/>
      <c r="X26" s="111"/>
      <c r="Y26" s="72" t="s">
        <v>13</v>
      </c>
      <c r="Z26" s="72"/>
      <c r="AA26" s="72"/>
      <c r="AB26" s="73"/>
      <c r="AC26" s="73"/>
      <c r="AD26" s="73"/>
      <c r="AE26" s="73"/>
      <c r="AF26" s="73"/>
      <c r="AG26" s="74">
        <f>SUM(AG19:AG25)</f>
        <v>0</v>
      </c>
      <c r="AH26" s="75">
        <f>SUM(AH19:AH25)</f>
        <v>56696.25</v>
      </c>
      <c r="AI26" s="76">
        <f>SUM(AI19:AI25)</f>
        <v>56696.25</v>
      </c>
    </row>
    <row r="27" spans="2:36" ht="19.5" customHeight="1" thickTop="1" thickBot="1">
      <c r="B27" s="224"/>
      <c r="C27" s="227"/>
      <c r="D27" s="227">
        <f t="shared" si="31"/>
        <v>10000</v>
      </c>
      <c r="E27" s="229" t="str">
        <f t="shared" si="23"/>
        <v/>
      </c>
      <c r="F27" s="232" t="str">
        <f t="shared" si="32"/>
        <v/>
      </c>
      <c r="G27" s="232" t="str">
        <f t="shared" si="33"/>
        <v/>
      </c>
      <c r="H27" s="229"/>
      <c r="I27" s="228" t="str">
        <f t="shared" si="34"/>
        <v/>
      </c>
      <c r="J27" s="225"/>
      <c r="K27" s="225"/>
      <c r="L27" s="229" t="str">
        <f t="shared" si="35"/>
        <v/>
      </c>
      <c r="M27" s="225">
        <f t="shared" ca="1" si="9"/>
        <v>43548</v>
      </c>
      <c r="N27" s="196">
        <f t="shared" si="36"/>
        <v>0</v>
      </c>
      <c r="O27" s="235" t="str">
        <f t="shared" ref="O27:O83" ca="1" si="40">IFERROR(DATEDIF(M27,K27,"d"),"")</f>
        <v/>
      </c>
      <c r="P27" s="235"/>
      <c r="Q27" s="234"/>
      <c r="R27" s="236" t="str">
        <f t="shared" si="28"/>
        <v/>
      </c>
      <c r="S27" s="234" t="str">
        <f t="shared" si="39"/>
        <v/>
      </c>
      <c r="T27" s="299" t="str">
        <f t="shared" si="13"/>
        <v/>
      </c>
      <c r="U27" s="238"/>
      <c r="X27" s="154"/>
      <c r="Y27" s="20" t="s">
        <v>14</v>
      </c>
      <c r="Z27" s="20"/>
      <c r="AA27" s="20"/>
      <c r="AB27" s="21"/>
      <c r="AC27" s="21"/>
      <c r="AD27" s="21"/>
      <c r="AE27" s="21"/>
      <c r="AF27" s="21"/>
      <c r="AG27" s="22"/>
      <c r="AH27" s="24"/>
      <c r="AI27" s="78">
        <f>AI18-AI26</f>
        <v>1077228.75</v>
      </c>
    </row>
    <row r="28" spans="2:36" ht="17.25" customHeight="1" thickTop="1" thickBot="1">
      <c r="B28" s="224"/>
      <c r="C28" s="227"/>
      <c r="D28" s="227">
        <f t="shared" si="31"/>
        <v>10000</v>
      </c>
      <c r="E28" s="229" t="str">
        <f t="shared" si="23"/>
        <v/>
      </c>
      <c r="F28" s="232" t="str">
        <f t="shared" si="32"/>
        <v/>
      </c>
      <c r="G28" s="232" t="str">
        <f t="shared" si="33"/>
        <v/>
      </c>
      <c r="H28" s="229"/>
      <c r="I28" s="228" t="str">
        <f t="shared" si="34"/>
        <v/>
      </c>
      <c r="J28" s="225"/>
      <c r="K28" s="225"/>
      <c r="L28" s="229" t="str">
        <f t="shared" si="35"/>
        <v/>
      </c>
      <c r="M28" s="225">
        <f t="shared" ca="1" si="9"/>
        <v>43548</v>
      </c>
      <c r="N28" s="196">
        <f t="shared" si="36"/>
        <v>0</v>
      </c>
      <c r="O28" s="235" t="str">
        <f t="shared" ca="1" si="40"/>
        <v/>
      </c>
      <c r="P28" s="235"/>
      <c r="Q28" s="234"/>
      <c r="R28" s="236" t="str">
        <f t="shared" si="28"/>
        <v/>
      </c>
      <c r="S28" s="234" t="str">
        <f t="shared" si="39"/>
        <v/>
      </c>
      <c r="T28" s="299" t="str">
        <f t="shared" si="13"/>
        <v/>
      </c>
      <c r="U28" s="238"/>
      <c r="X28" s="365" t="s">
        <v>16</v>
      </c>
      <c r="Y28" s="366"/>
      <c r="Z28" s="366"/>
      <c r="AA28" s="366"/>
      <c r="AB28" s="366"/>
      <c r="AC28" s="366"/>
      <c r="AD28" s="367"/>
      <c r="AE28" s="365" t="s">
        <v>62</v>
      </c>
      <c r="AF28" s="366"/>
      <c r="AG28" s="366"/>
      <c r="AH28" s="366"/>
      <c r="AI28" s="367"/>
    </row>
    <row r="29" spans="2:36" ht="18.75" customHeight="1" thickTop="1">
      <c r="B29" s="224"/>
      <c r="C29" s="227"/>
      <c r="D29" s="227">
        <f t="shared" si="31"/>
        <v>10000</v>
      </c>
      <c r="E29" s="229" t="str">
        <f t="shared" si="23"/>
        <v/>
      </c>
      <c r="F29" s="232" t="str">
        <f t="shared" si="32"/>
        <v/>
      </c>
      <c r="G29" s="232" t="str">
        <f t="shared" si="33"/>
        <v/>
      </c>
      <c r="H29" s="229"/>
      <c r="I29" s="228" t="str">
        <f t="shared" si="34"/>
        <v/>
      </c>
      <c r="J29" s="225"/>
      <c r="K29" s="225"/>
      <c r="L29" s="229" t="str">
        <f t="shared" si="35"/>
        <v/>
      </c>
      <c r="M29" s="225">
        <f t="shared" ca="1" si="9"/>
        <v>43548</v>
      </c>
      <c r="N29" s="196">
        <f t="shared" si="36"/>
        <v>0</v>
      </c>
      <c r="O29" s="235" t="str">
        <f t="shared" ca="1" si="40"/>
        <v/>
      </c>
      <c r="P29" s="235"/>
      <c r="Q29" s="234"/>
      <c r="R29" s="236" t="str">
        <f t="shared" si="28"/>
        <v/>
      </c>
      <c r="S29" s="234" t="str">
        <f t="shared" si="39"/>
        <v/>
      </c>
      <c r="T29" s="299" t="str">
        <f t="shared" si="13"/>
        <v/>
      </c>
      <c r="U29" s="238"/>
      <c r="X29" s="153"/>
      <c r="Y29" s="153" t="s">
        <v>17</v>
      </c>
      <c r="Z29" s="153"/>
      <c r="AA29" s="153" t="s">
        <v>18</v>
      </c>
      <c r="AB29" s="153"/>
      <c r="AC29" s="368" t="s">
        <v>19</v>
      </c>
      <c r="AD29" s="368"/>
      <c r="AE29" s="368"/>
      <c r="AF29" s="158"/>
      <c r="AG29" s="368" t="s">
        <v>19</v>
      </c>
      <c r="AH29" s="368"/>
      <c r="AI29" s="368"/>
    </row>
    <row r="30" spans="2:36" s="164" customFormat="1" ht="18" customHeight="1">
      <c r="B30" s="224"/>
      <c r="C30" s="227"/>
      <c r="D30" s="227">
        <f t="shared" si="31"/>
        <v>10000</v>
      </c>
      <c r="E30" s="229" t="str">
        <f t="shared" si="23"/>
        <v/>
      </c>
      <c r="F30" s="232" t="str">
        <f t="shared" si="32"/>
        <v/>
      </c>
      <c r="G30" s="232" t="str">
        <f t="shared" si="33"/>
        <v/>
      </c>
      <c r="H30" s="229"/>
      <c r="I30" s="228" t="str">
        <f t="shared" si="34"/>
        <v/>
      </c>
      <c r="J30" s="225"/>
      <c r="K30" s="225"/>
      <c r="L30" s="229" t="str">
        <f t="shared" si="35"/>
        <v/>
      </c>
      <c r="M30" s="225">
        <f t="shared" ca="1" si="9"/>
        <v>43548</v>
      </c>
      <c r="N30" s="196">
        <f t="shared" si="36"/>
        <v>0</v>
      </c>
      <c r="O30" s="235" t="str">
        <f t="shared" ca="1" si="40"/>
        <v/>
      </c>
      <c r="P30" s="235"/>
      <c r="Q30" s="234"/>
      <c r="R30" s="236" t="str">
        <f t="shared" si="28"/>
        <v/>
      </c>
      <c r="S30" s="234" t="str">
        <f t="shared" si="39"/>
        <v/>
      </c>
      <c r="T30" s="299" t="str">
        <f t="shared" si="13"/>
        <v/>
      </c>
      <c r="U30" s="238"/>
      <c r="X30" s="161"/>
      <c r="Y30" s="161"/>
      <c r="Z30" s="161"/>
      <c r="AA30" s="161"/>
      <c r="AB30" s="161"/>
      <c r="AC30" s="163"/>
      <c r="AD30" s="163"/>
      <c r="AE30" s="163"/>
      <c r="AF30" s="163"/>
      <c r="AG30" s="163"/>
      <c r="AH30" s="163"/>
      <c r="AI30" s="163"/>
      <c r="AJ30"/>
    </row>
    <row r="31" spans="2:36" ht="18" customHeight="1">
      <c r="B31" s="224"/>
      <c r="C31" s="227"/>
      <c r="D31" s="227">
        <f t="shared" si="31"/>
        <v>10000</v>
      </c>
      <c r="E31" s="229" t="str">
        <f t="shared" si="23"/>
        <v/>
      </c>
      <c r="F31" s="232" t="str">
        <f t="shared" si="32"/>
        <v/>
      </c>
      <c r="G31" s="232" t="str">
        <f t="shared" si="33"/>
        <v/>
      </c>
      <c r="H31" s="229"/>
      <c r="I31" s="228" t="str">
        <f t="shared" si="34"/>
        <v/>
      </c>
      <c r="J31" s="225"/>
      <c r="K31" s="225"/>
      <c r="L31" s="229" t="str">
        <f t="shared" si="35"/>
        <v/>
      </c>
      <c r="M31" s="225">
        <f t="shared" ca="1" si="9"/>
        <v>43548</v>
      </c>
      <c r="N31" s="196">
        <f t="shared" si="36"/>
        <v>0</v>
      </c>
      <c r="O31" s="235" t="str">
        <f t="shared" ca="1" si="40"/>
        <v/>
      </c>
      <c r="P31" s="235"/>
      <c r="Q31" s="234"/>
      <c r="R31" s="236" t="str">
        <f t="shared" si="28"/>
        <v/>
      </c>
      <c r="S31" s="234" t="str">
        <f t="shared" si="39"/>
        <v/>
      </c>
      <c r="T31" s="299" t="str">
        <f t="shared" si="13"/>
        <v/>
      </c>
      <c r="U31" s="238"/>
      <c r="X31" s="79" t="s">
        <v>0</v>
      </c>
      <c r="Y31" s="118"/>
      <c r="Z31" s="79"/>
      <c r="AA31" s="79"/>
      <c r="AB31" s="79"/>
      <c r="AC31" s="79"/>
      <c r="AD31" s="79"/>
      <c r="AE31" s="79"/>
      <c r="AF31" s="79"/>
      <c r="AG31" s="79"/>
      <c r="AH31" s="79"/>
      <c r="AI31" s="82">
        <v>7</v>
      </c>
      <c r="AJ31" s="164"/>
    </row>
    <row r="32" spans="2:36" ht="15.75" customHeight="1">
      <c r="B32" s="224"/>
      <c r="C32" s="227"/>
      <c r="D32" s="227">
        <f t="shared" si="31"/>
        <v>10000</v>
      </c>
      <c r="E32" s="229" t="str">
        <f t="shared" si="23"/>
        <v/>
      </c>
      <c r="F32" s="232" t="str">
        <f t="shared" si="32"/>
        <v/>
      </c>
      <c r="G32" s="232" t="str">
        <f t="shared" si="33"/>
        <v/>
      </c>
      <c r="H32" s="229"/>
      <c r="I32" s="228" t="str">
        <f t="shared" si="34"/>
        <v/>
      </c>
      <c r="J32" s="225"/>
      <c r="K32" s="225"/>
      <c r="L32" s="229" t="str">
        <f t="shared" si="35"/>
        <v/>
      </c>
      <c r="M32" s="225">
        <f t="shared" ca="1" si="9"/>
        <v>43548</v>
      </c>
      <c r="N32" s="196">
        <f t="shared" si="36"/>
        <v>0</v>
      </c>
      <c r="O32" s="235" t="str">
        <f t="shared" ca="1" si="40"/>
        <v/>
      </c>
      <c r="P32" s="235"/>
      <c r="Q32" s="234"/>
      <c r="R32" s="236" t="str">
        <f t="shared" si="28"/>
        <v/>
      </c>
      <c r="S32" s="234" t="str">
        <f t="shared" si="39"/>
        <v/>
      </c>
      <c r="T32" s="299" t="str">
        <f t="shared" si="13"/>
        <v/>
      </c>
      <c r="U32" s="238"/>
      <c r="X32" s="358" t="s">
        <v>51</v>
      </c>
      <c r="Y32" s="358"/>
      <c r="Z32" s="358"/>
      <c r="AA32" s="358"/>
      <c r="AB32" s="358"/>
      <c r="AC32" s="358"/>
      <c r="AD32" s="358"/>
      <c r="AE32" s="358"/>
      <c r="AF32" s="358"/>
      <c r="AG32" s="358"/>
      <c r="AH32" s="358"/>
      <c r="AI32" s="358"/>
    </row>
    <row r="33" spans="2:36" ht="15.75" customHeight="1">
      <c r="B33" s="224"/>
      <c r="C33" s="227"/>
      <c r="D33" s="227">
        <f t="shared" si="31"/>
        <v>10000</v>
      </c>
      <c r="E33" s="229" t="str">
        <f t="shared" si="23"/>
        <v/>
      </c>
      <c r="F33" s="232" t="str">
        <f t="shared" si="32"/>
        <v/>
      </c>
      <c r="G33" s="232" t="str">
        <f t="shared" si="33"/>
        <v/>
      </c>
      <c r="H33" s="229"/>
      <c r="I33" s="228" t="str">
        <f t="shared" si="34"/>
        <v/>
      </c>
      <c r="J33" s="225"/>
      <c r="K33" s="225"/>
      <c r="L33" s="229" t="str">
        <f t="shared" si="35"/>
        <v/>
      </c>
      <c r="M33" s="225">
        <f t="shared" ca="1" si="9"/>
        <v>43548</v>
      </c>
      <c r="N33" s="196">
        <f t="shared" si="36"/>
        <v>0</v>
      </c>
      <c r="O33" s="235" t="str">
        <f t="shared" ca="1" si="40"/>
        <v/>
      </c>
      <c r="P33" s="235"/>
      <c r="Q33" s="234"/>
      <c r="R33" s="236" t="str">
        <f t="shared" si="28"/>
        <v/>
      </c>
      <c r="S33" s="234" t="str">
        <f t="shared" si="39"/>
        <v/>
      </c>
      <c r="T33" s="299" t="str">
        <f t="shared" si="13"/>
        <v/>
      </c>
      <c r="U33" s="238"/>
      <c r="X33" s="359" t="s">
        <v>52</v>
      </c>
      <c r="Y33" s="359"/>
      <c r="Z33" s="359"/>
      <c r="AA33" s="359"/>
      <c r="AB33" s="359"/>
      <c r="AC33" s="359"/>
      <c r="AD33" s="359"/>
      <c r="AE33" s="359"/>
      <c r="AF33" s="359"/>
      <c r="AG33" s="359"/>
      <c r="AH33" s="359"/>
      <c r="AI33" s="359"/>
    </row>
    <row r="34" spans="2:36" ht="16.5" customHeight="1" thickBot="1">
      <c r="B34" s="224"/>
      <c r="C34" s="227"/>
      <c r="D34" s="227">
        <f t="shared" si="31"/>
        <v>10000</v>
      </c>
      <c r="E34" s="229" t="str">
        <f t="shared" si="23"/>
        <v/>
      </c>
      <c r="F34" s="232" t="str">
        <f t="shared" si="32"/>
        <v/>
      </c>
      <c r="G34" s="232" t="str">
        <f t="shared" si="33"/>
        <v/>
      </c>
      <c r="H34" s="229"/>
      <c r="I34" s="228" t="str">
        <f t="shared" si="34"/>
        <v/>
      </c>
      <c r="J34" s="225"/>
      <c r="K34" s="225"/>
      <c r="L34" s="229" t="str">
        <f t="shared" si="35"/>
        <v/>
      </c>
      <c r="M34" s="225">
        <f t="shared" ca="1" si="9"/>
        <v>43548</v>
      </c>
      <c r="N34" s="196">
        <f t="shared" si="36"/>
        <v>0</v>
      </c>
      <c r="O34" s="235" t="str">
        <f t="shared" ca="1" si="40"/>
        <v/>
      </c>
      <c r="P34" s="235"/>
      <c r="Q34" s="234"/>
      <c r="R34" s="236" t="str">
        <f t="shared" si="28"/>
        <v/>
      </c>
      <c r="S34" s="234" t="str">
        <f t="shared" si="39"/>
        <v/>
      </c>
      <c r="T34" s="299" t="str">
        <f t="shared" si="13"/>
        <v/>
      </c>
      <c r="U34" s="238"/>
      <c r="X34" s="359" t="s">
        <v>65</v>
      </c>
      <c r="Y34" s="359"/>
      <c r="Z34" s="359"/>
      <c r="AA34" s="359"/>
      <c r="AB34" s="359"/>
      <c r="AC34" s="359"/>
      <c r="AD34" s="359"/>
      <c r="AE34" s="359"/>
      <c r="AF34" s="359"/>
      <c r="AG34" s="359"/>
      <c r="AH34" s="359"/>
      <c r="AI34" s="359"/>
    </row>
    <row r="35" spans="2:36" ht="17.25" customHeight="1" thickTop="1" thickBot="1">
      <c r="B35" s="224"/>
      <c r="C35" s="227"/>
      <c r="D35" s="227">
        <f t="shared" si="31"/>
        <v>10000</v>
      </c>
      <c r="E35" s="229" t="str">
        <f t="shared" si="23"/>
        <v/>
      </c>
      <c r="F35" s="232" t="str">
        <f t="shared" si="32"/>
        <v/>
      </c>
      <c r="G35" s="232" t="str">
        <f t="shared" si="33"/>
        <v/>
      </c>
      <c r="H35" s="229"/>
      <c r="I35" s="228" t="str">
        <f t="shared" si="34"/>
        <v/>
      </c>
      <c r="J35" s="225"/>
      <c r="K35" s="225"/>
      <c r="L35" s="229" t="str">
        <f t="shared" si="35"/>
        <v/>
      </c>
      <c r="M35" s="225">
        <f t="shared" ca="1" si="9"/>
        <v>43548</v>
      </c>
      <c r="N35" s="196">
        <f t="shared" si="36"/>
        <v>0</v>
      </c>
      <c r="O35" s="235" t="str">
        <f t="shared" ca="1" si="40"/>
        <v/>
      </c>
      <c r="P35" s="235"/>
      <c r="Q35" s="234"/>
      <c r="R35" s="236" t="str">
        <f t="shared" si="28"/>
        <v/>
      </c>
      <c r="S35" s="234" t="str">
        <f t="shared" si="39"/>
        <v/>
      </c>
      <c r="T35" s="299" t="str">
        <f t="shared" si="13"/>
        <v/>
      </c>
      <c r="U35" s="238"/>
      <c r="X35" s="47" t="s">
        <v>4</v>
      </c>
      <c r="Y35" s="160" t="s">
        <v>47</v>
      </c>
      <c r="Z35" s="160" t="s">
        <v>6</v>
      </c>
      <c r="AA35" s="160" t="s">
        <v>21</v>
      </c>
      <c r="AB35" s="160" t="s">
        <v>29</v>
      </c>
      <c r="AC35" s="360" t="s">
        <v>7</v>
      </c>
      <c r="AD35" s="360"/>
      <c r="AE35" s="360"/>
      <c r="AF35" s="361"/>
      <c r="AG35" s="362" t="s">
        <v>33</v>
      </c>
      <c r="AH35" s="363"/>
      <c r="AI35" s="364"/>
    </row>
    <row r="36" spans="2:36" ht="16.5" customHeight="1" thickTop="1">
      <c r="B36" s="224"/>
      <c r="C36" s="227"/>
      <c r="D36" s="227">
        <f t="shared" si="31"/>
        <v>10000</v>
      </c>
      <c r="E36" s="229" t="str">
        <f t="shared" si="23"/>
        <v/>
      </c>
      <c r="F36" s="232" t="str">
        <f t="shared" si="32"/>
        <v/>
      </c>
      <c r="G36" s="232" t="str">
        <f t="shared" si="33"/>
        <v/>
      </c>
      <c r="H36" s="229"/>
      <c r="I36" s="228" t="str">
        <f t="shared" si="34"/>
        <v/>
      </c>
      <c r="J36" s="225"/>
      <c r="K36" s="225"/>
      <c r="L36" s="229" t="str">
        <f t="shared" si="35"/>
        <v/>
      </c>
      <c r="M36" s="225">
        <f t="shared" ca="1" si="9"/>
        <v>43548</v>
      </c>
      <c r="N36" s="196">
        <f t="shared" si="36"/>
        <v>0</v>
      </c>
      <c r="O36" s="235" t="str">
        <f t="shared" ca="1" si="40"/>
        <v/>
      </c>
      <c r="P36" s="235"/>
      <c r="Q36" s="234"/>
      <c r="R36" s="236" t="str">
        <f t="shared" si="28"/>
        <v/>
      </c>
      <c r="S36" s="234" t="str">
        <f t="shared" si="39"/>
        <v/>
      </c>
      <c r="T36" s="299" t="str">
        <f t="shared" si="13"/>
        <v/>
      </c>
      <c r="U36" s="238"/>
      <c r="X36" s="1"/>
      <c r="Y36" s="29"/>
      <c r="Z36" s="85" t="s">
        <v>8</v>
      </c>
      <c r="AA36" s="85" t="s">
        <v>20</v>
      </c>
      <c r="AB36" s="85" t="s">
        <v>30</v>
      </c>
      <c r="AC36" s="63" t="s">
        <v>27</v>
      </c>
      <c r="AD36" s="64" t="s">
        <v>25</v>
      </c>
      <c r="AE36" s="65" t="s">
        <v>31</v>
      </c>
      <c r="AF36" s="66" t="s">
        <v>25</v>
      </c>
      <c r="AG36" s="64" t="s">
        <v>35</v>
      </c>
      <c r="AH36" s="119" t="s">
        <v>36</v>
      </c>
      <c r="AI36" s="120" t="s">
        <v>34</v>
      </c>
      <c r="AJ36">
        <v>2</v>
      </c>
    </row>
    <row r="37" spans="2:36" ht="18" customHeight="1">
      <c r="B37" s="224"/>
      <c r="C37" s="227"/>
      <c r="D37" s="227">
        <f t="shared" si="31"/>
        <v>10000</v>
      </c>
      <c r="E37" s="229" t="str">
        <f t="shared" si="23"/>
        <v/>
      </c>
      <c r="F37" s="232" t="str">
        <f t="shared" si="32"/>
        <v/>
      </c>
      <c r="G37" s="232" t="str">
        <f t="shared" si="33"/>
        <v/>
      </c>
      <c r="H37" s="229"/>
      <c r="I37" s="228" t="str">
        <f t="shared" si="34"/>
        <v/>
      </c>
      <c r="J37" s="225"/>
      <c r="K37" s="225"/>
      <c r="L37" s="229" t="str">
        <f t="shared" si="35"/>
        <v/>
      </c>
      <c r="M37" s="225">
        <f t="shared" ca="1" si="9"/>
        <v>43548</v>
      </c>
      <c r="N37" s="196">
        <f t="shared" si="36"/>
        <v>0</v>
      </c>
      <c r="O37" s="235" t="str">
        <f t="shared" ca="1" si="40"/>
        <v/>
      </c>
      <c r="P37" s="235"/>
      <c r="Q37" s="234"/>
      <c r="R37" s="236" t="str">
        <f t="shared" si="28"/>
        <v/>
      </c>
      <c r="S37" s="234" t="str">
        <f t="shared" si="39"/>
        <v/>
      </c>
      <c r="T37" s="299" t="str">
        <f t="shared" si="13"/>
        <v/>
      </c>
      <c r="U37" s="238"/>
      <c r="X37" s="1"/>
      <c r="Y37" s="2" t="s">
        <v>41</v>
      </c>
      <c r="Z37" s="29" t="s">
        <v>8</v>
      </c>
      <c r="AA37" s="29" t="s">
        <v>42</v>
      </c>
      <c r="AB37" s="29" t="s">
        <v>9</v>
      </c>
      <c r="AC37" s="67" t="s">
        <v>28</v>
      </c>
      <c r="AD37" s="68" t="s">
        <v>26</v>
      </c>
      <c r="AE37" s="69" t="s">
        <v>10</v>
      </c>
      <c r="AF37" s="70" t="s">
        <v>32</v>
      </c>
      <c r="AG37" s="90" t="s">
        <v>28</v>
      </c>
      <c r="AH37" s="91" t="s">
        <v>37</v>
      </c>
      <c r="AI37" s="92" t="s">
        <v>38</v>
      </c>
    </row>
    <row r="38" spans="2:36" ht="18" customHeight="1">
      <c r="B38" s="224"/>
      <c r="C38" s="227"/>
      <c r="D38" s="227">
        <f t="shared" si="31"/>
        <v>10000</v>
      </c>
      <c r="E38" s="229" t="str">
        <f t="shared" si="23"/>
        <v/>
      </c>
      <c r="F38" s="232" t="str">
        <f t="shared" si="32"/>
        <v/>
      </c>
      <c r="G38" s="232" t="str">
        <f t="shared" si="33"/>
        <v/>
      </c>
      <c r="H38" s="229"/>
      <c r="I38" s="228" t="str">
        <f t="shared" si="34"/>
        <v/>
      </c>
      <c r="J38" s="225"/>
      <c r="K38" s="225"/>
      <c r="L38" s="229" t="str">
        <f t="shared" si="35"/>
        <v/>
      </c>
      <c r="M38" s="225">
        <f t="shared" ca="1" si="9"/>
        <v>43548</v>
      </c>
      <c r="N38" s="196">
        <f t="shared" si="36"/>
        <v>0</v>
      </c>
      <c r="O38" s="235" t="str">
        <f t="shared" ca="1" si="40"/>
        <v/>
      </c>
      <c r="P38" s="235"/>
      <c r="Q38" s="234"/>
      <c r="R38" s="236" t="str">
        <f t="shared" si="28"/>
        <v/>
      </c>
      <c r="S38" s="234" t="str">
        <f t="shared" si="39"/>
        <v/>
      </c>
      <c r="T38" s="299" t="str">
        <f t="shared" si="13"/>
        <v/>
      </c>
      <c r="U38" s="238"/>
      <c r="X38" s="1">
        <v>1</v>
      </c>
      <c r="Y38" s="2" t="s">
        <v>43</v>
      </c>
      <c r="Z38" s="2"/>
      <c r="AA38" s="2"/>
      <c r="AB38" s="3">
        <v>750</v>
      </c>
      <c r="AC38" s="56">
        <v>786.6</v>
      </c>
      <c r="AD38" s="5">
        <f>AC38*AB38</f>
        <v>589950</v>
      </c>
      <c r="AE38" s="59">
        <v>1708.44</v>
      </c>
      <c r="AF38" s="7">
        <f>AE38*AB38</f>
        <v>1281330</v>
      </c>
      <c r="AG38" s="5">
        <f>AD38</f>
        <v>589950</v>
      </c>
      <c r="AH38" s="8">
        <f>AF38</f>
        <v>1281330</v>
      </c>
      <c r="AI38" s="9">
        <f>AG38+AH38</f>
        <v>1871280</v>
      </c>
    </row>
    <row r="39" spans="2:36" ht="18" customHeight="1">
      <c r="B39" s="224"/>
      <c r="C39" s="227"/>
      <c r="D39" s="227">
        <f t="shared" si="31"/>
        <v>10000</v>
      </c>
      <c r="E39" s="229" t="str">
        <f t="shared" si="23"/>
        <v/>
      </c>
      <c r="F39" s="232" t="str">
        <f t="shared" si="32"/>
        <v/>
      </c>
      <c r="G39" s="232" t="str">
        <f t="shared" si="33"/>
        <v/>
      </c>
      <c r="H39" s="229"/>
      <c r="I39" s="228" t="str">
        <f t="shared" si="34"/>
        <v/>
      </c>
      <c r="J39" s="225"/>
      <c r="K39" s="225"/>
      <c r="L39" s="229" t="str">
        <f t="shared" si="35"/>
        <v/>
      </c>
      <c r="M39" s="225">
        <f t="shared" ca="1" si="9"/>
        <v>43548</v>
      </c>
      <c r="N39" s="196">
        <f t="shared" si="36"/>
        <v>0</v>
      </c>
      <c r="O39" s="235" t="str">
        <f t="shared" ca="1" si="40"/>
        <v/>
      </c>
      <c r="P39" s="235"/>
      <c r="Q39" s="234"/>
      <c r="R39" s="236" t="str">
        <f t="shared" si="28"/>
        <v/>
      </c>
      <c r="S39" s="234" t="str">
        <f t="shared" si="39"/>
        <v/>
      </c>
      <c r="T39" s="299" t="str">
        <f t="shared" si="13"/>
        <v/>
      </c>
      <c r="U39" s="238"/>
      <c r="X39" s="1">
        <v>2</v>
      </c>
      <c r="Y39" s="2" t="s">
        <v>44</v>
      </c>
      <c r="Z39" s="2"/>
      <c r="AA39" s="2"/>
      <c r="AB39" s="3">
        <v>200</v>
      </c>
      <c r="AC39" s="56">
        <v>79.870500000000007</v>
      </c>
      <c r="AD39" s="5">
        <f t="shared" ref="AD39" si="41">AC39*AB39</f>
        <v>15974.100000000002</v>
      </c>
      <c r="AE39" s="59">
        <v>94.04</v>
      </c>
      <c r="AF39" s="7">
        <f t="shared" ref="AF39" si="42">AE39*AB39</f>
        <v>18808</v>
      </c>
      <c r="AG39" s="5">
        <f t="shared" ref="AG39" si="43">AD39</f>
        <v>15974.100000000002</v>
      </c>
      <c r="AH39" s="8">
        <f t="shared" ref="AH39" si="44">AF39</f>
        <v>18808</v>
      </c>
      <c r="AI39" s="9">
        <f t="shared" ref="AI39" si="45">AG39+AH39</f>
        <v>34782.100000000006</v>
      </c>
    </row>
    <row r="40" spans="2:36" ht="18" customHeight="1">
      <c r="B40" s="224"/>
      <c r="C40" s="227"/>
      <c r="D40" s="227">
        <f t="shared" si="31"/>
        <v>10000</v>
      </c>
      <c r="E40" s="229" t="str">
        <f t="shared" si="23"/>
        <v/>
      </c>
      <c r="F40" s="232" t="str">
        <f t="shared" si="32"/>
        <v/>
      </c>
      <c r="G40" s="232" t="str">
        <f t="shared" si="33"/>
        <v/>
      </c>
      <c r="H40" s="229"/>
      <c r="I40" s="228" t="str">
        <f t="shared" si="34"/>
        <v/>
      </c>
      <c r="J40" s="225"/>
      <c r="K40" s="225"/>
      <c r="L40" s="229" t="str">
        <f t="shared" si="35"/>
        <v/>
      </c>
      <c r="M40" s="225">
        <f t="shared" ca="1" si="9"/>
        <v>43548</v>
      </c>
      <c r="N40" s="196">
        <f t="shared" si="36"/>
        <v>0</v>
      </c>
      <c r="O40" s="235" t="str">
        <f t="shared" ca="1" si="40"/>
        <v/>
      </c>
      <c r="P40" s="235"/>
      <c r="Q40" s="234"/>
      <c r="R40" s="236" t="str">
        <f t="shared" si="28"/>
        <v/>
      </c>
      <c r="S40" s="234" t="str">
        <f t="shared" si="39"/>
        <v/>
      </c>
      <c r="T40" s="299" t="str">
        <f t="shared" si="13"/>
        <v/>
      </c>
      <c r="U40" s="238"/>
      <c r="X40" s="1"/>
      <c r="Y40" s="2"/>
      <c r="Z40" s="2"/>
      <c r="AA40" s="2"/>
      <c r="AB40" s="3"/>
      <c r="AC40" s="56"/>
      <c r="AD40" s="5"/>
      <c r="AE40" s="59"/>
      <c r="AF40" s="7"/>
      <c r="AG40" s="5"/>
      <c r="AH40" s="8"/>
      <c r="AI40" s="9"/>
    </row>
    <row r="41" spans="2:36" ht="18" customHeight="1">
      <c r="B41" s="224"/>
      <c r="C41" s="227"/>
      <c r="D41" s="227">
        <f t="shared" si="31"/>
        <v>10000</v>
      </c>
      <c r="E41" s="229" t="str">
        <f t="shared" si="23"/>
        <v/>
      </c>
      <c r="F41" s="232" t="str">
        <f t="shared" si="32"/>
        <v/>
      </c>
      <c r="G41" s="232" t="str">
        <f t="shared" si="33"/>
        <v/>
      </c>
      <c r="H41" s="229"/>
      <c r="I41" s="228" t="str">
        <f t="shared" si="34"/>
        <v/>
      </c>
      <c r="J41" s="225"/>
      <c r="K41" s="225"/>
      <c r="L41" s="229" t="str">
        <f t="shared" si="35"/>
        <v/>
      </c>
      <c r="M41" s="225">
        <f t="shared" ca="1" si="9"/>
        <v>43548</v>
      </c>
      <c r="N41" s="196">
        <f t="shared" si="36"/>
        <v>0</v>
      </c>
      <c r="O41" s="235" t="str">
        <f t="shared" ca="1" si="40"/>
        <v/>
      </c>
      <c r="P41" s="235"/>
      <c r="Q41" s="234"/>
      <c r="R41" s="236" t="str">
        <f t="shared" si="28"/>
        <v/>
      </c>
      <c r="S41" s="234" t="str">
        <f t="shared" si="39"/>
        <v/>
      </c>
      <c r="T41" s="299" t="str">
        <f t="shared" si="13"/>
        <v/>
      </c>
      <c r="U41" s="238"/>
      <c r="X41" s="1"/>
      <c r="Y41" s="2"/>
      <c r="Z41" s="2"/>
      <c r="AA41" s="2"/>
      <c r="AB41" s="3"/>
      <c r="AC41" s="56"/>
      <c r="AD41" s="5"/>
      <c r="AE41" s="59"/>
      <c r="AF41" s="7"/>
      <c r="AG41" s="5"/>
      <c r="AH41" s="8"/>
      <c r="AI41" s="9"/>
    </row>
    <row r="42" spans="2:36" ht="18.75" customHeight="1" thickBot="1">
      <c r="B42" s="224"/>
      <c r="C42" s="227"/>
      <c r="D42" s="227">
        <f t="shared" si="31"/>
        <v>10000</v>
      </c>
      <c r="E42" s="229" t="str">
        <f t="shared" si="23"/>
        <v/>
      </c>
      <c r="F42" s="232" t="str">
        <f t="shared" si="32"/>
        <v/>
      </c>
      <c r="G42" s="232" t="str">
        <f t="shared" si="33"/>
        <v/>
      </c>
      <c r="H42" s="229"/>
      <c r="I42" s="228" t="str">
        <f t="shared" si="34"/>
        <v/>
      </c>
      <c r="J42" s="225"/>
      <c r="K42" s="225"/>
      <c r="L42" s="229" t="str">
        <f t="shared" si="35"/>
        <v/>
      </c>
      <c r="M42" s="225">
        <f t="shared" ca="1" si="9"/>
        <v>43548</v>
      </c>
      <c r="N42" s="196">
        <f t="shared" si="36"/>
        <v>0</v>
      </c>
      <c r="O42" s="235" t="str">
        <f t="shared" ca="1" si="40"/>
        <v/>
      </c>
      <c r="P42" s="235"/>
      <c r="Q42" s="234"/>
      <c r="R42" s="236" t="str">
        <f t="shared" si="28"/>
        <v/>
      </c>
      <c r="S42" s="234" t="str">
        <f t="shared" si="39"/>
        <v/>
      </c>
      <c r="T42" s="299" t="str">
        <f t="shared" si="13"/>
        <v/>
      </c>
      <c r="U42" s="238"/>
      <c r="X42" s="10"/>
      <c r="Y42" s="11"/>
      <c r="Z42" s="11"/>
      <c r="AA42" s="11"/>
      <c r="AB42" s="12"/>
      <c r="AC42" s="57"/>
      <c r="AD42" s="14"/>
      <c r="AE42" s="60"/>
      <c r="AF42" s="16"/>
      <c r="AG42" s="14"/>
      <c r="AH42" s="17"/>
      <c r="AI42" s="18"/>
    </row>
    <row r="43" spans="2:36" ht="19.5" customHeight="1" thickTop="1" thickBot="1">
      <c r="B43" s="224"/>
      <c r="C43" s="227"/>
      <c r="D43" s="227">
        <f t="shared" si="31"/>
        <v>10000</v>
      </c>
      <c r="E43" s="229" t="str">
        <f t="shared" si="23"/>
        <v/>
      </c>
      <c r="F43" s="232" t="str">
        <f t="shared" si="32"/>
        <v/>
      </c>
      <c r="G43" s="232" t="str">
        <f t="shared" si="33"/>
        <v/>
      </c>
      <c r="H43" s="229"/>
      <c r="I43" s="228" t="str">
        <f t="shared" si="34"/>
        <v/>
      </c>
      <c r="J43" s="225"/>
      <c r="K43" s="225"/>
      <c r="L43" s="229" t="str">
        <f t="shared" si="35"/>
        <v/>
      </c>
      <c r="M43" s="225">
        <f t="shared" ca="1" si="9"/>
        <v>43548</v>
      </c>
      <c r="N43" s="196">
        <f t="shared" si="36"/>
        <v>0</v>
      </c>
      <c r="O43" s="235" t="str">
        <f t="shared" ca="1" si="40"/>
        <v/>
      </c>
      <c r="P43" s="235"/>
      <c r="Q43" s="234"/>
      <c r="R43" s="236" t="str">
        <f t="shared" si="28"/>
        <v/>
      </c>
      <c r="S43" s="234" t="str">
        <f t="shared" si="39"/>
        <v/>
      </c>
      <c r="T43" s="299" t="str">
        <f t="shared" si="13"/>
        <v/>
      </c>
      <c r="U43" s="238"/>
      <c r="X43" s="154"/>
      <c r="Y43" s="20" t="s">
        <v>50</v>
      </c>
      <c r="Z43" s="20"/>
      <c r="AA43" s="20"/>
      <c r="AB43" s="21"/>
      <c r="AC43" s="58">
        <f t="shared" ref="AC43:AI43" si="46">SUM(AC38:AC42)</f>
        <v>866.47050000000002</v>
      </c>
      <c r="AD43" s="23">
        <f t="shared" si="46"/>
        <v>605924.1</v>
      </c>
      <c r="AE43" s="61">
        <f t="shared" si="46"/>
        <v>1802.48</v>
      </c>
      <c r="AF43" s="25">
        <f t="shared" si="46"/>
        <v>1300138</v>
      </c>
      <c r="AG43" s="23">
        <f t="shared" si="46"/>
        <v>605924.1</v>
      </c>
      <c r="AH43" s="26">
        <f t="shared" si="46"/>
        <v>1300138</v>
      </c>
      <c r="AI43" s="27">
        <f t="shared" si="46"/>
        <v>1906062.1</v>
      </c>
    </row>
    <row r="44" spans="2:36" ht="18.75" customHeight="1" thickTop="1">
      <c r="B44" s="224"/>
      <c r="C44" s="227"/>
      <c r="D44" s="227">
        <f t="shared" si="31"/>
        <v>10000</v>
      </c>
      <c r="E44" s="229" t="str">
        <f t="shared" si="23"/>
        <v/>
      </c>
      <c r="F44" s="232" t="str">
        <f t="shared" si="32"/>
        <v/>
      </c>
      <c r="G44" s="232" t="str">
        <f t="shared" si="33"/>
        <v/>
      </c>
      <c r="H44" s="229"/>
      <c r="I44" s="228" t="str">
        <f t="shared" si="34"/>
        <v/>
      </c>
      <c r="J44" s="225"/>
      <c r="K44" s="225"/>
      <c r="L44" s="229" t="str">
        <f t="shared" si="35"/>
        <v/>
      </c>
      <c r="M44" s="225">
        <f t="shared" ca="1" si="9"/>
        <v>43548</v>
      </c>
      <c r="N44" s="196">
        <f t="shared" si="36"/>
        <v>0</v>
      </c>
      <c r="O44" s="235" t="str">
        <f t="shared" ca="1" si="40"/>
        <v/>
      </c>
      <c r="P44" s="235"/>
      <c r="Q44" s="234"/>
      <c r="R44" s="236" t="str">
        <f t="shared" si="28"/>
        <v/>
      </c>
      <c r="S44" s="234" t="str">
        <f t="shared" si="39"/>
        <v/>
      </c>
      <c r="T44" s="299" t="str">
        <f t="shared" si="13"/>
        <v/>
      </c>
      <c r="U44" s="238"/>
      <c r="X44" s="47"/>
      <c r="Y44" s="159" t="s">
        <v>48</v>
      </c>
      <c r="Z44" s="159"/>
      <c r="AA44" s="159"/>
      <c r="AB44" s="49">
        <v>0</v>
      </c>
      <c r="AC44" s="50">
        <v>0</v>
      </c>
      <c r="AD44" s="51">
        <v>0</v>
      </c>
      <c r="AE44" s="53">
        <v>0</v>
      </c>
      <c r="AF44" s="51">
        <v>0</v>
      </c>
      <c r="AG44" s="51">
        <v>0</v>
      </c>
      <c r="AH44" s="51">
        <v>0</v>
      </c>
      <c r="AI44" s="54">
        <v>0</v>
      </c>
    </row>
    <row r="45" spans="2:36" ht="18" customHeight="1">
      <c r="B45" s="224"/>
      <c r="C45" s="227"/>
      <c r="D45" s="227">
        <f t="shared" si="31"/>
        <v>10000</v>
      </c>
      <c r="E45" s="229" t="str">
        <f t="shared" si="23"/>
        <v/>
      </c>
      <c r="F45" s="232" t="str">
        <f t="shared" si="32"/>
        <v/>
      </c>
      <c r="G45" s="232" t="str">
        <f t="shared" si="33"/>
        <v/>
      </c>
      <c r="H45" s="229"/>
      <c r="I45" s="228" t="str">
        <f t="shared" si="34"/>
        <v/>
      </c>
      <c r="J45" s="225"/>
      <c r="K45" s="225"/>
      <c r="L45" s="229" t="str">
        <f t="shared" si="35"/>
        <v/>
      </c>
      <c r="M45" s="225">
        <f t="shared" ca="1" si="9"/>
        <v>43548</v>
      </c>
      <c r="N45" s="196">
        <f t="shared" si="36"/>
        <v>0</v>
      </c>
      <c r="O45" s="235" t="str">
        <f t="shared" ca="1" si="40"/>
        <v/>
      </c>
      <c r="P45" s="235"/>
      <c r="Q45" s="234"/>
      <c r="R45" s="236" t="str">
        <f t="shared" si="28"/>
        <v/>
      </c>
      <c r="S45" s="234" t="str">
        <f t="shared" si="39"/>
        <v/>
      </c>
      <c r="T45" s="299" t="str">
        <f t="shared" si="13"/>
        <v/>
      </c>
      <c r="U45" s="238"/>
      <c r="X45" s="1">
        <v>4</v>
      </c>
      <c r="Y45" s="2" t="s">
        <v>45</v>
      </c>
      <c r="Z45" s="2"/>
      <c r="AA45" s="2"/>
      <c r="AB45" s="3">
        <v>20</v>
      </c>
      <c r="AC45" s="4">
        <v>786.6</v>
      </c>
      <c r="AD45" s="5">
        <f t="shared" ref="AD45:AD47" si="47">AC45*AB45</f>
        <v>15732</v>
      </c>
      <c r="AE45" s="6">
        <v>1708.44</v>
      </c>
      <c r="AF45" s="5">
        <f t="shared" ref="AF45:AF47" si="48">AE45*AB45</f>
        <v>34168.800000000003</v>
      </c>
      <c r="AG45" s="5">
        <f t="shared" ref="AG45:AG47" si="49">AD45</f>
        <v>15732</v>
      </c>
      <c r="AH45" s="5">
        <f t="shared" ref="AH45:AH47" si="50">AF45</f>
        <v>34168.800000000003</v>
      </c>
      <c r="AI45" s="9">
        <f t="shared" ref="AI45:AI47" si="51">AG45+AH45</f>
        <v>49900.800000000003</v>
      </c>
    </row>
    <row r="46" spans="2:36" ht="18" customHeight="1">
      <c r="B46" s="224"/>
      <c r="C46" s="227"/>
      <c r="D46" s="227">
        <f t="shared" si="31"/>
        <v>10000</v>
      </c>
      <c r="E46" s="229" t="str">
        <f t="shared" si="23"/>
        <v/>
      </c>
      <c r="F46" s="232" t="str">
        <f t="shared" si="32"/>
        <v/>
      </c>
      <c r="G46" s="232" t="str">
        <f t="shared" si="33"/>
        <v/>
      </c>
      <c r="H46" s="229"/>
      <c r="I46" s="228" t="str">
        <f t="shared" si="34"/>
        <v/>
      </c>
      <c r="J46" s="225"/>
      <c r="K46" s="225"/>
      <c r="L46" s="229" t="str">
        <f t="shared" si="35"/>
        <v/>
      </c>
      <c r="M46" s="225">
        <f t="shared" ca="1" si="9"/>
        <v>43548</v>
      </c>
      <c r="N46" s="196">
        <f t="shared" si="36"/>
        <v>0</v>
      </c>
      <c r="O46" s="235" t="str">
        <f t="shared" ca="1" si="40"/>
        <v/>
      </c>
      <c r="P46" s="235"/>
      <c r="Q46" s="234"/>
      <c r="R46" s="236" t="str">
        <f t="shared" si="28"/>
        <v/>
      </c>
      <c r="S46" s="234" t="str">
        <f t="shared" si="39"/>
        <v/>
      </c>
      <c r="T46" s="299" t="str">
        <f t="shared" si="13"/>
        <v/>
      </c>
      <c r="U46" s="238"/>
      <c r="X46" s="1">
        <v>5</v>
      </c>
      <c r="Y46" s="2" t="s">
        <v>46</v>
      </c>
      <c r="Z46" s="2"/>
      <c r="AA46" s="2"/>
      <c r="AB46" s="3">
        <v>1</v>
      </c>
      <c r="AC46" s="4">
        <v>58000</v>
      </c>
      <c r="AD46" s="5">
        <f t="shared" si="47"/>
        <v>58000</v>
      </c>
      <c r="AE46" s="6"/>
      <c r="AF46" s="5">
        <f t="shared" si="48"/>
        <v>0</v>
      </c>
      <c r="AG46" s="5">
        <f t="shared" si="49"/>
        <v>58000</v>
      </c>
      <c r="AH46" s="5">
        <f t="shared" si="50"/>
        <v>0</v>
      </c>
      <c r="AI46" s="9">
        <f t="shared" si="51"/>
        <v>58000</v>
      </c>
    </row>
    <row r="47" spans="2:36" ht="18" customHeight="1">
      <c r="B47" s="224"/>
      <c r="C47" s="227"/>
      <c r="D47" s="227">
        <f t="shared" si="31"/>
        <v>10000</v>
      </c>
      <c r="E47" s="229" t="str">
        <f t="shared" si="23"/>
        <v/>
      </c>
      <c r="F47" s="232" t="str">
        <f t="shared" si="32"/>
        <v/>
      </c>
      <c r="G47" s="232" t="str">
        <f t="shared" si="33"/>
        <v/>
      </c>
      <c r="H47" s="229"/>
      <c r="I47" s="228" t="str">
        <f t="shared" si="34"/>
        <v/>
      </c>
      <c r="J47" s="225"/>
      <c r="K47" s="225"/>
      <c r="L47" s="229" t="str">
        <f t="shared" si="35"/>
        <v/>
      </c>
      <c r="M47" s="225">
        <f t="shared" ca="1" si="9"/>
        <v>43548</v>
      </c>
      <c r="N47" s="196">
        <f t="shared" si="36"/>
        <v>0</v>
      </c>
      <c r="O47" s="235" t="str">
        <f t="shared" ca="1" si="40"/>
        <v/>
      </c>
      <c r="P47" s="235"/>
      <c r="Q47" s="234"/>
      <c r="R47" s="236" t="str">
        <f t="shared" si="28"/>
        <v/>
      </c>
      <c r="S47" s="234" t="str">
        <f t="shared" si="39"/>
        <v/>
      </c>
      <c r="T47" s="299" t="str">
        <f t="shared" si="13"/>
        <v/>
      </c>
      <c r="U47" s="238"/>
      <c r="X47" s="1">
        <v>6</v>
      </c>
      <c r="Y47" s="2"/>
      <c r="Z47" s="2"/>
      <c r="AA47" s="2"/>
      <c r="AB47" s="3"/>
      <c r="AC47" s="4"/>
      <c r="AD47" s="5">
        <f t="shared" si="47"/>
        <v>0</v>
      </c>
      <c r="AE47" s="6"/>
      <c r="AF47" s="5">
        <f t="shared" si="48"/>
        <v>0</v>
      </c>
      <c r="AG47" s="5">
        <f t="shared" si="49"/>
        <v>0</v>
      </c>
      <c r="AH47" s="5">
        <f t="shared" si="50"/>
        <v>0</v>
      </c>
      <c r="AI47" s="9">
        <f t="shared" si="51"/>
        <v>0</v>
      </c>
    </row>
    <row r="48" spans="2:36" ht="18" customHeight="1">
      <c r="B48" s="224"/>
      <c r="C48" s="227"/>
      <c r="D48" s="227">
        <f t="shared" si="31"/>
        <v>10000</v>
      </c>
      <c r="E48" s="229" t="str">
        <f t="shared" si="23"/>
        <v/>
      </c>
      <c r="F48" s="232" t="str">
        <f t="shared" si="32"/>
        <v/>
      </c>
      <c r="G48" s="232" t="str">
        <f t="shared" si="33"/>
        <v/>
      </c>
      <c r="H48" s="229"/>
      <c r="I48" s="228" t="str">
        <f t="shared" si="34"/>
        <v/>
      </c>
      <c r="J48" s="225"/>
      <c r="K48" s="225"/>
      <c r="L48" s="229" t="str">
        <f t="shared" si="35"/>
        <v/>
      </c>
      <c r="M48" s="225">
        <f t="shared" ca="1" si="9"/>
        <v>43548</v>
      </c>
      <c r="N48" s="196">
        <f t="shared" si="36"/>
        <v>0</v>
      </c>
      <c r="O48" s="235" t="str">
        <f t="shared" ca="1" si="40"/>
        <v/>
      </c>
      <c r="P48" s="235"/>
      <c r="Q48" s="234"/>
      <c r="R48" s="236" t="str">
        <f t="shared" si="28"/>
        <v/>
      </c>
      <c r="S48" s="234" t="str">
        <f t="shared" si="39"/>
        <v/>
      </c>
      <c r="T48" s="299" t="str">
        <f t="shared" si="13"/>
        <v/>
      </c>
      <c r="U48" s="238"/>
      <c r="X48" s="10"/>
      <c r="Y48" s="11"/>
      <c r="Z48" s="11"/>
      <c r="AA48" s="11"/>
      <c r="AB48" s="12"/>
      <c r="AC48" s="13"/>
      <c r="AD48" s="52"/>
      <c r="AE48" s="15"/>
      <c r="AF48" s="52"/>
      <c r="AG48" s="52"/>
      <c r="AH48" s="52"/>
      <c r="AI48" s="18"/>
    </row>
    <row r="49" spans="2:36" ht="18.75" customHeight="1" thickBot="1">
      <c r="B49" s="224"/>
      <c r="C49" s="227"/>
      <c r="D49" s="227">
        <f t="shared" si="31"/>
        <v>10000</v>
      </c>
      <c r="E49" s="229" t="str">
        <f t="shared" si="23"/>
        <v/>
      </c>
      <c r="F49" s="232" t="str">
        <f t="shared" si="32"/>
        <v/>
      </c>
      <c r="G49" s="232" t="str">
        <f t="shared" si="33"/>
        <v/>
      </c>
      <c r="H49" s="229"/>
      <c r="I49" s="228" t="str">
        <f t="shared" si="34"/>
        <v/>
      </c>
      <c r="J49" s="225"/>
      <c r="K49" s="225"/>
      <c r="L49" s="229" t="str">
        <f t="shared" si="35"/>
        <v/>
      </c>
      <c r="M49" s="225">
        <f t="shared" ca="1" si="9"/>
        <v>43548</v>
      </c>
      <c r="N49" s="196">
        <f t="shared" si="36"/>
        <v>0</v>
      </c>
      <c r="O49" s="235" t="str">
        <f t="shared" ca="1" si="40"/>
        <v/>
      </c>
      <c r="P49" s="235"/>
      <c r="Q49" s="234"/>
      <c r="R49" s="236" t="str">
        <f t="shared" si="28"/>
        <v/>
      </c>
      <c r="S49" s="234" t="str">
        <f t="shared" si="39"/>
        <v/>
      </c>
      <c r="T49" s="299" t="str">
        <f t="shared" si="13"/>
        <v/>
      </c>
      <c r="U49" s="238"/>
      <c r="X49" s="32"/>
      <c r="Y49" s="33" t="s">
        <v>49</v>
      </c>
      <c r="Z49" s="33"/>
      <c r="AA49" s="33"/>
      <c r="AB49" s="34"/>
      <c r="AC49" s="34">
        <f t="shared" ref="AC49:AI49" si="52">SUM(AC44:AC48)</f>
        <v>58786.6</v>
      </c>
      <c r="AD49" s="34">
        <f t="shared" si="52"/>
        <v>73732</v>
      </c>
      <c r="AE49" s="34">
        <f t="shared" si="52"/>
        <v>1708.44</v>
      </c>
      <c r="AF49" s="34">
        <f t="shared" si="52"/>
        <v>34168.800000000003</v>
      </c>
      <c r="AG49" s="34">
        <f t="shared" si="52"/>
        <v>73732</v>
      </c>
      <c r="AH49" s="34">
        <f t="shared" si="52"/>
        <v>34168.800000000003</v>
      </c>
      <c r="AI49" s="35">
        <f t="shared" si="52"/>
        <v>107900.8</v>
      </c>
    </row>
    <row r="50" spans="2:36" ht="19.5" customHeight="1" thickTop="1" thickBot="1">
      <c r="B50" s="224"/>
      <c r="C50" s="227"/>
      <c r="D50" s="227">
        <f t="shared" si="31"/>
        <v>10000</v>
      </c>
      <c r="E50" s="229" t="str">
        <f t="shared" si="23"/>
        <v/>
      </c>
      <c r="F50" s="232" t="str">
        <f t="shared" si="32"/>
        <v/>
      </c>
      <c r="G50" s="232" t="str">
        <f t="shared" si="33"/>
        <v/>
      </c>
      <c r="H50" s="229"/>
      <c r="I50" s="228" t="str">
        <f t="shared" si="34"/>
        <v/>
      </c>
      <c r="J50" s="225"/>
      <c r="K50" s="225"/>
      <c r="L50" s="229" t="str">
        <f t="shared" si="35"/>
        <v/>
      </c>
      <c r="M50" s="225">
        <f t="shared" ca="1" si="9"/>
        <v>43548</v>
      </c>
      <c r="N50" s="196">
        <f t="shared" si="36"/>
        <v>0</v>
      </c>
      <c r="O50" s="235" t="str">
        <f t="shared" ca="1" si="40"/>
        <v/>
      </c>
      <c r="P50" s="235"/>
      <c r="Q50" s="234"/>
      <c r="R50" s="236" t="str">
        <f t="shared" si="28"/>
        <v/>
      </c>
      <c r="S50" s="234" t="str">
        <f t="shared" si="39"/>
        <v/>
      </c>
      <c r="T50" s="299" t="str">
        <f t="shared" si="13"/>
        <v/>
      </c>
      <c r="U50" s="238"/>
      <c r="X50" s="154"/>
      <c r="Y50" s="20" t="s">
        <v>11</v>
      </c>
      <c r="Z50" s="20"/>
      <c r="AA50" s="36"/>
      <c r="AB50" s="21"/>
      <c r="AC50" s="22">
        <v>0</v>
      </c>
      <c r="AD50" s="23">
        <f>AD43+AD49</f>
        <v>679656.1</v>
      </c>
      <c r="AE50" s="37">
        <v>0</v>
      </c>
      <c r="AF50" s="55">
        <f>AF43+AF49</f>
        <v>1334306.8</v>
      </c>
      <c r="AG50" s="39">
        <f>AG43+AG49</f>
        <v>679656.1</v>
      </c>
      <c r="AH50" s="40">
        <f>AH43+AH49</f>
        <v>1334306.8</v>
      </c>
      <c r="AI50" s="27">
        <f>AI43+AI49</f>
        <v>2013962.9000000001</v>
      </c>
    </row>
    <row r="51" spans="2:36" ht="18.75" customHeight="1" thickTop="1">
      <c r="B51" s="224"/>
      <c r="C51" s="227"/>
      <c r="D51" s="227">
        <f t="shared" si="31"/>
        <v>10000</v>
      </c>
      <c r="E51" s="229" t="str">
        <f t="shared" si="23"/>
        <v/>
      </c>
      <c r="F51" s="232" t="str">
        <f t="shared" si="32"/>
        <v/>
      </c>
      <c r="G51" s="232" t="str">
        <f t="shared" si="33"/>
        <v/>
      </c>
      <c r="H51" s="229"/>
      <c r="I51" s="228" t="str">
        <f t="shared" si="34"/>
        <v/>
      </c>
      <c r="J51" s="225"/>
      <c r="K51" s="225"/>
      <c r="L51" s="229" t="str">
        <f t="shared" si="35"/>
        <v/>
      </c>
      <c r="M51" s="225">
        <f t="shared" ca="1" si="9"/>
        <v>43548</v>
      </c>
      <c r="N51" s="196">
        <f t="shared" si="36"/>
        <v>0</v>
      </c>
      <c r="O51" s="235" t="str">
        <f t="shared" ca="1" si="40"/>
        <v/>
      </c>
      <c r="P51" s="235"/>
      <c r="Q51" s="234"/>
      <c r="R51" s="236" t="str">
        <f t="shared" si="28"/>
        <v/>
      </c>
      <c r="S51" s="234" t="str">
        <f t="shared" si="39"/>
        <v/>
      </c>
      <c r="T51" s="299" t="str">
        <f t="shared" si="13"/>
        <v/>
      </c>
      <c r="U51" s="238"/>
      <c r="X51" s="28"/>
      <c r="Y51" s="41" t="s">
        <v>12</v>
      </c>
      <c r="Z51" s="29">
        <v>0</v>
      </c>
      <c r="AA51" s="29">
        <v>0</v>
      </c>
      <c r="AB51" s="30">
        <v>0</v>
      </c>
      <c r="AC51" s="30">
        <v>0</v>
      </c>
      <c r="AD51" s="30">
        <v>0</v>
      </c>
      <c r="AE51" s="30">
        <v>0</v>
      </c>
      <c r="AF51" s="30">
        <v>0</v>
      </c>
      <c r="AG51" s="30">
        <v>0</v>
      </c>
      <c r="AH51" s="31">
        <v>0</v>
      </c>
      <c r="AI51" s="42">
        <v>0</v>
      </c>
    </row>
    <row r="52" spans="2:36" ht="18" customHeight="1">
      <c r="B52" s="224"/>
      <c r="C52" s="227"/>
      <c r="D52" s="227">
        <f t="shared" si="31"/>
        <v>10000</v>
      </c>
      <c r="E52" s="229" t="str">
        <f t="shared" si="23"/>
        <v/>
      </c>
      <c r="F52" s="232" t="str">
        <f t="shared" si="32"/>
        <v/>
      </c>
      <c r="G52" s="232" t="str">
        <f t="shared" si="33"/>
        <v/>
      </c>
      <c r="H52" s="229"/>
      <c r="I52" s="228" t="str">
        <f t="shared" si="34"/>
        <v/>
      </c>
      <c r="J52" s="225"/>
      <c r="K52" s="225"/>
      <c r="L52" s="229" t="str">
        <f t="shared" si="35"/>
        <v/>
      </c>
      <c r="M52" s="225">
        <f t="shared" ca="1" si="9"/>
        <v>43548</v>
      </c>
      <c r="N52" s="196">
        <f t="shared" si="36"/>
        <v>0</v>
      </c>
      <c r="O52" s="235" t="str">
        <f t="shared" ca="1" si="40"/>
        <v/>
      </c>
      <c r="P52" s="235"/>
      <c r="Q52" s="234"/>
      <c r="R52" s="236" t="str">
        <f t="shared" si="28"/>
        <v/>
      </c>
      <c r="S52" s="234" t="str">
        <f t="shared" si="39"/>
        <v/>
      </c>
      <c r="T52" s="234" t="str">
        <f t="shared" ref="T52:T88" si="53">IFERROR(S52*500,"")</f>
        <v/>
      </c>
      <c r="U52" s="238"/>
      <c r="X52" s="1"/>
      <c r="Y52" s="43" t="s">
        <v>22</v>
      </c>
      <c r="Z52" s="2"/>
      <c r="AA52" s="2"/>
      <c r="AB52" s="3"/>
      <c r="AC52" s="3">
        <v>0</v>
      </c>
      <c r="AD52" s="44">
        <f>AD43*5%</f>
        <v>30296.205000000002</v>
      </c>
      <c r="AE52" s="44">
        <v>0</v>
      </c>
      <c r="AF52" s="44">
        <f>AF43*5%</f>
        <v>65006.9</v>
      </c>
      <c r="AG52" s="44">
        <f>AG43*5%</f>
        <v>30296.205000000002</v>
      </c>
      <c r="AH52" s="45">
        <f>AH43*5%</f>
        <v>65006.9</v>
      </c>
      <c r="AI52" s="46">
        <f>AG52+AH52</f>
        <v>95303.10500000001</v>
      </c>
    </row>
    <row r="53" spans="2:36" ht="18" customHeight="1">
      <c r="B53" s="224"/>
      <c r="C53" s="227"/>
      <c r="D53" s="227">
        <f t="shared" si="31"/>
        <v>10000</v>
      </c>
      <c r="E53" s="229" t="str">
        <f t="shared" si="23"/>
        <v/>
      </c>
      <c r="F53" s="232" t="str">
        <f t="shared" si="32"/>
        <v/>
      </c>
      <c r="G53" s="232" t="str">
        <f t="shared" si="33"/>
        <v/>
      </c>
      <c r="H53" s="229"/>
      <c r="I53" s="228" t="str">
        <f t="shared" si="34"/>
        <v/>
      </c>
      <c r="J53" s="225"/>
      <c r="K53" s="225"/>
      <c r="L53" s="229" t="str">
        <f t="shared" si="35"/>
        <v/>
      </c>
      <c r="M53" s="225">
        <f t="shared" ca="1" si="9"/>
        <v>43548</v>
      </c>
      <c r="N53" s="196">
        <f t="shared" si="36"/>
        <v>0</v>
      </c>
      <c r="O53" s="235" t="str">
        <f t="shared" ca="1" si="40"/>
        <v/>
      </c>
      <c r="P53" s="235"/>
      <c r="Q53" s="234"/>
      <c r="R53" s="236" t="str">
        <f t="shared" si="28"/>
        <v/>
      </c>
      <c r="S53" s="234" t="str">
        <f t="shared" si="39"/>
        <v/>
      </c>
      <c r="T53" s="234" t="str">
        <f t="shared" si="53"/>
        <v/>
      </c>
      <c r="U53" s="238"/>
      <c r="X53" s="1"/>
      <c r="Y53" s="43" t="s">
        <v>53</v>
      </c>
      <c r="Z53" s="2"/>
      <c r="AA53" s="2"/>
      <c r="AB53" s="3"/>
      <c r="AC53" s="3"/>
      <c r="AD53" s="44"/>
      <c r="AE53" s="44"/>
      <c r="AF53" s="44"/>
      <c r="AG53" s="44">
        <v>0</v>
      </c>
      <c r="AH53" s="45">
        <v>0</v>
      </c>
      <c r="AI53" s="46">
        <f>AG53+AH53</f>
        <v>0</v>
      </c>
    </row>
    <row r="54" spans="2:36" ht="18" customHeight="1">
      <c r="B54" s="224"/>
      <c r="C54" s="227"/>
      <c r="D54" s="227">
        <f t="shared" si="31"/>
        <v>10000</v>
      </c>
      <c r="E54" s="229" t="str">
        <f t="shared" si="23"/>
        <v/>
      </c>
      <c r="F54" s="232" t="str">
        <f t="shared" si="32"/>
        <v/>
      </c>
      <c r="G54" s="232" t="str">
        <f t="shared" si="33"/>
        <v/>
      </c>
      <c r="H54" s="229"/>
      <c r="I54" s="228" t="str">
        <f t="shared" si="34"/>
        <v/>
      </c>
      <c r="J54" s="225"/>
      <c r="K54" s="225"/>
      <c r="L54" s="229" t="str">
        <f t="shared" si="35"/>
        <v/>
      </c>
      <c r="M54" s="225">
        <f t="shared" ca="1" si="9"/>
        <v>43548</v>
      </c>
      <c r="N54" s="196">
        <f t="shared" si="36"/>
        <v>0</v>
      </c>
      <c r="O54" s="235" t="str">
        <f t="shared" ca="1" si="40"/>
        <v/>
      </c>
      <c r="P54" s="235"/>
      <c r="Q54" s="234"/>
      <c r="R54" s="236" t="str">
        <f t="shared" si="28"/>
        <v/>
      </c>
      <c r="S54" s="234" t="str">
        <f t="shared" si="39"/>
        <v/>
      </c>
      <c r="T54" s="234" t="str">
        <f t="shared" si="53"/>
        <v/>
      </c>
      <c r="U54" s="238"/>
      <c r="X54" s="1"/>
      <c r="Y54" s="43" t="s">
        <v>66</v>
      </c>
      <c r="Z54" s="2"/>
      <c r="AA54" s="2"/>
      <c r="AB54" s="3"/>
      <c r="AC54" s="3"/>
      <c r="AD54" s="44"/>
      <c r="AE54" s="44"/>
      <c r="AF54" s="44"/>
      <c r="AG54" s="44">
        <v>575627</v>
      </c>
      <c r="AH54" s="45">
        <v>0</v>
      </c>
      <c r="AI54" s="46">
        <f t="shared" ref="AI54:AI57" si="54">AG54+AH54</f>
        <v>575627</v>
      </c>
    </row>
    <row r="55" spans="2:36" ht="18" customHeight="1">
      <c r="B55" s="224"/>
      <c r="C55" s="227"/>
      <c r="D55" s="227">
        <f t="shared" si="31"/>
        <v>10000</v>
      </c>
      <c r="E55" s="229" t="str">
        <f t="shared" si="23"/>
        <v/>
      </c>
      <c r="F55" s="232" t="str">
        <f t="shared" si="32"/>
        <v/>
      </c>
      <c r="G55" s="232" t="str">
        <f t="shared" si="33"/>
        <v/>
      </c>
      <c r="H55" s="229"/>
      <c r="I55" s="228" t="str">
        <f t="shared" si="34"/>
        <v/>
      </c>
      <c r="J55" s="225"/>
      <c r="K55" s="225"/>
      <c r="L55" s="229" t="str">
        <f t="shared" si="35"/>
        <v/>
      </c>
      <c r="M55" s="225">
        <f t="shared" ca="1" si="9"/>
        <v>43548</v>
      </c>
      <c r="N55" s="196">
        <f t="shared" si="36"/>
        <v>0</v>
      </c>
      <c r="O55" s="235" t="str">
        <f t="shared" ca="1" si="40"/>
        <v/>
      </c>
      <c r="P55" s="235"/>
      <c r="Q55" s="234"/>
      <c r="R55" s="236" t="str">
        <f t="shared" si="28"/>
        <v/>
      </c>
      <c r="S55" s="234" t="str">
        <f t="shared" si="39"/>
        <v/>
      </c>
      <c r="T55" s="234" t="str">
        <f t="shared" si="53"/>
        <v/>
      </c>
      <c r="U55" s="238"/>
      <c r="X55" s="1"/>
      <c r="Y55" s="71" t="s">
        <v>57</v>
      </c>
      <c r="Z55" s="2"/>
      <c r="AA55" s="2"/>
      <c r="AB55" s="3"/>
      <c r="AC55" s="3"/>
      <c r="AD55" s="44"/>
      <c r="AE55" s="44"/>
      <c r="AF55" s="44"/>
      <c r="AG55" s="44">
        <v>0</v>
      </c>
      <c r="AH55" s="45">
        <v>0</v>
      </c>
      <c r="AI55" s="46">
        <f t="shared" si="54"/>
        <v>0</v>
      </c>
    </row>
    <row r="56" spans="2:36" ht="18" customHeight="1">
      <c r="B56" s="224"/>
      <c r="C56" s="227"/>
      <c r="D56" s="227">
        <f t="shared" si="31"/>
        <v>10000</v>
      </c>
      <c r="E56" s="229" t="str">
        <f t="shared" si="23"/>
        <v/>
      </c>
      <c r="F56" s="232" t="str">
        <f t="shared" si="32"/>
        <v/>
      </c>
      <c r="G56" s="232" t="str">
        <f t="shared" si="33"/>
        <v/>
      </c>
      <c r="H56" s="229"/>
      <c r="I56" s="228" t="str">
        <f t="shared" si="34"/>
        <v/>
      </c>
      <c r="J56" s="225"/>
      <c r="K56" s="225"/>
      <c r="L56" s="229" t="str">
        <f t="shared" si="35"/>
        <v/>
      </c>
      <c r="M56" s="225">
        <f t="shared" ca="1" si="9"/>
        <v>43548</v>
      </c>
      <c r="N56" s="196">
        <f t="shared" si="36"/>
        <v>0</v>
      </c>
      <c r="O56" s="235" t="str">
        <f t="shared" ca="1" si="40"/>
        <v/>
      </c>
      <c r="P56" s="235"/>
      <c r="Q56" s="234"/>
      <c r="R56" s="236" t="str">
        <f t="shared" si="28"/>
        <v/>
      </c>
      <c r="S56" s="234" t="str">
        <f t="shared" si="39"/>
        <v/>
      </c>
      <c r="T56" s="234" t="str">
        <f t="shared" si="53"/>
        <v/>
      </c>
      <c r="U56" s="238"/>
      <c r="X56" s="1"/>
      <c r="Y56" s="43" t="s">
        <v>55</v>
      </c>
      <c r="Z56" s="2"/>
      <c r="AA56" s="2"/>
      <c r="AB56" s="3"/>
      <c r="AC56" s="3"/>
      <c r="AD56" s="44"/>
      <c r="AE56" s="44"/>
      <c r="AF56" s="44"/>
      <c r="AG56" s="44">
        <v>58000</v>
      </c>
      <c r="AH56" s="45">
        <v>0</v>
      </c>
      <c r="AI56" s="46">
        <f t="shared" si="54"/>
        <v>58000</v>
      </c>
    </row>
    <row r="57" spans="2:36" ht="18" customHeight="1">
      <c r="B57" s="224"/>
      <c r="C57" s="227"/>
      <c r="D57" s="227">
        <f t="shared" si="31"/>
        <v>10000</v>
      </c>
      <c r="E57" s="229" t="str">
        <f t="shared" si="23"/>
        <v/>
      </c>
      <c r="F57" s="232" t="str">
        <f t="shared" si="32"/>
        <v/>
      </c>
      <c r="G57" s="232" t="str">
        <f t="shared" si="33"/>
        <v/>
      </c>
      <c r="H57" s="229"/>
      <c r="I57" s="228" t="str">
        <f t="shared" si="34"/>
        <v/>
      </c>
      <c r="J57" s="225"/>
      <c r="K57" s="225"/>
      <c r="L57" s="229" t="str">
        <f t="shared" si="35"/>
        <v/>
      </c>
      <c r="M57" s="225">
        <f t="shared" ca="1" si="9"/>
        <v>43548</v>
      </c>
      <c r="N57" s="196">
        <f t="shared" si="36"/>
        <v>0</v>
      </c>
      <c r="O57" s="235" t="str">
        <f t="shared" ca="1" si="40"/>
        <v/>
      </c>
      <c r="P57" s="235"/>
      <c r="Q57" s="234"/>
      <c r="R57" s="236" t="str">
        <f t="shared" si="28"/>
        <v/>
      </c>
      <c r="S57" s="234" t="str">
        <f t="shared" si="39"/>
        <v/>
      </c>
      <c r="T57" s="234" t="str">
        <f t="shared" si="53"/>
        <v/>
      </c>
      <c r="U57" s="238"/>
      <c r="X57" s="1"/>
      <c r="Y57" s="43" t="s">
        <v>54</v>
      </c>
      <c r="Z57" s="2"/>
      <c r="AA57" s="2"/>
      <c r="AB57" s="3"/>
      <c r="AC57" s="3"/>
      <c r="AD57" s="44"/>
      <c r="AE57" s="44"/>
      <c r="AF57" s="44"/>
      <c r="AG57" s="44">
        <v>0</v>
      </c>
      <c r="AH57" s="45">
        <v>0</v>
      </c>
      <c r="AI57" s="46">
        <f t="shared" si="54"/>
        <v>0</v>
      </c>
    </row>
    <row r="58" spans="2:36" ht="18.75" customHeight="1" thickBot="1">
      <c r="B58" s="224"/>
      <c r="C58" s="227"/>
      <c r="D58" s="227">
        <f t="shared" si="31"/>
        <v>10000</v>
      </c>
      <c r="E58" s="229" t="str">
        <f t="shared" si="23"/>
        <v/>
      </c>
      <c r="F58" s="232" t="str">
        <f t="shared" si="32"/>
        <v/>
      </c>
      <c r="G58" s="232" t="str">
        <f t="shared" si="33"/>
        <v/>
      </c>
      <c r="H58" s="229"/>
      <c r="I58" s="228" t="str">
        <f t="shared" si="34"/>
        <v/>
      </c>
      <c r="J58" s="225"/>
      <c r="K58" s="225"/>
      <c r="L58" s="229" t="str">
        <f t="shared" si="35"/>
        <v/>
      </c>
      <c r="M58" s="225">
        <f t="shared" ca="1" si="9"/>
        <v>43548</v>
      </c>
      <c r="N58" s="196">
        <f t="shared" si="36"/>
        <v>0</v>
      </c>
      <c r="O58" s="235" t="str">
        <f t="shared" ca="1" si="40"/>
        <v/>
      </c>
      <c r="P58" s="235"/>
      <c r="Q58" s="234"/>
      <c r="R58" s="236" t="str">
        <f t="shared" si="28"/>
        <v/>
      </c>
      <c r="S58" s="234" t="str">
        <f t="shared" si="39"/>
        <v/>
      </c>
      <c r="T58" s="234" t="str">
        <f t="shared" si="53"/>
        <v/>
      </c>
      <c r="U58" s="238"/>
      <c r="X58" s="111"/>
      <c r="Y58" s="72" t="s">
        <v>13</v>
      </c>
      <c r="Z58" s="72"/>
      <c r="AA58" s="72"/>
      <c r="AB58" s="73"/>
      <c r="AC58" s="73"/>
      <c r="AD58" s="73"/>
      <c r="AE58" s="73"/>
      <c r="AF58" s="73"/>
      <c r="AG58" s="74">
        <f>SUM(AG51:AG57)</f>
        <v>663923.20499999996</v>
      </c>
      <c r="AH58" s="75">
        <f>SUM(AH51:AH57)</f>
        <v>65006.9</v>
      </c>
      <c r="AI58" s="76">
        <f>SUM(AI51:AI57)</f>
        <v>728930.10499999998</v>
      </c>
    </row>
    <row r="59" spans="2:36" ht="19.5" customHeight="1" thickTop="1" thickBot="1">
      <c r="B59" s="224"/>
      <c r="C59" s="227"/>
      <c r="D59" s="227">
        <f t="shared" si="31"/>
        <v>10000</v>
      </c>
      <c r="E59" s="229" t="str">
        <f t="shared" si="23"/>
        <v/>
      </c>
      <c r="F59" s="232" t="str">
        <f t="shared" si="32"/>
        <v/>
      </c>
      <c r="G59" s="232" t="str">
        <f t="shared" si="33"/>
        <v/>
      </c>
      <c r="H59" s="229"/>
      <c r="I59" s="228" t="str">
        <f t="shared" si="34"/>
        <v/>
      </c>
      <c r="J59" s="225"/>
      <c r="K59" s="225"/>
      <c r="L59" s="229" t="str">
        <f t="shared" si="35"/>
        <v/>
      </c>
      <c r="M59" s="225">
        <f t="shared" ca="1" si="9"/>
        <v>43548</v>
      </c>
      <c r="N59" s="196">
        <f t="shared" si="36"/>
        <v>0</v>
      </c>
      <c r="O59" s="235" t="str">
        <f t="shared" ca="1" si="40"/>
        <v/>
      </c>
      <c r="P59" s="235"/>
      <c r="Q59" s="234"/>
      <c r="R59" s="236" t="str">
        <f t="shared" si="28"/>
        <v/>
      </c>
      <c r="S59" s="234" t="str">
        <f t="shared" si="39"/>
        <v/>
      </c>
      <c r="T59" s="234" t="str">
        <f t="shared" si="53"/>
        <v/>
      </c>
      <c r="U59" s="238"/>
      <c r="X59" s="154"/>
      <c r="Y59" s="20" t="s">
        <v>14</v>
      </c>
      <c r="Z59" s="20"/>
      <c r="AA59" s="20"/>
      <c r="AB59" s="21"/>
      <c r="AC59" s="21"/>
      <c r="AD59" s="21"/>
      <c r="AE59" s="21"/>
      <c r="AF59" s="21" t="s">
        <v>63</v>
      </c>
      <c r="AG59" s="21">
        <v>634649.44999999995</v>
      </c>
      <c r="AH59" s="121">
        <v>634649.44999999995</v>
      </c>
      <c r="AI59" s="78">
        <f>AI50-AI58</f>
        <v>1285032.7950000002</v>
      </c>
    </row>
    <row r="60" spans="2:36" ht="17.25" customHeight="1" thickTop="1" thickBot="1">
      <c r="B60" s="224"/>
      <c r="C60" s="227"/>
      <c r="D60" s="227">
        <f t="shared" si="31"/>
        <v>10000</v>
      </c>
      <c r="E60" s="229" t="str">
        <f t="shared" si="23"/>
        <v/>
      </c>
      <c r="F60" s="232" t="str">
        <f t="shared" si="32"/>
        <v/>
      </c>
      <c r="G60" s="232" t="str">
        <f t="shared" si="33"/>
        <v/>
      </c>
      <c r="H60" s="229"/>
      <c r="I60" s="228" t="str">
        <f t="shared" si="34"/>
        <v/>
      </c>
      <c r="J60" s="225"/>
      <c r="K60" s="225"/>
      <c r="L60" s="229" t="str">
        <f t="shared" si="35"/>
        <v/>
      </c>
      <c r="M60" s="225">
        <f t="shared" ca="1" si="9"/>
        <v>43548</v>
      </c>
      <c r="N60" s="196">
        <f t="shared" si="36"/>
        <v>0</v>
      </c>
      <c r="O60" s="235" t="str">
        <f t="shared" ca="1" si="40"/>
        <v/>
      </c>
      <c r="P60" s="235"/>
      <c r="Q60" s="234"/>
      <c r="R60" s="236" t="str">
        <f t="shared" si="28"/>
        <v/>
      </c>
      <c r="S60" s="234" t="str">
        <f t="shared" si="39"/>
        <v/>
      </c>
      <c r="T60" s="234" t="str">
        <f t="shared" si="53"/>
        <v/>
      </c>
      <c r="U60" s="238"/>
      <c r="X60" s="365" t="s">
        <v>16</v>
      </c>
      <c r="Y60" s="366"/>
      <c r="Z60" s="366"/>
      <c r="AA60" s="366"/>
      <c r="AB60" s="366"/>
      <c r="AC60" s="366"/>
      <c r="AD60" s="367"/>
      <c r="AE60" s="365" t="s">
        <v>62</v>
      </c>
      <c r="AF60" s="366"/>
      <c r="AG60" s="366"/>
      <c r="AH60" s="366"/>
      <c r="AI60" s="367"/>
    </row>
    <row r="61" spans="2:36" ht="16.5" customHeight="1" thickTop="1">
      <c r="B61" s="224"/>
      <c r="C61" s="227"/>
      <c r="D61" s="227">
        <f t="shared" si="31"/>
        <v>10000</v>
      </c>
      <c r="E61" s="229" t="str">
        <f t="shared" si="23"/>
        <v/>
      </c>
      <c r="F61" s="232" t="str">
        <f t="shared" si="32"/>
        <v/>
      </c>
      <c r="G61" s="232" t="str">
        <f t="shared" si="33"/>
        <v/>
      </c>
      <c r="H61" s="229"/>
      <c r="I61" s="228" t="str">
        <f t="shared" si="34"/>
        <v/>
      </c>
      <c r="J61" s="225"/>
      <c r="K61" s="225"/>
      <c r="L61" s="229" t="str">
        <f t="shared" si="35"/>
        <v/>
      </c>
      <c r="M61" s="225">
        <f t="shared" ca="1" si="9"/>
        <v>43548</v>
      </c>
      <c r="N61" s="196">
        <f t="shared" si="36"/>
        <v>0</v>
      </c>
      <c r="O61" s="235" t="str">
        <f t="shared" ca="1" si="40"/>
        <v/>
      </c>
      <c r="P61" s="235"/>
      <c r="Q61" s="234"/>
      <c r="R61" s="236" t="str">
        <f t="shared" si="28"/>
        <v/>
      </c>
      <c r="S61" s="234" t="str">
        <f t="shared" si="39"/>
        <v/>
      </c>
      <c r="T61" s="234" t="str">
        <f t="shared" si="53"/>
        <v/>
      </c>
      <c r="U61" s="238"/>
      <c r="X61" s="153"/>
      <c r="Y61" s="153" t="s">
        <v>17</v>
      </c>
      <c r="Z61" s="153"/>
      <c r="AA61" s="153" t="s">
        <v>18</v>
      </c>
      <c r="AB61" s="153"/>
      <c r="AC61" s="153"/>
      <c r="AD61" s="153"/>
      <c r="AE61" s="153"/>
      <c r="AF61" s="153"/>
      <c r="AG61" s="153"/>
      <c r="AH61" s="153"/>
      <c r="AI61" s="153"/>
    </row>
    <row r="62" spans="2:36" s="164" customFormat="1" ht="15.75" customHeight="1">
      <c r="B62" s="224"/>
      <c r="C62" s="227"/>
      <c r="D62" s="227">
        <f t="shared" si="31"/>
        <v>10000</v>
      </c>
      <c r="E62" s="229" t="str">
        <f t="shared" si="23"/>
        <v/>
      </c>
      <c r="F62" s="232" t="str">
        <f t="shared" si="32"/>
        <v/>
      </c>
      <c r="G62" s="232" t="str">
        <f t="shared" si="33"/>
        <v/>
      </c>
      <c r="H62" s="229"/>
      <c r="I62" s="228" t="str">
        <f t="shared" si="34"/>
        <v/>
      </c>
      <c r="J62" s="225"/>
      <c r="K62" s="225"/>
      <c r="L62" s="229" t="str">
        <f t="shared" si="35"/>
        <v/>
      </c>
      <c r="M62" s="225">
        <f t="shared" ca="1" si="9"/>
        <v>43548</v>
      </c>
      <c r="N62" s="196">
        <f t="shared" si="36"/>
        <v>0</v>
      </c>
      <c r="O62" s="235" t="str">
        <f t="shared" ca="1" si="40"/>
        <v/>
      </c>
      <c r="P62" s="235"/>
      <c r="Q62" s="234"/>
      <c r="R62" s="236" t="str">
        <f t="shared" si="28"/>
        <v/>
      </c>
      <c r="S62" s="234" t="str">
        <f t="shared" si="39"/>
        <v/>
      </c>
      <c r="T62" s="234" t="str">
        <f t="shared" si="53"/>
        <v/>
      </c>
      <c r="U62" s="238"/>
      <c r="X62" s="161"/>
      <c r="Y62" s="161"/>
      <c r="Z62" s="161"/>
      <c r="AA62" s="161"/>
      <c r="AB62" s="161"/>
      <c r="AC62" s="161"/>
      <c r="AD62" s="161"/>
      <c r="AE62" s="161"/>
      <c r="AF62" s="161"/>
      <c r="AG62" s="161"/>
      <c r="AH62" s="161"/>
      <c r="AI62" s="161"/>
      <c r="AJ62"/>
    </row>
    <row r="63" spans="2:36" ht="18" customHeight="1">
      <c r="B63" s="224"/>
      <c r="C63" s="227"/>
      <c r="D63" s="227">
        <f t="shared" si="31"/>
        <v>10000</v>
      </c>
      <c r="E63" s="229" t="str">
        <f t="shared" si="23"/>
        <v/>
      </c>
      <c r="F63" s="232" t="str">
        <f t="shared" si="32"/>
        <v/>
      </c>
      <c r="G63" s="232" t="str">
        <f t="shared" si="33"/>
        <v/>
      </c>
      <c r="H63" s="229"/>
      <c r="I63" s="228" t="str">
        <f t="shared" si="34"/>
        <v/>
      </c>
      <c r="J63" s="225"/>
      <c r="K63" s="225"/>
      <c r="L63" s="229" t="str">
        <f t="shared" si="35"/>
        <v/>
      </c>
      <c r="M63" s="225">
        <f t="shared" ca="1" si="9"/>
        <v>43548</v>
      </c>
      <c r="N63" s="196">
        <f t="shared" si="36"/>
        <v>0</v>
      </c>
      <c r="O63" s="235" t="str">
        <f t="shared" ca="1" si="40"/>
        <v/>
      </c>
      <c r="P63" s="235"/>
      <c r="Q63" s="234"/>
      <c r="R63" s="236" t="str">
        <f t="shared" si="28"/>
        <v/>
      </c>
      <c r="S63" s="234" t="str">
        <f t="shared" si="39"/>
        <v/>
      </c>
      <c r="T63" s="234" t="str">
        <f t="shared" si="53"/>
        <v/>
      </c>
      <c r="U63" s="238"/>
      <c r="X63" s="79" t="s">
        <v>0</v>
      </c>
      <c r="Y63" s="118"/>
      <c r="Z63" s="79"/>
      <c r="AA63" s="79"/>
      <c r="AB63" s="79"/>
      <c r="AC63" s="79"/>
      <c r="AD63" s="79"/>
      <c r="AE63" s="79"/>
      <c r="AF63" s="79"/>
      <c r="AG63" s="79"/>
      <c r="AH63" s="79"/>
      <c r="AI63" s="82">
        <v>4</v>
      </c>
      <c r="AJ63" s="164"/>
    </row>
    <row r="64" spans="2:36" ht="15.75" customHeight="1">
      <c r="B64" s="224"/>
      <c r="C64" s="227"/>
      <c r="D64" s="227">
        <f t="shared" si="31"/>
        <v>10000</v>
      </c>
      <c r="E64" s="229" t="str">
        <f t="shared" si="23"/>
        <v/>
      </c>
      <c r="F64" s="232" t="str">
        <f t="shared" si="32"/>
        <v/>
      </c>
      <c r="G64" s="232" t="str">
        <f t="shared" si="33"/>
        <v/>
      </c>
      <c r="H64" s="229"/>
      <c r="I64" s="228" t="str">
        <f t="shared" si="34"/>
        <v/>
      </c>
      <c r="J64" s="225"/>
      <c r="K64" s="225"/>
      <c r="L64" s="229" t="str">
        <f t="shared" si="35"/>
        <v/>
      </c>
      <c r="M64" s="225">
        <f t="shared" ca="1" si="9"/>
        <v>43548</v>
      </c>
      <c r="N64" s="196">
        <f t="shared" si="36"/>
        <v>0</v>
      </c>
      <c r="O64" s="235" t="str">
        <f t="shared" ca="1" si="40"/>
        <v/>
      </c>
      <c r="P64" s="235"/>
      <c r="Q64" s="234"/>
      <c r="R64" s="236" t="str">
        <f t="shared" si="28"/>
        <v/>
      </c>
      <c r="S64" s="234" t="str">
        <f t="shared" si="39"/>
        <v/>
      </c>
      <c r="T64" s="234" t="str">
        <f t="shared" si="53"/>
        <v/>
      </c>
      <c r="U64" s="238"/>
      <c r="X64" s="358" t="s">
        <v>72</v>
      </c>
      <c r="Y64" s="358"/>
      <c r="Z64" s="358"/>
      <c r="AA64" s="358"/>
      <c r="AB64" s="358"/>
      <c r="AC64" s="358"/>
      <c r="AD64" s="358"/>
      <c r="AE64" s="358"/>
      <c r="AF64" s="358"/>
      <c r="AG64" s="358"/>
      <c r="AH64" s="358"/>
      <c r="AI64" s="358"/>
    </row>
    <row r="65" spans="2:36" ht="15.75" customHeight="1">
      <c r="B65" s="224"/>
      <c r="C65" s="227"/>
      <c r="D65" s="227">
        <f t="shared" si="31"/>
        <v>10000</v>
      </c>
      <c r="E65" s="229" t="str">
        <f t="shared" si="23"/>
        <v/>
      </c>
      <c r="F65" s="232" t="str">
        <f t="shared" si="32"/>
        <v/>
      </c>
      <c r="G65" s="232" t="str">
        <f t="shared" si="33"/>
        <v/>
      </c>
      <c r="H65" s="229"/>
      <c r="I65" s="228" t="str">
        <f t="shared" si="34"/>
        <v/>
      </c>
      <c r="J65" s="225"/>
      <c r="K65" s="225"/>
      <c r="L65" s="229" t="str">
        <f t="shared" si="35"/>
        <v/>
      </c>
      <c r="M65" s="225">
        <f t="shared" ca="1" si="9"/>
        <v>43548</v>
      </c>
      <c r="N65" s="196">
        <f t="shared" si="36"/>
        <v>0</v>
      </c>
      <c r="O65" s="235" t="str">
        <f t="shared" ca="1" si="40"/>
        <v/>
      </c>
      <c r="P65" s="235"/>
      <c r="Q65" s="234"/>
      <c r="R65" s="236" t="str">
        <f t="shared" si="28"/>
        <v/>
      </c>
      <c r="S65" s="234" t="str">
        <f t="shared" si="39"/>
        <v/>
      </c>
      <c r="T65" s="234" t="str">
        <f t="shared" si="53"/>
        <v/>
      </c>
      <c r="U65" s="238"/>
      <c r="X65" s="359" t="s">
        <v>52</v>
      </c>
      <c r="Y65" s="359"/>
      <c r="Z65" s="359"/>
      <c r="AA65" s="359"/>
      <c r="AB65" s="359"/>
      <c r="AC65" s="359"/>
      <c r="AD65" s="359"/>
      <c r="AE65" s="359"/>
      <c r="AF65" s="359"/>
      <c r="AG65" s="359"/>
      <c r="AH65" s="359"/>
      <c r="AI65" s="359"/>
    </row>
    <row r="66" spans="2:36" ht="16.5" customHeight="1" thickBot="1">
      <c r="B66" s="224"/>
      <c r="C66" s="227"/>
      <c r="D66" s="227">
        <f t="shared" si="31"/>
        <v>10000</v>
      </c>
      <c r="E66" s="229" t="str">
        <f t="shared" si="23"/>
        <v/>
      </c>
      <c r="F66" s="232" t="str">
        <f t="shared" si="32"/>
        <v/>
      </c>
      <c r="G66" s="232" t="str">
        <f t="shared" si="33"/>
        <v/>
      </c>
      <c r="H66" s="229"/>
      <c r="I66" s="228" t="str">
        <f t="shared" si="34"/>
        <v/>
      </c>
      <c r="J66" s="225"/>
      <c r="K66" s="225"/>
      <c r="L66" s="229" t="str">
        <f t="shared" si="35"/>
        <v/>
      </c>
      <c r="M66" s="225">
        <f t="shared" ca="1" si="9"/>
        <v>43548</v>
      </c>
      <c r="N66" s="196">
        <f t="shared" si="36"/>
        <v>0</v>
      </c>
      <c r="O66" s="235" t="str">
        <f t="shared" ca="1" si="40"/>
        <v/>
      </c>
      <c r="P66" s="235"/>
      <c r="Q66" s="234"/>
      <c r="R66" s="236" t="str">
        <f t="shared" si="28"/>
        <v/>
      </c>
      <c r="S66" s="234" t="str">
        <f t="shared" si="39"/>
        <v/>
      </c>
      <c r="T66" s="234" t="str">
        <f t="shared" si="53"/>
        <v/>
      </c>
      <c r="U66" s="238"/>
      <c r="X66" s="359" t="s">
        <v>80</v>
      </c>
      <c r="Y66" s="359"/>
      <c r="Z66" s="359"/>
      <c r="AA66" s="359"/>
      <c r="AB66" s="359"/>
      <c r="AC66" s="359"/>
      <c r="AD66" s="359"/>
      <c r="AE66" s="359"/>
      <c r="AF66" s="359"/>
      <c r="AG66" s="359"/>
      <c r="AH66" s="359"/>
      <c r="AI66" s="359"/>
    </row>
    <row r="67" spans="2:36" ht="17.25" customHeight="1" thickTop="1" thickBot="1">
      <c r="B67" s="224"/>
      <c r="C67" s="227"/>
      <c r="D67" s="227">
        <f t="shared" si="31"/>
        <v>10000</v>
      </c>
      <c r="E67" s="229" t="str">
        <f t="shared" si="23"/>
        <v/>
      </c>
      <c r="F67" s="232" t="str">
        <f t="shared" si="32"/>
        <v/>
      </c>
      <c r="G67" s="232" t="str">
        <f t="shared" si="33"/>
        <v/>
      </c>
      <c r="H67" s="229"/>
      <c r="I67" s="228" t="str">
        <f t="shared" si="34"/>
        <v/>
      </c>
      <c r="J67" s="225"/>
      <c r="K67" s="225"/>
      <c r="L67" s="229" t="str">
        <f t="shared" si="35"/>
        <v/>
      </c>
      <c r="M67" s="225">
        <f t="shared" ca="1" si="9"/>
        <v>43548</v>
      </c>
      <c r="N67" s="196">
        <f t="shared" si="36"/>
        <v>0</v>
      </c>
      <c r="O67" s="235" t="str">
        <f t="shared" ca="1" si="40"/>
        <v/>
      </c>
      <c r="P67" s="235"/>
      <c r="Q67" s="234"/>
      <c r="R67" s="236" t="str">
        <f t="shared" si="28"/>
        <v/>
      </c>
      <c r="S67" s="234" t="str">
        <f t="shared" si="39"/>
        <v/>
      </c>
      <c r="T67" s="234" t="str">
        <f t="shared" si="53"/>
        <v/>
      </c>
      <c r="U67" s="238"/>
      <c r="X67" s="47" t="s">
        <v>4</v>
      </c>
      <c r="Y67" s="160" t="s">
        <v>47</v>
      </c>
      <c r="Z67" s="160" t="s">
        <v>6</v>
      </c>
      <c r="AA67" s="160" t="s">
        <v>21</v>
      </c>
      <c r="AB67" s="160" t="s">
        <v>29</v>
      </c>
      <c r="AC67" s="360" t="s">
        <v>7</v>
      </c>
      <c r="AD67" s="360"/>
      <c r="AE67" s="360"/>
      <c r="AF67" s="361"/>
      <c r="AG67" s="362" t="s">
        <v>33</v>
      </c>
      <c r="AH67" s="363"/>
      <c r="AI67" s="364"/>
    </row>
    <row r="68" spans="2:36" ht="16.5" customHeight="1" thickTop="1">
      <c r="B68" s="224"/>
      <c r="C68" s="227"/>
      <c r="D68" s="227">
        <f t="shared" si="31"/>
        <v>10000</v>
      </c>
      <c r="E68" s="229" t="str">
        <f t="shared" si="23"/>
        <v/>
      </c>
      <c r="F68" s="232" t="str">
        <f t="shared" si="32"/>
        <v/>
      </c>
      <c r="G68" s="232" t="str">
        <f t="shared" si="33"/>
        <v/>
      </c>
      <c r="H68" s="229"/>
      <c r="I68" s="228" t="str">
        <f t="shared" si="34"/>
        <v/>
      </c>
      <c r="J68" s="225"/>
      <c r="K68" s="225"/>
      <c r="L68" s="229" t="str">
        <f t="shared" si="35"/>
        <v/>
      </c>
      <c r="M68" s="225">
        <f t="shared" ca="1" si="9"/>
        <v>43548</v>
      </c>
      <c r="N68" s="196">
        <f t="shared" si="36"/>
        <v>0</v>
      </c>
      <c r="O68" s="235" t="str">
        <f t="shared" ca="1" si="40"/>
        <v/>
      </c>
      <c r="P68" s="235"/>
      <c r="Q68" s="234"/>
      <c r="R68" s="236" t="str">
        <f t="shared" si="28"/>
        <v/>
      </c>
      <c r="S68" s="234" t="str">
        <f t="shared" si="39"/>
        <v/>
      </c>
      <c r="T68" s="234" t="str">
        <f t="shared" si="53"/>
        <v/>
      </c>
      <c r="U68" s="238"/>
      <c r="X68" s="1"/>
      <c r="Y68" s="29"/>
      <c r="Z68" s="85" t="s">
        <v>8</v>
      </c>
      <c r="AA68" s="85" t="s">
        <v>20</v>
      </c>
      <c r="AB68" s="85" t="s">
        <v>30</v>
      </c>
      <c r="AC68" s="63" t="s">
        <v>27</v>
      </c>
      <c r="AD68" s="64" t="s">
        <v>25</v>
      </c>
      <c r="AE68" s="65" t="s">
        <v>31</v>
      </c>
      <c r="AF68" s="66" t="s">
        <v>25</v>
      </c>
      <c r="AG68" s="64" t="s">
        <v>35</v>
      </c>
      <c r="AH68" s="119" t="s">
        <v>36</v>
      </c>
      <c r="AI68" s="120" t="s">
        <v>34</v>
      </c>
      <c r="AJ68">
        <v>3</v>
      </c>
    </row>
    <row r="69" spans="2:36" ht="18" customHeight="1">
      <c r="B69" s="224"/>
      <c r="C69" s="227"/>
      <c r="D69" s="227">
        <f t="shared" si="31"/>
        <v>10000</v>
      </c>
      <c r="E69" s="229" t="str">
        <f t="shared" si="23"/>
        <v/>
      </c>
      <c r="F69" s="232" t="str">
        <f t="shared" si="32"/>
        <v/>
      </c>
      <c r="G69" s="232" t="str">
        <f t="shared" si="33"/>
        <v/>
      </c>
      <c r="H69" s="229"/>
      <c r="I69" s="228" t="str">
        <f t="shared" si="34"/>
        <v/>
      </c>
      <c r="J69" s="225"/>
      <c r="K69" s="225"/>
      <c r="L69" s="229" t="str">
        <f t="shared" si="35"/>
        <v/>
      </c>
      <c r="M69" s="225">
        <f t="shared" ca="1" si="9"/>
        <v>43548</v>
      </c>
      <c r="N69" s="196">
        <f t="shared" si="36"/>
        <v>0</v>
      </c>
      <c r="O69" s="235" t="str">
        <f t="shared" ca="1" si="40"/>
        <v/>
      </c>
      <c r="P69" s="235"/>
      <c r="Q69" s="234"/>
      <c r="R69" s="236" t="str">
        <f t="shared" si="28"/>
        <v/>
      </c>
      <c r="S69" s="234" t="str">
        <f t="shared" si="39"/>
        <v/>
      </c>
      <c r="T69" s="234" t="str">
        <f t="shared" si="53"/>
        <v/>
      </c>
      <c r="U69" s="238"/>
      <c r="X69" s="1"/>
      <c r="Y69" s="2" t="s">
        <v>41</v>
      </c>
      <c r="Z69" s="29" t="s">
        <v>8</v>
      </c>
      <c r="AA69" s="29" t="s">
        <v>42</v>
      </c>
      <c r="AB69" s="29" t="s">
        <v>9</v>
      </c>
      <c r="AC69" s="67" t="s">
        <v>28</v>
      </c>
      <c r="AD69" s="68" t="s">
        <v>26</v>
      </c>
      <c r="AE69" s="69" t="s">
        <v>10</v>
      </c>
      <c r="AF69" s="70" t="s">
        <v>32</v>
      </c>
      <c r="AG69" s="90" t="s">
        <v>28</v>
      </c>
      <c r="AH69" s="91" t="s">
        <v>37</v>
      </c>
      <c r="AI69" s="92" t="s">
        <v>38</v>
      </c>
    </row>
    <row r="70" spans="2:36" ht="18" customHeight="1">
      <c r="B70" s="224"/>
      <c r="C70" s="227"/>
      <c r="D70" s="227">
        <f t="shared" si="31"/>
        <v>10000</v>
      </c>
      <c r="E70" s="229" t="str">
        <f t="shared" si="23"/>
        <v/>
      </c>
      <c r="F70" s="232" t="str">
        <f t="shared" si="32"/>
        <v/>
      </c>
      <c r="G70" s="232" t="str">
        <f t="shared" si="33"/>
        <v/>
      </c>
      <c r="H70" s="229"/>
      <c r="I70" s="228" t="str">
        <f t="shared" si="34"/>
        <v/>
      </c>
      <c r="J70" s="225"/>
      <c r="K70" s="225"/>
      <c r="L70" s="229" t="str">
        <f t="shared" si="35"/>
        <v/>
      </c>
      <c r="M70" s="225">
        <f t="shared" ca="1" si="9"/>
        <v>43548</v>
      </c>
      <c r="N70" s="196">
        <f t="shared" si="36"/>
        <v>0</v>
      </c>
      <c r="O70" s="235" t="str">
        <f t="shared" ca="1" si="40"/>
        <v/>
      </c>
      <c r="P70" s="235"/>
      <c r="Q70" s="234"/>
      <c r="R70" s="236" t="str">
        <f t="shared" si="28"/>
        <v/>
      </c>
      <c r="S70" s="234" t="str">
        <f t="shared" si="39"/>
        <v/>
      </c>
      <c r="T70" s="234" t="str">
        <f t="shared" si="53"/>
        <v/>
      </c>
      <c r="U70" s="238"/>
      <c r="X70" s="1">
        <v>1</v>
      </c>
      <c r="Y70" s="2" t="s">
        <v>58</v>
      </c>
      <c r="Z70" s="2"/>
      <c r="AA70" s="2"/>
      <c r="AB70" s="3">
        <v>750</v>
      </c>
      <c r="AC70" s="4">
        <v>3051.2</v>
      </c>
      <c r="AD70" s="5">
        <f>AC70*AB70</f>
        <v>2288400</v>
      </c>
      <c r="AE70" s="6">
        <v>2690.95</v>
      </c>
      <c r="AF70" s="7">
        <f>AE70*AB70</f>
        <v>2018212.4999999998</v>
      </c>
      <c r="AG70" s="5">
        <f>AD70</f>
        <v>2288400</v>
      </c>
      <c r="AH70" s="8">
        <f>AF70</f>
        <v>2018212.4999999998</v>
      </c>
      <c r="AI70" s="9">
        <f>AG70+AH70</f>
        <v>4306612.5</v>
      </c>
    </row>
    <row r="71" spans="2:36" ht="18" customHeight="1">
      <c r="B71" s="224"/>
      <c r="C71" s="227"/>
      <c r="D71" s="227">
        <f t="shared" si="31"/>
        <v>10000</v>
      </c>
      <c r="E71" s="229" t="str">
        <f t="shared" si="23"/>
        <v/>
      </c>
      <c r="F71" s="232" t="str">
        <f t="shared" si="32"/>
        <v/>
      </c>
      <c r="G71" s="232" t="str">
        <f t="shared" si="33"/>
        <v/>
      </c>
      <c r="H71" s="229"/>
      <c r="I71" s="228" t="str">
        <f t="shared" si="34"/>
        <v/>
      </c>
      <c r="J71" s="225"/>
      <c r="K71" s="225"/>
      <c r="L71" s="229" t="str">
        <f t="shared" si="35"/>
        <v/>
      </c>
      <c r="M71" s="225">
        <f t="shared" ca="1" si="9"/>
        <v>43548</v>
      </c>
      <c r="N71" s="196">
        <f t="shared" si="36"/>
        <v>0</v>
      </c>
      <c r="O71" s="235" t="str">
        <f t="shared" ca="1" si="40"/>
        <v/>
      </c>
      <c r="P71" s="235"/>
      <c r="Q71" s="234"/>
      <c r="R71" s="236" t="str">
        <f t="shared" si="28"/>
        <v/>
      </c>
      <c r="S71" s="234" t="str">
        <f t="shared" si="39"/>
        <v/>
      </c>
      <c r="T71" s="234" t="str">
        <f t="shared" si="53"/>
        <v/>
      </c>
      <c r="U71" s="238"/>
      <c r="X71" s="1">
        <v>2</v>
      </c>
      <c r="Y71" s="2" t="s">
        <v>59</v>
      </c>
      <c r="Z71" s="2"/>
      <c r="AA71" s="2"/>
      <c r="AB71" s="3">
        <v>650</v>
      </c>
      <c r="AC71" s="4">
        <v>0</v>
      </c>
      <c r="AD71" s="5">
        <f t="shared" ref="AD71:AD74" si="55">AC71*AB71</f>
        <v>0</v>
      </c>
      <c r="AE71" s="6">
        <v>228.34</v>
      </c>
      <c r="AF71" s="7">
        <f t="shared" ref="AF71:AF74" si="56">AE71*AB71</f>
        <v>148421</v>
      </c>
      <c r="AG71" s="5">
        <f t="shared" ref="AG71:AG74" si="57">AD71</f>
        <v>0</v>
      </c>
      <c r="AH71" s="8">
        <f t="shared" ref="AH71:AH74" si="58">AF71</f>
        <v>148421</v>
      </c>
      <c r="AI71" s="9">
        <f t="shared" ref="AI71:AI74" si="59">AG71+AH71</f>
        <v>148421</v>
      </c>
    </row>
    <row r="72" spans="2:36" ht="18" customHeight="1">
      <c r="B72" s="224"/>
      <c r="C72" s="227"/>
      <c r="D72" s="227">
        <f t="shared" si="31"/>
        <v>10000</v>
      </c>
      <c r="E72" s="229" t="str">
        <f t="shared" si="23"/>
        <v/>
      </c>
      <c r="F72" s="232" t="str">
        <f t="shared" si="32"/>
        <v/>
      </c>
      <c r="G72" s="232" t="str">
        <f t="shared" si="33"/>
        <v/>
      </c>
      <c r="H72" s="229"/>
      <c r="I72" s="228" t="str">
        <f t="shared" si="34"/>
        <v/>
      </c>
      <c r="J72" s="225"/>
      <c r="K72" s="225"/>
      <c r="L72" s="229" t="str">
        <f t="shared" si="35"/>
        <v/>
      </c>
      <c r="M72" s="225">
        <f t="shared" ca="1" si="9"/>
        <v>43548</v>
      </c>
      <c r="N72" s="196">
        <f t="shared" si="36"/>
        <v>0</v>
      </c>
      <c r="O72" s="235" t="str">
        <f t="shared" ca="1" si="40"/>
        <v/>
      </c>
      <c r="P72" s="235"/>
      <c r="Q72" s="234"/>
      <c r="R72" s="236" t="str">
        <f t="shared" si="28"/>
        <v/>
      </c>
      <c r="S72" s="234" t="str">
        <f t="shared" si="39"/>
        <v/>
      </c>
      <c r="T72" s="234" t="str">
        <f t="shared" si="53"/>
        <v/>
      </c>
      <c r="U72" s="238"/>
      <c r="X72" s="1"/>
      <c r="Y72" s="2" t="s">
        <v>60</v>
      </c>
      <c r="Z72" s="2"/>
      <c r="AA72" s="2"/>
      <c r="AB72" s="3">
        <v>200</v>
      </c>
      <c r="AC72" s="4">
        <v>0</v>
      </c>
      <c r="AD72" s="5">
        <f t="shared" si="55"/>
        <v>0</v>
      </c>
      <c r="AE72" s="6">
        <v>142.63</v>
      </c>
      <c r="AF72" s="7">
        <f t="shared" si="56"/>
        <v>28526</v>
      </c>
      <c r="AG72" s="5">
        <f t="shared" si="57"/>
        <v>0</v>
      </c>
      <c r="AH72" s="8">
        <f t="shared" si="58"/>
        <v>28526</v>
      </c>
      <c r="AI72" s="9">
        <f t="shared" si="59"/>
        <v>28526</v>
      </c>
    </row>
    <row r="73" spans="2:36" ht="18" customHeight="1">
      <c r="B73" s="224"/>
      <c r="C73" s="227"/>
      <c r="D73" s="227">
        <f t="shared" si="31"/>
        <v>10000</v>
      </c>
      <c r="E73" s="229" t="str">
        <f t="shared" si="23"/>
        <v/>
      </c>
      <c r="F73" s="232" t="str">
        <f t="shared" si="32"/>
        <v/>
      </c>
      <c r="G73" s="232" t="str">
        <f t="shared" si="33"/>
        <v/>
      </c>
      <c r="H73" s="229"/>
      <c r="I73" s="228" t="str">
        <f t="shared" si="34"/>
        <v/>
      </c>
      <c r="J73" s="225"/>
      <c r="K73" s="225"/>
      <c r="L73" s="229" t="str">
        <f t="shared" si="35"/>
        <v/>
      </c>
      <c r="M73" s="225">
        <f t="shared" ca="1" si="9"/>
        <v>43548</v>
      </c>
      <c r="N73" s="196">
        <f t="shared" si="36"/>
        <v>0</v>
      </c>
      <c r="O73" s="235" t="str">
        <f t="shared" ca="1" si="40"/>
        <v/>
      </c>
      <c r="P73" s="235"/>
      <c r="Q73" s="234"/>
      <c r="R73" s="236" t="str">
        <f t="shared" si="28"/>
        <v/>
      </c>
      <c r="S73" s="234" t="str">
        <f t="shared" si="39"/>
        <v/>
      </c>
      <c r="T73" s="234" t="str">
        <f t="shared" si="53"/>
        <v/>
      </c>
      <c r="U73" s="238"/>
      <c r="X73" s="1"/>
      <c r="Y73" s="2"/>
      <c r="Z73" s="2"/>
      <c r="AA73" s="2"/>
      <c r="AB73" s="3"/>
      <c r="AC73" s="4"/>
      <c r="AD73" s="5">
        <f t="shared" si="55"/>
        <v>0</v>
      </c>
      <c r="AE73" s="6"/>
      <c r="AF73" s="7">
        <f t="shared" si="56"/>
        <v>0</v>
      </c>
      <c r="AG73" s="5">
        <f t="shared" si="57"/>
        <v>0</v>
      </c>
      <c r="AH73" s="8">
        <f t="shared" si="58"/>
        <v>0</v>
      </c>
      <c r="AI73" s="9">
        <f t="shared" si="59"/>
        <v>0</v>
      </c>
    </row>
    <row r="74" spans="2:36" ht="18.75" customHeight="1" thickBot="1">
      <c r="B74" s="224"/>
      <c r="C74" s="227"/>
      <c r="D74" s="227">
        <f t="shared" si="31"/>
        <v>10000</v>
      </c>
      <c r="E74" s="229" t="str">
        <f t="shared" si="23"/>
        <v/>
      </c>
      <c r="F74" s="232" t="str">
        <f t="shared" si="32"/>
        <v/>
      </c>
      <c r="G74" s="232" t="str">
        <f t="shared" si="33"/>
        <v/>
      </c>
      <c r="H74" s="229"/>
      <c r="I74" s="228" t="str">
        <f t="shared" si="34"/>
        <v/>
      </c>
      <c r="J74" s="225"/>
      <c r="K74" s="225"/>
      <c r="L74" s="229" t="str">
        <f t="shared" si="35"/>
        <v/>
      </c>
      <c r="M74" s="225">
        <f t="shared" ca="1" si="9"/>
        <v>43548</v>
      </c>
      <c r="N74" s="196">
        <f t="shared" si="36"/>
        <v>0</v>
      </c>
      <c r="O74" s="235" t="str">
        <f t="shared" ca="1" si="40"/>
        <v/>
      </c>
      <c r="P74" s="235"/>
      <c r="Q74" s="234"/>
      <c r="R74" s="236" t="str">
        <f t="shared" si="28"/>
        <v/>
      </c>
      <c r="S74" s="234" t="str">
        <f t="shared" si="39"/>
        <v/>
      </c>
      <c r="T74" s="234" t="str">
        <f t="shared" si="53"/>
        <v/>
      </c>
      <c r="U74" s="238"/>
      <c r="X74" s="10"/>
      <c r="Y74" s="11"/>
      <c r="Z74" s="11"/>
      <c r="AA74" s="11"/>
      <c r="AB74" s="12"/>
      <c r="AC74" s="13"/>
      <c r="AD74" s="5">
        <f t="shared" si="55"/>
        <v>0</v>
      </c>
      <c r="AE74" s="15"/>
      <c r="AF74" s="7">
        <f t="shared" si="56"/>
        <v>0</v>
      </c>
      <c r="AG74" s="5">
        <f t="shared" si="57"/>
        <v>0</v>
      </c>
      <c r="AH74" s="8">
        <f t="shared" si="58"/>
        <v>0</v>
      </c>
      <c r="AI74" s="9">
        <f t="shared" si="59"/>
        <v>0</v>
      </c>
    </row>
    <row r="75" spans="2:36" ht="19.5" customHeight="1" thickTop="1" thickBot="1">
      <c r="B75" s="224"/>
      <c r="C75" s="227"/>
      <c r="D75" s="227">
        <f t="shared" si="31"/>
        <v>10000</v>
      </c>
      <c r="E75" s="229" t="str">
        <f t="shared" si="23"/>
        <v/>
      </c>
      <c r="F75" s="232" t="str">
        <f t="shared" si="32"/>
        <v/>
      </c>
      <c r="G75" s="232" t="str">
        <f t="shared" si="33"/>
        <v/>
      </c>
      <c r="H75" s="229"/>
      <c r="I75" s="228" t="str">
        <f t="shared" si="34"/>
        <v/>
      </c>
      <c r="J75" s="225"/>
      <c r="K75" s="225"/>
      <c r="L75" s="229" t="str">
        <f t="shared" si="35"/>
        <v/>
      </c>
      <c r="M75" s="225">
        <f t="shared" ca="1" si="9"/>
        <v>43548</v>
      </c>
      <c r="N75" s="196">
        <f t="shared" si="36"/>
        <v>0</v>
      </c>
      <c r="O75" s="235" t="str">
        <f t="shared" ca="1" si="40"/>
        <v/>
      </c>
      <c r="P75" s="235"/>
      <c r="Q75" s="234"/>
      <c r="R75" s="236" t="str">
        <f t="shared" si="28"/>
        <v/>
      </c>
      <c r="S75" s="234" t="str">
        <f t="shared" si="39"/>
        <v/>
      </c>
      <c r="T75" s="234" t="str">
        <f t="shared" si="53"/>
        <v/>
      </c>
      <c r="U75" s="238"/>
      <c r="X75" s="154"/>
      <c r="Y75" s="20" t="s">
        <v>50</v>
      </c>
      <c r="Z75" s="20"/>
      <c r="AA75" s="20"/>
      <c r="AB75" s="21"/>
      <c r="AC75" s="22">
        <f t="shared" ref="AC75:AI75" si="60">SUM(AC70:AC74)</f>
        <v>3051.2</v>
      </c>
      <c r="AD75" s="23">
        <f t="shared" si="60"/>
        <v>2288400</v>
      </c>
      <c r="AE75" s="24">
        <f t="shared" si="60"/>
        <v>3061.92</v>
      </c>
      <c r="AF75" s="25">
        <f t="shared" si="60"/>
        <v>2195159.5</v>
      </c>
      <c r="AG75" s="23">
        <f t="shared" si="60"/>
        <v>2288400</v>
      </c>
      <c r="AH75" s="26">
        <f t="shared" si="60"/>
        <v>2195159.5</v>
      </c>
      <c r="AI75" s="27">
        <f t="shared" si="60"/>
        <v>4483559.5</v>
      </c>
    </row>
    <row r="76" spans="2:36" ht="18.75" customHeight="1" thickTop="1">
      <c r="B76" s="224"/>
      <c r="C76" s="227"/>
      <c r="D76" s="227">
        <f t="shared" si="31"/>
        <v>10000</v>
      </c>
      <c r="E76" s="229" t="str">
        <f t="shared" si="23"/>
        <v/>
      </c>
      <c r="F76" s="232" t="str">
        <f t="shared" si="32"/>
        <v/>
      </c>
      <c r="G76" s="232" t="str">
        <f t="shared" si="33"/>
        <v/>
      </c>
      <c r="H76" s="229"/>
      <c r="I76" s="228" t="str">
        <f t="shared" si="34"/>
        <v/>
      </c>
      <c r="J76" s="225"/>
      <c r="K76" s="225"/>
      <c r="L76" s="229" t="str">
        <f t="shared" si="35"/>
        <v/>
      </c>
      <c r="M76" s="225">
        <f t="shared" ca="1" si="9"/>
        <v>43548</v>
      </c>
      <c r="N76" s="196">
        <f t="shared" si="36"/>
        <v>0</v>
      </c>
      <c r="O76" s="235" t="str">
        <f t="shared" ca="1" si="40"/>
        <v/>
      </c>
      <c r="P76" s="235"/>
      <c r="Q76" s="234"/>
      <c r="R76" s="236" t="str">
        <f t="shared" si="28"/>
        <v/>
      </c>
      <c r="S76" s="234" t="str">
        <f t="shared" si="39"/>
        <v/>
      </c>
      <c r="T76" s="234" t="str">
        <f t="shared" si="53"/>
        <v/>
      </c>
      <c r="U76" s="238"/>
      <c r="X76" s="47"/>
      <c r="Y76" s="159" t="s">
        <v>48</v>
      </c>
      <c r="Z76" s="159"/>
      <c r="AA76" s="159"/>
      <c r="AB76" s="49">
        <v>0</v>
      </c>
      <c r="AC76" s="50">
        <v>0</v>
      </c>
      <c r="AD76" s="51">
        <v>0</v>
      </c>
      <c r="AE76" s="53">
        <v>0</v>
      </c>
      <c r="AF76" s="51">
        <v>0</v>
      </c>
      <c r="AG76" s="51">
        <v>0</v>
      </c>
      <c r="AH76" s="51">
        <v>0</v>
      </c>
      <c r="AI76" s="54">
        <v>0</v>
      </c>
    </row>
    <row r="77" spans="2:36" ht="18" customHeight="1">
      <c r="B77" s="224"/>
      <c r="C77" s="227"/>
      <c r="D77" s="227">
        <f t="shared" si="31"/>
        <v>10000</v>
      </c>
      <c r="E77" s="229" t="str">
        <f t="shared" si="23"/>
        <v/>
      </c>
      <c r="F77" s="232" t="str">
        <f t="shared" si="32"/>
        <v/>
      </c>
      <c r="G77" s="232" t="str">
        <f t="shared" si="33"/>
        <v/>
      </c>
      <c r="H77" s="229"/>
      <c r="I77" s="228" t="str">
        <f t="shared" si="34"/>
        <v/>
      </c>
      <c r="J77" s="225"/>
      <c r="K77" s="225"/>
      <c r="L77" s="229" t="str">
        <f t="shared" si="35"/>
        <v/>
      </c>
      <c r="M77" s="225">
        <f t="shared" ca="1" si="9"/>
        <v>43548</v>
      </c>
      <c r="N77" s="196">
        <f t="shared" si="36"/>
        <v>0</v>
      </c>
      <c r="O77" s="235" t="str">
        <f t="shared" ca="1" si="40"/>
        <v/>
      </c>
      <c r="P77" s="235"/>
      <c r="Q77" s="234"/>
      <c r="R77" s="236" t="str">
        <f t="shared" si="28"/>
        <v/>
      </c>
      <c r="S77" s="234" t="str">
        <f t="shared" si="39"/>
        <v/>
      </c>
      <c r="T77" s="234" t="str">
        <f t="shared" si="53"/>
        <v/>
      </c>
      <c r="U77" s="238"/>
      <c r="X77" s="1">
        <v>4</v>
      </c>
      <c r="Y77" s="2" t="s">
        <v>45</v>
      </c>
      <c r="Z77" s="2"/>
      <c r="AA77" s="2"/>
      <c r="AB77" s="3">
        <v>22.5</v>
      </c>
      <c r="AC77" s="4">
        <v>0</v>
      </c>
      <c r="AD77" s="5">
        <f t="shared" ref="AD77" si="61">AC77*AB77</f>
        <v>0</v>
      </c>
      <c r="AE77" s="6">
        <v>2919.29</v>
      </c>
      <c r="AF77" s="5">
        <f t="shared" ref="AF77:AF79" si="62">AE77*AB77</f>
        <v>65684.024999999994</v>
      </c>
      <c r="AG77" s="5">
        <f t="shared" ref="AG77:AG79" si="63">AD77</f>
        <v>0</v>
      </c>
      <c r="AH77" s="5">
        <f t="shared" ref="AH77:AH79" si="64">AF77</f>
        <v>65684.024999999994</v>
      </c>
      <c r="AI77" s="9">
        <f t="shared" ref="AI77:AI79" si="65">AG77+AH77</f>
        <v>65684.024999999994</v>
      </c>
    </row>
    <row r="78" spans="2:36" ht="18" customHeight="1">
      <c r="B78" s="224"/>
      <c r="C78" s="227"/>
      <c r="D78" s="227">
        <f t="shared" si="31"/>
        <v>10000</v>
      </c>
      <c r="E78" s="229" t="str">
        <f t="shared" si="23"/>
        <v/>
      </c>
      <c r="F78" s="232" t="str">
        <f t="shared" si="32"/>
        <v/>
      </c>
      <c r="G78" s="232" t="str">
        <f t="shared" si="33"/>
        <v/>
      </c>
      <c r="H78" s="229"/>
      <c r="I78" s="228" t="str">
        <f t="shared" si="34"/>
        <v/>
      </c>
      <c r="J78" s="225"/>
      <c r="K78" s="225"/>
      <c r="L78" s="229" t="str">
        <f t="shared" si="35"/>
        <v/>
      </c>
      <c r="M78" s="225">
        <f t="shared" ref="M78:M141" ca="1" si="66">TODAY()</f>
        <v>43548</v>
      </c>
      <c r="N78" s="196">
        <f t="shared" si="36"/>
        <v>0</v>
      </c>
      <c r="O78" s="235" t="str">
        <f t="shared" ca="1" si="40"/>
        <v/>
      </c>
      <c r="P78" s="235"/>
      <c r="Q78" s="234"/>
      <c r="R78" s="236" t="str">
        <f t="shared" si="28"/>
        <v/>
      </c>
      <c r="S78" s="234" t="str">
        <f t="shared" si="39"/>
        <v/>
      </c>
      <c r="T78" s="234" t="str">
        <f t="shared" si="53"/>
        <v/>
      </c>
      <c r="U78" s="238"/>
      <c r="X78" s="1">
        <v>5</v>
      </c>
      <c r="Y78" s="2" t="s">
        <v>46</v>
      </c>
      <c r="Z78" s="2"/>
      <c r="AA78" s="2"/>
      <c r="AB78" s="3">
        <v>0</v>
      </c>
      <c r="AC78" s="4">
        <v>0</v>
      </c>
      <c r="AD78" s="5">
        <v>0</v>
      </c>
      <c r="AE78" s="6"/>
      <c r="AF78" s="5">
        <f t="shared" si="62"/>
        <v>0</v>
      </c>
      <c r="AG78" s="5">
        <f t="shared" si="63"/>
        <v>0</v>
      </c>
      <c r="AH78" s="5">
        <f t="shared" si="64"/>
        <v>0</v>
      </c>
      <c r="AI78" s="9">
        <f t="shared" si="65"/>
        <v>0</v>
      </c>
    </row>
    <row r="79" spans="2:36" ht="18" customHeight="1">
      <c r="B79" s="224"/>
      <c r="C79" s="227"/>
      <c r="D79" s="227">
        <f t="shared" si="31"/>
        <v>10000</v>
      </c>
      <c r="E79" s="229" t="str">
        <f t="shared" si="23"/>
        <v/>
      </c>
      <c r="F79" s="232" t="str">
        <f t="shared" si="32"/>
        <v/>
      </c>
      <c r="G79" s="232" t="str">
        <f t="shared" si="33"/>
        <v/>
      </c>
      <c r="H79" s="229"/>
      <c r="I79" s="228" t="str">
        <f t="shared" si="34"/>
        <v/>
      </c>
      <c r="J79" s="225"/>
      <c r="K79" s="225"/>
      <c r="L79" s="229" t="str">
        <f t="shared" si="35"/>
        <v/>
      </c>
      <c r="M79" s="225">
        <f t="shared" ca="1" si="66"/>
        <v>43548</v>
      </c>
      <c r="N79" s="196">
        <f t="shared" si="36"/>
        <v>0</v>
      </c>
      <c r="O79" s="235" t="str">
        <f t="shared" ca="1" si="40"/>
        <v/>
      </c>
      <c r="P79" s="235"/>
      <c r="Q79" s="234"/>
      <c r="R79" s="236" t="str">
        <f t="shared" si="28"/>
        <v/>
      </c>
      <c r="S79" s="234" t="str">
        <f t="shared" si="39"/>
        <v/>
      </c>
      <c r="T79" s="234" t="str">
        <f t="shared" si="53"/>
        <v/>
      </c>
      <c r="U79" s="238"/>
      <c r="X79" s="1">
        <v>6</v>
      </c>
      <c r="Y79" s="2"/>
      <c r="Z79" s="2"/>
      <c r="AA79" s="2"/>
      <c r="AB79" s="3"/>
      <c r="AC79" s="4"/>
      <c r="AD79" s="5">
        <f t="shared" ref="AD79" si="67">AC79*AB79</f>
        <v>0</v>
      </c>
      <c r="AE79" s="6"/>
      <c r="AF79" s="5">
        <f t="shared" si="62"/>
        <v>0</v>
      </c>
      <c r="AG79" s="5">
        <f t="shared" si="63"/>
        <v>0</v>
      </c>
      <c r="AH79" s="5">
        <f t="shared" si="64"/>
        <v>0</v>
      </c>
      <c r="AI79" s="9">
        <f t="shared" si="65"/>
        <v>0</v>
      </c>
    </row>
    <row r="80" spans="2:36" ht="18" customHeight="1">
      <c r="B80" s="224"/>
      <c r="C80" s="227"/>
      <c r="D80" s="227">
        <f t="shared" si="31"/>
        <v>10000</v>
      </c>
      <c r="E80" s="229" t="str">
        <f t="shared" ref="E80:E143" si="68">IFERROR(VLOOKUP(C80,W:AI,12,FALSE),"")</f>
        <v/>
      </c>
      <c r="F80" s="232" t="str">
        <f t="shared" si="32"/>
        <v/>
      </c>
      <c r="G80" s="232" t="str">
        <f t="shared" si="33"/>
        <v/>
      </c>
      <c r="H80" s="229"/>
      <c r="I80" s="228" t="str">
        <f t="shared" si="34"/>
        <v/>
      </c>
      <c r="J80" s="225"/>
      <c r="K80" s="225"/>
      <c r="L80" s="229" t="str">
        <f t="shared" si="35"/>
        <v/>
      </c>
      <c r="M80" s="225">
        <f t="shared" ca="1" si="66"/>
        <v>43548</v>
      </c>
      <c r="N80" s="196">
        <f t="shared" si="36"/>
        <v>0</v>
      </c>
      <c r="O80" s="235" t="str">
        <f t="shared" ca="1" si="40"/>
        <v/>
      </c>
      <c r="P80" s="235"/>
      <c r="Q80" s="234"/>
      <c r="R80" s="236" t="str">
        <f t="shared" ref="R80:R143" si="69">IF(K80=0,"",(DATEDIF(K80,M80,"d")-15))</f>
        <v/>
      </c>
      <c r="S80" s="234" t="str">
        <f t="shared" si="39"/>
        <v/>
      </c>
      <c r="T80" s="234" t="str">
        <f t="shared" si="53"/>
        <v/>
      </c>
      <c r="U80" s="238"/>
      <c r="X80" s="10"/>
      <c r="Y80" s="11"/>
      <c r="Z80" s="11"/>
      <c r="AA80" s="11"/>
      <c r="AB80" s="12"/>
      <c r="AC80" s="13"/>
      <c r="AD80" s="52"/>
      <c r="AE80" s="15"/>
      <c r="AF80" s="52"/>
      <c r="AG80" s="52"/>
      <c r="AH80" s="52"/>
      <c r="AI80" s="18"/>
    </row>
    <row r="81" spans="2:36" ht="18.75" customHeight="1" thickBot="1">
      <c r="B81" s="224"/>
      <c r="C81" s="227"/>
      <c r="D81" s="227">
        <f t="shared" si="31"/>
        <v>10000</v>
      </c>
      <c r="E81" s="229" t="str">
        <f t="shared" si="68"/>
        <v/>
      </c>
      <c r="F81" s="232" t="str">
        <f t="shared" si="32"/>
        <v/>
      </c>
      <c r="G81" s="232" t="str">
        <f t="shared" si="33"/>
        <v/>
      </c>
      <c r="H81" s="229"/>
      <c r="I81" s="228" t="str">
        <f t="shared" si="34"/>
        <v/>
      </c>
      <c r="J81" s="225"/>
      <c r="K81" s="225"/>
      <c r="L81" s="229" t="str">
        <f t="shared" si="35"/>
        <v/>
      </c>
      <c r="M81" s="225">
        <f t="shared" ca="1" si="66"/>
        <v>43548</v>
      </c>
      <c r="N81" s="196">
        <f t="shared" si="36"/>
        <v>0</v>
      </c>
      <c r="O81" s="235" t="str">
        <f t="shared" ca="1" si="40"/>
        <v/>
      </c>
      <c r="P81" s="235"/>
      <c r="Q81" s="234"/>
      <c r="R81" s="236" t="str">
        <f t="shared" si="69"/>
        <v/>
      </c>
      <c r="S81" s="234" t="str">
        <f t="shared" si="39"/>
        <v/>
      </c>
      <c r="T81" s="234" t="str">
        <f t="shared" si="53"/>
        <v/>
      </c>
      <c r="U81" s="238"/>
      <c r="X81" s="32"/>
      <c r="Y81" s="33" t="s">
        <v>49</v>
      </c>
      <c r="Z81" s="33"/>
      <c r="AA81" s="33"/>
      <c r="AB81" s="34"/>
      <c r="AC81" s="34">
        <f t="shared" ref="AC81:AI81" si="70">SUM(AC76:AC80)</f>
        <v>0</v>
      </c>
      <c r="AD81" s="34">
        <f t="shared" si="70"/>
        <v>0</v>
      </c>
      <c r="AE81" s="34">
        <f t="shared" si="70"/>
        <v>2919.29</v>
      </c>
      <c r="AF81" s="34">
        <f t="shared" si="70"/>
        <v>65684.024999999994</v>
      </c>
      <c r="AG81" s="34">
        <f t="shared" si="70"/>
        <v>0</v>
      </c>
      <c r="AH81" s="34">
        <f t="shared" si="70"/>
        <v>65684.024999999994</v>
      </c>
      <c r="AI81" s="35">
        <f t="shared" si="70"/>
        <v>65684.024999999994</v>
      </c>
    </row>
    <row r="82" spans="2:36" ht="19.5" customHeight="1" thickTop="1" thickBot="1">
      <c r="B82" s="224"/>
      <c r="C82" s="227"/>
      <c r="D82" s="227">
        <f t="shared" si="31"/>
        <v>10000</v>
      </c>
      <c r="E82" s="229" t="str">
        <f t="shared" si="68"/>
        <v/>
      </c>
      <c r="F82" s="232" t="str">
        <f t="shared" si="32"/>
        <v/>
      </c>
      <c r="G82" s="232" t="str">
        <f t="shared" si="33"/>
        <v/>
      </c>
      <c r="H82" s="229"/>
      <c r="I82" s="228" t="str">
        <f t="shared" si="34"/>
        <v/>
      </c>
      <c r="J82" s="225"/>
      <c r="K82" s="225"/>
      <c r="L82" s="229" t="str">
        <f t="shared" si="35"/>
        <v/>
      </c>
      <c r="M82" s="225">
        <f t="shared" ca="1" si="66"/>
        <v>43548</v>
      </c>
      <c r="N82" s="196">
        <f t="shared" si="36"/>
        <v>0</v>
      </c>
      <c r="O82" s="235" t="str">
        <f t="shared" ca="1" si="40"/>
        <v/>
      </c>
      <c r="P82" s="235"/>
      <c r="Q82" s="234"/>
      <c r="R82" s="236" t="str">
        <f t="shared" si="69"/>
        <v/>
      </c>
      <c r="S82" s="234" t="str">
        <f t="shared" si="39"/>
        <v/>
      </c>
      <c r="T82" s="234" t="str">
        <f t="shared" si="53"/>
        <v/>
      </c>
      <c r="U82" s="238"/>
      <c r="X82" s="154"/>
      <c r="Y82" s="20" t="s">
        <v>11</v>
      </c>
      <c r="Z82" s="20"/>
      <c r="AA82" s="36"/>
      <c r="AB82" s="21"/>
      <c r="AC82" s="22">
        <v>0</v>
      </c>
      <c r="AD82" s="23">
        <f>AD75+AD81</f>
        <v>2288400</v>
      </c>
      <c r="AE82" s="37">
        <v>0</v>
      </c>
      <c r="AF82" s="55">
        <f>AF75+AF81</f>
        <v>2260843.5249999999</v>
      </c>
      <c r="AG82" s="39">
        <f>AG75+AG81</f>
        <v>2288400</v>
      </c>
      <c r="AH82" s="40">
        <f>AH75+AH81</f>
        <v>2260843.5249999999</v>
      </c>
      <c r="AI82" s="27">
        <f>AI75+AI81</f>
        <v>4549243.5250000004</v>
      </c>
    </row>
    <row r="83" spans="2:36" ht="18.75" customHeight="1" thickTop="1">
      <c r="B83" s="224"/>
      <c r="C83" s="227"/>
      <c r="D83" s="227">
        <f t="shared" si="31"/>
        <v>10000</v>
      </c>
      <c r="E83" s="229" t="str">
        <f t="shared" si="68"/>
        <v/>
      </c>
      <c r="F83" s="232" t="str">
        <f t="shared" si="32"/>
        <v/>
      </c>
      <c r="G83" s="232" t="str">
        <f t="shared" si="33"/>
        <v/>
      </c>
      <c r="H83" s="229"/>
      <c r="I83" s="228" t="str">
        <f t="shared" si="34"/>
        <v/>
      </c>
      <c r="J83" s="225"/>
      <c r="K83" s="225"/>
      <c r="L83" s="229" t="str">
        <f t="shared" si="35"/>
        <v/>
      </c>
      <c r="M83" s="225">
        <f t="shared" ca="1" si="66"/>
        <v>43548</v>
      </c>
      <c r="N83" s="196">
        <f t="shared" si="36"/>
        <v>0</v>
      </c>
      <c r="O83" s="235" t="str">
        <f t="shared" ca="1" si="40"/>
        <v/>
      </c>
      <c r="P83" s="235"/>
      <c r="Q83" s="234"/>
      <c r="R83" s="236" t="str">
        <f t="shared" si="69"/>
        <v/>
      </c>
      <c r="S83" s="234" t="str">
        <f t="shared" si="39"/>
        <v/>
      </c>
      <c r="T83" s="234" t="str">
        <f t="shared" si="53"/>
        <v/>
      </c>
      <c r="U83" s="238"/>
      <c r="X83" s="28"/>
      <c r="Y83" s="41" t="s">
        <v>12</v>
      </c>
      <c r="Z83" s="29">
        <v>0</v>
      </c>
      <c r="AA83" s="29">
        <v>0</v>
      </c>
      <c r="AB83" s="30">
        <v>0</v>
      </c>
      <c r="AC83" s="30">
        <v>0</v>
      </c>
      <c r="AD83" s="30">
        <v>0</v>
      </c>
      <c r="AE83" s="30">
        <v>0</v>
      </c>
      <c r="AF83" s="30">
        <v>0</v>
      </c>
      <c r="AG83" s="30">
        <v>0</v>
      </c>
      <c r="AH83" s="31">
        <v>0</v>
      </c>
      <c r="AI83" s="42">
        <v>0</v>
      </c>
    </row>
    <row r="84" spans="2:36" ht="18" customHeight="1">
      <c r="B84" s="224"/>
      <c r="C84" s="227"/>
      <c r="D84" s="227">
        <f t="shared" ref="D84:D147" si="71">+C84+10000</f>
        <v>10000</v>
      </c>
      <c r="E84" s="229" t="str">
        <f t="shared" si="68"/>
        <v/>
      </c>
      <c r="F84" s="232" t="str">
        <f t="shared" ref="F84:F147" si="72">IFERROR(VLOOKUP(D84,W:AI,12,FALSE),"")</f>
        <v/>
      </c>
      <c r="G84" s="232" t="str">
        <f t="shared" ref="G84:G147" si="73">IFERROR(E84*0.05,"")</f>
        <v/>
      </c>
      <c r="H84" s="229"/>
      <c r="I84" s="228" t="str">
        <f t="shared" ref="I84:I147" si="74">IFERROR(F84-G84-H84,"")</f>
        <v/>
      </c>
      <c r="J84" s="225"/>
      <c r="K84" s="225"/>
      <c r="L84" s="229" t="str">
        <f t="shared" ref="L84:L147" si="75">IFERROR(I84*1,"")</f>
        <v/>
      </c>
      <c r="M84" s="225">
        <f t="shared" ca="1" si="66"/>
        <v>43548</v>
      </c>
      <c r="N84" s="196">
        <f t="shared" ref="N84:N147" si="76">IF(P84&gt;0,L84,0)</f>
        <v>0</v>
      </c>
      <c r="O84" s="235" t="str">
        <f t="shared" ref="O84:O147" ca="1" si="77">IFERROR(DATEDIF(M84,K84,"d"),"")</f>
        <v/>
      </c>
      <c r="P84" s="235"/>
      <c r="Q84" s="234"/>
      <c r="R84" s="236" t="str">
        <f t="shared" si="69"/>
        <v/>
      </c>
      <c r="S84" s="234" t="str">
        <f t="shared" si="39"/>
        <v/>
      </c>
      <c r="T84" s="234" t="str">
        <f t="shared" si="53"/>
        <v/>
      </c>
      <c r="U84" s="238"/>
      <c r="X84" s="1"/>
      <c r="Y84" s="43" t="s">
        <v>22</v>
      </c>
      <c r="Z84" s="2"/>
      <c r="AA84" s="2"/>
      <c r="AB84" s="3"/>
      <c r="AC84" s="3">
        <v>0</v>
      </c>
      <c r="AD84" s="44">
        <f>AD75*5%</f>
        <v>114420</v>
      </c>
      <c r="AE84" s="44">
        <v>0</v>
      </c>
      <c r="AF84" s="44">
        <f>AF75*5%</f>
        <v>109757.97500000001</v>
      </c>
      <c r="AG84" s="44">
        <f>AG75*5%</f>
        <v>114420</v>
      </c>
      <c r="AH84" s="45">
        <f>AH75*5%</f>
        <v>109757.97500000001</v>
      </c>
      <c r="AI84" s="46">
        <f>AG84+AH84</f>
        <v>224177.97500000001</v>
      </c>
    </row>
    <row r="85" spans="2:36" ht="18" customHeight="1">
      <c r="B85" s="224"/>
      <c r="C85" s="227"/>
      <c r="D85" s="227">
        <f t="shared" si="71"/>
        <v>10000</v>
      </c>
      <c r="E85" s="229" t="str">
        <f t="shared" si="68"/>
        <v/>
      </c>
      <c r="F85" s="232" t="str">
        <f t="shared" si="72"/>
        <v/>
      </c>
      <c r="G85" s="232" t="str">
        <f t="shared" si="73"/>
        <v/>
      </c>
      <c r="H85" s="229"/>
      <c r="I85" s="228" t="str">
        <f t="shared" si="74"/>
        <v/>
      </c>
      <c r="J85" s="225"/>
      <c r="K85" s="225"/>
      <c r="L85" s="229" t="str">
        <f t="shared" si="75"/>
        <v/>
      </c>
      <c r="M85" s="225">
        <f t="shared" ca="1" si="66"/>
        <v>43548</v>
      </c>
      <c r="N85" s="196">
        <f t="shared" si="76"/>
        <v>0</v>
      </c>
      <c r="O85" s="235" t="str">
        <f t="shared" ca="1" si="77"/>
        <v/>
      </c>
      <c r="P85" s="235"/>
      <c r="Q85" s="234"/>
      <c r="R85" s="236" t="str">
        <f t="shared" si="69"/>
        <v/>
      </c>
      <c r="S85" s="234" t="str">
        <f t="shared" si="39"/>
        <v/>
      </c>
      <c r="T85" s="234" t="str">
        <f t="shared" si="53"/>
        <v/>
      </c>
      <c r="U85" s="238"/>
      <c r="X85" s="1"/>
      <c r="Y85" s="43" t="s">
        <v>53</v>
      </c>
      <c r="Z85" s="2"/>
      <c r="AA85" s="2"/>
      <c r="AB85" s="3"/>
      <c r="AC85" s="3"/>
      <c r="AD85" s="44"/>
      <c r="AE85" s="44"/>
      <c r="AF85" s="44"/>
      <c r="AG85" s="44">
        <v>0</v>
      </c>
      <c r="AH85" s="45">
        <v>0</v>
      </c>
      <c r="AI85" s="46">
        <f>AG85+AH85</f>
        <v>0</v>
      </c>
    </row>
    <row r="86" spans="2:36" ht="18" customHeight="1">
      <c r="B86" s="224"/>
      <c r="C86" s="227"/>
      <c r="D86" s="227">
        <f t="shared" si="71"/>
        <v>10000</v>
      </c>
      <c r="E86" s="229" t="str">
        <f t="shared" si="68"/>
        <v/>
      </c>
      <c r="F86" s="232" t="str">
        <f t="shared" si="72"/>
        <v/>
      </c>
      <c r="G86" s="232" t="str">
        <f t="shared" si="73"/>
        <v/>
      </c>
      <c r="H86" s="229"/>
      <c r="I86" s="228" t="str">
        <f t="shared" si="74"/>
        <v/>
      </c>
      <c r="J86" s="225"/>
      <c r="K86" s="225"/>
      <c r="L86" s="229" t="str">
        <f t="shared" si="75"/>
        <v/>
      </c>
      <c r="M86" s="225">
        <f t="shared" ca="1" si="66"/>
        <v>43548</v>
      </c>
      <c r="N86" s="196">
        <f t="shared" si="76"/>
        <v>0</v>
      </c>
      <c r="O86" s="235" t="str">
        <f t="shared" ca="1" si="77"/>
        <v/>
      </c>
      <c r="P86" s="235"/>
      <c r="Q86" s="234"/>
      <c r="R86" s="236" t="str">
        <f t="shared" si="69"/>
        <v/>
      </c>
      <c r="S86" s="234" t="str">
        <f t="shared" si="39"/>
        <v/>
      </c>
      <c r="T86" s="234" t="str">
        <f t="shared" si="53"/>
        <v/>
      </c>
      <c r="U86" s="238"/>
      <c r="X86" s="1"/>
      <c r="Y86" s="43" t="s">
        <v>56</v>
      </c>
      <c r="Z86" s="2"/>
      <c r="AA86" s="2"/>
      <c r="AB86" s="3"/>
      <c r="AC86" s="3"/>
      <c r="AD86" s="44"/>
      <c r="AE86" s="44"/>
      <c r="AF86" s="44"/>
      <c r="AG86" s="44">
        <v>1077229</v>
      </c>
      <c r="AH86" s="45">
        <v>0</v>
      </c>
      <c r="AI86" s="46">
        <f t="shared" ref="AI86:AI89" si="78">AG86+AH86</f>
        <v>1077229</v>
      </c>
    </row>
    <row r="87" spans="2:36" ht="18" customHeight="1">
      <c r="B87" s="224"/>
      <c r="C87" s="227"/>
      <c r="D87" s="227">
        <f t="shared" si="71"/>
        <v>10000</v>
      </c>
      <c r="E87" s="229" t="str">
        <f t="shared" si="68"/>
        <v/>
      </c>
      <c r="F87" s="232" t="str">
        <f t="shared" si="72"/>
        <v/>
      </c>
      <c r="G87" s="232" t="str">
        <f t="shared" si="73"/>
        <v/>
      </c>
      <c r="H87" s="229"/>
      <c r="I87" s="228" t="str">
        <f t="shared" si="74"/>
        <v/>
      </c>
      <c r="J87" s="225"/>
      <c r="K87" s="225"/>
      <c r="L87" s="229" t="str">
        <f t="shared" si="75"/>
        <v/>
      </c>
      <c r="M87" s="225">
        <f t="shared" ca="1" si="66"/>
        <v>43548</v>
      </c>
      <c r="N87" s="196">
        <f t="shared" si="76"/>
        <v>0</v>
      </c>
      <c r="O87" s="235" t="str">
        <f t="shared" ca="1" si="77"/>
        <v/>
      </c>
      <c r="P87" s="235"/>
      <c r="Q87" s="234"/>
      <c r="R87" s="236" t="str">
        <f t="shared" si="69"/>
        <v/>
      </c>
      <c r="S87" s="234" t="str">
        <f t="shared" si="39"/>
        <v/>
      </c>
      <c r="T87" s="234" t="str">
        <f t="shared" si="53"/>
        <v/>
      </c>
      <c r="U87" s="238"/>
      <c r="X87" s="1"/>
      <c r="Y87" s="71" t="s">
        <v>57</v>
      </c>
      <c r="Z87" s="2"/>
      <c r="AA87" s="2"/>
      <c r="AB87" s="3"/>
      <c r="AC87" s="3"/>
      <c r="AD87" s="44"/>
      <c r="AE87" s="44"/>
      <c r="AF87" s="44"/>
      <c r="AG87" s="44">
        <v>0</v>
      </c>
      <c r="AH87" s="45">
        <v>1096751</v>
      </c>
      <c r="AI87" s="46">
        <f t="shared" si="78"/>
        <v>1096751</v>
      </c>
    </row>
    <row r="88" spans="2:36" ht="18" customHeight="1">
      <c r="B88" s="224"/>
      <c r="C88" s="227"/>
      <c r="D88" s="227">
        <f t="shared" si="71"/>
        <v>10000</v>
      </c>
      <c r="E88" s="229" t="str">
        <f t="shared" si="68"/>
        <v/>
      </c>
      <c r="F88" s="232" t="str">
        <f t="shared" si="72"/>
        <v/>
      </c>
      <c r="G88" s="232" t="str">
        <f t="shared" si="73"/>
        <v/>
      </c>
      <c r="H88" s="229"/>
      <c r="I88" s="228" t="str">
        <f t="shared" si="74"/>
        <v/>
      </c>
      <c r="J88" s="225"/>
      <c r="K88" s="225"/>
      <c r="L88" s="229" t="str">
        <f t="shared" si="75"/>
        <v/>
      </c>
      <c r="M88" s="225">
        <f t="shared" ca="1" si="66"/>
        <v>43548</v>
      </c>
      <c r="N88" s="196">
        <f t="shared" si="76"/>
        <v>0</v>
      </c>
      <c r="O88" s="235" t="str">
        <f t="shared" ca="1" si="77"/>
        <v/>
      </c>
      <c r="P88" s="235"/>
      <c r="Q88" s="234"/>
      <c r="R88" s="236" t="str">
        <f t="shared" si="69"/>
        <v/>
      </c>
      <c r="S88" s="234" t="str">
        <f t="shared" si="39"/>
        <v/>
      </c>
      <c r="T88" s="234" t="str">
        <f t="shared" si="53"/>
        <v/>
      </c>
      <c r="U88" s="238"/>
      <c r="X88" s="1"/>
      <c r="Y88" s="43" t="s">
        <v>55</v>
      </c>
      <c r="Z88" s="2"/>
      <c r="AA88" s="2"/>
      <c r="AB88" s="3"/>
      <c r="AC88" s="3"/>
      <c r="AD88" s="44"/>
      <c r="AE88" s="44"/>
      <c r="AF88" s="44"/>
      <c r="AG88" s="44">
        <v>0</v>
      </c>
      <c r="AH88" s="45">
        <v>0</v>
      </c>
      <c r="AI88" s="46">
        <f t="shared" si="78"/>
        <v>0</v>
      </c>
    </row>
    <row r="89" spans="2:36" ht="18" customHeight="1">
      <c r="B89" s="224"/>
      <c r="C89" s="227"/>
      <c r="D89" s="227">
        <f t="shared" si="71"/>
        <v>10000</v>
      </c>
      <c r="E89" s="229" t="str">
        <f t="shared" si="68"/>
        <v/>
      </c>
      <c r="F89" s="232" t="str">
        <f t="shared" si="72"/>
        <v/>
      </c>
      <c r="G89" s="232" t="str">
        <f t="shared" si="73"/>
        <v/>
      </c>
      <c r="H89" s="229"/>
      <c r="I89" s="228" t="str">
        <f t="shared" si="74"/>
        <v/>
      </c>
      <c r="J89" s="225"/>
      <c r="K89" s="225"/>
      <c r="L89" s="229" t="str">
        <f t="shared" si="75"/>
        <v/>
      </c>
      <c r="M89" s="225">
        <f t="shared" ca="1" si="66"/>
        <v>43548</v>
      </c>
      <c r="N89" s="196">
        <f t="shared" si="76"/>
        <v>0</v>
      </c>
      <c r="O89" s="235" t="str">
        <f t="shared" ca="1" si="77"/>
        <v/>
      </c>
      <c r="P89" s="235"/>
      <c r="Q89" s="234"/>
      <c r="R89" s="236" t="str">
        <f t="shared" si="69"/>
        <v/>
      </c>
      <c r="S89" s="234" t="str">
        <f t="shared" ref="S89:S152" si="79">IF(P89=0,R89,0)</f>
        <v/>
      </c>
      <c r="T89" s="234" t="str">
        <f t="shared" ref="T89:T152" si="80">IFERROR(S89*500,"")</f>
        <v/>
      </c>
      <c r="U89" s="238"/>
      <c r="X89" s="1"/>
      <c r="Y89" s="43" t="s">
        <v>54</v>
      </c>
      <c r="Z89" s="2"/>
      <c r="AA89" s="2"/>
      <c r="AB89" s="3"/>
      <c r="AC89" s="3"/>
      <c r="AD89" s="44"/>
      <c r="AE89" s="44"/>
      <c r="AF89" s="44"/>
      <c r="AG89" s="44">
        <v>0</v>
      </c>
      <c r="AH89" s="45">
        <v>0</v>
      </c>
      <c r="AI89" s="46">
        <f t="shared" si="78"/>
        <v>0</v>
      </c>
    </row>
    <row r="90" spans="2:36" ht="18.75" customHeight="1" thickBot="1">
      <c r="B90" s="224"/>
      <c r="C90" s="227"/>
      <c r="D90" s="227">
        <f t="shared" si="71"/>
        <v>10000</v>
      </c>
      <c r="E90" s="229" t="str">
        <f t="shared" si="68"/>
        <v/>
      </c>
      <c r="F90" s="232" t="str">
        <f t="shared" si="72"/>
        <v/>
      </c>
      <c r="G90" s="232" t="str">
        <f t="shared" si="73"/>
        <v/>
      </c>
      <c r="H90" s="229"/>
      <c r="I90" s="228" t="str">
        <f t="shared" si="74"/>
        <v/>
      </c>
      <c r="J90" s="225"/>
      <c r="K90" s="225"/>
      <c r="L90" s="229" t="str">
        <f t="shared" si="75"/>
        <v/>
      </c>
      <c r="M90" s="225">
        <f t="shared" ca="1" si="66"/>
        <v>43548</v>
      </c>
      <c r="N90" s="196">
        <f t="shared" si="76"/>
        <v>0</v>
      </c>
      <c r="O90" s="235" t="str">
        <f t="shared" ca="1" si="77"/>
        <v/>
      </c>
      <c r="P90" s="235"/>
      <c r="Q90" s="234"/>
      <c r="R90" s="236" t="str">
        <f t="shared" si="69"/>
        <v/>
      </c>
      <c r="S90" s="234" t="str">
        <f t="shared" si="79"/>
        <v/>
      </c>
      <c r="T90" s="234" t="str">
        <f t="shared" si="80"/>
        <v/>
      </c>
      <c r="U90" s="238"/>
      <c r="X90" s="111"/>
      <c r="Y90" s="72" t="s">
        <v>13</v>
      </c>
      <c r="Z90" s="72"/>
      <c r="AA90" s="72"/>
      <c r="AB90" s="73"/>
      <c r="AC90" s="73"/>
      <c r="AD90" s="73"/>
      <c r="AE90" s="73"/>
      <c r="AF90" s="73"/>
      <c r="AG90" s="74">
        <f>SUM(AG83:AG89)</f>
        <v>1191649</v>
      </c>
      <c r="AH90" s="75">
        <f>SUM(AH83:AH89)</f>
        <v>1206508.9750000001</v>
      </c>
      <c r="AI90" s="76">
        <f>SUM(AI83:AI89)</f>
        <v>2398157.9750000001</v>
      </c>
    </row>
    <row r="91" spans="2:36" ht="19.5" customHeight="1" thickTop="1" thickBot="1">
      <c r="B91" s="224"/>
      <c r="C91" s="227"/>
      <c r="D91" s="227">
        <f t="shared" si="71"/>
        <v>10000</v>
      </c>
      <c r="E91" s="229" t="str">
        <f t="shared" si="68"/>
        <v/>
      </c>
      <c r="F91" s="232" t="str">
        <f t="shared" si="72"/>
        <v/>
      </c>
      <c r="G91" s="232" t="str">
        <f t="shared" si="73"/>
        <v/>
      </c>
      <c r="H91" s="229"/>
      <c r="I91" s="228" t="str">
        <f t="shared" si="74"/>
        <v/>
      </c>
      <c r="J91" s="225"/>
      <c r="K91" s="225"/>
      <c r="L91" s="229" t="str">
        <f t="shared" si="75"/>
        <v/>
      </c>
      <c r="M91" s="225">
        <f t="shared" ca="1" si="66"/>
        <v>43548</v>
      </c>
      <c r="N91" s="196">
        <f t="shared" si="76"/>
        <v>0</v>
      </c>
      <c r="O91" s="235" t="str">
        <f t="shared" ca="1" si="77"/>
        <v/>
      </c>
      <c r="P91" s="235"/>
      <c r="Q91" s="234"/>
      <c r="R91" s="236" t="str">
        <f t="shared" si="69"/>
        <v/>
      </c>
      <c r="S91" s="234" t="str">
        <f t="shared" si="79"/>
        <v/>
      </c>
      <c r="T91" s="234" t="str">
        <f t="shared" si="80"/>
        <v/>
      </c>
      <c r="U91" s="238"/>
      <c r="X91" s="154"/>
      <c r="Y91" s="20" t="s">
        <v>14</v>
      </c>
      <c r="Z91" s="20"/>
      <c r="AA91" s="20"/>
      <c r="AB91" s="21"/>
      <c r="AC91" s="21"/>
      <c r="AD91" s="21"/>
      <c r="AE91" s="21"/>
      <c r="AF91" s="21" t="s">
        <v>63</v>
      </c>
      <c r="AG91" s="77">
        <v>43221</v>
      </c>
      <c r="AH91" s="24"/>
      <c r="AI91" s="78">
        <f>AI82-AI90</f>
        <v>2151085.5500000003</v>
      </c>
    </row>
    <row r="92" spans="2:36" ht="17.25" customHeight="1" thickTop="1" thickBot="1">
      <c r="B92" s="224"/>
      <c r="C92" s="227"/>
      <c r="D92" s="227">
        <f t="shared" si="71"/>
        <v>10000</v>
      </c>
      <c r="E92" s="229" t="str">
        <f t="shared" si="68"/>
        <v/>
      </c>
      <c r="F92" s="232" t="str">
        <f t="shared" si="72"/>
        <v/>
      </c>
      <c r="G92" s="232" t="str">
        <f t="shared" si="73"/>
        <v/>
      </c>
      <c r="H92" s="229"/>
      <c r="I92" s="228" t="str">
        <f t="shared" si="74"/>
        <v/>
      </c>
      <c r="J92" s="225"/>
      <c r="K92" s="225"/>
      <c r="L92" s="229" t="str">
        <f t="shared" si="75"/>
        <v/>
      </c>
      <c r="M92" s="225">
        <f t="shared" ca="1" si="66"/>
        <v>43548</v>
      </c>
      <c r="N92" s="196">
        <f t="shared" si="76"/>
        <v>0</v>
      </c>
      <c r="O92" s="235" t="str">
        <f t="shared" ca="1" si="77"/>
        <v/>
      </c>
      <c r="P92" s="235"/>
      <c r="Q92" s="234"/>
      <c r="R92" s="236" t="str">
        <f t="shared" si="69"/>
        <v/>
      </c>
      <c r="S92" s="234" t="str">
        <f t="shared" si="79"/>
        <v/>
      </c>
      <c r="T92" s="234" t="str">
        <f t="shared" si="80"/>
        <v/>
      </c>
      <c r="U92" s="238"/>
      <c r="X92" s="365" t="s">
        <v>16</v>
      </c>
      <c r="Y92" s="366"/>
      <c r="Z92" s="366"/>
      <c r="AA92" s="366"/>
      <c r="AB92" s="366"/>
      <c r="AC92" s="366"/>
      <c r="AD92" s="367"/>
      <c r="AE92" s="365" t="s">
        <v>62</v>
      </c>
      <c r="AF92" s="366"/>
      <c r="AG92" s="366"/>
      <c r="AH92" s="366"/>
      <c r="AI92" s="367"/>
    </row>
    <row r="93" spans="2:36" ht="18.75" customHeight="1" thickTop="1">
      <c r="B93" s="224"/>
      <c r="C93" s="227"/>
      <c r="D93" s="227">
        <f t="shared" si="71"/>
        <v>10000</v>
      </c>
      <c r="E93" s="229" t="str">
        <f t="shared" si="68"/>
        <v/>
      </c>
      <c r="F93" s="232" t="str">
        <f t="shared" si="72"/>
        <v/>
      </c>
      <c r="G93" s="232" t="str">
        <f t="shared" si="73"/>
        <v/>
      </c>
      <c r="H93" s="229"/>
      <c r="I93" s="228" t="str">
        <f t="shared" si="74"/>
        <v/>
      </c>
      <c r="J93" s="225"/>
      <c r="K93" s="225"/>
      <c r="L93" s="229" t="str">
        <f t="shared" si="75"/>
        <v/>
      </c>
      <c r="M93" s="225">
        <f t="shared" ca="1" si="66"/>
        <v>43548</v>
      </c>
      <c r="N93" s="196">
        <f t="shared" si="76"/>
        <v>0</v>
      </c>
      <c r="O93" s="235" t="str">
        <f t="shared" ca="1" si="77"/>
        <v/>
      </c>
      <c r="P93" s="235"/>
      <c r="Q93" s="234"/>
      <c r="R93" s="236" t="str">
        <f t="shared" si="69"/>
        <v/>
      </c>
      <c r="S93" s="234" t="str">
        <f t="shared" si="79"/>
        <v/>
      </c>
      <c r="T93" s="234" t="str">
        <f t="shared" si="80"/>
        <v/>
      </c>
      <c r="U93" s="238"/>
      <c r="X93" s="153"/>
      <c r="Y93" s="122" t="s">
        <v>17</v>
      </c>
      <c r="Z93" s="122"/>
      <c r="AA93" s="122" t="s">
        <v>18</v>
      </c>
      <c r="AB93" s="153"/>
      <c r="AC93" s="368" t="s">
        <v>19</v>
      </c>
      <c r="AD93" s="368"/>
      <c r="AE93" s="368"/>
      <c r="AF93" s="158"/>
      <c r="AG93" s="368" t="s">
        <v>19</v>
      </c>
      <c r="AH93" s="368"/>
      <c r="AI93" s="368"/>
    </row>
    <row r="94" spans="2:36" s="164" customFormat="1" ht="18" customHeight="1">
      <c r="B94" s="224"/>
      <c r="C94" s="227"/>
      <c r="D94" s="227">
        <f t="shared" si="71"/>
        <v>10000</v>
      </c>
      <c r="E94" s="229" t="str">
        <f t="shared" si="68"/>
        <v/>
      </c>
      <c r="F94" s="232" t="str">
        <f t="shared" si="72"/>
        <v/>
      </c>
      <c r="G94" s="232" t="str">
        <f t="shared" si="73"/>
        <v/>
      </c>
      <c r="H94" s="229"/>
      <c r="I94" s="228" t="str">
        <f t="shared" si="74"/>
        <v/>
      </c>
      <c r="J94" s="225"/>
      <c r="K94" s="225"/>
      <c r="L94" s="229" t="str">
        <f t="shared" si="75"/>
        <v/>
      </c>
      <c r="M94" s="225">
        <f t="shared" ca="1" si="66"/>
        <v>43548</v>
      </c>
      <c r="N94" s="196">
        <f t="shared" si="76"/>
        <v>0</v>
      </c>
      <c r="O94" s="235" t="str">
        <f t="shared" ca="1" si="77"/>
        <v/>
      </c>
      <c r="P94" s="235"/>
      <c r="Q94" s="234"/>
      <c r="R94" s="236" t="str">
        <f t="shared" si="69"/>
        <v/>
      </c>
      <c r="S94" s="234" t="str">
        <f t="shared" si="79"/>
        <v/>
      </c>
      <c r="T94" s="234" t="str">
        <f t="shared" si="80"/>
        <v/>
      </c>
      <c r="U94" s="238"/>
      <c r="X94" s="161"/>
      <c r="Y94" s="162"/>
      <c r="Z94" s="162"/>
      <c r="AA94" s="162"/>
      <c r="AB94" s="161"/>
      <c r="AC94" s="163"/>
      <c r="AD94" s="163"/>
      <c r="AE94" s="163"/>
      <c r="AF94" s="163"/>
      <c r="AG94" s="163"/>
      <c r="AH94" s="163"/>
      <c r="AI94" s="163"/>
      <c r="AJ94"/>
    </row>
    <row r="95" spans="2:36" ht="18" customHeight="1">
      <c r="B95" s="224"/>
      <c r="C95" s="227"/>
      <c r="D95" s="227">
        <f t="shared" si="71"/>
        <v>10000</v>
      </c>
      <c r="E95" s="229" t="str">
        <f t="shared" si="68"/>
        <v/>
      </c>
      <c r="F95" s="232" t="str">
        <f t="shared" si="72"/>
        <v/>
      </c>
      <c r="G95" s="232" t="str">
        <f t="shared" si="73"/>
        <v/>
      </c>
      <c r="H95" s="229"/>
      <c r="I95" s="228" t="str">
        <f t="shared" si="74"/>
        <v/>
      </c>
      <c r="J95" s="225"/>
      <c r="K95" s="225"/>
      <c r="L95" s="229" t="str">
        <f t="shared" si="75"/>
        <v/>
      </c>
      <c r="M95" s="225">
        <f t="shared" ca="1" si="66"/>
        <v>43548</v>
      </c>
      <c r="N95" s="196">
        <f t="shared" si="76"/>
        <v>0</v>
      </c>
      <c r="O95" s="235" t="str">
        <f t="shared" ca="1" si="77"/>
        <v/>
      </c>
      <c r="P95" s="235"/>
      <c r="Q95" s="234"/>
      <c r="R95" s="236" t="str">
        <f t="shared" si="69"/>
        <v/>
      </c>
      <c r="S95" s="234" t="str">
        <f t="shared" si="79"/>
        <v/>
      </c>
      <c r="T95" s="234" t="str">
        <f t="shared" si="80"/>
        <v/>
      </c>
      <c r="U95" s="238"/>
      <c r="X95" s="79" t="s">
        <v>0</v>
      </c>
      <c r="Y95" s="118"/>
      <c r="Z95" s="79"/>
      <c r="AA95" s="79"/>
      <c r="AB95" s="79"/>
      <c r="AC95" s="79"/>
      <c r="AD95" s="79"/>
      <c r="AE95" s="79"/>
      <c r="AF95" s="79"/>
      <c r="AG95" s="79"/>
      <c r="AH95" s="79"/>
      <c r="AI95" s="82">
        <v>5</v>
      </c>
      <c r="AJ95" s="164"/>
    </row>
    <row r="96" spans="2:36" ht="15.75" customHeight="1">
      <c r="B96" s="224"/>
      <c r="C96" s="227"/>
      <c r="D96" s="227">
        <f t="shared" si="71"/>
        <v>10000</v>
      </c>
      <c r="E96" s="229" t="str">
        <f t="shared" si="68"/>
        <v/>
      </c>
      <c r="F96" s="232" t="str">
        <f t="shared" si="72"/>
        <v/>
      </c>
      <c r="G96" s="232" t="str">
        <f t="shared" si="73"/>
        <v/>
      </c>
      <c r="H96" s="229"/>
      <c r="I96" s="228" t="str">
        <f t="shared" si="74"/>
        <v/>
      </c>
      <c r="J96" s="225"/>
      <c r="K96" s="225"/>
      <c r="L96" s="229" t="str">
        <f t="shared" si="75"/>
        <v/>
      </c>
      <c r="M96" s="225">
        <f t="shared" ca="1" si="66"/>
        <v>43548</v>
      </c>
      <c r="N96" s="196">
        <f t="shared" si="76"/>
        <v>0</v>
      </c>
      <c r="O96" s="235" t="str">
        <f t="shared" ca="1" si="77"/>
        <v/>
      </c>
      <c r="P96" s="235"/>
      <c r="Q96" s="234"/>
      <c r="R96" s="236" t="str">
        <f t="shared" si="69"/>
        <v/>
      </c>
      <c r="S96" s="234" t="str">
        <f t="shared" si="79"/>
        <v/>
      </c>
      <c r="T96" s="234" t="str">
        <f t="shared" si="80"/>
        <v/>
      </c>
      <c r="U96" s="238"/>
      <c r="X96" s="358" t="s">
        <v>73</v>
      </c>
      <c r="Y96" s="358"/>
      <c r="Z96" s="358"/>
      <c r="AA96" s="358"/>
      <c r="AB96" s="358"/>
      <c r="AC96" s="358"/>
      <c r="AD96" s="358"/>
      <c r="AE96" s="358"/>
      <c r="AF96" s="358"/>
      <c r="AG96" s="358"/>
      <c r="AH96" s="358"/>
      <c r="AI96" s="358"/>
    </row>
    <row r="97" spans="2:36" ht="15.75" customHeight="1">
      <c r="B97" s="224"/>
      <c r="C97" s="227"/>
      <c r="D97" s="227">
        <f t="shared" si="71"/>
        <v>10000</v>
      </c>
      <c r="E97" s="229" t="str">
        <f t="shared" si="68"/>
        <v/>
      </c>
      <c r="F97" s="232" t="str">
        <f t="shared" si="72"/>
        <v/>
      </c>
      <c r="G97" s="232" t="str">
        <f t="shared" si="73"/>
        <v/>
      </c>
      <c r="H97" s="229"/>
      <c r="I97" s="228" t="str">
        <f t="shared" si="74"/>
        <v/>
      </c>
      <c r="J97" s="225"/>
      <c r="K97" s="225"/>
      <c r="L97" s="229" t="str">
        <f t="shared" si="75"/>
        <v/>
      </c>
      <c r="M97" s="225">
        <f t="shared" ca="1" si="66"/>
        <v>43548</v>
      </c>
      <c r="N97" s="196">
        <f t="shared" si="76"/>
        <v>0</v>
      </c>
      <c r="O97" s="235" t="str">
        <f t="shared" ca="1" si="77"/>
        <v/>
      </c>
      <c r="P97" s="235"/>
      <c r="Q97" s="234"/>
      <c r="R97" s="236" t="str">
        <f t="shared" si="69"/>
        <v/>
      </c>
      <c r="S97" s="234" t="str">
        <f t="shared" si="79"/>
        <v/>
      </c>
      <c r="T97" s="234" t="str">
        <f t="shared" si="80"/>
        <v/>
      </c>
      <c r="U97" s="238"/>
      <c r="X97" s="359" t="s">
        <v>52</v>
      </c>
      <c r="Y97" s="359"/>
      <c r="Z97" s="359"/>
      <c r="AA97" s="359"/>
      <c r="AB97" s="359"/>
      <c r="AC97" s="359"/>
      <c r="AD97" s="359"/>
      <c r="AE97" s="359"/>
      <c r="AF97" s="359"/>
      <c r="AG97" s="359"/>
      <c r="AH97" s="359"/>
      <c r="AI97" s="359"/>
    </row>
    <row r="98" spans="2:36" ht="16.5" customHeight="1" thickBot="1">
      <c r="B98" s="224"/>
      <c r="C98" s="227"/>
      <c r="D98" s="227">
        <f t="shared" si="71"/>
        <v>10000</v>
      </c>
      <c r="E98" s="229" t="str">
        <f t="shared" si="68"/>
        <v/>
      </c>
      <c r="F98" s="232" t="str">
        <f t="shared" si="72"/>
        <v/>
      </c>
      <c r="G98" s="232" t="str">
        <f t="shared" si="73"/>
        <v/>
      </c>
      <c r="H98" s="229"/>
      <c r="I98" s="228" t="str">
        <f t="shared" si="74"/>
        <v/>
      </c>
      <c r="J98" s="225"/>
      <c r="K98" s="225"/>
      <c r="L98" s="229" t="str">
        <f t="shared" si="75"/>
        <v/>
      </c>
      <c r="M98" s="225">
        <f t="shared" ca="1" si="66"/>
        <v>43548</v>
      </c>
      <c r="N98" s="196">
        <f t="shared" si="76"/>
        <v>0</v>
      </c>
      <c r="O98" s="235" t="str">
        <f t="shared" ca="1" si="77"/>
        <v/>
      </c>
      <c r="P98" s="235"/>
      <c r="Q98" s="234"/>
      <c r="R98" s="236" t="str">
        <f t="shared" si="69"/>
        <v/>
      </c>
      <c r="S98" s="234" t="str">
        <f t="shared" si="79"/>
        <v/>
      </c>
      <c r="T98" s="234" t="str">
        <f t="shared" si="80"/>
        <v/>
      </c>
      <c r="U98" s="238"/>
      <c r="X98" s="359" t="s">
        <v>79</v>
      </c>
      <c r="Y98" s="359"/>
      <c r="Z98" s="359"/>
      <c r="AA98" s="359"/>
      <c r="AB98" s="359"/>
      <c r="AC98" s="359"/>
      <c r="AD98" s="359"/>
      <c r="AE98" s="359"/>
      <c r="AF98" s="359"/>
      <c r="AG98" s="359"/>
      <c r="AH98" s="359"/>
      <c r="AI98" s="359"/>
    </row>
    <row r="99" spans="2:36" ht="17.25" customHeight="1" thickTop="1" thickBot="1">
      <c r="B99" s="224"/>
      <c r="C99" s="227"/>
      <c r="D99" s="227">
        <f t="shared" si="71"/>
        <v>10000</v>
      </c>
      <c r="E99" s="229" t="str">
        <f t="shared" si="68"/>
        <v/>
      </c>
      <c r="F99" s="232" t="str">
        <f t="shared" si="72"/>
        <v/>
      </c>
      <c r="G99" s="232" t="str">
        <f t="shared" si="73"/>
        <v/>
      </c>
      <c r="H99" s="229"/>
      <c r="I99" s="228" t="str">
        <f t="shared" si="74"/>
        <v/>
      </c>
      <c r="J99" s="225"/>
      <c r="K99" s="225"/>
      <c r="L99" s="229" t="str">
        <f t="shared" si="75"/>
        <v/>
      </c>
      <c r="M99" s="225">
        <f t="shared" ca="1" si="66"/>
        <v>43548</v>
      </c>
      <c r="N99" s="196">
        <f t="shared" si="76"/>
        <v>0</v>
      </c>
      <c r="O99" s="235" t="str">
        <f t="shared" ca="1" si="77"/>
        <v/>
      </c>
      <c r="P99" s="235"/>
      <c r="Q99" s="234"/>
      <c r="R99" s="236" t="str">
        <f t="shared" si="69"/>
        <v/>
      </c>
      <c r="S99" s="234" t="str">
        <f t="shared" si="79"/>
        <v/>
      </c>
      <c r="T99" s="234" t="str">
        <f t="shared" si="80"/>
        <v/>
      </c>
      <c r="U99" s="238"/>
      <c r="X99" s="47" t="s">
        <v>4</v>
      </c>
      <c r="Y99" s="160" t="s">
        <v>47</v>
      </c>
      <c r="Z99" s="160" t="s">
        <v>6</v>
      </c>
      <c r="AA99" s="160" t="s">
        <v>21</v>
      </c>
      <c r="AB99" s="160" t="s">
        <v>29</v>
      </c>
      <c r="AC99" s="360" t="s">
        <v>7</v>
      </c>
      <c r="AD99" s="360"/>
      <c r="AE99" s="360"/>
      <c r="AF99" s="361"/>
      <c r="AG99" s="362" t="s">
        <v>33</v>
      </c>
      <c r="AH99" s="363"/>
      <c r="AI99" s="364"/>
    </row>
    <row r="100" spans="2:36" ht="16.5" customHeight="1" thickTop="1">
      <c r="B100" s="224"/>
      <c r="C100" s="227"/>
      <c r="D100" s="227">
        <f t="shared" si="71"/>
        <v>10000</v>
      </c>
      <c r="E100" s="229" t="str">
        <f t="shared" si="68"/>
        <v/>
      </c>
      <c r="F100" s="232" t="str">
        <f t="shared" si="72"/>
        <v/>
      </c>
      <c r="G100" s="232" t="str">
        <f t="shared" si="73"/>
        <v/>
      </c>
      <c r="H100" s="229"/>
      <c r="I100" s="228" t="str">
        <f t="shared" si="74"/>
        <v/>
      </c>
      <c r="J100" s="225"/>
      <c r="K100" s="225"/>
      <c r="L100" s="229" t="str">
        <f t="shared" si="75"/>
        <v/>
      </c>
      <c r="M100" s="225">
        <f t="shared" ca="1" si="66"/>
        <v>43548</v>
      </c>
      <c r="N100" s="196">
        <f t="shared" si="76"/>
        <v>0</v>
      </c>
      <c r="O100" s="235" t="str">
        <f t="shared" ca="1" si="77"/>
        <v/>
      </c>
      <c r="P100" s="235"/>
      <c r="Q100" s="234"/>
      <c r="R100" s="236" t="str">
        <f t="shared" si="69"/>
        <v/>
      </c>
      <c r="S100" s="234" t="str">
        <f t="shared" si="79"/>
        <v/>
      </c>
      <c r="T100" s="234" t="str">
        <f t="shared" si="80"/>
        <v/>
      </c>
      <c r="U100" s="238"/>
      <c r="X100" s="1"/>
      <c r="Y100" s="29"/>
      <c r="Z100" s="85" t="s">
        <v>8</v>
      </c>
      <c r="AA100" s="85" t="s">
        <v>20</v>
      </c>
      <c r="AB100" s="85" t="s">
        <v>30</v>
      </c>
      <c r="AC100" s="63" t="s">
        <v>27</v>
      </c>
      <c r="AD100" s="64" t="s">
        <v>25</v>
      </c>
      <c r="AE100" s="65" t="s">
        <v>31</v>
      </c>
      <c r="AF100" s="66" t="s">
        <v>25</v>
      </c>
      <c r="AG100" s="64" t="s">
        <v>35</v>
      </c>
      <c r="AH100" s="119" t="s">
        <v>36</v>
      </c>
      <c r="AI100" s="120" t="s">
        <v>34</v>
      </c>
      <c r="AJ100">
        <v>4</v>
      </c>
    </row>
    <row r="101" spans="2:36" ht="18" customHeight="1">
      <c r="B101" s="224"/>
      <c r="C101" s="227"/>
      <c r="D101" s="227">
        <f t="shared" si="71"/>
        <v>10000</v>
      </c>
      <c r="E101" s="229" t="str">
        <f t="shared" si="68"/>
        <v/>
      </c>
      <c r="F101" s="232" t="str">
        <f t="shared" si="72"/>
        <v/>
      </c>
      <c r="G101" s="232" t="str">
        <f t="shared" si="73"/>
        <v/>
      </c>
      <c r="H101" s="229"/>
      <c r="I101" s="228" t="str">
        <f t="shared" si="74"/>
        <v/>
      </c>
      <c r="J101" s="225"/>
      <c r="K101" s="225"/>
      <c r="L101" s="229" t="str">
        <f t="shared" si="75"/>
        <v/>
      </c>
      <c r="M101" s="225">
        <f t="shared" ca="1" si="66"/>
        <v>43548</v>
      </c>
      <c r="N101" s="196">
        <f t="shared" si="76"/>
        <v>0</v>
      </c>
      <c r="O101" s="235" t="str">
        <f t="shared" ca="1" si="77"/>
        <v/>
      </c>
      <c r="P101" s="235"/>
      <c r="Q101" s="234"/>
      <c r="R101" s="236" t="str">
        <f t="shared" si="69"/>
        <v/>
      </c>
      <c r="S101" s="234" t="str">
        <f t="shared" si="79"/>
        <v/>
      </c>
      <c r="T101" s="234" t="str">
        <f t="shared" si="80"/>
        <v/>
      </c>
      <c r="U101" s="238"/>
      <c r="X101" s="1"/>
      <c r="Y101" s="2" t="s">
        <v>41</v>
      </c>
      <c r="Z101" s="29" t="s">
        <v>8</v>
      </c>
      <c r="AA101" s="29" t="s">
        <v>42</v>
      </c>
      <c r="AB101" s="29" t="s">
        <v>9</v>
      </c>
      <c r="AC101" s="67" t="s">
        <v>28</v>
      </c>
      <c r="AD101" s="68" t="s">
        <v>26</v>
      </c>
      <c r="AE101" s="69" t="s">
        <v>10</v>
      </c>
      <c r="AF101" s="70" t="s">
        <v>32</v>
      </c>
      <c r="AG101" s="90" t="s">
        <v>28</v>
      </c>
      <c r="AH101" s="91" t="s">
        <v>37</v>
      </c>
      <c r="AI101" s="92" t="s">
        <v>38</v>
      </c>
    </row>
    <row r="102" spans="2:36" ht="18" customHeight="1">
      <c r="B102" s="224"/>
      <c r="C102" s="227"/>
      <c r="D102" s="227">
        <f t="shared" si="71"/>
        <v>10000</v>
      </c>
      <c r="E102" s="229" t="str">
        <f t="shared" si="68"/>
        <v/>
      </c>
      <c r="F102" s="232" t="str">
        <f t="shared" si="72"/>
        <v/>
      </c>
      <c r="G102" s="232" t="str">
        <f t="shared" si="73"/>
        <v/>
      </c>
      <c r="H102" s="229"/>
      <c r="I102" s="228" t="str">
        <f t="shared" si="74"/>
        <v/>
      </c>
      <c r="J102" s="225"/>
      <c r="K102" s="225"/>
      <c r="L102" s="229" t="str">
        <f t="shared" si="75"/>
        <v/>
      </c>
      <c r="M102" s="225">
        <f t="shared" ca="1" si="66"/>
        <v>43548</v>
      </c>
      <c r="N102" s="196">
        <f t="shared" si="76"/>
        <v>0</v>
      </c>
      <c r="O102" s="235" t="str">
        <f t="shared" ca="1" si="77"/>
        <v/>
      </c>
      <c r="P102" s="235"/>
      <c r="Q102" s="234"/>
      <c r="R102" s="236" t="str">
        <f t="shared" si="69"/>
        <v/>
      </c>
      <c r="S102" s="234" t="str">
        <f t="shared" si="79"/>
        <v/>
      </c>
      <c r="T102" s="234" t="str">
        <f t="shared" si="80"/>
        <v/>
      </c>
      <c r="U102" s="238"/>
      <c r="X102" s="1">
        <v>1</v>
      </c>
      <c r="Y102" s="2" t="s">
        <v>58</v>
      </c>
      <c r="Z102" s="2"/>
      <c r="AA102" s="2"/>
      <c r="AB102" s="3">
        <v>750</v>
      </c>
      <c r="AC102" s="4">
        <v>5742.15</v>
      </c>
      <c r="AD102" s="5">
        <f>AC102*AB102</f>
        <v>4306612.5</v>
      </c>
      <c r="AE102" s="6">
        <v>1394.2</v>
      </c>
      <c r="AF102" s="7">
        <f>AE102*AB102</f>
        <v>1045650</v>
      </c>
      <c r="AG102" s="5">
        <f>AD102</f>
        <v>4306612.5</v>
      </c>
      <c r="AH102" s="8">
        <f>AF102</f>
        <v>1045650</v>
      </c>
      <c r="AI102" s="9">
        <f>AG102+AH102</f>
        <v>5352262.5</v>
      </c>
    </row>
    <row r="103" spans="2:36" ht="18" customHeight="1">
      <c r="B103" s="224"/>
      <c r="C103" s="227"/>
      <c r="D103" s="227">
        <f t="shared" si="71"/>
        <v>10000</v>
      </c>
      <c r="E103" s="229" t="str">
        <f t="shared" si="68"/>
        <v/>
      </c>
      <c r="F103" s="232" t="str">
        <f t="shared" si="72"/>
        <v/>
      </c>
      <c r="G103" s="232" t="str">
        <f t="shared" si="73"/>
        <v/>
      </c>
      <c r="H103" s="229"/>
      <c r="I103" s="228" t="str">
        <f t="shared" si="74"/>
        <v/>
      </c>
      <c r="J103" s="225"/>
      <c r="K103" s="225"/>
      <c r="L103" s="229" t="str">
        <f t="shared" si="75"/>
        <v/>
      </c>
      <c r="M103" s="225">
        <f t="shared" ca="1" si="66"/>
        <v>43548</v>
      </c>
      <c r="N103" s="196">
        <f t="shared" si="76"/>
        <v>0</v>
      </c>
      <c r="O103" s="235" t="str">
        <f t="shared" ca="1" si="77"/>
        <v/>
      </c>
      <c r="P103" s="235"/>
      <c r="Q103" s="234"/>
      <c r="R103" s="236" t="str">
        <f t="shared" si="69"/>
        <v/>
      </c>
      <c r="S103" s="234" t="str">
        <f t="shared" si="79"/>
        <v/>
      </c>
      <c r="T103" s="234" t="str">
        <f t="shared" si="80"/>
        <v/>
      </c>
      <c r="U103" s="238"/>
      <c r="X103" s="1">
        <v>2</v>
      </c>
      <c r="Y103" s="2" t="s">
        <v>59</v>
      </c>
      <c r="Z103" s="2"/>
      <c r="AA103" s="2"/>
      <c r="AB103" s="3">
        <v>650</v>
      </c>
      <c r="AC103" s="4">
        <v>228.34</v>
      </c>
      <c r="AD103" s="5">
        <f t="shared" ref="AD103:AD106" si="81">AC103*AB103</f>
        <v>148421</v>
      </c>
      <c r="AE103" s="6">
        <v>270.45999999999998</v>
      </c>
      <c r="AF103" s="7">
        <f t="shared" ref="AF103:AF106" si="82">AE103*AB103</f>
        <v>175799</v>
      </c>
      <c r="AG103" s="5">
        <f t="shared" ref="AG103:AG106" si="83">AD103</f>
        <v>148421</v>
      </c>
      <c r="AH103" s="8">
        <f t="shared" ref="AH103:AH106" si="84">AF103</f>
        <v>175799</v>
      </c>
      <c r="AI103" s="9">
        <f t="shared" ref="AI103:AI106" si="85">AG103+AH103</f>
        <v>324220</v>
      </c>
    </row>
    <row r="104" spans="2:36" ht="18" customHeight="1">
      <c r="B104" s="224"/>
      <c r="C104" s="227"/>
      <c r="D104" s="227">
        <f t="shared" si="71"/>
        <v>10000</v>
      </c>
      <c r="E104" s="229" t="str">
        <f t="shared" si="68"/>
        <v/>
      </c>
      <c r="F104" s="232" t="str">
        <f t="shared" si="72"/>
        <v/>
      </c>
      <c r="G104" s="232" t="str">
        <f t="shared" si="73"/>
        <v/>
      </c>
      <c r="H104" s="229"/>
      <c r="I104" s="228" t="str">
        <f t="shared" si="74"/>
        <v/>
      </c>
      <c r="J104" s="225"/>
      <c r="K104" s="225"/>
      <c r="L104" s="229" t="str">
        <f t="shared" si="75"/>
        <v/>
      </c>
      <c r="M104" s="225">
        <f t="shared" ca="1" si="66"/>
        <v>43548</v>
      </c>
      <c r="N104" s="196">
        <f t="shared" si="76"/>
        <v>0</v>
      </c>
      <c r="O104" s="235" t="str">
        <f t="shared" ca="1" si="77"/>
        <v/>
      </c>
      <c r="P104" s="235"/>
      <c r="Q104" s="234"/>
      <c r="R104" s="236" t="str">
        <f t="shared" si="69"/>
        <v/>
      </c>
      <c r="S104" s="234" t="str">
        <f t="shared" si="79"/>
        <v/>
      </c>
      <c r="T104" s="234" t="str">
        <f t="shared" si="80"/>
        <v/>
      </c>
      <c r="U104" s="238"/>
      <c r="X104" s="1"/>
      <c r="Y104" s="2" t="s">
        <v>60</v>
      </c>
      <c r="Z104" s="2"/>
      <c r="AA104" s="2"/>
      <c r="AB104" s="3">
        <v>200</v>
      </c>
      <c r="AC104" s="4">
        <v>142.63</v>
      </c>
      <c r="AD104" s="5">
        <f t="shared" si="81"/>
        <v>28526</v>
      </c>
      <c r="AE104" s="6">
        <v>78.41</v>
      </c>
      <c r="AF104" s="7">
        <f t="shared" si="82"/>
        <v>15682</v>
      </c>
      <c r="AG104" s="5">
        <f t="shared" si="83"/>
        <v>28526</v>
      </c>
      <c r="AH104" s="8">
        <f t="shared" si="84"/>
        <v>15682</v>
      </c>
      <c r="AI104" s="9">
        <f t="shared" si="85"/>
        <v>44208</v>
      </c>
    </row>
    <row r="105" spans="2:36" ht="18" customHeight="1">
      <c r="B105" s="224"/>
      <c r="C105" s="227"/>
      <c r="D105" s="227">
        <f t="shared" si="71"/>
        <v>10000</v>
      </c>
      <c r="E105" s="229" t="str">
        <f t="shared" si="68"/>
        <v/>
      </c>
      <c r="F105" s="232" t="str">
        <f t="shared" si="72"/>
        <v/>
      </c>
      <c r="G105" s="232" t="str">
        <f t="shared" si="73"/>
        <v/>
      </c>
      <c r="H105" s="229"/>
      <c r="I105" s="228" t="str">
        <f t="shared" si="74"/>
        <v/>
      </c>
      <c r="J105" s="225"/>
      <c r="K105" s="225"/>
      <c r="L105" s="229" t="str">
        <f t="shared" si="75"/>
        <v/>
      </c>
      <c r="M105" s="225">
        <f t="shared" ca="1" si="66"/>
        <v>43548</v>
      </c>
      <c r="N105" s="196">
        <f t="shared" si="76"/>
        <v>0</v>
      </c>
      <c r="O105" s="235" t="str">
        <f t="shared" ca="1" si="77"/>
        <v/>
      </c>
      <c r="P105" s="235"/>
      <c r="Q105" s="234"/>
      <c r="R105" s="236" t="str">
        <f t="shared" si="69"/>
        <v/>
      </c>
      <c r="S105" s="234" t="str">
        <f t="shared" si="79"/>
        <v/>
      </c>
      <c r="T105" s="234" t="str">
        <f t="shared" si="80"/>
        <v/>
      </c>
      <c r="U105" s="238"/>
      <c r="X105" s="1"/>
      <c r="Y105" s="2"/>
      <c r="Z105" s="2"/>
      <c r="AA105" s="2"/>
      <c r="AB105" s="3"/>
      <c r="AC105" s="4"/>
      <c r="AD105" s="5">
        <f t="shared" si="81"/>
        <v>0</v>
      </c>
      <c r="AE105" s="6"/>
      <c r="AF105" s="7">
        <f t="shared" si="82"/>
        <v>0</v>
      </c>
      <c r="AG105" s="5">
        <f t="shared" si="83"/>
        <v>0</v>
      </c>
      <c r="AH105" s="8">
        <f t="shared" si="84"/>
        <v>0</v>
      </c>
      <c r="AI105" s="9">
        <f t="shared" si="85"/>
        <v>0</v>
      </c>
    </row>
    <row r="106" spans="2:36" ht="18.75" customHeight="1" thickBot="1">
      <c r="B106" s="224"/>
      <c r="C106" s="227"/>
      <c r="D106" s="227">
        <f t="shared" si="71"/>
        <v>10000</v>
      </c>
      <c r="E106" s="229" t="str">
        <f t="shared" si="68"/>
        <v/>
      </c>
      <c r="F106" s="232" t="str">
        <f t="shared" si="72"/>
        <v/>
      </c>
      <c r="G106" s="232" t="str">
        <f t="shared" si="73"/>
        <v/>
      </c>
      <c r="H106" s="229"/>
      <c r="I106" s="228" t="str">
        <f t="shared" si="74"/>
        <v/>
      </c>
      <c r="J106" s="225"/>
      <c r="K106" s="225"/>
      <c r="L106" s="229" t="str">
        <f t="shared" si="75"/>
        <v/>
      </c>
      <c r="M106" s="225">
        <f t="shared" ca="1" si="66"/>
        <v>43548</v>
      </c>
      <c r="N106" s="196">
        <f t="shared" si="76"/>
        <v>0</v>
      </c>
      <c r="O106" s="235" t="str">
        <f t="shared" ca="1" si="77"/>
        <v/>
      </c>
      <c r="P106" s="235"/>
      <c r="Q106" s="234"/>
      <c r="R106" s="236" t="str">
        <f t="shared" si="69"/>
        <v/>
      </c>
      <c r="S106" s="234" t="str">
        <f t="shared" si="79"/>
        <v/>
      </c>
      <c r="T106" s="234" t="str">
        <f t="shared" si="80"/>
        <v/>
      </c>
      <c r="U106" s="238"/>
      <c r="X106" s="10"/>
      <c r="Y106" s="11"/>
      <c r="Z106" s="11"/>
      <c r="AA106" s="11"/>
      <c r="AB106" s="12"/>
      <c r="AC106" s="13"/>
      <c r="AD106" s="5">
        <f t="shared" si="81"/>
        <v>0</v>
      </c>
      <c r="AE106" s="15"/>
      <c r="AF106" s="7">
        <f t="shared" si="82"/>
        <v>0</v>
      </c>
      <c r="AG106" s="5">
        <f t="shared" si="83"/>
        <v>0</v>
      </c>
      <c r="AH106" s="8">
        <f t="shared" si="84"/>
        <v>0</v>
      </c>
      <c r="AI106" s="9">
        <f t="shared" si="85"/>
        <v>0</v>
      </c>
    </row>
    <row r="107" spans="2:36" ht="19.5" customHeight="1" thickTop="1" thickBot="1">
      <c r="B107" s="224"/>
      <c r="C107" s="227"/>
      <c r="D107" s="227">
        <f t="shared" si="71"/>
        <v>10000</v>
      </c>
      <c r="E107" s="229" t="str">
        <f t="shared" si="68"/>
        <v/>
      </c>
      <c r="F107" s="232" t="str">
        <f t="shared" si="72"/>
        <v/>
      </c>
      <c r="G107" s="232" t="str">
        <f t="shared" si="73"/>
        <v/>
      </c>
      <c r="H107" s="229"/>
      <c r="I107" s="228" t="str">
        <f t="shared" si="74"/>
        <v/>
      </c>
      <c r="J107" s="225"/>
      <c r="K107" s="225"/>
      <c r="L107" s="229" t="str">
        <f t="shared" si="75"/>
        <v/>
      </c>
      <c r="M107" s="225">
        <f t="shared" ca="1" si="66"/>
        <v>43548</v>
      </c>
      <c r="N107" s="196">
        <f t="shared" si="76"/>
        <v>0</v>
      </c>
      <c r="O107" s="235" t="str">
        <f t="shared" ca="1" si="77"/>
        <v/>
      </c>
      <c r="P107" s="235"/>
      <c r="Q107" s="234"/>
      <c r="R107" s="236" t="str">
        <f t="shared" si="69"/>
        <v/>
      </c>
      <c r="S107" s="234" t="str">
        <f t="shared" si="79"/>
        <v/>
      </c>
      <c r="T107" s="234" t="str">
        <f t="shared" si="80"/>
        <v/>
      </c>
      <c r="U107" s="238"/>
      <c r="X107" s="154"/>
      <c r="Y107" s="20" t="s">
        <v>50</v>
      </c>
      <c r="Z107" s="20"/>
      <c r="AA107" s="20"/>
      <c r="AB107" s="21"/>
      <c r="AC107" s="22">
        <f t="shared" ref="AC107:AI107" si="86">SUM(AC102:AC106)</f>
        <v>6113.12</v>
      </c>
      <c r="AD107" s="23">
        <f t="shared" si="86"/>
        <v>4483559.5</v>
      </c>
      <c r="AE107" s="24">
        <f t="shared" si="86"/>
        <v>1743.0700000000002</v>
      </c>
      <c r="AF107" s="25">
        <f t="shared" si="86"/>
        <v>1237131</v>
      </c>
      <c r="AG107" s="23">
        <f t="shared" si="86"/>
        <v>4483559.5</v>
      </c>
      <c r="AH107" s="26">
        <f t="shared" si="86"/>
        <v>1237131</v>
      </c>
      <c r="AI107" s="27">
        <f t="shared" si="86"/>
        <v>5720690.5</v>
      </c>
    </row>
    <row r="108" spans="2:36" ht="18.75" customHeight="1" thickTop="1">
      <c r="B108" s="224"/>
      <c r="C108" s="227"/>
      <c r="D108" s="227">
        <f t="shared" si="71"/>
        <v>10000</v>
      </c>
      <c r="E108" s="229" t="str">
        <f t="shared" si="68"/>
        <v/>
      </c>
      <c r="F108" s="232" t="str">
        <f t="shared" si="72"/>
        <v/>
      </c>
      <c r="G108" s="232" t="str">
        <f t="shared" si="73"/>
        <v/>
      </c>
      <c r="H108" s="229"/>
      <c r="I108" s="228" t="str">
        <f t="shared" si="74"/>
        <v/>
      </c>
      <c r="J108" s="225"/>
      <c r="K108" s="225"/>
      <c r="L108" s="229" t="str">
        <f t="shared" si="75"/>
        <v/>
      </c>
      <c r="M108" s="225">
        <f t="shared" ca="1" si="66"/>
        <v>43548</v>
      </c>
      <c r="N108" s="196">
        <f t="shared" si="76"/>
        <v>0</v>
      </c>
      <c r="O108" s="235" t="str">
        <f t="shared" ca="1" si="77"/>
        <v/>
      </c>
      <c r="P108" s="235"/>
      <c r="Q108" s="234"/>
      <c r="R108" s="236" t="str">
        <f t="shared" si="69"/>
        <v/>
      </c>
      <c r="S108" s="234" t="str">
        <f t="shared" si="79"/>
        <v/>
      </c>
      <c r="T108" s="234" t="str">
        <f t="shared" si="80"/>
        <v/>
      </c>
      <c r="U108" s="238"/>
      <c r="X108" s="47"/>
      <c r="Y108" s="159" t="s">
        <v>48</v>
      </c>
      <c r="Z108" s="159"/>
      <c r="AA108" s="159"/>
      <c r="AB108" s="49">
        <v>0</v>
      </c>
      <c r="AC108" s="50">
        <v>0</v>
      </c>
      <c r="AD108" s="51">
        <v>0</v>
      </c>
      <c r="AE108" s="53">
        <v>0</v>
      </c>
      <c r="AF108" s="51">
        <v>0</v>
      </c>
      <c r="AG108" s="51">
        <v>0</v>
      </c>
      <c r="AH108" s="51">
        <v>0</v>
      </c>
      <c r="AI108" s="54">
        <v>0</v>
      </c>
    </row>
    <row r="109" spans="2:36" ht="18" customHeight="1">
      <c r="B109" s="224"/>
      <c r="C109" s="227"/>
      <c r="D109" s="227">
        <f t="shared" si="71"/>
        <v>10000</v>
      </c>
      <c r="E109" s="229" t="str">
        <f t="shared" si="68"/>
        <v/>
      </c>
      <c r="F109" s="232" t="str">
        <f t="shared" si="72"/>
        <v/>
      </c>
      <c r="G109" s="232" t="str">
        <f t="shared" si="73"/>
        <v/>
      </c>
      <c r="H109" s="229"/>
      <c r="I109" s="228" t="str">
        <f t="shared" si="74"/>
        <v/>
      </c>
      <c r="J109" s="225"/>
      <c r="K109" s="225"/>
      <c r="L109" s="229" t="str">
        <f t="shared" si="75"/>
        <v/>
      </c>
      <c r="M109" s="225">
        <f t="shared" ca="1" si="66"/>
        <v>43548</v>
      </c>
      <c r="N109" s="196">
        <f t="shared" si="76"/>
        <v>0</v>
      </c>
      <c r="O109" s="235" t="str">
        <f t="shared" ca="1" si="77"/>
        <v/>
      </c>
      <c r="P109" s="235"/>
      <c r="Q109" s="234"/>
      <c r="R109" s="236" t="str">
        <f t="shared" si="69"/>
        <v/>
      </c>
      <c r="S109" s="234" t="str">
        <f t="shared" si="79"/>
        <v/>
      </c>
      <c r="T109" s="234" t="str">
        <f t="shared" si="80"/>
        <v/>
      </c>
      <c r="U109" s="238"/>
      <c r="X109" s="1">
        <v>4</v>
      </c>
      <c r="Y109" s="2" t="s">
        <v>45</v>
      </c>
      <c r="Z109" s="2"/>
      <c r="AA109" s="2"/>
      <c r="AB109" s="3">
        <v>22.5</v>
      </c>
      <c r="AC109" s="4">
        <v>2919.29</v>
      </c>
      <c r="AD109" s="5">
        <f t="shared" ref="AD109" si="87">AC109*AB109</f>
        <v>65684.024999999994</v>
      </c>
      <c r="AE109" s="6">
        <v>1664.66</v>
      </c>
      <c r="AF109" s="5">
        <f t="shared" ref="AF109:AF111" si="88">AE109*AB109</f>
        <v>37454.85</v>
      </c>
      <c r="AG109" s="5">
        <f t="shared" ref="AG109:AG111" si="89">AD109</f>
        <v>65684.024999999994</v>
      </c>
      <c r="AH109" s="5">
        <f t="shared" ref="AH109:AH111" si="90">AF109</f>
        <v>37454.85</v>
      </c>
      <c r="AI109" s="9">
        <f t="shared" ref="AI109:AI111" si="91">AG109+AH109</f>
        <v>103138.875</v>
      </c>
    </row>
    <row r="110" spans="2:36" ht="18" customHeight="1">
      <c r="B110" s="224"/>
      <c r="C110" s="227"/>
      <c r="D110" s="227">
        <f t="shared" si="71"/>
        <v>10000</v>
      </c>
      <c r="E110" s="229" t="str">
        <f t="shared" si="68"/>
        <v/>
      </c>
      <c r="F110" s="232" t="str">
        <f t="shared" si="72"/>
        <v/>
      </c>
      <c r="G110" s="232" t="str">
        <f t="shared" si="73"/>
        <v/>
      </c>
      <c r="H110" s="229"/>
      <c r="I110" s="228" t="str">
        <f t="shared" si="74"/>
        <v/>
      </c>
      <c r="J110" s="225"/>
      <c r="K110" s="225"/>
      <c r="L110" s="229" t="str">
        <f t="shared" si="75"/>
        <v/>
      </c>
      <c r="M110" s="225">
        <f t="shared" ca="1" si="66"/>
        <v>43548</v>
      </c>
      <c r="N110" s="196">
        <f t="shared" si="76"/>
        <v>0</v>
      </c>
      <c r="O110" s="235" t="str">
        <f t="shared" ca="1" si="77"/>
        <v/>
      </c>
      <c r="P110" s="235"/>
      <c r="Q110" s="234"/>
      <c r="R110" s="236" t="str">
        <f t="shared" si="69"/>
        <v/>
      </c>
      <c r="S110" s="234" t="str">
        <f t="shared" si="79"/>
        <v/>
      </c>
      <c r="T110" s="234" t="str">
        <f t="shared" si="80"/>
        <v/>
      </c>
      <c r="U110" s="238"/>
      <c r="X110" s="1">
        <v>5</v>
      </c>
      <c r="Y110" s="2" t="s">
        <v>46</v>
      </c>
      <c r="Z110" s="2"/>
      <c r="AA110" s="2"/>
      <c r="AB110" s="3">
        <v>0</v>
      </c>
      <c r="AC110" s="4">
        <v>0</v>
      </c>
      <c r="AD110" s="5">
        <v>0</v>
      </c>
      <c r="AE110" s="6"/>
      <c r="AF110" s="5">
        <f t="shared" si="88"/>
        <v>0</v>
      </c>
      <c r="AG110" s="5">
        <f t="shared" si="89"/>
        <v>0</v>
      </c>
      <c r="AH110" s="5">
        <f t="shared" si="90"/>
        <v>0</v>
      </c>
      <c r="AI110" s="9">
        <f t="shared" si="91"/>
        <v>0</v>
      </c>
    </row>
    <row r="111" spans="2:36" ht="18" customHeight="1">
      <c r="B111" s="224"/>
      <c r="C111" s="227"/>
      <c r="D111" s="227">
        <f t="shared" si="71"/>
        <v>10000</v>
      </c>
      <c r="E111" s="229" t="str">
        <f t="shared" si="68"/>
        <v/>
      </c>
      <c r="F111" s="232" t="str">
        <f t="shared" si="72"/>
        <v/>
      </c>
      <c r="G111" s="232" t="str">
        <f t="shared" si="73"/>
        <v/>
      </c>
      <c r="H111" s="229"/>
      <c r="I111" s="228" t="str">
        <f t="shared" si="74"/>
        <v/>
      </c>
      <c r="J111" s="225"/>
      <c r="K111" s="225"/>
      <c r="L111" s="229" t="str">
        <f t="shared" si="75"/>
        <v/>
      </c>
      <c r="M111" s="225">
        <f t="shared" ca="1" si="66"/>
        <v>43548</v>
      </c>
      <c r="N111" s="196">
        <f t="shared" si="76"/>
        <v>0</v>
      </c>
      <c r="O111" s="235" t="str">
        <f t="shared" ca="1" si="77"/>
        <v/>
      </c>
      <c r="P111" s="235"/>
      <c r="Q111" s="234"/>
      <c r="R111" s="236" t="str">
        <f t="shared" si="69"/>
        <v/>
      </c>
      <c r="S111" s="234" t="str">
        <f t="shared" si="79"/>
        <v/>
      </c>
      <c r="T111" s="234" t="str">
        <f t="shared" si="80"/>
        <v/>
      </c>
      <c r="U111" s="238"/>
      <c r="X111" s="1">
        <v>6</v>
      </c>
      <c r="Y111" s="2"/>
      <c r="Z111" s="2"/>
      <c r="AA111" s="2"/>
      <c r="AB111" s="3"/>
      <c r="AC111" s="4"/>
      <c r="AD111" s="5">
        <f t="shared" ref="AD111" si="92">AC111*AB111</f>
        <v>0</v>
      </c>
      <c r="AE111" s="6"/>
      <c r="AF111" s="5">
        <f t="shared" si="88"/>
        <v>0</v>
      </c>
      <c r="AG111" s="5">
        <f t="shared" si="89"/>
        <v>0</v>
      </c>
      <c r="AH111" s="5">
        <f t="shared" si="90"/>
        <v>0</v>
      </c>
      <c r="AI111" s="9">
        <f t="shared" si="91"/>
        <v>0</v>
      </c>
    </row>
    <row r="112" spans="2:36" ht="18" customHeight="1">
      <c r="B112" s="224"/>
      <c r="C112" s="227"/>
      <c r="D112" s="227">
        <f t="shared" si="71"/>
        <v>10000</v>
      </c>
      <c r="E112" s="229" t="str">
        <f t="shared" si="68"/>
        <v/>
      </c>
      <c r="F112" s="232" t="str">
        <f t="shared" si="72"/>
        <v/>
      </c>
      <c r="G112" s="232" t="str">
        <f t="shared" si="73"/>
        <v/>
      </c>
      <c r="H112" s="229"/>
      <c r="I112" s="228" t="str">
        <f t="shared" si="74"/>
        <v/>
      </c>
      <c r="J112" s="225"/>
      <c r="K112" s="225"/>
      <c r="L112" s="229" t="str">
        <f t="shared" si="75"/>
        <v/>
      </c>
      <c r="M112" s="225">
        <f t="shared" ca="1" si="66"/>
        <v>43548</v>
      </c>
      <c r="N112" s="196">
        <f t="shared" si="76"/>
        <v>0</v>
      </c>
      <c r="O112" s="235" t="str">
        <f t="shared" ca="1" si="77"/>
        <v/>
      </c>
      <c r="P112" s="235"/>
      <c r="Q112" s="234"/>
      <c r="R112" s="236" t="str">
        <f t="shared" si="69"/>
        <v/>
      </c>
      <c r="S112" s="234" t="str">
        <f t="shared" si="79"/>
        <v/>
      </c>
      <c r="T112" s="234" t="str">
        <f t="shared" si="80"/>
        <v/>
      </c>
      <c r="U112" s="238"/>
      <c r="X112" s="10"/>
      <c r="Y112" s="11"/>
      <c r="Z112" s="11"/>
      <c r="AA112" s="11"/>
      <c r="AB112" s="12"/>
      <c r="AC112" s="13"/>
      <c r="AD112" s="52"/>
      <c r="AE112" s="15"/>
      <c r="AF112" s="52"/>
      <c r="AG112" s="52"/>
      <c r="AH112" s="52"/>
      <c r="AI112" s="18"/>
    </row>
    <row r="113" spans="2:36" ht="18.75" customHeight="1" thickBot="1">
      <c r="B113" s="224"/>
      <c r="C113" s="227"/>
      <c r="D113" s="227">
        <f t="shared" si="71"/>
        <v>10000</v>
      </c>
      <c r="E113" s="229" t="str">
        <f t="shared" si="68"/>
        <v/>
      </c>
      <c r="F113" s="232" t="str">
        <f t="shared" si="72"/>
        <v/>
      </c>
      <c r="G113" s="232" t="str">
        <f t="shared" si="73"/>
        <v/>
      </c>
      <c r="H113" s="229"/>
      <c r="I113" s="228" t="str">
        <f t="shared" si="74"/>
        <v/>
      </c>
      <c r="J113" s="225"/>
      <c r="K113" s="225"/>
      <c r="L113" s="229" t="str">
        <f t="shared" si="75"/>
        <v/>
      </c>
      <c r="M113" s="225">
        <f t="shared" ca="1" si="66"/>
        <v>43548</v>
      </c>
      <c r="N113" s="196">
        <f t="shared" si="76"/>
        <v>0</v>
      </c>
      <c r="O113" s="235" t="str">
        <f t="shared" ca="1" si="77"/>
        <v/>
      </c>
      <c r="P113" s="235"/>
      <c r="Q113" s="234"/>
      <c r="R113" s="236" t="str">
        <f t="shared" si="69"/>
        <v/>
      </c>
      <c r="S113" s="234" t="str">
        <f t="shared" si="79"/>
        <v/>
      </c>
      <c r="T113" s="234" t="str">
        <f t="shared" si="80"/>
        <v/>
      </c>
      <c r="U113" s="238"/>
      <c r="X113" s="32"/>
      <c r="Y113" s="33" t="s">
        <v>49</v>
      </c>
      <c r="Z113" s="33"/>
      <c r="AA113" s="33"/>
      <c r="AB113" s="34"/>
      <c r="AC113" s="34">
        <f t="shared" ref="AC113:AI113" si="93">SUM(AC108:AC112)</f>
        <v>2919.29</v>
      </c>
      <c r="AD113" s="34">
        <f t="shared" si="93"/>
        <v>65684.024999999994</v>
      </c>
      <c r="AE113" s="34">
        <f t="shared" si="93"/>
        <v>1664.66</v>
      </c>
      <c r="AF113" s="34">
        <f t="shared" si="93"/>
        <v>37454.85</v>
      </c>
      <c r="AG113" s="34">
        <f t="shared" si="93"/>
        <v>65684.024999999994</v>
      </c>
      <c r="AH113" s="34">
        <f t="shared" si="93"/>
        <v>37454.85</v>
      </c>
      <c r="AI113" s="35">
        <f t="shared" si="93"/>
        <v>103138.875</v>
      </c>
    </row>
    <row r="114" spans="2:36" ht="19.5" customHeight="1" thickTop="1" thickBot="1">
      <c r="B114" s="224"/>
      <c r="C114" s="227"/>
      <c r="D114" s="227">
        <f t="shared" si="71"/>
        <v>10000</v>
      </c>
      <c r="E114" s="229" t="str">
        <f t="shared" si="68"/>
        <v/>
      </c>
      <c r="F114" s="232" t="str">
        <f t="shared" si="72"/>
        <v/>
      </c>
      <c r="G114" s="232" t="str">
        <f t="shared" si="73"/>
        <v/>
      </c>
      <c r="H114" s="229"/>
      <c r="I114" s="228" t="str">
        <f t="shared" si="74"/>
        <v/>
      </c>
      <c r="J114" s="225"/>
      <c r="K114" s="225"/>
      <c r="L114" s="229" t="str">
        <f t="shared" si="75"/>
        <v/>
      </c>
      <c r="M114" s="225">
        <f t="shared" ca="1" si="66"/>
        <v>43548</v>
      </c>
      <c r="N114" s="196">
        <f t="shared" si="76"/>
        <v>0</v>
      </c>
      <c r="O114" s="235" t="str">
        <f t="shared" ca="1" si="77"/>
        <v/>
      </c>
      <c r="P114" s="235"/>
      <c r="Q114" s="234"/>
      <c r="R114" s="236" t="str">
        <f t="shared" si="69"/>
        <v/>
      </c>
      <c r="S114" s="234" t="str">
        <f t="shared" si="79"/>
        <v/>
      </c>
      <c r="T114" s="234" t="str">
        <f t="shared" si="80"/>
        <v/>
      </c>
      <c r="U114" s="238"/>
      <c r="X114" s="154"/>
      <c r="Y114" s="20" t="s">
        <v>11</v>
      </c>
      <c r="Z114" s="20"/>
      <c r="AA114" s="36"/>
      <c r="AB114" s="21"/>
      <c r="AC114" s="22">
        <v>0</v>
      </c>
      <c r="AD114" s="23">
        <f>AD107+AD113</f>
        <v>4549243.5250000004</v>
      </c>
      <c r="AE114" s="37">
        <v>0</v>
      </c>
      <c r="AF114" s="55">
        <f>AF107+AF113</f>
        <v>1274585.8500000001</v>
      </c>
      <c r="AG114" s="39">
        <f>AG107+AG113</f>
        <v>4549243.5250000004</v>
      </c>
      <c r="AH114" s="40">
        <f>AH107+AH113</f>
        <v>1274585.8500000001</v>
      </c>
      <c r="AI114" s="27">
        <f>AI107+AI113</f>
        <v>5823829.375</v>
      </c>
    </row>
    <row r="115" spans="2:36" ht="18.75" customHeight="1" thickTop="1">
      <c r="B115" s="224"/>
      <c r="C115" s="227"/>
      <c r="D115" s="227">
        <f t="shared" si="71"/>
        <v>10000</v>
      </c>
      <c r="E115" s="229" t="str">
        <f t="shared" si="68"/>
        <v/>
      </c>
      <c r="F115" s="232" t="str">
        <f t="shared" si="72"/>
        <v/>
      </c>
      <c r="G115" s="232" t="str">
        <f t="shared" si="73"/>
        <v/>
      </c>
      <c r="H115" s="229"/>
      <c r="I115" s="228" t="str">
        <f t="shared" si="74"/>
        <v/>
      </c>
      <c r="J115" s="225"/>
      <c r="K115" s="225"/>
      <c r="L115" s="229" t="str">
        <f t="shared" si="75"/>
        <v/>
      </c>
      <c r="M115" s="225">
        <f t="shared" ca="1" si="66"/>
        <v>43548</v>
      </c>
      <c r="N115" s="196">
        <f t="shared" si="76"/>
        <v>0</v>
      </c>
      <c r="O115" s="235" t="str">
        <f t="shared" ca="1" si="77"/>
        <v/>
      </c>
      <c r="P115" s="235"/>
      <c r="Q115" s="234"/>
      <c r="R115" s="236" t="str">
        <f t="shared" si="69"/>
        <v/>
      </c>
      <c r="S115" s="234" t="str">
        <f t="shared" si="79"/>
        <v/>
      </c>
      <c r="T115" s="234" t="str">
        <f t="shared" si="80"/>
        <v/>
      </c>
      <c r="U115" s="238"/>
      <c r="X115" s="28"/>
      <c r="Y115" s="41" t="s">
        <v>12</v>
      </c>
      <c r="Z115" s="29">
        <v>0</v>
      </c>
      <c r="AA115" s="29">
        <v>0</v>
      </c>
      <c r="AB115" s="30">
        <v>0</v>
      </c>
      <c r="AC115" s="30">
        <v>0</v>
      </c>
      <c r="AD115" s="30">
        <v>0</v>
      </c>
      <c r="AE115" s="30">
        <v>0</v>
      </c>
      <c r="AF115" s="30">
        <v>0</v>
      </c>
      <c r="AG115" s="30">
        <v>0</v>
      </c>
      <c r="AH115" s="31">
        <v>0</v>
      </c>
      <c r="AI115" s="42">
        <v>0</v>
      </c>
    </row>
    <row r="116" spans="2:36" ht="18" customHeight="1">
      <c r="B116" s="224"/>
      <c r="C116" s="227"/>
      <c r="D116" s="227">
        <f t="shared" si="71"/>
        <v>10000</v>
      </c>
      <c r="E116" s="229" t="str">
        <f t="shared" si="68"/>
        <v/>
      </c>
      <c r="F116" s="232" t="str">
        <f t="shared" si="72"/>
        <v/>
      </c>
      <c r="G116" s="232" t="str">
        <f t="shared" si="73"/>
        <v/>
      </c>
      <c r="H116" s="229"/>
      <c r="I116" s="228" t="str">
        <f t="shared" si="74"/>
        <v/>
      </c>
      <c r="J116" s="225"/>
      <c r="K116" s="225"/>
      <c r="L116" s="229" t="str">
        <f t="shared" si="75"/>
        <v/>
      </c>
      <c r="M116" s="225">
        <f t="shared" ca="1" si="66"/>
        <v>43548</v>
      </c>
      <c r="N116" s="196">
        <f t="shared" si="76"/>
        <v>0</v>
      </c>
      <c r="O116" s="235" t="str">
        <f t="shared" ca="1" si="77"/>
        <v/>
      </c>
      <c r="P116" s="235"/>
      <c r="Q116" s="234"/>
      <c r="R116" s="236" t="str">
        <f t="shared" si="69"/>
        <v/>
      </c>
      <c r="S116" s="234" t="str">
        <f t="shared" si="79"/>
        <v/>
      </c>
      <c r="T116" s="234" t="str">
        <f t="shared" si="80"/>
        <v/>
      </c>
      <c r="U116" s="238"/>
      <c r="X116" s="1"/>
      <c r="Y116" s="43" t="s">
        <v>22</v>
      </c>
      <c r="Z116" s="2"/>
      <c r="AA116" s="2"/>
      <c r="AB116" s="3"/>
      <c r="AC116" s="3">
        <v>0</v>
      </c>
      <c r="AD116" s="44">
        <f>AD107*5%</f>
        <v>224177.97500000001</v>
      </c>
      <c r="AE116" s="44">
        <v>0</v>
      </c>
      <c r="AF116" s="44">
        <f>AF107*5%</f>
        <v>61856.55</v>
      </c>
      <c r="AG116" s="44">
        <f>AG107*5%</f>
        <v>224177.97500000001</v>
      </c>
      <c r="AH116" s="45">
        <f>AH107*5%</f>
        <v>61856.55</v>
      </c>
      <c r="AI116" s="46">
        <f>AG116+AH116</f>
        <v>286034.52500000002</v>
      </c>
    </row>
    <row r="117" spans="2:36" ht="18" customHeight="1">
      <c r="B117" s="224"/>
      <c r="C117" s="227"/>
      <c r="D117" s="227">
        <f t="shared" si="71"/>
        <v>10000</v>
      </c>
      <c r="E117" s="229" t="str">
        <f t="shared" si="68"/>
        <v/>
      </c>
      <c r="F117" s="232" t="str">
        <f t="shared" si="72"/>
        <v/>
      </c>
      <c r="G117" s="232" t="str">
        <f t="shared" si="73"/>
        <v/>
      </c>
      <c r="H117" s="229"/>
      <c r="I117" s="228" t="str">
        <f t="shared" si="74"/>
        <v/>
      </c>
      <c r="J117" s="225"/>
      <c r="K117" s="225"/>
      <c r="L117" s="229" t="str">
        <f t="shared" si="75"/>
        <v/>
      </c>
      <c r="M117" s="225">
        <f t="shared" ca="1" si="66"/>
        <v>43548</v>
      </c>
      <c r="N117" s="196">
        <f t="shared" si="76"/>
        <v>0</v>
      </c>
      <c r="O117" s="235" t="str">
        <f t="shared" ca="1" si="77"/>
        <v/>
      </c>
      <c r="P117" s="235"/>
      <c r="Q117" s="234"/>
      <c r="R117" s="236" t="str">
        <f t="shared" si="69"/>
        <v/>
      </c>
      <c r="S117" s="234" t="str">
        <f t="shared" si="79"/>
        <v/>
      </c>
      <c r="T117" s="234" t="str">
        <f t="shared" si="80"/>
        <v/>
      </c>
      <c r="U117" s="238"/>
      <c r="X117" s="1"/>
      <c r="Y117" s="43" t="s">
        <v>53</v>
      </c>
      <c r="Z117" s="2"/>
      <c r="AA117" s="2"/>
      <c r="AB117" s="3"/>
      <c r="AC117" s="3"/>
      <c r="AD117" s="44"/>
      <c r="AE117" s="44"/>
      <c r="AF117" s="44"/>
      <c r="AG117" s="44">
        <v>0</v>
      </c>
      <c r="AH117" s="45">
        <v>0</v>
      </c>
      <c r="AI117" s="46">
        <f>AG117+AH117</f>
        <v>0</v>
      </c>
    </row>
    <row r="118" spans="2:36" ht="18" customHeight="1">
      <c r="B118" s="224"/>
      <c r="C118" s="227"/>
      <c r="D118" s="227">
        <f t="shared" si="71"/>
        <v>10000</v>
      </c>
      <c r="E118" s="229" t="str">
        <f t="shared" si="68"/>
        <v/>
      </c>
      <c r="F118" s="232" t="str">
        <f t="shared" si="72"/>
        <v/>
      </c>
      <c r="G118" s="232" t="str">
        <f t="shared" si="73"/>
        <v/>
      </c>
      <c r="H118" s="229"/>
      <c r="I118" s="228" t="str">
        <f t="shared" si="74"/>
        <v/>
      </c>
      <c r="J118" s="225"/>
      <c r="K118" s="225"/>
      <c r="L118" s="229" t="str">
        <f t="shared" si="75"/>
        <v/>
      </c>
      <c r="M118" s="225">
        <f t="shared" ca="1" si="66"/>
        <v>43548</v>
      </c>
      <c r="N118" s="196">
        <f t="shared" si="76"/>
        <v>0</v>
      </c>
      <c r="O118" s="235" t="str">
        <f t="shared" ca="1" si="77"/>
        <v/>
      </c>
      <c r="P118" s="235"/>
      <c r="Q118" s="234"/>
      <c r="R118" s="236" t="str">
        <f t="shared" si="69"/>
        <v/>
      </c>
      <c r="S118" s="234" t="str">
        <f t="shared" si="79"/>
        <v/>
      </c>
      <c r="T118" s="234" t="str">
        <f t="shared" si="80"/>
        <v/>
      </c>
      <c r="U118" s="238"/>
      <c r="X118" s="1"/>
      <c r="Y118" s="43" t="s">
        <v>56</v>
      </c>
      <c r="Z118" s="2"/>
      <c r="AA118" s="2"/>
      <c r="AB118" s="3"/>
      <c r="AC118" s="3"/>
      <c r="AD118" s="44"/>
      <c r="AE118" s="44"/>
      <c r="AF118" s="44"/>
      <c r="AG118" s="44">
        <v>1077229</v>
      </c>
      <c r="AH118" s="45">
        <v>0</v>
      </c>
      <c r="AI118" s="46">
        <f t="shared" ref="AI118:AI121" si="94">AG118+AH118</f>
        <v>1077229</v>
      </c>
    </row>
    <row r="119" spans="2:36" ht="18" customHeight="1">
      <c r="B119" s="224"/>
      <c r="C119" s="227"/>
      <c r="D119" s="227">
        <f t="shared" si="71"/>
        <v>10000</v>
      </c>
      <c r="E119" s="229" t="str">
        <f t="shared" si="68"/>
        <v/>
      </c>
      <c r="F119" s="232" t="str">
        <f t="shared" si="72"/>
        <v/>
      </c>
      <c r="G119" s="232" t="str">
        <f t="shared" si="73"/>
        <v/>
      </c>
      <c r="H119" s="229"/>
      <c r="I119" s="228" t="str">
        <f t="shared" si="74"/>
        <v/>
      </c>
      <c r="J119" s="225"/>
      <c r="K119" s="225"/>
      <c r="L119" s="229" t="str">
        <f t="shared" si="75"/>
        <v/>
      </c>
      <c r="M119" s="225">
        <f t="shared" ca="1" si="66"/>
        <v>43548</v>
      </c>
      <c r="N119" s="196">
        <f t="shared" si="76"/>
        <v>0</v>
      </c>
      <c r="O119" s="235" t="str">
        <f t="shared" ca="1" si="77"/>
        <v/>
      </c>
      <c r="P119" s="235"/>
      <c r="Q119" s="234"/>
      <c r="R119" s="236" t="str">
        <f t="shared" si="69"/>
        <v/>
      </c>
      <c r="S119" s="234" t="str">
        <f t="shared" si="79"/>
        <v/>
      </c>
      <c r="T119" s="234" t="str">
        <f t="shared" si="80"/>
        <v/>
      </c>
      <c r="U119" s="238"/>
      <c r="X119" s="1"/>
      <c r="Y119" s="71" t="s">
        <v>57</v>
      </c>
      <c r="Z119" s="2"/>
      <c r="AA119" s="2"/>
      <c r="AB119" s="3"/>
      <c r="AC119" s="3"/>
      <c r="AD119" s="44"/>
      <c r="AE119" s="44"/>
      <c r="AF119" s="44"/>
      <c r="AG119" s="44">
        <v>1096751</v>
      </c>
      <c r="AH119" s="45">
        <v>2151085.5499999998</v>
      </c>
      <c r="AI119" s="46">
        <f t="shared" si="94"/>
        <v>3247836.55</v>
      </c>
    </row>
    <row r="120" spans="2:36" ht="18" customHeight="1">
      <c r="B120" s="224"/>
      <c r="C120" s="227"/>
      <c r="D120" s="227">
        <f t="shared" si="71"/>
        <v>10000</v>
      </c>
      <c r="E120" s="229" t="str">
        <f t="shared" si="68"/>
        <v/>
      </c>
      <c r="F120" s="232" t="str">
        <f t="shared" si="72"/>
        <v/>
      </c>
      <c r="G120" s="232" t="str">
        <f t="shared" si="73"/>
        <v/>
      </c>
      <c r="H120" s="229"/>
      <c r="I120" s="228" t="str">
        <f t="shared" si="74"/>
        <v/>
      </c>
      <c r="J120" s="225"/>
      <c r="K120" s="225"/>
      <c r="L120" s="229" t="str">
        <f t="shared" si="75"/>
        <v/>
      </c>
      <c r="M120" s="225">
        <f t="shared" ca="1" si="66"/>
        <v>43548</v>
      </c>
      <c r="N120" s="196">
        <f t="shared" si="76"/>
        <v>0</v>
      </c>
      <c r="O120" s="235" t="str">
        <f t="shared" ca="1" si="77"/>
        <v/>
      </c>
      <c r="P120" s="235"/>
      <c r="Q120" s="234"/>
      <c r="R120" s="236" t="str">
        <f t="shared" si="69"/>
        <v/>
      </c>
      <c r="S120" s="234" t="str">
        <f t="shared" si="79"/>
        <v/>
      </c>
      <c r="T120" s="234" t="str">
        <f t="shared" si="80"/>
        <v/>
      </c>
      <c r="U120" s="238"/>
      <c r="X120" s="1"/>
      <c r="Y120" s="43" t="s">
        <v>55</v>
      </c>
      <c r="Z120" s="2"/>
      <c r="AA120" s="2"/>
      <c r="AB120" s="3"/>
      <c r="AC120" s="3"/>
      <c r="AD120" s="44"/>
      <c r="AE120" s="44"/>
      <c r="AF120" s="44"/>
      <c r="AG120" s="44">
        <v>0</v>
      </c>
      <c r="AH120" s="45">
        <v>0</v>
      </c>
      <c r="AI120" s="46">
        <f t="shared" si="94"/>
        <v>0</v>
      </c>
    </row>
    <row r="121" spans="2:36" ht="18" customHeight="1">
      <c r="B121" s="224"/>
      <c r="C121" s="227"/>
      <c r="D121" s="227">
        <f t="shared" si="71"/>
        <v>10000</v>
      </c>
      <c r="E121" s="229" t="str">
        <f t="shared" si="68"/>
        <v/>
      </c>
      <c r="F121" s="232" t="str">
        <f t="shared" si="72"/>
        <v/>
      </c>
      <c r="G121" s="232" t="str">
        <f t="shared" si="73"/>
        <v/>
      </c>
      <c r="H121" s="229"/>
      <c r="I121" s="228" t="str">
        <f t="shared" si="74"/>
        <v/>
      </c>
      <c r="J121" s="225"/>
      <c r="K121" s="225"/>
      <c r="L121" s="229" t="str">
        <f t="shared" si="75"/>
        <v/>
      </c>
      <c r="M121" s="225">
        <f t="shared" ca="1" si="66"/>
        <v>43548</v>
      </c>
      <c r="N121" s="196">
        <f t="shared" si="76"/>
        <v>0</v>
      </c>
      <c r="O121" s="235" t="str">
        <f t="shared" ca="1" si="77"/>
        <v/>
      </c>
      <c r="P121" s="235"/>
      <c r="Q121" s="234"/>
      <c r="R121" s="236" t="str">
        <f t="shared" si="69"/>
        <v/>
      </c>
      <c r="S121" s="234" t="str">
        <f t="shared" si="79"/>
        <v/>
      </c>
      <c r="T121" s="234" t="str">
        <f t="shared" si="80"/>
        <v/>
      </c>
      <c r="U121" s="238"/>
      <c r="X121" s="1"/>
      <c r="Y121" s="43" t="s">
        <v>54</v>
      </c>
      <c r="Z121" s="2"/>
      <c r="AA121" s="2"/>
      <c r="AB121" s="3"/>
      <c r="AC121" s="3"/>
      <c r="AD121" s="44"/>
      <c r="AE121" s="44"/>
      <c r="AF121" s="44"/>
      <c r="AG121" s="44">
        <v>0</v>
      </c>
      <c r="AH121" s="45">
        <v>0</v>
      </c>
      <c r="AI121" s="46">
        <f t="shared" si="94"/>
        <v>0</v>
      </c>
    </row>
    <row r="122" spans="2:36" ht="18.75" customHeight="1" thickBot="1">
      <c r="B122" s="224"/>
      <c r="C122" s="227"/>
      <c r="D122" s="227">
        <f t="shared" si="71"/>
        <v>10000</v>
      </c>
      <c r="E122" s="229" t="str">
        <f t="shared" si="68"/>
        <v/>
      </c>
      <c r="F122" s="232" t="str">
        <f t="shared" si="72"/>
        <v/>
      </c>
      <c r="G122" s="232" t="str">
        <f t="shared" si="73"/>
        <v/>
      </c>
      <c r="H122" s="229"/>
      <c r="I122" s="228" t="str">
        <f t="shared" si="74"/>
        <v/>
      </c>
      <c r="J122" s="225"/>
      <c r="K122" s="225"/>
      <c r="L122" s="229" t="str">
        <f t="shared" si="75"/>
        <v/>
      </c>
      <c r="M122" s="225">
        <f t="shared" ca="1" si="66"/>
        <v>43548</v>
      </c>
      <c r="N122" s="196">
        <f t="shared" si="76"/>
        <v>0</v>
      </c>
      <c r="O122" s="235" t="str">
        <f t="shared" ca="1" si="77"/>
        <v/>
      </c>
      <c r="P122" s="235"/>
      <c r="Q122" s="234"/>
      <c r="R122" s="236" t="str">
        <f t="shared" si="69"/>
        <v/>
      </c>
      <c r="S122" s="234" t="str">
        <f t="shared" si="79"/>
        <v/>
      </c>
      <c r="T122" s="234" t="str">
        <f t="shared" si="80"/>
        <v/>
      </c>
      <c r="U122" s="238"/>
      <c r="X122" s="111"/>
      <c r="Y122" s="72" t="s">
        <v>13</v>
      </c>
      <c r="Z122" s="72"/>
      <c r="AA122" s="72"/>
      <c r="AB122" s="73"/>
      <c r="AC122" s="73"/>
      <c r="AD122" s="73"/>
      <c r="AE122" s="73"/>
      <c r="AF122" s="73"/>
      <c r="AG122" s="74">
        <f>SUM(AG115:AG121)</f>
        <v>2398157.9750000001</v>
      </c>
      <c r="AH122" s="75">
        <f>SUM(AH115:AH121)</f>
        <v>2212942.0999999996</v>
      </c>
      <c r="AI122" s="76">
        <f>SUM(AI115:AI121)</f>
        <v>4611100.0749999993</v>
      </c>
    </row>
    <row r="123" spans="2:36" ht="19.5" customHeight="1" thickTop="1" thickBot="1">
      <c r="B123" s="224"/>
      <c r="C123" s="227"/>
      <c r="D123" s="227">
        <f t="shared" si="71"/>
        <v>10000</v>
      </c>
      <c r="E123" s="229" t="str">
        <f t="shared" si="68"/>
        <v/>
      </c>
      <c r="F123" s="232" t="str">
        <f t="shared" si="72"/>
        <v/>
      </c>
      <c r="G123" s="232" t="str">
        <f t="shared" si="73"/>
        <v/>
      </c>
      <c r="H123" s="229"/>
      <c r="I123" s="228" t="str">
        <f t="shared" si="74"/>
        <v/>
      </c>
      <c r="J123" s="225"/>
      <c r="K123" s="225"/>
      <c r="L123" s="229" t="str">
        <f t="shared" si="75"/>
        <v/>
      </c>
      <c r="M123" s="225">
        <f t="shared" ca="1" si="66"/>
        <v>43548</v>
      </c>
      <c r="N123" s="196">
        <f t="shared" si="76"/>
        <v>0</v>
      </c>
      <c r="O123" s="235" t="str">
        <f t="shared" ca="1" si="77"/>
        <v/>
      </c>
      <c r="P123" s="235"/>
      <c r="Q123" s="234"/>
      <c r="R123" s="236" t="str">
        <f t="shared" si="69"/>
        <v/>
      </c>
      <c r="S123" s="234" t="str">
        <f t="shared" si="79"/>
        <v/>
      </c>
      <c r="T123" s="234" t="str">
        <f t="shared" si="80"/>
        <v/>
      </c>
      <c r="U123" s="238"/>
      <c r="X123" s="154"/>
      <c r="Y123" s="20" t="s">
        <v>14</v>
      </c>
      <c r="Z123" s="20"/>
      <c r="AA123" s="20"/>
      <c r="AB123" s="21"/>
      <c r="AC123" s="21"/>
      <c r="AD123" s="21"/>
      <c r="AE123" s="21"/>
      <c r="AF123" s="21" t="s">
        <v>63</v>
      </c>
      <c r="AG123" s="77">
        <v>43234</v>
      </c>
      <c r="AH123" s="24">
        <f>AI123</f>
        <v>1212729.3000000007</v>
      </c>
      <c r="AI123" s="78">
        <f>AI114-AI122</f>
        <v>1212729.3000000007</v>
      </c>
    </row>
    <row r="124" spans="2:36" ht="17.25" customHeight="1" thickTop="1" thickBot="1">
      <c r="B124" s="224"/>
      <c r="C124" s="227"/>
      <c r="D124" s="227">
        <f t="shared" si="71"/>
        <v>10000</v>
      </c>
      <c r="E124" s="229" t="str">
        <f t="shared" si="68"/>
        <v/>
      </c>
      <c r="F124" s="232" t="str">
        <f t="shared" si="72"/>
        <v/>
      </c>
      <c r="G124" s="232" t="str">
        <f t="shared" si="73"/>
        <v/>
      </c>
      <c r="H124" s="229"/>
      <c r="I124" s="228" t="str">
        <f t="shared" si="74"/>
        <v/>
      </c>
      <c r="J124" s="225"/>
      <c r="K124" s="225"/>
      <c r="L124" s="229" t="str">
        <f t="shared" si="75"/>
        <v/>
      </c>
      <c r="M124" s="225">
        <f t="shared" ca="1" si="66"/>
        <v>43548</v>
      </c>
      <c r="N124" s="196">
        <f t="shared" si="76"/>
        <v>0</v>
      </c>
      <c r="O124" s="235" t="str">
        <f t="shared" ca="1" si="77"/>
        <v/>
      </c>
      <c r="P124" s="235"/>
      <c r="Q124" s="234"/>
      <c r="R124" s="236" t="str">
        <f t="shared" si="69"/>
        <v/>
      </c>
      <c r="S124" s="234" t="str">
        <f t="shared" si="79"/>
        <v/>
      </c>
      <c r="T124" s="234" t="str">
        <f t="shared" si="80"/>
        <v/>
      </c>
      <c r="U124" s="238"/>
      <c r="X124" s="365" t="s">
        <v>16</v>
      </c>
      <c r="Y124" s="366"/>
      <c r="Z124" s="366"/>
      <c r="AA124" s="366"/>
      <c r="AB124" s="366"/>
      <c r="AC124" s="366"/>
      <c r="AD124" s="367"/>
      <c r="AE124" s="365" t="s">
        <v>62</v>
      </c>
      <c r="AF124" s="366"/>
      <c r="AG124" s="366"/>
      <c r="AH124" s="366"/>
      <c r="AI124" s="367"/>
    </row>
    <row r="125" spans="2:36" ht="18.75" customHeight="1" thickTop="1">
      <c r="B125" s="224"/>
      <c r="C125" s="227"/>
      <c r="D125" s="227">
        <f t="shared" si="71"/>
        <v>10000</v>
      </c>
      <c r="E125" s="229" t="str">
        <f t="shared" si="68"/>
        <v/>
      </c>
      <c r="F125" s="232" t="str">
        <f t="shared" si="72"/>
        <v/>
      </c>
      <c r="G125" s="232" t="str">
        <f t="shared" si="73"/>
        <v/>
      </c>
      <c r="H125" s="229"/>
      <c r="I125" s="228" t="str">
        <f t="shared" si="74"/>
        <v/>
      </c>
      <c r="J125" s="225"/>
      <c r="K125" s="225"/>
      <c r="L125" s="229" t="str">
        <f t="shared" si="75"/>
        <v/>
      </c>
      <c r="M125" s="225">
        <f t="shared" ca="1" si="66"/>
        <v>43548</v>
      </c>
      <c r="N125" s="196">
        <f t="shared" si="76"/>
        <v>0</v>
      </c>
      <c r="O125" s="235" t="str">
        <f t="shared" ca="1" si="77"/>
        <v/>
      </c>
      <c r="P125" s="235"/>
      <c r="Q125" s="234"/>
      <c r="R125" s="236" t="str">
        <f t="shared" si="69"/>
        <v/>
      </c>
      <c r="S125" s="234" t="str">
        <f t="shared" si="79"/>
        <v/>
      </c>
      <c r="T125" s="234" t="str">
        <f t="shared" si="80"/>
        <v/>
      </c>
      <c r="U125" s="238"/>
      <c r="X125" s="153"/>
      <c r="Y125" s="122" t="s">
        <v>17</v>
      </c>
      <c r="Z125" s="122"/>
      <c r="AA125" s="122" t="s">
        <v>18</v>
      </c>
      <c r="AB125" s="153"/>
      <c r="AC125" s="368" t="s">
        <v>19</v>
      </c>
      <c r="AD125" s="368"/>
      <c r="AE125" s="368"/>
      <c r="AF125" s="158"/>
      <c r="AG125" s="368" t="s">
        <v>19</v>
      </c>
      <c r="AH125" s="368"/>
      <c r="AI125" s="368"/>
    </row>
    <row r="126" spans="2:36" s="164" customFormat="1" ht="18" customHeight="1">
      <c r="B126" s="224"/>
      <c r="C126" s="227"/>
      <c r="D126" s="227">
        <f t="shared" si="71"/>
        <v>10000</v>
      </c>
      <c r="E126" s="229" t="str">
        <f t="shared" si="68"/>
        <v/>
      </c>
      <c r="F126" s="232" t="str">
        <f t="shared" si="72"/>
        <v/>
      </c>
      <c r="G126" s="232" t="str">
        <f t="shared" si="73"/>
        <v/>
      </c>
      <c r="H126" s="229"/>
      <c r="I126" s="228" t="str">
        <f t="shared" si="74"/>
        <v/>
      </c>
      <c r="J126" s="225"/>
      <c r="K126" s="225"/>
      <c r="L126" s="229" t="str">
        <f t="shared" si="75"/>
        <v/>
      </c>
      <c r="M126" s="225">
        <f t="shared" ca="1" si="66"/>
        <v>43548</v>
      </c>
      <c r="N126" s="196">
        <f t="shared" si="76"/>
        <v>0</v>
      </c>
      <c r="O126" s="235" t="str">
        <f t="shared" ca="1" si="77"/>
        <v/>
      </c>
      <c r="P126" s="235"/>
      <c r="Q126" s="234"/>
      <c r="R126" s="236" t="str">
        <f t="shared" si="69"/>
        <v/>
      </c>
      <c r="S126" s="234" t="str">
        <f t="shared" si="79"/>
        <v/>
      </c>
      <c r="T126" s="234" t="str">
        <f t="shared" si="80"/>
        <v/>
      </c>
      <c r="U126" s="238"/>
      <c r="X126" s="165"/>
      <c r="Y126" s="166"/>
      <c r="Z126" s="165"/>
      <c r="AA126" s="165"/>
      <c r="AB126" s="165"/>
      <c r="AC126" s="165"/>
      <c r="AD126" s="165"/>
      <c r="AE126" s="165"/>
      <c r="AF126" s="165"/>
      <c r="AG126" s="165"/>
      <c r="AH126" s="165"/>
      <c r="AI126" s="167"/>
      <c r="AJ126"/>
    </row>
    <row r="127" spans="2:36" ht="18" customHeight="1">
      <c r="B127" s="224"/>
      <c r="C127" s="227"/>
      <c r="D127" s="227">
        <f t="shared" si="71"/>
        <v>10000</v>
      </c>
      <c r="E127" s="229" t="str">
        <f t="shared" si="68"/>
        <v/>
      </c>
      <c r="F127" s="232" t="str">
        <f t="shared" si="72"/>
        <v/>
      </c>
      <c r="G127" s="232" t="str">
        <f t="shared" si="73"/>
        <v/>
      </c>
      <c r="H127" s="229"/>
      <c r="I127" s="228" t="str">
        <f t="shared" si="74"/>
        <v/>
      </c>
      <c r="J127" s="225"/>
      <c r="K127" s="225"/>
      <c r="L127" s="229" t="str">
        <f t="shared" si="75"/>
        <v/>
      </c>
      <c r="M127" s="225">
        <f t="shared" ca="1" si="66"/>
        <v>43548</v>
      </c>
      <c r="N127" s="196">
        <f t="shared" si="76"/>
        <v>0</v>
      </c>
      <c r="O127" s="235" t="str">
        <f t="shared" ca="1" si="77"/>
        <v/>
      </c>
      <c r="P127" s="235"/>
      <c r="Q127" s="234"/>
      <c r="R127" s="236" t="str">
        <f t="shared" si="69"/>
        <v/>
      </c>
      <c r="S127" s="234" t="str">
        <f t="shared" si="79"/>
        <v/>
      </c>
      <c r="T127" s="234" t="str">
        <f t="shared" si="80"/>
        <v/>
      </c>
      <c r="U127" s="238"/>
      <c r="X127" s="79" t="s">
        <v>0</v>
      </c>
      <c r="Y127" s="118"/>
      <c r="Z127" s="79"/>
      <c r="AA127" s="79"/>
      <c r="AB127" s="79"/>
      <c r="AC127" s="79"/>
      <c r="AD127" s="79"/>
      <c r="AE127" s="79"/>
      <c r="AF127" s="79"/>
      <c r="AG127" s="79"/>
      <c r="AH127" s="79"/>
      <c r="AI127" s="82">
        <v>13</v>
      </c>
      <c r="AJ127" s="164"/>
    </row>
    <row r="128" spans="2:36" ht="15.75" customHeight="1">
      <c r="B128" s="224"/>
      <c r="C128" s="227"/>
      <c r="D128" s="227">
        <f t="shared" si="71"/>
        <v>10000</v>
      </c>
      <c r="E128" s="229" t="str">
        <f t="shared" si="68"/>
        <v/>
      </c>
      <c r="F128" s="232" t="str">
        <f t="shared" si="72"/>
        <v/>
      </c>
      <c r="G128" s="232" t="str">
        <f t="shared" si="73"/>
        <v/>
      </c>
      <c r="H128" s="229"/>
      <c r="I128" s="228" t="str">
        <f t="shared" si="74"/>
        <v/>
      </c>
      <c r="J128" s="225"/>
      <c r="K128" s="225"/>
      <c r="L128" s="229" t="str">
        <f t="shared" si="75"/>
        <v/>
      </c>
      <c r="M128" s="225">
        <f t="shared" ca="1" si="66"/>
        <v>43548</v>
      </c>
      <c r="N128" s="196">
        <f t="shared" si="76"/>
        <v>0</v>
      </c>
      <c r="O128" s="235" t="str">
        <f t="shared" ca="1" si="77"/>
        <v/>
      </c>
      <c r="P128" s="235"/>
      <c r="Q128" s="234"/>
      <c r="R128" s="236" t="str">
        <f t="shared" si="69"/>
        <v/>
      </c>
      <c r="S128" s="234" t="str">
        <f t="shared" si="79"/>
        <v/>
      </c>
      <c r="T128" s="234" t="str">
        <f t="shared" si="80"/>
        <v/>
      </c>
      <c r="U128" s="238"/>
      <c r="X128" s="358" t="s">
        <v>86</v>
      </c>
      <c r="Y128" s="358"/>
      <c r="Z128" s="358"/>
      <c r="AA128" s="358"/>
      <c r="AB128" s="358"/>
      <c r="AC128" s="358"/>
      <c r="AD128" s="358"/>
      <c r="AE128" s="358"/>
      <c r="AF128" s="358"/>
      <c r="AG128" s="358"/>
      <c r="AH128" s="358"/>
      <c r="AI128" s="358"/>
    </row>
    <row r="129" spans="2:36" ht="15.75" customHeight="1">
      <c r="B129" s="224"/>
      <c r="C129" s="227"/>
      <c r="D129" s="227">
        <f t="shared" si="71"/>
        <v>10000</v>
      </c>
      <c r="E129" s="229" t="str">
        <f t="shared" si="68"/>
        <v/>
      </c>
      <c r="F129" s="232" t="str">
        <f t="shared" si="72"/>
        <v/>
      </c>
      <c r="G129" s="232" t="str">
        <f t="shared" si="73"/>
        <v/>
      </c>
      <c r="H129" s="229"/>
      <c r="I129" s="228" t="str">
        <f t="shared" si="74"/>
        <v/>
      </c>
      <c r="J129" s="225"/>
      <c r="K129" s="225"/>
      <c r="L129" s="229" t="str">
        <f t="shared" si="75"/>
        <v/>
      </c>
      <c r="M129" s="225">
        <f t="shared" ca="1" si="66"/>
        <v>43548</v>
      </c>
      <c r="N129" s="196">
        <f t="shared" si="76"/>
        <v>0</v>
      </c>
      <c r="O129" s="235" t="str">
        <f t="shared" ca="1" si="77"/>
        <v/>
      </c>
      <c r="P129" s="235"/>
      <c r="Q129" s="234"/>
      <c r="R129" s="236" t="str">
        <f t="shared" si="69"/>
        <v/>
      </c>
      <c r="S129" s="234" t="str">
        <f t="shared" si="79"/>
        <v/>
      </c>
      <c r="T129" s="234" t="str">
        <f t="shared" si="80"/>
        <v/>
      </c>
      <c r="U129" s="238"/>
      <c r="X129" s="359" t="s">
        <v>52</v>
      </c>
      <c r="Y129" s="359"/>
      <c r="Z129" s="359"/>
      <c r="AA129" s="359"/>
      <c r="AB129" s="359"/>
      <c r="AC129" s="359"/>
      <c r="AD129" s="359"/>
      <c r="AE129" s="359"/>
      <c r="AF129" s="359"/>
      <c r="AG129" s="359"/>
      <c r="AH129" s="359"/>
      <c r="AI129" s="359"/>
    </row>
    <row r="130" spans="2:36" ht="16.5" customHeight="1" thickBot="1">
      <c r="B130" s="224"/>
      <c r="C130" s="227"/>
      <c r="D130" s="227">
        <f t="shared" si="71"/>
        <v>10000</v>
      </c>
      <c r="E130" s="229" t="str">
        <f t="shared" si="68"/>
        <v/>
      </c>
      <c r="F130" s="232" t="str">
        <f t="shared" si="72"/>
        <v/>
      </c>
      <c r="G130" s="232" t="str">
        <f t="shared" si="73"/>
        <v/>
      </c>
      <c r="H130" s="229"/>
      <c r="I130" s="228" t="str">
        <f t="shared" si="74"/>
        <v/>
      </c>
      <c r="J130" s="225"/>
      <c r="K130" s="225"/>
      <c r="L130" s="229" t="str">
        <f t="shared" si="75"/>
        <v/>
      </c>
      <c r="M130" s="225">
        <f t="shared" ca="1" si="66"/>
        <v>43548</v>
      </c>
      <c r="N130" s="196">
        <f t="shared" si="76"/>
        <v>0</v>
      </c>
      <c r="O130" s="235" t="str">
        <f t="shared" ca="1" si="77"/>
        <v/>
      </c>
      <c r="P130" s="235"/>
      <c r="Q130" s="234"/>
      <c r="R130" s="236" t="str">
        <f t="shared" si="69"/>
        <v/>
      </c>
      <c r="S130" s="234" t="str">
        <f t="shared" si="79"/>
        <v/>
      </c>
      <c r="T130" s="234" t="str">
        <f t="shared" si="80"/>
        <v/>
      </c>
      <c r="U130" s="238"/>
      <c r="X130" s="359" t="s">
        <v>87</v>
      </c>
      <c r="Y130" s="359"/>
      <c r="Z130" s="359"/>
      <c r="AA130" s="359"/>
      <c r="AB130" s="359"/>
      <c r="AC130" s="359"/>
      <c r="AD130" s="359"/>
      <c r="AE130" s="359"/>
      <c r="AF130" s="359"/>
      <c r="AG130" s="359"/>
      <c r="AH130" s="359"/>
      <c r="AI130" s="359"/>
    </row>
    <row r="131" spans="2:36" ht="17.25" customHeight="1" thickTop="1" thickBot="1">
      <c r="B131" s="224"/>
      <c r="C131" s="227"/>
      <c r="D131" s="227">
        <f t="shared" si="71"/>
        <v>10000</v>
      </c>
      <c r="E131" s="229" t="str">
        <f t="shared" si="68"/>
        <v/>
      </c>
      <c r="F131" s="232" t="str">
        <f t="shared" si="72"/>
        <v/>
      </c>
      <c r="G131" s="232" t="str">
        <f t="shared" si="73"/>
        <v/>
      </c>
      <c r="H131" s="229"/>
      <c r="I131" s="228" t="str">
        <f t="shared" si="74"/>
        <v/>
      </c>
      <c r="J131" s="225"/>
      <c r="K131" s="225"/>
      <c r="L131" s="229" t="str">
        <f t="shared" si="75"/>
        <v/>
      </c>
      <c r="M131" s="225">
        <f t="shared" ca="1" si="66"/>
        <v>43548</v>
      </c>
      <c r="N131" s="196">
        <f t="shared" si="76"/>
        <v>0</v>
      </c>
      <c r="O131" s="235" t="str">
        <f t="shared" ca="1" si="77"/>
        <v/>
      </c>
      <c r="P131" s="235"/>
      <c r="Q131" s="234"/>
      <c r="R131" s="236" t="str">
        <f t="shared" si="69"/>
        <v/>
      </c>
      <c r="S131" s="234" t="str">
        <f t="shared" si="79"/>
        <v/>
      </c>
      <c r="T131" s="234" t="str">
        <f t="shared" si="80"/>
        <v/>
      </c>
      <c r="U131" s="238"/>
      <c r="X131" s="47" t="s">
        <v>4</v>
      </c>
      <c r="Y131" s="160" t="s">
        <v>47</v>
      </c>
      <c r="Z131" s="160" t="s">
        <v>6</v>
      </c>
      <c r="AA131" s="160" t="s">
        <v>21</v>
      </c>
      <c r="AB131" s="160" t="s">
        <v>29</v>
      </c>
      <c r="AC131" s="360" t="s">
        <v>7</v>
      </c>
      <c r="AD131" s="360"/>
      <c r="AE131" s="360"/>
      <c r="AF131" s="361"/>
      <c r="AG131" s="362" t="s">
        <v>33</v>
      </c>
      <c r="AH131" s="363"/>
      <c r="AI131" s="364"/>
    </row>
    <row r="132" spans="2:36" ht="16.5" customHeight="1" thickTop="1">
      <c r="B132" s="224"/>
      <c r="C132" s="227"/>
      <c r="D132" s="227">
        <f t="shared" si="71"/>
        <v>10000</v>
      </c>
      <c r="E132" s="229" t="str">
        <f t="shared" si="68"/>
        <v/>
      </c>
      <c r="F132" s="232" t="str">
        <f t="shared" si="72"/>
        <v/>
      </c>
      <c r="G132" s="232" t="str">
        <f t="shared" si="73"/>
        <v/>
      </c>
      <c r="H132" s="229"/>
      <c r="I132" s="228" t="str">
        <f t="shared" si="74"/>
        <v/>
      </c>
      <c r="J132" s="225"/>
      <c r="K132" s="225"/>
      <c r="L132" s="229" t="str">
        <f t="shared" si="75"/>
        <v/>
      </c>
      <c r="M132" s="225">
        <f t="shared" ca="1" si="66"/>
        <v>43548</v>
      </c>
      <c r="N132" s="196">
        <f t="shared" si="76"/>
        <v>0</v>
      </c>
      <c r="O132" s="235" t="str">
        <f t="shared" ca="1" si="77"/>
        <v/>
      </c>
      <c r="P132" s="235"/>
      <c r="Q132" s="234"/>
      <c r="R132" s="236" t="str">
        <f t="shared" si="69"/>
        <v/>
      </c>
      <c r="S132" s="234" t="str">
        <f t="shared" si="79"/>
        <v/>
      </c>
      <c r="T132" s="234" t="str">
        <f t="shared" si="80"/>
        <v/>
      </c>
      <c r="U132" s="238"/>
      <c r="X132" s="1"/>
      <c r="Y132" s="29"/>
      <c r="Z132" s="85" t="s">
        <v>8</v>
      </c>
      <c r="AA132" s="85" t="s">
        <v>20</v>
      </c>
      <c r="AB132" s="85" t="s">
        <v>30</v>
      </c>
      <c r="AC132" s="63" t="s">
        <v>27</v>
      </c>
      <c r="AD132" s="64" t="s">
        <v>25</v>
      </c>
      <c r="AE132" s="65" t="s">
        <v>31</v>
      </c>
      <c r="AF132" s="66" t="s">
        <v>25</v>
      </c>
      <c r="AG132" s="64" t="s">
        <v>35</v>
      </c>
      <c r="AH132" s="119" t="s">
        <v>36</v>
      </c>
      <c r="AI132" s="120" t="s">
        <v>34</v>
      </c>
      <c r="AJ132">
        <v>5</v>
      </c>
    </row>
    <row r="133" spans="2:36" ht="18" customHeight="1">
      <c r="B133" s="224"/>
      <c r="C133" s="227"/>
      <c r="D133" s="227">
        <f t="shared" si="71"/>
        <v>10000</v>
      </c>
      <c r="E133" s="229" t="str">
        <f t="shared" si="68"/>
        <v/>
      </c>
      <c r="F133" s="232" t="str">
        <f t="shared" si="72"/>
        <v/>
      </c>
      <c r="G133" s="232" t="str">
        <f t="shared" si="73"/>
        <v/>
      </c>
      <c r="H133" s="229"/>
      <c r="I133" s="228" t="str">
        <f t="shared" si="74"/>
        <v/>
      </c>
      <c r="J133" s="225"/>
      <c r="K133" s="225"/>
      <c r="L133" s="229" t="str">
        <f t="shared" si="75"/>
        <v/>
      </c>
      <c r="M133" s="225">
        <f t="shared" ca="1" si="66"/>
        <v>43548</v>
      </c>
      <c r="N133" s="196">
        <f t="shared" si="76"/>
        <v>0</v>
      </c>
      <c r="O133" s="235" t="str">
        <f t="shared" ca="1" si="77"/>
        <v/>
      </c>
      <c r="P133" s="235"/>
      <c r="Q133" s="234"/>
      <c r="R133" s="236" t="str">
        <f t="shared" si="69"/>
        <v/>
      </c>
      <c r="S133" s="234" t="str">
        <f t="shared" si="79"/>
        <v/>
      </c>
      <c r="T133" s="234" t="str">
        <f t="shared" si="80"/>
        <v/>
      </c>
      <c r="U133" s="238"/>
      <c r="X133" s="1"/>
      <c r="Y133" s="2" t="s">
        <v>41</v>
      </c>
      <c r="Z133" s="29" t="s">
        <v>8</v>
      </c>
      <c r="AA133" s="29" t="s">
        <v>42</v>
      </c>
      <c r="AB133" s="29" t="s">
        <v>9</v>
      </c>
      <c r="AC133" s="67" t="s">
        <v>28</v>
      </c>
      <c r="AD133" s="68" t="s">
        <v>26</v>
      </c>
      <c r="AE133" s="69" t="s">
        <v>10</v>
      </c>
      <c r="AF133" s="70" t="s">
        <v>32</v>
      </c>
      <c r="AG133" s="90" t="s">
        <v>28</v>
      </c>
      <c r="AH133" s="91" t="s">
        <v>37</v>
      </c>
      <c r="AI133" s="92" t="s">
        <v>38</v>
      </c>
    </row>
    <row r="134" spans="2:36" ht="18" customHeight="1">
      <c r="B134" s="224"/>
      <c r="C134" s="227"/>
      <c r="D134" s="227">
        <f t="shared" si="71"/>
        <v>10000</v>
      </c>
      <c r="E134" s="229" t="str">
        <f t="shared" si="68"/>
        <v/>
      </c>
      <c r="F134" s="232" t="str">
        <f t="shared" si="72"/>
        <v/>
      </c>
      <c r="G134" s="232" t="str">
        <f t="shared" si="73"/>
        <v/>
      </c>
      <c r="H134" s="229"/>
      <c r="I134" s="228" t="str">
        <f t="shared" si="74"/>
        <v/>
      </c>
      <c r="J134" s="225"/>
      <c r="K134" s="225"/>
      <c r="L134" s="229" t="str">
        <f t="shared" si="75"/>
        <v/>
      </c>
      <c r="M134" s="225">
        <f t="shared" ca="1" si="66"/>
        <v>43548</v>
      </c>
      <c r="N134" s="196">
        <f t="shared" si="76"/>
        <v>0</v>
      </c>
      <c r="O134" s="235" t="str">
        <f t="shared" ca="1" si="77"/>
        <v/>
      </c>
      <c r="P134" s="235"/>
      <c r="Q134" s="234"/>
      <c r="R134" s="236" t="str">
        <f t="shared" si="69"/>
        <v/>
      </c>
      <c r="S134" s="234" t="str">
        <f t="shared" si="79"/>
        <v/>
      </c>
      <c r="T134" s="234" t="str">
        <f t="shared" si="80"/>
        <v/>
      </c>
      <c r="U134" s="238"/>
      <c r="X134" s="1">
        <v>1</v>
      </c>
      <c r="Y134" s="2" t="s">
        <v>58</v>
      </c>
      <c r="Z134" s="2"/>
      <c r="AA134" s="2"/>
      <c r="AB134" s="3">
        <v>750</v>
      </c>
      <c r="AC134" s="4">
        <v>7136.35</v>
      </c>
      <c r="AD134" s="5">
        <f>AC134*AB134</f>
        <v>5352262.5</v>
      </c>
      <c r="AE134" s="6">
        <v>417.91</v>
      </c>
      <c r="AF134" s="7">
        <f>AE134*AB134</f>
        <v>313432.5</v>
      </c>
      <c r="AG134" s="5">
        <f>AD134</f>
        <v>5352262.5</v>
      </c>
      <c r="AH134" s="8">
        <f>AF134</f>
        <v>313432.5</v>
      </c>
      <c r="AI134" s="9">
        <f>AG134+AH134</f>
        <v>5665695</v>
      </c>
    </row>
    <row r="135" spans="2:36" ht="18" customHeight="1">
      <c r="B135" s="224"/>
      <c r="C135" s="227"/>
      <c r="D135" s="227">
        <f t="shared" si="71"/>
        <v>10000</v>
      </c>
      <c r="E135" s="229" t="str">
        <f t="shared" si="68"/>
        <v/>
      </c>
      <c r="F135" s="232" t="str">
        <f t="shared" si="72"/>
        <v/>
      </c>
      <c r="G135" s="232" t="str">
        <f t="shared" si="73"/>
        <v/>
      </c>
      <c r="H135" s="229"/>
      <c r="I135" s="228" t="str">
        <f t="shared" si="74"/>
        <v/>
      </c>
      <c r="J135" s="225"/>
      <c r="K135" s="225"/>
      <c r="L135" s="229" t="str">
        <f t="shared" si="75"/>
        <v/>
      </c>
      <c r="M135" s="225">
        <f t="shared" ca="1" si="66"/>
        <v>43548</v>
      </c>
      <c r="N135" s="196">
        <f t="shared" si="76"/>
        <v>0</v>
      </c>
      <c r="O135" s="235" t="str">
        <f t="shared" ca="1" si="77"/>
        <v/>
      </c>
      <c r="P135" s="235"/>
      <c r="Q135" s="234"/>
      <c r="R135" s="236" t="str">
        <f t="shared" si="69"/>
        <v/>
      </c>
      <c r="S135" s="234" t="str">
        <f t="shared" si="79"/>
        <v/>
      </c>
      <c r="T135" s="234" t="str">
        <f t="shared" si="80"/>
        <v/>
      </c>
      <c r="U135" s="238"/>
      <c r="X135" s="1">
        <v>2</v>
      </c>
      <c r="Y135" s="2" t="s">
        <v>59</v>
      </c>
      <c r="Z135" s="2"/>
      <c r="AA135" s="2"/>
      <c r="AB135" s="3">
        <v>650</v>
      </c>
      <c r="AC135" s="4">
        <v>498.8</v>
      </c>
      <c r="AD135" s="5">
        <f t="shared" ref="AD135:AD138" si="95">AC135*AB135</f>
        <v>324220</v>
      </c>
      <c r="AE135" s="6">
        <v>270.47000000000003</v>
      </c>
      <c r="AF135" s="7">
        <f t="shared" ref="AF135:AF138" si="96">AE135*AB135</f>
        <v>175805.50000000003</v>
      </c>
      <c r="AG135" s="5">
        <f t="shared" ref="AG135:AG138" si="97">AD135</f>
        <v>324220</v>
      </c>
      <c r="AH135" s="8">
        <f t="shared" ref="AH135:AH138" si="98">AF135</f>
        <v>175805.50000000003</v>
      </c>
      <c r="AI135" s="9">
        <f t="shared" ref="AI135:AI138" si="99">AG135+AH135</f>
        <v>500025.5</v>
      </c>
    </row>
    <row r="136" spans="2:36" ht="18" customHeight="1">
      <c r="B136" s="224"/>
      <c r="C136" s="227"/>
      <c r="D136" s="227">
        <f t="shared" si="71"/>
        <v>10000</v>
      </c>
      <c r="E136" s="229" t="str">
        <f t="shared" si="68"/>
        <v/>
      </c>
      <c r="F136" s="232" t="str">
        <f t="shared" si="72"/>
        <v/>
      </c>
      <c r="G136" s="232" t="str">
        <f t="shared" si="73"/>
        <v/>
      </c>
      <c r="H136" s="229"/>
      <c r="I136" s="228" t="str">
        <f t="shared" si="74"/>
        <v/>
      </c>
      <c r="J136" s="225"/>
      <c r="K136" s="225"/>
      <c r="L136" s="229" t="str">
        <f t="shared" si="75"/>
        <v/>
      </c>
      <c r="M136" s="225">
        <f t="shared" ca="1" si="66"/>
        <v>43548</v>
      </c>
      <c r="N136" s="196">
        <f t="shared" si="76"/>
        <v>0</v>
      </c>
      <c r="O136" s="235" t="str">
        <f t="shared" ca="1" si="77"/>
        <v/>
      </c>
      <c r="P136" s="235"/>
      <c r="Q136" s="234"/>
      <c r="R136" s="236" t="str">
        <f t="shared" si="69"/>
        <v/>
      </c>
      <c r="S136" s="234" t="str">
        <f t="shared" si="79"/>
        <v/>
      </c>
      <c r="T136" s="234" t="str">
        <f t="shared" si="80"/>
        <v/>
      </c>
      <c r="U136" s="238"/>
      <c r="X136" s="1"/>
      <c r="Y136" s="2" t="s">
        <v>60</v>
      </c>
      <c r="Z136" s="2"/>
      <c r="AA136" s="2"/>
      <c r="AB136" s="3">
        <v>200</v>
      </c>
      <c r="AC136" s="4">
        <v>221.04</v>
      </c>
      <c r="AD136" s="5">
        <f t="shared" si="95"/>
        <v>44208</v>
      </c>
      <c r="AE136" s="6">
        <v>18.989999999999998</v>
      </c>
      <c r="AF136" s="7">
        <f t="shared" si="96"/>
        <v>3797.9999999999995</v>
      </c>
      <c r="AG136" s="5">
        <f t="shared" si="97"/>
        <v>44208</v>
      </c>
      <c r="AH136" s="8">
        <f t="shared" si="98"/>
        <v>3797.9999999999995</v>
      </c>
      <c r="AI136" s="9">
        <f t="shared" si="99"/>
        <v>48006</v>
      </c>
    </row>
    <row r="137" spans="2:36" ht="18" customHeight="1">
      <c r="B137" s="224"/>
      <c r="C137" s="227"/>
      <c r="D137" s="227">
        <f t="shared" si="71"/>
        <v>10000</v>
      </c>
      <c r="E137" s="229" t="str">
        <f t="shared" si="68"/>
        <v/>
      </c>
      <c r="F137" s="232" t="str">
        <f t="shared" si="72"/>
        <v/>
      </c>
      <c r="G137" s="232" t="str">
        <f t="shared" si="73"/>
        <v/>
      </c>
      <c r="H137" s="229"/>
      <c r="I137" s="228" t="str">
        <f t="shared" si="74"/>
        <v/>
      </c>
      <c r="J137" s="225"/>
      <c r="K137" s="225"/>
      <c r="L137" s="229" t="str">
        <f t="shared" si="75"/>
        <v/>
      </c>
      <c r="M137" s="225">
        <f t="shared" ca="1" si="66"/>
        <v>43548</v>
      </c>
      <c r="N137" s="196">
        <f t="shared" si="76"/>
        <v>0</v>
      </c>
      <c r="O137" s="235" t="str">
        <f t="shared" ca="1" si="77"/>
        <v/>
      </c>
      <c r="P137" s="235"/>
      <c r="Q137" s="234"/>
      <c r="R137" s="236" t="str">
        <f t="shared" si="69"/>
        <v/>
      </c>
      <c r="S137" s="234" t="str">
        <f t="shared" si="79"/>
        <v/>
      </c>
      <c r="T137" s="234" t="str">
        <f t="shared" si="80"/>
        <v/>
      </c>
      <c r="U137" s="238"/>
      <c r="X137" s="1"/>
      <c r="Y137" s="2"/>
      <c r="Z137" s="2"/>
      <c r="AA137" s="2"/>
      <c r="AB137" s="3"/>
      <c r="AC137" s="4"/>
      <c r="AD137" s="5">
        <f t="shared" si="95"/>
        <v>0</v>
      </c>
      <c r="AE137" s="6"/>
      <c r="AF137" s="7">
        <f t="shared" si="96"/>
        <v>0</v>
      </c>
      <c r="AG137" s="5">
        <f t="shared" si="97"/>
        <v>0</v>
      </c>
      <c r="AH137" s="8">
        <f t="shared" si="98"/>
        <v>0</v>
      </c>
      <c r="AI137" s="9">
        <f t="shared" si="99"/>
        <v>0</v>
      </c>
    </row>
    <row r="138" spans="2:36" ht="18.75" customHeight="1" thickBot="1">
      <c r="B138" s="224"/>
      <c r="C138" s="227"/>
      <c r="D138" s="227">
        <f t="shared" si="71"/>
        <v>10000</v>
      </c>
      <c r="E138" s="229" t="str">
        <f t="shared" si="68"/>
        <v/>
      </c>
      <c r="F138" s="232" t="str">
        <f t="shared" si="72"/>
        <v/>
      </c>
      <c r="G138" s="232" t="str">
        <f t="shared" si="73"/>
        <v/>
      </c>
      <c r="H138" s="229"/>
      <c r="I138" s="228" t="str">
        <f t="shared" si="74"/>
        <v/>
      </c>
      <c r="J138" s="225"/>
      <c r="K138" s="225"/>
      <c r="L138" s="229" t="str">
        <f t="shared" si="75"/>
        <v/>
      </c>
      <c r="M138" s="225">
        <f t="shared" ca="1" si="66"/>
        <v>43548</v>
      </c>
      <c r="N138" s="196">
        <f t="shared" si="76"/>
        <v>0</v>
      </c>
      <c r="O138" s="235" t="str">
        <f t="shared" ca="1" si="77"/>
        <v/>
      </c>
      <c r="P138" s="235"/>
      <c r="Q138" s="234"/>
      <c r="R138" s="236" t="str">
        <f t="shared" si="69"/>
        <v/>
      </c>
      <c r="S138" s="234" t="str">
        <f t="shared" si="79"/>
        <v/>
      </c>
      <c r="T138" s="234" t="str">
        <f t="shared" si="80"/>
        <v/>
      </c>
      <c r="U138" s="238"/>
      <c r="X138" s="10"/>
      <c r="Y138" s="11"/>
      <c r="Z138" s="11"/>
      <c r="AA138" s="11"/>
      <c r="AB138" s="12"/>
      <c r="AC138" s="13"/>
      <c r="AD138" s="5">
        <f t="shared" si="95"/>
        <v>0</v>
      </c>
      <c r="AE138" s="15"/>
      <c r="AF138" s="7">
        <f t="shared" si="96"/>
        <v>0</v>
      </c>
      <c r="AG138" s="5">
        <f t="shared" si="97"/>
        <v>0</v>
      </c>
      <c r="AH138" s="8">
        <f t="shared" si="98"/>
        <v>0</v>
      </c>
      <c r="AI138" s="9">
        <f t="shared" si="99"/>
        <v>0</v>
      </c>
    </row>
    <row r="139" spans="2:36" ht="19.5" customHeight="1" thickTop="1" thickBot="1">
      <c r="B139" s="224"/>
      <c r="C139" s="227"/>
      <c r="D139" s="227">
        <f t="shared" si="71"/>
        <v>10000</v>
      </c>
      <c r="E139" s="229" t="str">
        <f t="shared" si="68"/>
        <v/>
      </c>
      <c r="F139" s="232" t="str">
        <f t="shared" si="72"/>
        <v/>
      </c>
      <c r="G139" s="232" t="str">
        <f t="shared" si="73"/>
        <v/>
      </c>
      <c r="H139" s="229"/>
      <c r="I139" s="228" t="str">
        <f t="shared" si="74"/>
        <v/>
      </c>
      <c r="J139" s="225"/>
      <c r="K139" s="225"/>
      <c r="L139" s="229" t="str">
        <f t="shared" si="75"/>
        <v/>
      </c>
      <c r="M139" s="225">
        <f t="shared" ca="1" si="66"/>
        <v>43548</v>
      </c>
      <c r="N139" s="196">
        <f t="shared" si="76"/>
        <v>0</v>
      </c>
      <c r="O139" s="235" t="str">
        <f t="shared" ca="1" si="77"/>
        <v/>
      </c>
      <c r="P139" s="235"/>
      <c r="Q139" s="234"/>
      <c r="R139" s="236" t="str">
        <f t="shared" si="69"/>
        <v/>
      </c>
      <c r="S139" s="234" t="str">
        <f t="shared" si="79"/>
        <v/>
      </c>
      <c r="T139" s="234" t="str">
        <f t="shared" si="80"/>
        <v/>
      </c>
      <c r="U139" s="238"/>
      <c r="X139" s="154"/>
      <c r="Y139" s="20" t="s">
        <v>50</v>
      </c>
      <c r="Z139" s="20"/>
      <c r="AA139" s="20"/>
      <c r="AB139" s="21"/>
      <c r="AC139" s="22">
        <f t="shared" ref="AC139:AI139" si="100">SUM(AC134:AC138)</f>
        <v>7856.1900000000005</v>
      </c>
      <c r="AD139" s="23">
        <f t="shared" si="100"/>
        <v>5720690.5</v>
      </c>
      <c r="AE139" s="24">
        <f t="shared" si="100"/>
        <v>707.37000000000012</v>
      </c>
      <c r="AF139" s="25">
        <f t="shared" si="100"/>
        <v>493036</v>
      </c>
      <c r="AG139" s="23">
        <f t="shared" si="100"/>
        <v>5720690.5</v>
      </c>
      <c r="AH139" s="26">
        <f t="shared" si="100"/>
        <v>493036</v>
      </c>
      <c r="AI139" s="27">
        <f t="shared" si="100"/>
        <v>6213726.5</v>
      </c>
    </row>
    <row r="140" spans="2:36" ht="18.75" customHeight="1" thickTop="1">
      <c r="B140" s="224"/>
      <c r="C140" s="227"/>
      <c r="D140" s="227">
        <f t="shared" si="71"/>
        <v>10000</v>
      </c>
      <c r="E140" s="229" t="str">
        <f t="shared" si="68"/>
        <v/>
      </c>
      <c r="F140" s="232" t="str">
        <f t="shared" si="72"/>
        <v/>
      </c>
      <c r="G140" s="232" t="str">
        <f t="shared" si="73"/>
        <v/>
      </c>
      <c r="H140" s="229"/>
      <c r="I140" s="228" t="str">
        <f t="shared" si="74"/>
        <v/>
      </c>
      <c r="J140" s="225"/>
      <c r="K140" s="225"/>
      <c r="L140" s="229" t="str">
        <f t="shared" si="75"/>
        <v/>
      </c>
      <c r="M140" s="225">
        <f t="shared" ca="1" si="66"/>
        <v>43548</v>
      </c>
      <c r="N140" s="196">
        <f t="shared" si="76"/>
        <v>0</v>
      </c>
      <c r="O140" s="235" t="str">
        <f t="shared" ca="1" si="77"/>
        <v/>
      </c>
      <c r="P140" s="235"/>
      <c r="Q140" s="234"/>
      <c r="R140" s="236" t="str">
        <f t="shared" si="69"/>
        <v/>
      </c>
      <c r="S140" s="234" t="str">
        <f t="shared" si="79"/>
        <v/>
      </c>
      <c r="T140" s="234" t="str">
        <f t="shared" si="80"/>
        <v/>
      </c>
      <c r="U140" s="238"/>
      <c r="X140" s="47"/>
      <c r="Y140" s="159" t="s">
        <v>48</v>
      </c>
      <c r="Z140" s="159"/>
      <c r="AA140" s="159"/>
      <c r="AB140" s="49">
        <v>0</v>
      </c>
      <c r="AC140" s="50">
        <v>0</v>
      </c>
      <c r="AD140" s="51">
        <v>0</v>
      </c>
      <c r="AE140" s="53">
        <v>0</v>
      </c>
      <c r="AF140" s="51">
        <v>0</v>
      </c>
      <c r="AG140" s="51">
        <v>0</v>
      </c>
      <c r="AH140" s="51">
        <v>0</v>
      </c>
      <c r="AI140" s="54">
        <v>0</v>
      </c>
    </row>
    <row r="141" spans="2:36" ht="18" customHeight="1">
      <c r="B141" s="224"/>
      <c r="C141" s="227"/>
      <c r="D141" s="227">
        <f t="shared" si="71"/>
        <v>10000</v>
      </c>
      <c r="E141" s="229" t="str">
        <f t="shared" si="68"/>
        <v/>
      </c>
      <c r="F141" s="232" t="str">
        <f t="shared" si="72"/>
        <v/>
      </c>
      <c r="G141" s="232" t="str">
        <f t="shared" si="73"/>
        <v/>
      </c>
      <c r="H141" s="229"/>
      <c r="I141" s="228" t="str">
        <f t="shared" si="74"/>
        <v/>
      </c>
      <c r="J141" s="225"/>
      <c r="K141" s="225"/>
      <c r="L141" s="229" t="str">
        <f t="shared" si="75"/>
        <v/>
      </c>
      <c r="M141" s="225">
        <f t="shared" ca="1" si="66"/>
        <v>43548</v>
      </c>
      <c r="N141" s="196">
        <f t="shared" si="76"/>
        <v>0</v>
      </c>
      <c r="O141" s="235" t="str">
        <f t="shared" ca="1" si="77"/>
        <v/>
      </c>
      <c r="P141" s="235"/>
      <c r="Q141" s="234"/>
      <c r="R141" s="236" t="str">
        <f t="shared" si="69"/>
        <v/>
      </c>
      <c r="S141" s="234" t="str">
        <f t="shared" si="79"/>
        <v/>
      </c>
      <c r="T141" s="234" t="str">
        <f t="shared" si="80"/>
        <v/>
      </c>
      <c r="U141" s="238"/>
      <c r="X141" s="1">
        <v>4</v>
      </c>
      <c r="Y141" s="2" t="s">
        <v>45</v>
      </c>
      <c r="Z141" s="2"/>
      <c r="AA141" s="2"/>
      <c r="AB141" s="3">
        <v>22.5</v>
      </c>
      <c r="AC141" s="4">
        <v>4583.95</v>
      </c>
      <c r="AD141" s="5">
        <f t="shared" ref="AD141" si="101">AC141*AB141</f>
        <v>103138.875</v>
      </c>
      <c r="AE141" s="6">
        <v>688.38</v>
      </c>
      <c r="AF141" s="5">
        <f t="shared" ref="AF141:AF143" si="102">AE141*AB141</f>
        <v>15488.55</v>
      </c>
      <c r="AG141" s="5">
        <f t="shared" ref="AG141:AG143" si="103">AD141</f>
        <v>103138.875</v>
      </c>
      <c r="AH141" s="5">
        <f t="shared" ref="AH141:AH143" si="104">AF141</f>
        <v>15488.55</v>
      </c>
      <c r="AI141" s="9">
        <f t="shared" ref="AI141:AI143" si="105">AG141+AH141</f>
        <v>118627.425</v>
      </c>
    </row>
    <row r="142" spans="2:36" ht="18" customHeight="1">
      <c r="B142" s="224"/>
      <c r="C142" s="227"/>
      <c r="D142" s="227">
        <f t="shared" si="71"/>
        <v>10000</v>
      </c>
      <c r="E142" s="229" t="str">
        <f t="shared" si="68"/>
        <v/>
      </c>
      <c r="F142" s="232" t="str">
        <f t="shared" si="72"/>
        <v/>
      </c>
      <c r="G142" s="232" t="str">
        <f t="shared" si="73"/>
        <v/>
      </c>
      <c r="H142" s="229"/>
      <c r="I142" s="228" t="str">
        <f t="shared" si="74"/>
        <v/>
      </c>
      <c r="J142" s="225"/>
      <c r="K142" s="225"/>
      <c r="L142" s="229" t="str">
        <f t="shared" si="75"/>
        <v/>
      </c>
      <c r="M142" s="225">
        <f t="shared" ref="M142:M175" ca="1" si="106">TODAY()</f>
        <v>43548</v>
      </c>
      <c r="N142" s="196">
        <f t="shared" si="76"/>
        <v>0</v>
      </c>
      <c r="O142" s="235" t="str">
        <f t="shared" ca="1" si="77"/>
        <v/>
      </c>
      <c r="P142" s="235"/>
      <c r="Q142" s="234"/>
      <c r="R142" s="236" t="str">
        <f t="shared" si="69"/>
        <v/>
      </c>
      <c r="S142" s="234" t="str">
        <f t="shared" si="79"/>
        <v/>
      </c>
      <c r="T142" s="234" t="str">
        <f t="shared" si="80"/>
        <v/>
      </c>
      <c r="U142" s="238"/>
      <c r="X142" s="1">
        <v>5</v>
      </c>
      <c r="Y142" s="2" t="s">
        <v>46</v>
      </c>
      <c r="Z142" s="2"/>
      <c r="AA142" s="2"/>
      <c r="AB142" s="3">
        <v>0</v>
      </c>
      <c r="AC142" s="4">
        <v>0</v>
      </c>
      <c r="AD142" s="5">
        <v>0</v>
      </c>
      <c r="AE142" s="6"/>
      <c r="AF142" s="5">
        <f t="shared" si="102"/>
        <v>0</v>
      </c>
      <c r="AG142" s="5">
        <f t="shared" si="103"/>
        <v>0</v>
      </c>
      <c r="AH142" s="5">
        <f t="shared" si="104"/>
        <v>0</v>
      </c>
      <c r="AI142" s="9">
        <f t="shared" si="105"/>
        <v>0</v>
      </c>
    </row>
    <row r="143" spans="2:36" ht="18" customHeight="1">
      <c r="B143" s="224"/>
      <c r="C143" s="227"/>
      <c r="D143" s="227">
        <f t="shared" si="71"/>
        <v>10000</v>
      </c>
      <c r="E143" s="229" t="str">
        <f t="shared" si="68"/>
        <v/>
      </c>
      <c r="F143" s="232" t="str">
        <f t="shared" si="72"/>
        <v/>
      </c>
      <c r="G143" s="232" t="str">
        <f t="shared" si="73"/>
        <v/>
      </c>
      <c r="H143" s="229"/>
      <c r="I143" s="228" t="str">
        <f t="shared" si="74"/>
        <v/>
      </c>
      <c r="J143" s="225"/>
      <c r="K143" s="225"/>
      <c r="L143" s="229" t="str">
        <f t="shared" si="75"/>
        <v/>
      </c>
      <c r="M143" s="225">
        <f t="shared" ca="1" si="106"/>
        <v>43548</v>
      </c>
      <c r="N143" s="196">
        <f t="shared" si="76"/>
        <v>0</v>
      </c>
      <c r="O143" s="235" t="str">
        <f t="shared" ca="1" si="77"/>
        <v/>
      </c>
      <c r="P143" s="235"/>
      <c r="Q143" s="234"/>
      <c r="R143" s="236" t="str">
        <f t="shared" si="69"/>
        <v/>
      </c>
      <c r="S143" s="234" t="str">
        <f t="shared" si="79"/>
        <v/>
      </c>
      <c r="T143" s="234" t="str">
        <f t="shared" si="80"/>
        <v/>
      </c>
      <c r="U143" s="238"/>
      <c r="X143" s="1">
        <v>6</v>
      </c>
      <c r="Y143" s="2"/>
      <c r="Z143" s="2"/>
      <c r="AA143" s="2"/>
      <c r="AB143" s="3"/>
      <c r="AC143" s="4"/>
      <c r="AD143" s="5">
        <f t="shared" ref="AD143" si="107">AC143*AB143</f>
        <v>0</v>
      </c>
      <c r="AE143" s="6"/>
      <c r="AF143" s="5">
        <f t="shared" si="102"/>
        <v>0</v>
      </c>
      <c r="AG143" s="5">
        <f t="shared" si="103"/>
        <v>0</v>
      </c>
      <c r="AH143" s="5">
        <f t="shared" si="104"/>
        <v>0</v>
      </c>
      <c r="AI143" s="9">
        <f t="shared" si="105"/>
        <v>0</v>
      </c>
    </row>
    <row r="144" spans="2:36" ht="18" customHeight="1">
      <c r="B144" s="224"/>
      <c r="C144" s="227"/>
      <c r="D144" s="227">
        <f t="shared" si="71"/>
        <v>10000</v>
      </c>
      <c r="E144" s="229" t="str">
        <f t="shared" ref="E144:E175" si="108">IFERROR(VLOOKUP(C144,W:AI,12,FALSE),"")</f>
        <v/>
      </c>
      <c r="F144" s="232" t="str">
        <f t="shared" si="72"/>
        <v/>
      </c>
      <c r="G144" s="232" t="str">
        <f t="shared" si="73"/>
        <v/>
      </c>
      <c r="H144" s="229"/>
      <c r="I144" s="228" t="str">
        <f t="shared" si="74"/>
        <v/>
      </c>
      <c r="J144" s="225"/>
      <c r="K144" s="225"/>
      <c r="L144" s="229" t="str">
        <f t="shared" si="75"/>
        <v/>
      </c>
      <c r="M144" s="225">
        <f t="shared" ca="1" si="106"/>
        <v>43548</v>
      </c>
      <c r="N144" s="196">
        <f t="shared" si="76"/>
        <v>0</v>
      </c>
      <c r="O144" s="235" t="str">
        <f t="shared" ca="1" si="77"/>
        <v/>
      </c>
      <c r="P144" s="235"/>
      <c r="Q144" s="234"/>
      <c r="R144" s="236" t="str">
        <f t="shared" ref="R144:R207" si="109">IF(K144=0,"",(DATEDIF(K144,M144,"d")-15))</f>
        <v/>
      </c>
      <c r="S144" s="234" t="str">
        <f t="shared" si="79"/>
        <v/>
      </c>
      <c r="T144" s="234" t="str">
        <f t="shared" si="80"/>
        <v/>
      </c>
      <c r="U144" s="238"/>
      <c r="X144" s="10"/>
      <c r="Y144" s="11"/>
      <c r="Z144" s="11"/>
      <c r="AA144" s="11"/>
      <c r="AB144" s="12"/>
      <c r="AC144" s="13"/>
      <c r="AD144" s="52"/>
      <c r="AE144" s="15"/>
      <c r="AF144" s="52"/>
      <c r="AG144" s="52"/>
      <c r="AH144" s="52"/>
      <c r="AI144" s="18"/>
    </row>
    <row r="145" spans="2:36" ht="18.75" customHeight="1" thickBot="1">
      <c r="B145" s="224"/>
      <c r="C145" s="227"/>
      <c r="D145" s="227">
        <f t="shared" si="71"/>
        <v>10000</v>
      </c>
      <c r="E145" s="229" t="str">
        <f t="shared" si="108"/>
        <v/>
      </c>
      <c r="F145" s="232" t="str">
        <f t="shared" si="72"/>
        <v/>
      </c>
      <c r="G145" s="232" t="str">
        <f t="shared" si="73"/>
        <v/>
      </c>
      <c r="H145" s="229"/>
      <c r="I145" s="228" t="str">
        <f t="shared" si="74"/>
        <v/>
      </c>
      <c r="J145" s="225"/>
      <c r="K145" s="225"/>
      <c r="L145" s="229" t="str">
        <f t="shared" si="75"/>
        <v/>
      </c>
      <c r="M145" s="225">
        <f t="shared" ca="1" si="106"/>
        <v>43548</v>
      </c>
      <c r="N145" s="196">
        <f t="shared" si="76"/>
        <v>0</v>
      </c>
      <c r="O145" s="235" t="str">
        <f t="shared" ca="1" si="77"/>
        <v/>
      </c>
      <c r="P145" s="235"/>
      <c r="Q145" s="234"/>
      <c r="R145" s="236" t="str">
        <f t="shared" si="109"/>
        <v/>
      </c>
      <c r="S145" s="234" t="str">
        <f t="shared" si="79"/>
        <v/>
      </c>
      <c r="T145" s="234" t="str">
        <f t="shared" si="80"/>
        <v/>
      </c>
      <c r="U145" s="238"/>
      <c r="X145" s="32"/>
      <c r="Y145" s="33" t="s">
        <v>49</v>
      </c>
      <c r="Z145" s="33"/>
      <c r="AA145" s="33"/>
      <c r="AB145" s="34"/>
      <c r="AC145" s="34">
        <f t="shared" ref="AC145:AI145" si="110">SUM(AC140:AC144)</f>
        <v>4583.95</v>
      </c>
      <c r="AD145" s="34">
        <f t="shared" si="110"/>
        <v>103138.875</v>
      </c>
      <c r="AE145" s="34">
        <f t="shared" si="110"/>
        <v>688.38</v>
      </c>
      <c r="AF145" s="34">
        <f t="shared" si="110"/>
        <v>15488.55</v>
      </c>
      <c r="AG145" s="34">
        <f t="shared" si="110"/>
        <v>103138.875</v>
      </c>
      <c r="AH145" s="34">
        <f t="shared" si="110"/>
        <v>15488.55</v>
      </c>
      <c r="AI145" s="35">
        <f t="shared" si="110"/>
        <v>118627.425</v>
      </c>
    </row>
    <row r="146" spans="2:36" ht="19.5" customHeight="1" thickTop="1" thickBot="1">
      <c r="B146" s="224"/>
      <c r="C146" s="227"/>
      <c r="D146" s="227">
        <f t="shared" si="71"/>
        <v>10000</v>
      </c>
      <c r="E146" s="229" t="str">
        <f t="shared" si="108"/>
        <v/>
      </c>
      <c r="F146" s="232" t="str">
        <f t="shared" si="72"/>
        <v/>
      </c>
      <c r="G146" s="232" t="str">
        <f t="shared" si="73"/>
        <v/>
      </c>
      <c r="H146" s="229"/>
      <c r="I146" s="228" t="str">
        <f t="shared" si="74"/>
        <v/>
      </c>
      <c r="J146" s="225"/>
      <c r="K146" s="225"/>
      <c r="L146" s="229" t="str">
        <f t="shared" si="75"/>
        <v/>
      </c>
      <c r="M146" s="225">
        <f t="shared" ca="1" si="106"/>
        <v>43548</v>
      </c>
      <c r="N146" s="196">
        <f t="shared" si="76"/>
        <v>0</v>
      </c>
      <c r="O146" s="235" t="str">
        <f t="shared" ca="1" si="77"/>
        <v/>
      </c>
      <c r="P146" s="235"/>
      <c r="Q146" s="234"/>
      <c r="R146" s="236" t="str">
        <f t="shared" si="109"/>
        <v/>
      </c>
      <c r="S146" s="234" t="str">
        <f t="shared" si="79"/>
        <v/>
      </c>
      <c r="T146" s="234" t="str">
        <f t="shared" si="80"/>
        <v/>
      </c>
      <c r="U146" s="238"/>
      <c r="X146" s="154"/>
      <c r="Y146" s="20" t="s">
        <v>11</v>
      </c>
      <c r="Z146" s="20"/>
      <c r="AA146" s="36"/>
      <c r="AB146" s="21"/>
      <c r="AC146" s="22">
        <v>0</v>
      </c>
      <c r="AD146" s="23">
        <f>AD139+AD145</f>
        <v>5823829.375</v>
      </c>
      <c r="AE146" s="37">
        <v>0</v>
      </c>
      <c r="AF146" s="55">
        <f>AF139+AF145</f>
        <v>508524.55</v>
      </c>
      <c r="AG146" s="39">
        <f>AG139+AG145</f>
        <v>5823829.375</v>
      </c>
      <c r="AH146" s="40">
        <f>AH139+AH145</f>
        <v>508524.55</v>
      </c>
      <c r="AI146" s="27">
        <f>AI139+AI145</f>
        <v>6332353.9249999998</v>
      </c>
    </row>
    <row r="147" spans="2:36" ht="18.75" customHeight="1" thickTop="1">
      <c r="B147" s="224"/>
      <c r="C147" s="227"/>
      <c r="D147" s="227">
        <f t="shared" si="71"/>
        <v>10000</v>
      </c>
      <c r="E147" s="229" t="str">
        <f t="shared" si="108"/>
        <v/>
      </c>
      <c r="F147" s="232" t="str">
        <f t="shared" si="72"/>
        <v/>
      </c>
      <c r="G147" s="232" t="str">
        <f t="shared" si="73"/>
        <v/>
      </c>
      <c r="H147" s="229"/>
      <c r="I147" s="228" t="str">
        <f t="shared" si="74"/>
        <v/>
      </c>
      <c r="J147" s="225"/>
      <c r="K147" s="225"/>
      <c r="L147" s="229" t="str">
        <f t="shared" si="75"/>
        <v/>
      </c>
      <c r="M147" s="225">
        <f t="shared" ca="1" si="106"/>
        <v>43548</v>
      </c>
      <c r="N147" s="196">
        <f t="shared" si="76"/>
        <v>0</v>
      </c>
      <c r="O147" s="235" t="str">
        <f t="shared" ca="1" si="77"/>
        <v/>
      </c>
      <c r="P147" s="235"/>
      <c r="Q147" s="234"/>
      <c r="R147" s="236" t="str">
        <f t="shared" si="109"/>
        <v/>
      </c>
      <c r="S147" s="234" t="str">
        <f t="shared" si="79"/>
        <v/>
      </c>
      <c r="T147" s="234" t="str">
        <f t="shared" si="80"/>
        <v/>
      </c>
      <c r="U147" s="238"/>
      <c r="X147" s="28"/>
      <c r="Y147" s="41" t="s">
        <v>12</v>
      </c>
      <c r="Z147" s="29">
        <v>0</v>
      </c>
      <c r="AA147" s="29">
        <v>0</v>
      </c>
      <c r="AB147" s="30">
        <v>0</v>
      </c>
      <c r="AC147" s="30">
        <v>0</v>
      </c>
      <c r="AD147" s="30">
        <v>0</v>
      </c>
      <c r="AE147" s="30">
        <v>0</v>
      </c>
      <c r="AF147" s="30">
        <v>0</v>
      </c>
      <c r="AG147" s="30">
        <v>0</v>
      </c>
      <c r="AH147" s="31">
        <v>0</v>
      </c>
      <c r="AI147" s="42">
        <v>0</v>
      </c>
    </row>
    <row r="148" spans="2:36" ht="18" customHeight="1">
      <c r="B148" s="224"/>
      <c r="C148" s="227"/>
      <c r="D148" s="227">
        <f t="shared" ref="D148:D175" si="111">+C148+10000</f>
        <v>10000</v>
      </c>
      <c r="E148" s="229" t="str">
        <f t="shared" si="108"/>
        <v/>
      </c>
      <c r="F148" s="232" t="str">
        <f t="shared" ref="F148:F175" si="112">IFERROR(VLOOKUP(D148,W:AI,12,FALSE),"")</f>
        <v/>
      </c>
      <c r="G148" s="232" t="str">
        <f t="shared" ref="G148:G175" si="113">IFERROR(E148*0.05,"")</f>
        <v/>
      </c>
      <c r="H148" s="229"/>
      <c r="I148" s="228" t="str">
        <f t="shared" ref="I148:I175" si="114">IFERROR(F148-G148-H148,"")</f>
        <v/>
      </c>
      <c r="J148" s="225"/>
      <c r="K148" s="225"/>
      <c r="L148" s="229" t="str">
        <f t="shared" ref="L148:L175" si="115">IFERROR(I148*1,"")</f>
        <v/>
      </c>
      <c r="M148" s="225">
        <f t="shared" ca="1" si="106"/>
        <v>43548</v>
      </c>
      <c r="N148" s="196">
        <f t="shared" ref="N148:N175" si="116">IF(P148&gt;0,L148,0)</f>
        <v>0</v>
      </c>
      <c r="O148" s="235" t="str">
        <f t="shared" ref="O148:O175" ca="1" si="117">IFERROR(DATEDIF(M148,K148,"d"),"")</f>
        <v/>
      </c>
      <c r="P148" s="235"/>
      <c r="Q148" s="234"/>
      <c r="R148" s="236" t="str">
        <f t="shared" si="109"/>
        <v/>
      </c>
      <c r="S148" s="234" t="str">
        <f t="shared" si="79"/>
        <v/>
      </c>
      <c r="T148" s="234" t="str">
        <f t="shared" si="80"/>
        <v/>
      </c>
      <c r="U148" s="238"/>
      <c r="X148" s="1"/>
      <c r="Y148" s="43" t="s">
        <v>22</v>
      </c>
      <c r="Z148" s="2"/>
      <c r="AA148" s="2"/>
      <c r="AB148" s="3"/>
      <c r="AC148" s="3">
        <v>0</v>
      </c>
      <c r="AD148" s="44">
        <f>AD139*5%</f>
        <v>286034.52500000002</v>
      </c>
      <c r="AE148" s="44">
        <v>0</v>
      </c>
      <c r="AF148" s="44">
        <f>AF139*5%</f>
        <v>24651.800000000003</v>
      </c>
      <c r="AG148" s="44">
        <f>AG139*5%</f>
        <v>286034.52500000002</v>
      </c>
      <c r="AH148" s="45">
        <f>AH139*5%</f>
        <v>24651.800000000003</v>
      </c>
      <c r="AI148" s="46">
        <f>AG148+AH148</f>
        <v>310686.32500000001</v>
      </c>
    </row>
    <row r="149" spans="2:36" ht="18" customHeight="1">
      <c r="B149" s="224"/>
      <c r="C149" s="227"/>
      <c r="D149" s="227">
        <f t="shared" si="111"/>
        <v>10000</v>
      </c>
      <c r="E149" s="229" t="str">
        <f t="shared" si="108"/>
        <v/>
      </c>
      <c r="F149" s="232" t="str">
        <f t="shared" si="112"/>
        <v/>
      </c>
      <c r="G149" s="232" t="str">
        <f t="shared" si="113"/>
        <v/>
      </c>
      <c r="H149" s="229"/>
      <c r="I149" s="228" t="str">
        <f t="shared" si="114"/>
        <v/>
      </c>
      <c r="J149" s="225"/>
      <c r="K149" s="225"/>
      <c r="L149" s="229" t="str">
        <f t="shared" si="115"/>
        <v/>
      </c>
      <c r="M149" s="225">
        <f t="shared" ca="1" si="106"/>
        <v>43548</v>
      </c>
      <c r="N149" s="196">
        <f t="shared" si="116"/>
        <v>0</v>
      </c>
      <c r="O149" s="235" t="str">
        <f t="shared" ca="1" si="117"/>
        <v/>
      </c>
      <c r="P149" s="235"/>
      <c r="Q149" s="234"/>
      <c r="R149" s="236" t="str">
        <f t="shared" si="109"/>
        <v/>
      </c>
      <c r="S149" s="234" t="str">
        <f t="shared" si="79"/>
        <v/>
      </c>
      <c r="T149" s="234" t="str">
        <f t="shared" si="80"/>
        <v/>
      </c>
      <c r="U149" s="238"/>
      <c r="X149" s="1"/>
      <c r="Y149" s="43" t="s">
        <v>53</v>
      </c>
      <c r="Z149" s="2"/>
      <c r="AA149" s="2"/>
      <c r="AB149" s="3"/>
      <c r="AC149" s="3"/>
      <c r="AD149" s="44"/>
      <c r="AE149" s="44"/>
      <c r="AF149" s="44"/>
      <c r="AG149" s="44">
        <v>0</v>
      </c>
      <c r="AH149" s="45">
        <v>0</v>
      </c>
      <c r="AI149" s="46">
        <f>AG149+AH149</f>
        <v>0</v>
      </c>
    </row>
    <row r="150" spans="2:36" ht="18" customHeight="1">
      <c r="B150" s="224"/>
      <c r="C150" s="227"/>
      <c r="D150" s="227">
        <f t="shared" si="111"/>
        <v>10000</v>
      </c>
      <c r="E150" s="229" t="str">
        <f t="shared" si="108"/>
        <v/>
      </c>
      <c r="F150" s="232" t="str">
        <f t="shared" si="112"/>
        <v/>
      </c>
      <c r="G150" s="232" t="str">
        <f t="shared" si="113"/>
        <v/>
      </c>
      <c r="H150" s="229"/>
      <c r="I150" s="228" t="str">
        <f t="shared" si="114"/>
        <v/>
      </c>
      <c r="J150" s="225"/>
      <c r="K150" s="225"/>
      <c r="L150" s="229" t="str">
        <f t="shared" si="115"/>
        <v/>
      </c>
      <c r="M150" s="225">
        <f t="shared" ca="1" si="106"/>
        <v>43548</v>
      </c>
      <c r="N150" s="196">
        <f t="shared" si="116"/>
        <v>0</v>
      </c>
      <c r="O150" s="235" t="str">
        <f t="shared" ca="1" si="117"/>
        <v/>
      </c>
      <c r="P150" s="235"/>
      <c r="Q150" s="234"/>
      <c r="R150" s="236" t="str">
        <f t="shared" si="109"/>
        <v/>
      </c>
      <c r="S150" s="234" t="str">
        <f t="shared" si="79"/>
        <v/>
      </c>
      <c r="T150" s="234" t="str">
        <f t="shared" si="80"/>
        <v/>
      </c>
      <c r="U150" s="238"/>
      <c r="X150" s="1"/>
      <c r="Y150" s="43" t="s">
        <v>56</v>
      </c>
      <c r="Z150" s="2"/>
      <c r="AA150" s="2"/>
      <c r="AB150" s="3"/>
      <c r="AC150" s="3"/>
      <c r="AD150" s="44"/>
      <c r="AE150" s="44"/>
      <c r="AF150" s="44"/>
      <c r="AG150" s="44">
        <v>1077229</v>
      </c>
      <c r="AH150" s="45">
        <v>1096751</v>
      </c>
      <c r="AI150" s="46">
        <f t="shared" ref="AI150:AI153" si="118">AG150+AH150</f>
        <v>2173980</v>
      </c>
    </row>
    <row r="151" spans="2:36" ht="18" customHeight="1">
      <c r="B151" s="224"/>
      <c r="C151" s="227"/>
      <c r="D151" s="227">
        <f t="shared" si="111"/>
        <v>10000</v>
      </c>
      <c r="E151" s="229" t="str">
        <f t="shared" si="108"/>
        <v/>
      </c>
      <c r="F151" s="232" t="str">
        <f t="shared" si="112"/>
        <v/>
      </c>
      <c r="G151" s="232" t="str">
        <f t="shared" si="113"/>
        <v/>
      </c>
      <c r="H151" s="229"/>
      <c r="I151" s="228" t="str">
        <f t="shared" si="114"/>
        <v/>
      </c>
      <c r="J151" s="225"/>
      <c r="K151" s="225"/>
      <c r="L151" s="229" t="str">
        <f t="shared" si="115"/>
        <v/>
      </c>
      <c r="M151" s="225">
        <f t="shared" ca="1" si="106"/>
        <v>43548</v>
      </c>
      <c r="N151" s="196">
        <f t="shared" si="116"/>
        <v>0</v>
      </c>
      <c r="O151" s="235" t="str">
        <f t="shared" ca="1" si="117"/>
        <v/>
      </c>
      <c r="P151" s="235"/>
      <c r="Q151" s="234"/>
      <c r="R151" s="236" t="str">
        <f t="shared" si="109"/>
        <v/>
      </c>
      <c r="S151" s="234" t="str">
        <f t="shared" si="79"/>
        <v/>
      </c>
      <c r="T151" s="234" t="str">
        <f t="shared" si="80"/>
        <v/>
      </c>
      <c r="U151" s="238"/>
      <c r="X151" s="1"/>
      <c r="Y151" s="71" t="s">
        <v>57</v>
      </c>
      <c r="Z151" s="2"/>
      <c r="AA151" s="2"/>
      <c r="AB151" s="3"/>
      <c r="AC151" s="3"/>
      <c r="AD151" s="44"/>
      <c r="AE151" s="44"/>
      <c r="AF151" s="44"/>
      <c r="AG151" s="44">
        <v>2151085.5499999998</v>
      </c>
      <c r="AH151" s="45">
        <v>1212729.3</v>
      </c>
      <c r="AI151" s="46">
        <f t="shared" si="118"/>
        <v>3363814.8499999996</v>
      </c>
    </row>
    <row r="152" spans="2:36" ht="18" customHeight="1">
      <c r="B152" s="224"/>
      <c r="C152" s="227"/>
      <c r="D152" s="227">
        <f t="shared" si="111"/>
        <v>10000</v>
      </c>
      <c r="E152" s="229" t="str">
        <f t="shared" si="108"/>
        <v/>
      </c>
      <c r="F152" s="232" t="str">
        <f t="shared" si="112"/>
        <v/>
      </c>
      <c r="G152" s="232" t="str">
        <f t="shared" si="113"/>
        <v/>
      </c>
      <c r="H152" s="229"/>
      <c r="I152" s="228" t="str">
        <f t="shared" si="114"/>
        <v/>
      </c>
      <c r="J152" s="225"/>
      <c r="K152" s="225"/>
      <c r="L152" s="229" t="str">
        <f t="shared" si="115"/>
        <v/>
      </c>
      <c r="M152" s="225">
        <f t="shared" ca="1" si="106"/>
        <v>43548</v>
      </c>
      <c r="N152" s="196">
        <f t="shared" si="116"/>
        <v>0</v>
      </c>
      <c r="O152" s="235" t="str">
        <f t="shared" ca="1" si="117"/>
        <v/>
      </c>
      <c r="P152" s="235"/>
      <c r="Q152" s="234"/>
      <c r="R152" s="236" t="str">
        <f t="shared" si="109"/>
        <v/>
      </c>
      <c r="S152" s="234" t="str">
        <f t="shared" si="79"/>
        <v/>
      </c>
      <c r="T152" s="234" t="str">
        <f t="shared" si="80"/>
        <v/>
      </c>
      <c r="U152" s="238"/>
      <c r="X152" s="1"/>
      <c r="Y152" s="43" t="s">
        <v>55</v>
      </c>
      <c r="Z152" s="2"/>
      <c r="AA152" s="2"/>
      <c r="AB152" s="3"/>
      <c r="AC152" s="3"/>
      <c r="AD152" s="44"/>
      <c r="AE152" s="44"/>
      <c r="AF152" s="44"/>
      <c r="AG152" s="44">
        <v>0</v>
      </c>
      <c r="AH152" s="45">
        <v>0</v>
      </c>
      <c r="AI152" s="46">
        <f t="shared" si="118"/>
        <v>0</v>
      </c>
    </row>
    <row r="153" spans="2:36" ht="18" customHeight="1">
      <c r="B153" s="224"/>
      <c r="C153" s="227"/>
      <c r="D153" s="227">
        <f t="shared" si="111"/>
        <v>10000</v>
      </c>
      <c r="E153" s="229" t="str">
        <f t="shared" si="108"/>
        <v/>
      </c>
      <c r="F153" s="232" t="str">
        <f t="shared" si="112"/>
        <v/>
      </c>
      <c r="G153" s="232" t="str">
        <f t="shared" si="113"/>
        <v/>
      </c>
      <c r="H153" s="229"/>
      <c r="I153" s="228" t="str">
        <f t="shared" si="114"/>
        <v/>
      </c>
      <c r="J153" s="225"/>
      <c r="K153" s="225"/>
      <c r="L153" s="229" t="str">
        <f t="shared" si="115"/>
        <v/>
      </c>
      <c r="M153" s="225">
        <f t="shared" ca="1" si="106"/>
        <v>43548</v>
      </c>
      <c r="N153" s="196">
        <f t="shared" si="116"/>
        <v>0</v>
      </c>
      <c r="O153" s="235" t="str">
        <f t="shared" ca="1" si="117"/>
        <v/>
      </c>
      <c r="P153" s="235"/>
      <c r="Q153" s="234"/>
      <c r="R153" s="236" t="str">
        <f t="shared" si="109"/>
        <v/>
      </c>
      <c r="S153" s="234" t="str">
        <f t="shared" ref="S153:S167" si="119">IF(P153=0,R153,0)</f>
        <v/>
      </c>
      <c r="T153" s="234" t="str">
        <f t="shared" ref="T153:T167" si="120">IFERROR(S153*500,"")</f>
        <v/>
      </c>
      <c r="U153" s="238"/>
      <c r="X153" s="1"/>
      <c r="Y153" s="43" t="s">
        <v>54</v>
      </c>
      <c r="Z153" s="2"/>
      <c r="AA153" s="2"/>
      <c r="AB153" s="3"/>
      <c r="AC153" s="3"/>
      <c r="AD153" s="44"/>
      <c r="AE153" s="44"/>
      <c r="AF153" s="44"/>
      <c r="AG153" s="44">
        <v>0</v>
      </c>
      <c r="AH153" s="45">
        <v>0</v>
      </c>
      <c r="AI153" s="46">
        <f t="shared" si="118"/>
        <v>0</v>
      </c>
    </row>
    <row r="154" spans="2:36" ht="18.75" customHeight="1" thickBot="1">
      <c r="B154" s="224"/>
      <c r="C154" s="227"/>
      <c r="D154" s="227">
        <f t="shared" si="111"/>
        <v>10000</v>
      </c>
      <c r="E154" s="229" t="str">
        <f t="shared" si="108"/>
        <v/>
      </c>
      <c r="F154" s="232" t="str">
        <f t="shared" si="112"/>
        <v/>
      </c>
      <c r="G154" s="232" t="str">
        <f t="shared" si="113"/>
        <v/>
      </c>
      <c r="H154" s="229"/>
      <c r="I154" s="228" t="str">
        <f t="shared" si="114"/>
        <v/>
      </c>
      <c r="J154" s="225"/>
      <c r="K154" s="225"/>
      <c r="L154" s="229" t="str">
        <f t="shared" si="115"/>
        <v/>
      </c>
      <c r="M154" s="225">
        <f t="shared" ca="1" si="106"/>
        <v>43548</v>
      </c>
      <c r="N154" s="196">
        <f t="shared" si="116"/>
        <v>0</v>
      </c>
      <c r="O154" s="235" t="str">
        <f t="shared" ca="1" si="117"/>
        <v/>
      </c>
      <c r="P154" s="235"/>
      <c r="Q154" s="234"/>
      <c r="R154" s="236" t="str">
        <f t="shared" si="109"/>
        <v/>
      </c>
      <c r="S154" s="234" t="str">
        <f t="shared" si="119"/>
        <v/>
      </c>
      <c r="T154" s="234" t="str">
        <f t="shared" si="120"/>
        <v/>
      </c>
      <c r="U154" s="238"/>
      <c r="X154" s="111"/>
      <c r="Y154" s="72" t="s">
        <v>13</v>
      </c>
      <c r="Z154" s="72"/>
      <c r="AA154" s="72"/>
      <c r="AB154" s="73"/>
      <c r="AC154" s="73"/>
      <c r="AD154" s="73"/>
      <c r="AE154" s="73"/>
      <c r="AF154" s="73"/>
      <c r="AG154" s="74">
        <f>SUM(AG147:AG153)</f>
        <v>3514349.0749999997</v>
      </c>
      <c r="AH154" s="75">
        <f>SUM(AH147:AH153)</f>
        <v>2334132.1</v>
      </c>
      <c r="AI154" s="76">
        <f>SUM(AI147:AI153)</f>
        <v>5848481.1749999998</v>
      </c>
    </row>
    <row r="155" spans="2:36" ht="19.5" customHeight="1" thickTop="1" thickBot="1">
      <c r="B155" s="224"/>
      <c r="C155" s="227"/>
      <c r="D155" s="227">
        <f t="shared" si="111"/>
        <v>10000</v>
      </c>
      <c r="E155" s="229" t="str">
        <f t="shared" si="108"/>
        <v/>
      </c>
      <c r="F155" s="232" t="str">
        <f t="shared" si="112"/>
        <v/>
      </c>
      <c r="G155" s="232" t="str">
        <f t="shared" si="113"/>
        <v/>
      </c>
      <c r="H155" s="229"/>
      <c r="I155" s="228" t="str">
        <f t="shared" si="114"/>
        <v/>
      </c>
      <c r="J155" s="225"/>
      <c r="K155" s="225"/>
      <c r="L155" s="229" t="str">
        <f t="shared" si="115"/>
        <v/>
      </c>
      <c r="M155" s="225">
        <f t="shared" ca="1" si="106"/>
        <v>43548</v>
      </c>
      <c r="N155" s="196">
        <f t="shared" si="116"/>
        <v>0</v>
      </c>
      <c r="O155" s="235" t="str">
        <f t="shared" ca="1" si="117"/>
        <v/>
      </c>
      <c r="P155" s="235"/>
      <c r="Q155" s="234"/>
      <c r="R155" s="236" t="str">
        <f t="shared" si="109"/>
        <v/>
      </c>
      <c r="S155" s="234" t="str">
        <f t="shared" si="119"/>
        <v/>
      </c>
      <c r="T155" s="234" t="str">
        <f t="shared" si="120"/>
        <v/>
      </c>
      <c r="U155" s="238"/>
      <c r="X155" s="154"/>
      <c r="Y155" s="20" t="s">
        <v>14</v>
      </c>
      <c r="Z155" s="20"/>
      <c r="AA155" s="20"/>
      <c r="AB155" s="21"/>
      <c r="AC155" s="21"/>
      <c r="AD155" s="21"/>
      <c r="AE155" s="21"/>
      <c r="AF155" s="21" t="s">
        <v>63</v>
      </c>
      <c r="AG155" s="77">
        <v>43248</v>
      </c>
      <c r="AH155" s="24">
        <f>AI155</f>
        <v>483872.75</v>
      </c>
      <c r="AI155" s="78">
        <f>AI146-AI154</f>
        <v>483872.75</v>
      </c>
    </row>
    <row r="156" spans="2:36" ht="17.25" customHeight="1" thickTop="1" thickBot="1">
      <c r="B156" s="224"/>
      <c r="C156" s="227"/>
      <c r="D156" s="227">
        <f t="shared" si="111"/>
        <v>10000</v>
      </c>
      <c r="E156" s="229" t="str">
        <f t="shared" si="108"/>
        <v/>
      </c>
      <c r="F156" s="232" t="str">
        <f t="shared" si="112"/>
        <v/>
      </c>
      <c r="G156" s="232" t="str">
        <f t="shared" si="113"/>
        <v/>
      </c>
      <c r="H156" s="229"/>
      <c r="I156" s="228" t="str">
        <f t="shared" si="114"/>
        <v/>
      </c>
      <c r="J156" s="225"/>
      <c r="K156" s="225"/>
      <c r="L156" s="229" t="str">
        <f t="shared" si="115"/>
        <v/>
      </c>
      <c r="M156" s="225">
        <f t="shared" ca="1" si="106"/>
        <v>43548</v>
      </c>
      <c r="N156" s="196">
        <f t="shared" si="116"/>
        <v>0</v>
      </c>
      <c r="O156" s="235" t="str">
        <f t="shared" ca="1" si="117"/>
        <v/>
      </c>
      <c r="P156" s="235"/>
      <c r="Q156" s="234"/>
      <c r="R156" s="236" t="str">
        <f t="shared" si="109"/>
        <v/>
      </c>
      <c r="S156" s="234" t="str">
        <f t="shared" si="119"/>
        <v/>
      </c>
      <c r="T156" s="234" t="str">
        <f t="shared" si="120"/>
        <v/>
      </c>
      <c r="U156" s="238"/>
      <c r="X156" s="365" t="s">
        <v>16</v>
      </c>
      <c r="Y156" s="366"/>
      <c r="Z156" s="366"/>
      <c r="AA156" s="366"/>
      <c r="AB156" s="366"/>
      <c r="AC156" s="366"/>
      <c r="AD156" s="367"/>
      <c r="AE156" s="365" t="s">
        <v>62</v>
      </c>
      <c r="AF156" s="366"/>
      <c r="AG156" s="366"/>
      <c r="AH156" s="366"/>
      <c r="AI156" s="367"/>
    </row>
    <row r="157" spans="2:36" ht="18.75" customHeight="1" thickTop="1">
      <c r="B157" s="224"/>
      <c r="C157" s="227"/>
      <c r="D157" s="227">
        <f t="shared" si="111"/>
        <v>10000</v>
      </c>
      <c r="E157" s="229" t="str">
        <f t="shared" si="108"/>
        <v/>
      </c>
      <c r="F157" s="232" t="str">
        <f t="shared" si="112"/>
        <v/>
      </c>
      <c r="G157" s="232" t="str">
        <f t="shared" si="113"/>
        <v/>
      </c>
      <c r="H157" s="229"/>
      <c r="I157" s="228" t="str">
        <f t="shared" si="114"/>
        <v/>
      </c>
      <c r="J157" s="225"/>
      <c r="K157" s="225"/>
      <c r="L157" s="229" t="str">
        <f t="shared" si="115"/>
        <v/>
      </c>
      <c r="M157" s="225">
        <f t="shared" ca="1" si="106"/>
        <v>43548</v>
      </c>
      <c r="N157" s="196">
        <f t="shared" si="116"/>
        <v>0</v>
      </c>
      <c r="O157" s="235" t="str">
        <f t="shared" ca="1" si="117"/>
        <v/>
      </c>
      <c r="P157" s="235"/>
      <c r="Q157" s="234"/>
      <c r="R157" s="236" t="str">
        <f t="shared" si="109"/>
        <v/>
      </c>
      <c r="S157" s="234" t="str">
        <f t="shared" si="119"/>
        <v/>
      </c>
      <c r="T157" s="234" t="str">
        <f t="shared" si="120"/>
        <v/>
      </c>
      <c r="U157" s="238"/>
      <c r="X157" s="153"/>
      <c r="Y157" s="122" t="s">
        <v>17</v>
      </c>
      <c r="Z157" s="122"/>
      <c r="AA157" s="122" t="s">
        <v>18</v>
      </c>
      <c r="AB157" s="153"/>
      <c r="AC157" s="368" t="s">
        <v>19</v>
      </c>
      <c r="AD157" s="368"/>
      <c r="AE157" s="368"/>
      <c r="AF157" s="158"/>
      <c r="AG157" s="368" t="s">
        <v>19</v>
      </c>
      <c r="AH157" s="368"/>
      <c r="AI157" s="368"/>
    </row>
    <row r="158" spans="2:36" s="164" customFormat="1" ht="15" customHeight="1">
      <c r="B158" s="224"/>
      <c r="C158" s="227"/>
      <c r="D158" s="227">
        <f t="shared" si="111"/>
        <v>10000</v>
      </c>
      <c r="E158" s="229" t="str">
        <f t="shared" si="108"/>
        <v/>
      </c>
      <c r="F158" s="232" t="str">
        <f t="shared" si="112"/>
        <v/>
      </c>
      <c r="G158" s="232" t="str">
        <f t="shared" si="113"/>
        <v/>
      </c>
      <c r="H158" s="229"/>
      <c r="I158" s="228" t="str">
        <f t="shared" si="114"/>
        <v/>
      </c>
      <c r="J158" s="225"/>
      <c r="K158" s="225"/>
      <c r="L158" s="229" t="str">
        <f t="shared" si="115"/>
        <v/>
      </c>
      <c r="M158" s="225">
        <f t="shared" ca="1" si="106"/>
        <v>43548</v>
      </c>
      <c r="N158" s="196">
        <f t="shared" si="116"/>
        <v>0</v>
      </c>
      <c r="O158" s="235" t="str">
        <f t="shared" ca="1" si="117"/>
        <v/>
      </c>
      <c r="P158" s="235"/>
      <c r="Q158" s="234"/>
      <c r="R158" s="236" t="str">
        <f t="shared" si="109"/>
        <v/>
      </c>
      <c r="S158" s="234" t="str">
        <f t="shared" si="119"/>
        <v/>
      </c>
      <c r="T158" s="234" t="str">
        <f t="shared" si="120"/>
        <v/>
      </c>
      <c r="U158" s="238"/>
      <c r="AJ158"/>
    </row>
    <row r="159" spans="2:36" ht="18" customHeight="1">
      <c r="B159" s="224"/>
      <c r="C159" s="227"/>
      <c r="D159" s="227">
        <f t="shared" si="111"/>
        <v>10000</v>
      </c>
      <c r="E159" s="229" t="str">
        <f t="shared" si="108"/>
        <v/>
      </c>
      <c r="F159" s="232" t="str">
        <f t="shared" si="112"/>
        <v/>
      </c>
      <c r="G159" s="232" t="str">
        <f t="shared" si="113"/>
        <v/>
      </c>
      <c r="H159" s="229"/>
      <c r="I159" s="228" t="str">
        <f t="shared" si="114"/>
        <v/>
      </c>
      <c r="J159" s="225"/>
      <c r="K159" s="225"/>
      <c r="L159" s="229" t="str">
        <f t="shared" si="115"/>
        <v/>
      </c>
      <c r="M159" s="225">
        <f t="shared" ca="1" si="106"/>
        <v>43548</v>
      </c>
      <c r="N159" s="196">
        <f t="shared" si="116"/>
        <v>0</v>
      </c>
      <c r="O159" s="235" t="str">
        <f t="shared" ca="1" si="117"/>
        <v/>
      </c>
      <c r="P159" s="235"/>
      <c r="Q159" s="234"/>
      <c r="R159" s="236" t="str">
        <f t="shared" si="109"/>
        <v/>
      </c>
      <c r="S159" s="234" t="str">
        <f t="shared" si="119"/>
        <v/>
      </c>
      <c r="T159" s="234" t="str">
        <f t="shared" si="120"/>
        <v/>
      </c>
      <c r="U159" s="238"/>
      <c r="X159" s="79" t="s">
        <v>0</v>
      </c>
      <c r="Y159" s="118"/>
      <c r="Z159" s="79"/>
      <c r="AA159" s="79"/>
      <c r="AB159" s="79"/>
      <c r="AC159" s="79"/>
      <c r="AD159" s="79"/>
      <c r="AE159" s="79"/>
      <c r="AF159" s="79"/>
      <c r="AG159" s="79"/>
      <c r="AH159" s="79"/>
      <c r="AI159" s="82">
        <v>15</v>
      </c>
      <c r="AJ159" s="164"/>
    </row>
    <row r="160" spans="2:36" ht="15.75" customHeight="1">
      <c r="B160" s="224"/>
      <c r="C160" s="227"/>
      <c r="D160" s="227">
        <f t="shared" si="111"/>
        <v>10000</v>
      </c>
      <c r="E160" s="229" t="str">
        <f t="shared" si="108"/>
        <v/>
      </c>
      <c r="F160" s="232" t="str">
        <f t="shared" si="112"/>
        <v/>
      </c>
      <c r="G160" s="232" t="str">
        <f t="shared" si="113"/>
        <v/>
      </c>
      <c r="H160" s="229"/>
      <c r="I160" s="228" t="str">
        <f t="shared" si="114"/>
        <v/>
      </c>
      <c r="J160" s="225"/>
      <c r="K160" s="225"/>
      <c r="L160" s="229" t="str">
        <f t="shared" si="115"/>
        <v/>
      </c>
      <c r="M160" s="225">
        <f t="shared" ca="1" si="106"/>
        <v>43548</v>
      </c>
      <c r="N160" s="196">
        <f t="shared" si="116"/>
        <v>0</v>
      </c>
      <c r="O160" s="235" t="str">
        <f t="shared" ca="1" si="117"/>
        <v/>
      </c>
      <c r="P160" s="235"/>
      <c r="Q160" s="234"/>
      <c r="R160" s="236" t="str">
        <f t="shared" si="109"/>
        <v/>
      </c>
      <c r="S160" s="234" t="str">
        <f t="shared" si="119"/>
        <v/>
      </c>
      <c r="T160" s="234" t="str">
        <f t="shared" si="120"/>
        <v/>
      </c>
      <c r="U160" s="238"/>
      <c r="X160" s="358" t="s">
        <v>90</v>
      </c>
      <c r="Y160" s="358"/>
      <c r="Z160" s="358"/>
      <c r="AA160" s="358"/>
      <c r="AB160" s="358"/>
      <c r="AC160" s="358"/>
      <c r="AD160" s="358"/>
      <c r="AE160" s="358"/>
      <c r="AF160" s="358"/>
      <c r="AG160" s="358"/>
      <c r="AH160" s="358"/>
      <c r="AI160" s="358"/>
    </row>
    <row r="161" spans="2:36" ht="15.75" customHeight="1">
      <c r="B161" s="224"/>
      <c r="C161" s="227"/>
      <c r="D161" s="227">
        <f t="shared" si="111"/>
        <v>10000</v>
      </c>
      <c r="E161" s="229" t="str">
        <f t="shared" si="108"/>
        <v/>
      </c>
      <c r="F161" s="232" t="str">
        <f t="shared" si="112"/>
        <v/>
      </c>
      <c r="G161" s="232" t="str">
        <f t="shared" si="113"/>
        <v/>
      </c>
      <c r="H161" s="229"/>
      <c r="I161" s="228" t="str">
        <f t="shared" si="114"/>
        <v/>
      </c>
      <c r="J161" s="225"/>
      <c r="K161" s="225"/>
      <c r="L161" s="229" t="str">
        <f t="shared" si="115"/>
        <v/>
      </c>
      <c r="M161" s="225">
        <f t="shared" ca="1" si="106"/>
        <v>43548</v>
      </c>
      <c r="N161" s="196">
        <f t="shared" si="116"/>
        <v>0</v>
      </c>
      <c r="O161" s="235" t="str">
        <f t="shared" ca="1" si="117"/>
        <v/>
      </c>
      <c r="P161" s="235"/>
      <c r="Q161" s="234"/>
      <c r="R161" s="236" t="str">
        <f t="shared" si="109"/>
        <v/>
      </c>
      <c r="S161" s="234" t="str">
        <f t="shared" si="119"/>
        <v/>
      </c>
      <c r="T161" s="234" t="str">
        <f t="shared" si="120"/>
        <v/>
      </c>
      <c r="U161" s="238"/>
      <c r="X161" s="359" t="s">
        <v>52</v>
      </c>
      <c r="Y161" s="359"/>
      <c r="Z161" s="359"/>
      <c r="AA161" s="359"/>
      <c r="AB161" s="359"/>
      <c r="AC161" s="359"/>
      <c r="AD161" s="359"/>
      <c r="AE161" s="359"/>
      <c r="AF161" s="359"/>
      <c r="AG161" s="359"/>
      <c r="AH161" s="359"/>
      <c r="AI161" s="359"/>
    </row>
    <row r="162" spans="2:36" ht="16.5" customHeight="1" thickBot="1">
      <c r="B162" s="224"/>
      <c r="C162" s="227"/>
      <c r="D162" s="227">
        <f t="shared" si="111"/>
        <v>10000</v>
      </c>
      <c r="E162" s="229" t="str">
        <f t="shared" si="108"/>
        <v/>
      </c>
      <c r="F162" s="232" t="str">
        <f t="shared" si="112"/>
        <v/>
      </c>
      <c r="G162" s="232" t="str">
        <f t="shared" si="113"/>
        <v/>
      </c>
      <c r="H162" s="229"/>
      <c r="I162" s="228" t="str">
        <f t="shared" si="114"/>
        <v/>
      </c>
      <c r="J162" s="225"/>
      <c r="K162" s="225"/>
      <c r="L162" s="229" t="str">
        <f t="shared" si="115"/>
        <v/>
      </c>
      <c r="M162" s="225">
        <f t="shared" ca="1" si="106"/>
        <v>43548</v>
      </c>
      <c r="N162" s="196">
        <f t="shared" si="116"/>
        <v>0</v>
      </c>
      <c r="O162" s="235" t="str">
        <f t="shared" ca="1" si="117"/>
        <v/>
      </c>
      <c r="P162" s="235"/>
      <c r="Q162" s="234"/>
      <c r="R162" s="236" t="str">
        <f t="shared" si="109"/>
        <v/>
      </c>
      <c r="S162" s="234" t="str">
        <f t="shared" si="119"/>
        <v/>
      </c>
      <c r="T162" s="234" t="str">
        <f t="shared" si="120"/>
        <v/>
      </c>
      <c r="U162" s="238"/>
      <c r="X162" s="359" t="s">
        <v>87</v>
      </c>
      <c r="Y162" s="359"/>
      <c r="Z162" s="359"/>
      <c r="AA162" s="359"/>
      <c r="AB162" s="359"/>
      <c r="AC162" s="359"/>
      <c r="AD162" s="359"/>
      <c r="AE162" s="359"/>
      <c r="AF162" s="359"/>
      <c r="AG162" s="359"/>
      <c r="AH162" s="359"/>
      <c r="AI162" s="359"/>
    </row>
    <row r="163" spans="2:36" ht="17.25" customHeight="1" thickTop="1" thickBot="1">
      <c r="B163" s="224"/>
      <c r="C163" s="227"/>
      <c r="D163" s="227">
        <f t="shared" si="111"/>
        <v>10000</v>
      </c>
      <c r="E163" s="229" t="str">
        <f t="shared" si="108"/>
        <v/>
      </c>
      <c r="F163" s="232" t="str">
        <f t="shared" si="112"/>
        <v/>
      </c>
      <c r="G163" s="232" t="str">
        <f t="shared" si="113"/>
        <v/>
      </c>
      <c r="H163" s="229"/>
      <c r="I163" s="228" t="str">
        <f t="shared" si="114"/>
        <v/>
      </c>
      <c r="J163" s="225"/>
      <c r="K163" s="225"/>
      <c r="L163" s="229" t="str">
        <f t="shared" si="115"/>
        <v/>
      </c>
      <c r="M163" s="225">
        <f t="shared" ca="1" si="106"/>
        <v>43548</v>
      </c>
      <c r="N163" s="196">
        <f t="shared" si="116"/>
        <v>0</v>
      </c>
      <c r="O163" s="235" t="str">
        <f t="shared" ca="1" si="117"/>
        <v/>
      </c>
      <c r="P163" s="235"/>
      <c r="Q163" s="234"/>
      <c r="R163" s="236" t="str">
        <f t="shared" si="109"/>
        <v/>
      </c>
      <c r="S163" s="234" t="str">
        <f t="shared" si="119"/>
        <v/>
      </c>
      <c r="T163" s="234" t="str">
        <f t="shared" si="120"/>
        <v/>
      </c>
      <c r="U163" s="238"/>
      <c r="X163" s="47" t="s">
        <v>4</v>
      </c>
      <c r="Y163" s="160" t="s">
        <v>47</v>
      </c>
      <c r="Z163" s="160" t="s">
        <v>6</v>
      </c>
      <c r="AA163" s="160" t="s">
        <v>21</v>
      </c>
      <c r="AB163" s="160" t="s">
        <v>29</v>
      </c>
      <c r="AC163" s="360" t="s">
        <v>7</v>
      </c>
      <c r="AD163" s="360"/>
      <c r="AE163" s="360"/>
      <c r="AF163" s="361"/>
      <c r="AG163" s="362" t="s">
        <v>33</v>
      </c>
      <c r="AH163" s="363"/>
      <c r="AI163" s="364"/>
    </row>
    <row r="164" spans="2:36" ht="16.5" customHeight="1" thickTop="1">
      <c r="B164" s="224"/>
      <c r="C164" s="227"/>
      <c r="D164" s="227">
        <f t="shared" si="111"/>
        <v>10000</v>
      </c>
      <c r="E164" s="229" t="str">
        <f t="shared" si="108"/>
        <v/>
      </c>
      <c r="F164" s="232" t="str">
        <f t="shared" si="112"/>
        <v/>
      </c>
      <c r="G164" s="232" t="str">
        <f t="shared" si="113"/>
        <v/>
      </c>
      <c r="H164" s="229"/>
      <c r="I164" s="228" t="str">
        <f t="shared" si="114"/>
        <v/>
      </c>
      <c r="J164" s="225"/>
      <c r="K164" s="225"/>
      <c r="L164" s="229" t="str">
        <f t="shared" si="115"/>
        <v/>
      </c>
      <c r="M164" s="225">
        <f t="shared" ca="1" si="106"/>
        <v>43548</v>
      </c>
      <c r="N164" s="196">
        <f t="shared" si="116"/>
        <v>0</v>
      </c>
      <c r="O164" s="235" t="str">
        <f t="shared" ca="1" si="117"/>
        <v/>
      </c>
      <c r="P164" s="235"/>
      <c r="Q164" s="234"/>
      <c r="R164" s="236" t="str">
        <f t="shared" si="109"/>
        <v/>
      </c>
      <c r="S164" s="234" t="str">
        <f t="shared" si="119"/>
        <v/>
      </c>
      <c r="T164" s="234" t="str">
        <f t="shared" si="120"/>
        <v/>
      </c>
      <c r="U164" s="238"/>
      <c r="X164" s="1"/>
      <c r="Y164" s="29"/>
      <c r="Z164" s="85" t="s">
        <v>8</v>
      </c>
      <c r="AA164" s="85" t="s">
        <v>20</v>
      </c>
      <c r="AB164" s="85" t="s">
        <v>30</v>
      </c>
      <c r="AC164" s="63" t="s">
        <v>27</v>
      </c>
      <c r="AD164" s="64" t="s">
        <v>25</v>
      </c>
      <c r="AE164" s="65" t="s">
        <v>31</v>
      </c>
      <c r="AF164" s="66" t="s">
        <v>25</v>
      </c>
      <c r="AG164" s="64" t="s">
        <v>35</v>
      </c>
      <c r="AH164" s="119" t="s">
        <v>36</v>
      </c>
      <c r="AI164" s="120" t="s">
        <v>34</v>
      </c>
      <c r="AJ164">
        <v>6</v>
      </c>
    </row>
    <row r="165" spans="2:36" ht="18" customHeight="1">
      <c r="B165" s="224"/>
      <c r="C165" s="227"/>
      <c r="D165" s="227">
        <f t="shared" si="111"/>
        <v>10000</v>
      </c>
      <c r="E165" s="229" t="str">
        <f t="shared" si="108"/>
        <v/>
      </c>
      <c r="F165" s="232" t="str">
        <f t="shared" si="112"/>
        <v/>
      </c>
      <c r="G165" s="232" t="str">
        <f t="shared" si="113"/>
        <v/>
      </c>
      <c r="H165" s="229"/>
      <c r="I165" s="228" t="str">
        <f t="shared" si="114"/>
        <v/>
      </c>
      <c r="J165" s="225"/>
      <c r="K165" s="225"/>
      <c r="L165" s="229" t="str">
        <f t="shared" si="115"/>
        <v/>
      </c>
      <c r="M165" s="225">
        <f t="shared" ca="1" si="106"/>
        <v>43548</v>
      </c>
      <c r="N165" s="196">
        <f t="shared" si="116"/>
        <v>0</v>
      </c>
      <c r="O165" s="235" t="str">
        <f t="shared" ca="1" si="117"/>
        <v/>
      </c>
      <c r="P165" s="235"/>
      <c r="Q165" s="234"/>
      <c r="R165" s="236" t="str">
        <f t="shared" si="109"/>
        <v/>
      </c>
      <c r="S165" s="234" t="str">
        <f t="shared" si="119"/>
        <v/>
      </c>
      <c r="T165" s="234" t="str">
        <f t="shared" si="120"/>
        <v/>
      </c>
      <c r="U165" s="238"/>
      <c r="X165" s="1"/>
      <c r="Y165" s="2" t="s">
        <v>41</v>
      </c>
      <c r="Z165" s="29" t="s">
        <v>8</v>
      </c>
      <c r="AA165" s="29" t="s">
        <v>42</v>
      </c>
      <c r="AB165" s="29" t="s">
        <v>9</v>
      </c>
      <c r="AC165" s="67" t="s">
        <v>28</v>
      </c>
      <c r="AD165" s="68" t="s">
        <v>26</v>
      </c>
      <c r="AE165" s="69" t="s">
        <v>10</v>
      </c>
      <c r="AF165" s="70" t="s">
        <v>32</v>
      </c>
      <c r="AG165" s="90" t="s">
        <v>28</v>
      </c>
      <c r="AH165" s="91" t="s">
        <v>37</v>
      </c>
      <c r="AI165" s="92" t="s">
        <v>38</v>
      </c>
    </row>
    <row r="166" spans="2:36" ht="18" customHeight="1">
      <c r="B166" s="224"/>
      <c r="C166" s="227"/>
      <c r="D166" s="227">
        <f t="shared" si="111"/>
        <v>10000</v>
      </c>
      <c r="E166" s="229" t="str">
        <f t="shared" si="108"/>
        <v/>
      </c>
      <c r="F166" s="232" t="str">
        <f t="shared" si="112"/>
        <v/>
      </c>
      <c r="G166" s="232" t="str">
        <f t="shared" si="113"/>
        <v/>
      </c>
      <c r="H166" s="229"/>
      <c r="I166" s="228" t="str">
        <f t="shared" si="114"/>
        <v/>
      </c>
      <c r="J166" s="225"/>
      <c r="K166" s="225"/>
      <c r="L166" s="229" t="str">
        <f t="shared" si="115"/>
        <v/>
      </c>
      <c r="M166" s="225">
        <f t="shared" ca="1" si="106"/>
        <v>43548</v>
      </c>
      <c r="N166" s="196">
        <f t="shared" si="116"/>
        <v>0</v>
      </c>
      <c r="O166" s="235" t="str">
        <f t="shared" ca="1" si="117"/>
        <v/>
      </c>
      <c r="P166" s="235"/>
      <c r="Q166" s="234"/>
      <c r="R166" s="236" t="str">
        <f t="shared" si="109"/>
        <v/>
      </c>
      <c r="S166" s="234" t="str">
        <f t="shared" si="119"/>
        <v/>
      </c>
      <c r="T166" s="234" t="str">
        <f t="shared" si="120"/>
        <v/>
      </c>
      <c r="U166" s="238"/>
      <c r="X166" s="1">
        <v>1</v>
      </c>
      <c r="Y166" s="2" t="s">
        <v>58</v>
      </c>
      <c r="Z166" s="2"/>
      <c r="AA166" s="2"/>
      <c r="AB166" s="3">
        <v>750</v>
      </c>
      <c r="AC166" s="4">
        <v>7136.35</v>
      </c>
      <c r="AD166" s="5">
        <f>AC166*AB166</f>
        <v>5352262.5</v>
      </c>
      <c r="AE166" s="6">
        <v>417.91</v>
      </c>
      <c r="AF166" s="7">
        <f>AE166*AB166</f>
        <v>313432.5</v>
      </c>
      <c r="AG166" s="5">
        <f>AD166</f>
        <v>5352262.5</v>
      </c>
      <c r="AH166" s="8">
        <f>AF166</f>
        <v>313432.5</v>
      </c>
      <c r="AI166" s="9">
        <f>AG166+AH166</f>
        <v>5665695</v>
      </c>
    </row>
    <row r="167" spans="2:36" ht="18" customHeight="1">
      <c r="B167" s="224"/>
      <c r="C167" s="227"/>
      <c r="D167" s="227">
        <f t="shared" si="111"/>
        <v>10000</v>
      </c>
      <c r="E167" s="229" t="str">
        <f t="shared" si="108"/>
        <v/>
      </c>
      <c r="F167" s="232" t="str">
        <f t="shared" si="112"/>
        <v/>
      </c>
      <c r="G167" s="232" t="str">
        <f t="shared" si="113"/>
        <v/>
      </c>
      <c r="H167" s="229"/>
      <c r="I167" s="228" t="str">
        <f t="shared" si="114"/>
        <v/>
      </c>
      <c r="J167" s="225"/>
      <c r="K167" s="225"/>
      <c r="L167" s="229" t="str">
        <f t="shared" si="115"/>
        <v/>
      </c>
      <c r="M167" s="225">
        <f t="shared" ca="1" si="106"/>
        <v>43548</v>
      </c>
      <c r="N167" s="196">
        <f t="shared" si="116"/>
        <v>0</v>
      </c>
      <c r="O167" s="235" t="str">
        <f t="shared" ca="1" si="117"/>
        <v/>
      </c>
      <c r="P167" s="235"/>
      <c r="Q167" s="234"/>
      <c r="R167" s="236" t="str">
        <f t="shared" si="109"/>
        <v/>
      </c>
      <c r="S167" s="234" t="str">
        <f t="shared" si="119"/>
        <v/>
      </c>
      <c r="T167" s="234" t="str">
        <f t="shared" si="120"/>
        <v/>
      </c>
      <c r="U167" s="238"/>
      <c r="X167" s="1">
        <v>2</v>
      </c>
      <c r="Y167" s="2" t="s">
        <v>59</v>
      </c>
      <c r="Z167" s="2"/>
      <c r="AA167" s="2"/>
      <c r="AB167" s="3">
        <v>650</v>
      </c>
      <c r="AC167" s="4">
        <v>498.8</v>
      </c>
      <c r="AD167" s="5">
        <f t="shared" ref="AD167:AD170" si="121">AC167*AB167</f>
        <v>324220</v>
      </c>
      <c r="AE167" s="6">
        <v>270.47000000000003</v>
      </c>
      <c r="AF167" s="7">
        <f t="shared" ref="AF167:AF170" si="122">AE167*AB167</f>
        <v>175805.50000000003</v>
      </c>
      <c r="AG167" s="5">
        <f t="shared" ref="AG167:AG170" si="123">AD167</f>
        <v>324220</v>
      </c>
      <c r="AH167" s="8">
        <f t="shared" ref="AH167:AH170" si="124">AF167</f>
        <v>175805.50000000003</v>
      </c>
      <c r="AI167" s="9">
        <f t="shared" ref="AI167:AI170" si="125">AG167+AH167</f>
        <v>500025.5</v>
      </c>
    </row>
    <row r="168" spans="2:36" ht="18" customHeight="1">
      <c r="B168" s="224"/>
      <c r="C168" s="227"/>
      <c r="D168" s="227">
        <f t="shared" si="111"/>
        <v>10000</v>
      </c>
      <c r="E168" s="229" t="str">
        <f t="shared" si="108"/>
        <v/>
      </c>
      <c r="F168" s="232" t="str">
        <f t="shared" si="112"/>
        <v/>
      </c>
      <c r="G168" s="232" t="str">
        <f t="shared" si="113"/>
        <v/>
      </c>
      <c r="H168" s="229"/>
      <c r="I168" s="228" t="str">
        <f t="shared" si="114"/>
        <v/>
      </c>
      <c r="J168" s="225"/>
      <c r="K168" s="225"/>
      <c r="L168" s="229" t="str">
        <f t="shared" si="115"/>
        <v/>
      </c>
      <c r="M168" s="225">
        <f t="shared" ca="1" si="106"/>
        <v>43548</v>
      </c>
      <c r="N168" s="196">
        <f t="shared" si="116"/>
        <v>0</v>
      </c>
      <c r="O168" s="235" t="str">
        <f t="shared" ca="1" si="117"/>
        <v/>
      </c>
      <c r="P168" s="235"/>
      <c r="Q168" s="234"/>
      <c r="R168" s="236" t="str">
        <f t="shared" si="109"/>
        <v/>
      </c>
      <c r="S168" s="234" t="str">
        <f t="shared" ref="S168:S175" si="126">IF(P168=0,R168,0)</f>
        <v/>
      </c>
      <c r="T168" s="234" t="str">
        <f t="shared" ref="T168:T175" si="127">IFERROR(S168*500,"")</f>
        <v/>
      </c>
      <c r="U168" s="238"/>
      <c r="X168" s="1"/>
      <c r="Y168" s="2" t="s">
        <v>60</v>
      </c>
      <c r="Z168" s="2"/>
      <c r="AA168" s="2"/>
      <c r="AB168" s="3">
        <v>200</v>
      </c>
      <c r="AC168" s="4">
        <v>221.04</v>
      </c>
      <c r="AD168" s="5">
        <f t="shared" si="121"/>
        <v>44208</v>
      </c>
      <c r="AE168" s="6">
        <v>18.989999999999998</v>
      </c>
      <c r="AF168" s="7">
        <f t="shared" si="122"/>
        <v>3797.9999999999995</v>
      </c>
      <c r="AG168" s="5">
        <f t="shared" si="123"/>
        <v>44208</v>
      </c>
      <c r="AH168" s="8">
        <f t="shared" si="124"/>
        <v>3797.9999999999995</v>
      </c>
      <c r="AI168" s="9">
        <f t="shared" si="125"/>
        <v>48006</v>
      </c>
    </row>
    <row r="169" spans="2:36" ht="18" customHeight="1">
      <c r="B169" s="224"/>
      <c r="C169" s="227"/>
      <c r="D169" s="227">
        <f t="shared" si="111"/>
        <v>10000</v>
      </c>
      <c r="E169" s="229" t="str">
        <f t="shared" si="108"/>
        <v/>
      </c>
      <c r="F169" s="232" t="str">
        <f t="shared" si="112"/>
        <v/>
      </c>
      <c r="G169" s="232" t="str">
        <f t="shared" si="113"/>
        <v/>
      </c>
      <c r="H169" s="229"/>
      <c r="I169" s="228" t="str">
        <f t="shared" si="114"/>
        <v/>
      </c>
      <c r="J169" s="225"/>
      <c r="K169" s="225"/>
      <c r="L169" s="229" t="str">
        <f t="shared" si="115"/>
        <v/>
      </c>
      <c r="M169" s="225">
        <f t="shared" ca="1" si="106"/>
        <v>43548</v>
      </c>
      <c r="N169" s="196">
        <f t="shared" si="116"/>
        <v>0</v>
      </c>
      <c r="O169" s="235" t="str">
        <f t="shared" ca="1" si="117"/>
        <v/>
      </c>
      <c r="P169" s="235"/>
      <c r="Q169" s="234"/>
      <c r="R169" s="236" t="str">
        <f t="shared" si="109"/>
        <v/>
      </c>
      <c r="S169" s="234" t="str">
        <f t="shared" si="126"/>
        <v/>
      </c>
      <c r="T169" s="234" t="str">
        <f t="shared" si="127"/>
        <v/>
      </c>
      <c r="U169" s="238"/>
      <c r="X169" s="1"/>
      <c r="Y169" s="2"/>
      <c r="Z169" s="2"/>
      <c r="AA169" s="2"/>
      <c r="AB169" s="3"/>
      <c r="AC169" s="4"/>
      <c r="AD169" s="5">
        <f t="shared" si="121"/>
        <v>0</v>
      </c>
      <c r="AE169" s="6"/>
      <c r="AF169" s="7">
        <f t="shared" si="122"/>
        <v>0</v>
      </c>
      <c r="AG169" s="5">
        <f t="shared" si="123"/>
        <v>0</v>
      </c>
      <c r="AH169" s="8">
        <f t="shared" si="124"/>
        <v>0</v>
      </c>
      <c r="AI169" s="9">
        <f t="shared" si="125"/>
        <v>0</v>
      </c>
    </row>
    <row r="170" spans="2:36" ht="18.75" customHeight="1" thickBot="1">
      <c r="B170" s="224"/>
      <c r="C170" s="227"/>
      <c r="D170" s="227">
        <f t="shared" si="111"/>
        <v>10000</v>
      </c>
      <c r="E170" s="229" t="str">
        <f t="shared" si="108"/>
        <v/>
      </c>
      <c r="F170" s="232" t="str">
        <f t="shared" si="112"/>
        <v/>
      </c>
      <c r="G170" s="232" t="str">
        <f t="shared" si="113"/>
        <v/>
      </c>
      <c r="H170" s="229"/>
      <c r="I170" s="228" t="str">
        <f t="shared" si="114"/>
        <v/>
      </c>
      <c r="J170" s="225"/>
      <c r="K170" s="225"/>
      <c r="L170" s="229" t="str">
        <f t="shared" si="115"/>
        <v/>
      </c>
      <c r="M170" s="225">
        <f t="shared" ca="1" si="106"/>
        <v>43548</v>
      </c>
      <c r="N170" s="196">
        <f t="shared" si="116"/>
        <v>0</v>
      </c>
      <c r="O170" s="235" t="str">
        <f t="shared" ca="1" si="117"/>
        <v/>
      </c>
      <c r="P170" s="235"/>
      <c r="Q170" s="234"/>
      <c r="R170" s="236" t="str">
        <f t="shared" si="109"/>
        <v/>
      </c>
      <c r="S170" s="234" t="str">
        <f t="shared" si="126"/>
        <v/>
      </c>
      <c r="T170" s="234" t="str">
        <f t="shared" si="127"/>
        <v/>
      </c>
      <c r="U170" s="238"/>
      <c r="X170" s="10"/>
      <c r="Y170" s="11"/>
      <c r="Z170" s="11"/>
      <c r="AA170" s="11"/>
      <c r="AB170" s="12"/>
      <c r="AC170" s="13"/>
      <c r="AD170" s="5">
        <f t="shared" si="121"/>
        <v>0</v>
      </c>
      <c r="AE170" s="15"/>
      <c r="AF170" s="7">
        <f t="shared" si="122"/>
        <v>0</v>
      </c>
      <c r="AG170" s="5">
        <f t="shared" si="123"/>
        <v>0</v>
      </c>
      <c r="AH170" s="8">
        <f t="shared" si="124"/>
        <v>0</v>
      </c>
      <c r="AI170" s="9">
        <f t="shared" si="125"/>
        <v>0</v>
      </c>
    </row>
    <row r="171" spans="2:36" ht="19.5" customHeight="1" thickTop="1" thickBot="1">
      <c r="B171" s="224"/>
      <c r="C171" s="227"/>
      <c r="D171" s="227">
        <f t="shared" si="111"/>
        <v>10000</v>
      </c>
      <c r="E171" s="229" t="str">
        <f t="shared" si="108"/>
        <v/>
      </c>
      <c r="F171" s="232" t="str">
        <f t="shared" si="112"/>
        <v/>
      </c>
      <c r="G171" s="232" t="str">
        <f t="shared" si="113"/>
        <v/>
      </c>
      <c r="H171" s="229"/>
      <c r="I171" s="228" t="str">
        <f t="shared" si="114"/>
        <v/>
      </c>
      <c r="J171" s="225"/>
      <c r="K171" s="225"/>
      <c r="L171" s="229" t="str">
        <f t="shared" si="115"/>
        <v/>
      </c>
      <c r="M171" s="225">
        <f t="shared" ca="1" si="106"/>
        <v>43548</v>
      </c>
      <c r="N171" s="196">
        <f t="shared" si="116"/>
        <v>0</v>
      </c>
      <c r="O171" s="235" t="str">
        <f t="shared" ca="1" si="117"/>
        <v/>
      </c>
      <c r="P171" s="235"/>
      <c r="Q171" s="234"/>
      <c r="R171" s="236" t="str">
        <f t="shared" si="109"/>
        <v/>
      </c>
      <c r="S171" s="234" t="str">
        <f t="shared" si="126"/>
        <v/>
      </c>
      <c r="T171" s="234" t="str">
        <f t="shared" si="127"/>
        <v/>
      </c>
      <c r="U171" s="238"/>
      <c r="X171" s="154"/>
      <c r="Y171" s="20" t="s">
        <v>50</v>
      </c>
      <c r="Z171" s="20"/>
      <c r="AA171" s="20"/>
      <c r="AB171" s="21"/>
      <c r="AC171" s="22">
        <f t="shared" ref="AC171:AI171" si="128">SUM(AC166:AC170)</f>
        <v>7856.1900000000005</v>
      </c>
      <c r="AD171" s="23">
        <f t="shared" si="128"/>
        <v>5720690.5</v>
      </c>
      <c r="AE171" s="24">
        <f t="shared" si="128"/>
        <v>707.37000000000012</v>
      </c>
      <c r="AF171" s="25">
        <f t="shared" si="128"/>
        <v>493036</v>
      </c>
      <c r="AG171" s="23">
        <f t="shared" si="128"/>
        <v>5720690.5</v>
      </c>
      <c r="AH171" s="26">
        <f t="shared" si="128"/>
        <v>493036</v>
      </c>
      <c r="AI171" s="27">
        <f t="shared" si="128"/>
        <v>6213726.5</v>
      </c>
    </row>
    <row r="172" spans="2:36" ht="18.75" customHeight="1" thickTop="1">
      <c r="B172" s="224"/>
      <c r="C172" s="227"/>
      <c r="D172" s="227">
        <f t="shared" si="111"/>
        <v>10000</v>
      </c>
      <c r="E172" s="229" t="str">
        <f t="shared" si="108"/>
        <v/>
      </c>
      <c r="F172" s="232" t="str">
        <f t="shared" si="112"/>
        <v/>
      </c>
      <c r="G172" s="232" t="str">
        <f t="shared" si="113"/>
        <v/>
      </c>
      <c r="H172" s="229"/>
      <c r="I172" s="228" t="str">
        <f t="shared" si="114"/>
        <v/>
      </c>
      <c r="J172" s="225"/>
      <c r="K172" s="225"/>
      <c r="L172" s="229" t="str">
        <f t="shared" si="115"/>
        <v/>
      </c>
      <c r="M172" s="225">
        <f t="shared" ca="1" si="106"/>
        <v>43548</v>
      </c>
      <c r="N172" s="196">
        <f t="shared" si="116"/>
        <v>0</v>
      </c>
      <c r="O172" s="235" t="str">
        <f t="shared" ca="1" si="117"/>
        <v/>
      </c>
      <c r="P172" s="235"/>
      <c r="Q172" s="234"/>
      <c r="R172" s="236" t="str">
        <f t="shared" si="109"/>
        <v/>
      </c>
      <c r="S172" s="234" t="str">
        <f t="shared" si="126"/>
        <v/>
      </c>
      <c r="T172" s="234" t="str">
        <f t="shared" si="127"/>
        <v/>
      </c>
      <c r="U172" s="238"/>
      <c r="X172" s="47"/>
      <c r="Y172" s="159" t="s">
        <v>48</v>
      </c>
      <c r="Z172" s="159"/>
      <c r="AA172" s="159"/>
      <c r="AB172" s="49">
        <v>0</v>
      </c>
      <c r="AC172" s="50">
        <v>0</v>
      </c>
      <c r="AD172" s="51">
        <v>0</v>
      </c>
      <c r="AE172" s="53">
        <v>0</v>
      </c>
      <c r="AF172" s="51">
        <v>0</v>
      </c>
      <c r="AG172" s="51">
        <v>0</v>
      </c>
      <c r="AH172" s="51">
        <v>0</v>
      </c>
      <c r="AI172" s="54">
        <v>0</v>
      </c>
    </row>
    <row r="173" spans="2:36" ht="18" customHeight="1">
      <c r="B173" s="224"/>
      <c r="C173" s="227"/>
      <c r="D173" s="227">
        <f t="shared" si="111"/>
        <v>10000</v>
      </c>
      <c r="E173" s="229" t="str">
        <f t="shared" si="108"/>
        <v/>
      </c>
      <c r="F173" s="232" t="str">
        <f t="shared" si="112"/>
        <v/>
      </c>
      <c r="G173" s="232" t="str">
        <f t="shared" si="113"/>
        <v/>
      </c>
      <c r="H173" s="229"/>
      <c r="I173" s="228" t="str">
        <f t="shared" si="114"/>
        <v/>
      </c>
      <c r="J173" s="225"/>
      <c r="K173" s="225"/>
      <c r="L173" s="229" t="str">
        <f t="shared" si="115"/>
        <v/>
      </c>
      <c r="M173" s="225">
        <f t="shared" ca="1" si="106"/>
        <v>43548</v>
      </c>
      <c r="N173" s="196">
        <f t="shared" si="116"/>
        <v>0</v>
      </c>
      <c r="O173" s="235" t="str">
        <f t="shared" ca="1" si="117"/>
        <v/>
      </c>
      <c r="P173" s="235"/>
      <c r="Q173" s="234"/>
      <c r="R173" s="236" t="str">
        <f t="shared" si="109"/>
        <v/>
      </c>
      <c r="S173" s="234" t="str">
        <f t="shared" si="126"/>
        <v/>
      </c>
      <c r="T173" s="234" t="str">
        <f t="shared" si="127"/>
        <v/>
      </c>
      <c r="U173" s="238"/>
      <c r="X173" s="1">
        <v>4</v>
      </c>
      <c r="Y173" s="2" t="s">
        <v>45</v>
      </c>
      <c r="Z173" s="2"/>
      <c r="AA173" s="2"/>
      <c r="AB173" s="3">
        <v>22.5</v>
      </c>
      <c r="AC173" s="4">
        <v>2919.29</v>
      </c>
      <c r="AD173" s="5">
        <f t="shared" ref="AD173" si="129">AC173*AB173</f>
        <v>65684.024999999994</v>
      </c>
      <c r="AE173" s="6">
        <v>1664.66</v>
      </c>
      <c r="AF173" s="5">
        <f t="shared" ref="AF173:AF175" si="130">AE173*AB173</f>
        <v>37454.85</v>
      </c>
      <c r="AG173" s="5">
        <f t="shared" ref="AG173:AG175" si="131">AD173</f>
        <v>65684.024999999994</v>
      </c>
      <c r="AH173" s="5">
        <f t="shared" ref="AH173:AH175" si="132">AF173</f>
        <v>37454.85</v>
      </c>
      <c r="AI173" s="9">
        <f t="shared" ref="AI173:AI175" si="133">AG173+AH173</f>
        <v>103138.875</v>
      </c>
    </row>
    <row r="174" spans="2:36" ht="18" customHeight="1">
      <c r="B174" s="224"/>
      <c r="C174" s="227"/>
      <c r="D174" s="227">
        <f t="shared" si="111"/>
        <v>10000</v>
      </c>
      <c r="E174" s="229" t="str">
        <f t="shared" si="108"/>
        <v/>
      </c>
      <c r="F174" s="232" t="str">
        <f t="shared" si="112"/>
        <v/>
      </c>
      <c r="G174" s="232" t="str">
        <f t="shared" si="113"/>
        <v/>
      </c>
      <c r="H174" s="229"/>
      <c r="I174" s="228" t="str">
        <f t="shared" si="114"/>
        <v/>
      </c>
      <c r="J174" s="225"/>
      <c r="K174" s="225"/>
      <c r="L174" s="229" t="str">
        <f t="shared" si="115"/>
        <v/>
      </c>
      <c r="M174" s="225">
        <f t="shared" ca="1" si="106"/>
        <v>43548</v>
      </c>
      <c r="N174" s="196">
        <f t="shared" si="116"/>
        <v>0</v>
      </c>
      <c r="O174" s="235" t="str">
        <f t="shared" ca="1" si="117"/>
        <v/>
      </c>
      <c r="P174" s="235"/>
      <c r="Q174" s="234"/>
      <c r="R174" s="236" t="str">
        <f t="shared" si="109"/>
        <v/>
      </c>
      <c r="S174" s="234" t="str">
        <f t="shared" si="126"/>
        <v/>
      </c>
      <c r="T174" s="234" t="str">
        <f t="shared" si="127"/>
        <v/>
      </c>
      <c r="U174" s="238"/>
      <c r="X174" s="1">
        <v>5</v>
      </c>
      <c r="Y174" s="2" t="s">
        <v>46</v>
      </c>
      <c r="Z174" s="2"/>
      <c r="AA174" s="2"/>
      <c r="AB174" s="3">
        <v>0</v>
      </c>
      <c r="AC174" s="4">
        <v>0</v>
      </c>
      <c r="AD174" s="5">
        <v>0</v>
      </c>
      <c r="AE174" s="6"/>
      <c r="AF174" s="5">
        <f t="shared" si="130"/>
        <v>0</v>
      </c>
      <c r="AG174" s="5">
        <f t="shared" si="131"/>
        <v>0</v>
      </c>
      <c r="AH174" s="5">
        <f t="shared" si="132"/>
        <v>0</v>
      </c>
      <c r="AI174" s="9">
        <f t="shared" si="133"/>
        <v>0</v>
      </c>
    </row>
    <row r="175" spans="2:36" ht="18" customHeight="1">
      <c r="B175" s="224"/>
      <c r="C175" s="227"/>
      <c r="D175" s="227">
        <f t="shared" si="111"/>
        <v>10000</v>
      </c>
      <c r="E175" s="229" t="str">
        <f t="shared" si="108"/>
        <v/>
      </c>
      <c r="F175" s="232" t="str">
        <f t="shared" si="112"/>
        <v/>
      </c>
      <c r="G175" s="232" t="str">
        <f t="shared" si="113"/>
        <v/>
      </c>
      <c r="H175" s="229"/>
      <c r="I175" s="228" t="str">
        <f t="shared" si="114"/>
        <v/>
      </c>
      <c r="J175" s="225"/>
      <c r="K175" s="225"/>
      <c r="L175" s="229" t="str">
        <f t="shared" si="115"/>
        <v/>
      </c>
      <c r="M175" s="225">
        <f t="shared" ca="1" si="106"/>
        <v>43548</v>
      </c>
      <c r="N175" s="196">
        <f t="shared" si="116"/>
        <v>0</v>
      </c>
      <c r="O175" s="235" t="str">
        <f t="shared" ca="1" si="117"/>
        <v/>
      </c>
      <c r="P175" s="235"/>
      <c r="Q175" s="234"/>
      <c r="R175" s="236" t="str">
        <f t="shared" si="109"/>
        <v/>
      </c>
      <c r="S175" s="234" t="str">
        <f t="shared" si="126"/>
        <v/>
      </c>
      <c r="T175" s="234" t="str">
        <f t="shared" si="127"/>
        <v/>
      </c>
      <c r="U175" s="238"/>
      <c r="X175" s="1">
        <v>6</v>
      </c>
      <c r="Y175" s="2"/>
      <c r="Z175" s="2"/>
      <c r="AA175" s="2"/>
      <c r="AB175" s="3"/>
      <c r="AC175" s="4"/>
      <c r="AD175" s="5">
        <f t="shared" ref="AD175" si="134">AC175*AB175</f>
        <v>0</v>
      </c>
      <c r="AE175" s="6"/>
      <c r="AF175" s="5">
        <f t="shared" si="130"/>
        <v>0</v>
      </c>
      <c r="AG175" s="5">
        <f t="shared" si="131"/>
        <v>0</v>
      </c>
      <c r="AH175" s="5">
        <f t="shared" si="132"/>
        <v>0</v>
      </c>
      <c r="AI175" s="9">
        <f t="shared" si="133"/>
        <v>0</v>
      </c>
    </row>
    <row r="176" spans="2:36" ht="18" customHeight="1">
      <c r="B176" s="224"/>
      <c r="C176" s="227"/>
      <c r="D176" s="227"/>
      <c r="E176" s="229"/>
      <c r="F176" s="232"/>
      <c r="G176" s="232"/>
      <c r="H176" s="229"/>
      <c r="I176" s="228"/>
      <c r="J176" s="225"/>
      <c r="K176" s="225"/>
      <c r="L176" s="229"/>
      <c r="M176" s="225"/>
      <c r="N176" s="196"/>
      <c r="O176" s="235"/>
      <c r="P176" s="235"/>
      <c r="Q176" s="234"/>
      <c r="R176" s="236" t="str">
        <f t="shared" si="109"/>
        <v/>
      </c>
      <c r="S176" s="234"/>
      <c r="T176" s="234"/>
      <c r="U176" s="238"/>
      <c r="X176" s="10"/>
      <c r="Y176" s="11"/>
      <c r="Z176" s="11"/>
      <c r="AA176" s="11"/>
      <c r="AB176" s="12"/>
      <c r="AC176" s="13"/>
      <c r="AD176" s="52"/>
      <c r="AE176" s="15"/>
      <c r="AF176" s="52"/>
      <c r="AG176" s="52"/>
      <c r="AH176" s="52"/>
      <c r="AI176" s="18"/>
    </row>
    <row r="177" spans="2:36" ht="18.75" customHeight="1" thickBot="1">
      <c r="B177" s="224"/>
      <c r="C177" s="227"/>
      <c r="D177" s="227"/>
      <c r="E177" s="229"/>
      <c r="F177" s="232"/>
      <c r="G177" s="232"/>
      <c r="H177" s="229"/>
      <c r="I177" s="228"/>
      <c r="J177" s="225"/>
      <c r="K177" s="225"/>
      <c r="L177" s="229"/>
      <c r="M177" s="225"/>
      <c r="N177" s="196"/>
      <c r="O177" s="235"/>
      <c r="P177" s="235"/>
      <c r="Q177" s="234"/>
      <c r="R177" s="236" t="str">
        <f t="shared" si="109"/>
        <v/>
      </c>
      <c r="S177" s="234"/>
      <c r="T177" s="234"/>
      <c r="U177" s="238"/>
      <c r="X177" s="32"/>
      <c r="Y177" s="33" t="s">
        <v>49</v>
      </c>
      <c r="Z177" s="33"/>
      <c r="AA177" s="33"/>
      <c r="AB177" s="34"/>
      <c r="AC177" s="34">
        <f t="shared" ref="AC177:AI177" si="135">SUM(AC172:AC176)</f>
        <v>2919.29</v>
      </c>
      <c r="AD177" s="34">
        <f t="shared" si="135"/>
        <v>65684.024999999994</v>
      </c>
      <c r="AE177" s="34">
        <f t="shared" si="135"/>
        <v>1664.66</v>
      </c>
      <c r="AF177" s="34">
        <f t="shared" si="135"/>
        <v>37454.85</v>
      </c>
      <c r="AG177" s="34">
        <f t="shared" si="135"/>
        <v>65684.024999999994</v>
      </c>
      <c r="AH177" s="34">
        <f t="shared" si="135"/>
        <v>37454.85</v>
      </c>
      <c r="AI177" s="35">
        <f t="shared" si="135"/>
        <v>103138.875</v>
      </c>
    </row>
    <row r="178" spans="2:36" ht="19.5" customHeight="1" thickTop="1" thickBot="1">
      <c r="B178" s="224"/>
      <c r="C178" s="227"/>
      <c r="D178" s="227"/>
      <c r="E178" s="229"/>
      <c r="F178" s="232"/>
      <c r="G178" s="232"/>
      <c r="H178" s="229"/>
      <c r="I178" s="228"/>
      <c r="J178" s="225"/>
      <c r="K178" s="225"/>
      <c r="L178" s="229"/>
      <c r="M178" s="225"/>
      <c r="N178" s="196"/>
      <c r="O178" s="235"/>
      <c r="P178" s="235"/>
      <c r="Q178" s="234"/>
      <c r="R178" s="236" t="str">
        <f t="shared" si="109"/>
        <v/>
      </c>
      <c r="S178" s="234"/>
      <c r="T178" s="234"/>
      <c r="U178" s="238"/>
      <c r="X178" s="154"/>
      <c r="Y178" s="20" t="s">
        <v>11</v>
      </c>
      <c r="Z178" s="20"/>
      <c r="AA178" s="36"/>
      <c r="AB178" s="21"/>
      <c r="AC178" s="22">
        <v>0</v>
      </c>
      <c r="AD178" s="23">
        <f>AD171+AD177</f>
        <v>5786374.5250000004</v>
      </c>
      <c r="AE178" s="37">
        <v>0</v>
      </c>
      <c r="AF178" s="55">
        <f>AF171+AF177</f>
        <v>530490.85</v>
      </c>
      <c r="AG178" s="39">
        <f>AG171+AG177</f>
        <v>5786374.5250000004</v>
      </c>
      <c r="AH178" s="40">
        <f>AH171+AH177</f>
        <v>530490.85</v>
      </c>
      <c r="AI178" s="27">
        <f>AI171+AI177</f>
        <v>6316865.375</v>
      </c>
    </row>
    <row r="179" spans="2:36" ht="18.75" customHeight="1" thickTop="1">
      <c r="B179" s="224"/>
      <c r="C179" s="227"/>
      <c r="D179" s="227"/>
      <c r="E179" s="229"/>
      <c r="F179" s="232"/>
      <c r="G179" s="232"/>
      <c r="H179" s="229"/>
      <c r="I179" s="228"/>
      <c r="J179" s="225"/>
      <c r="K179" s="225"/>
      <c r="L179" s="229"/>
      <c r="M179" s="225"/>
      <c r="N179" s="196"/>
      <c r="O179" s="235"/>
      <c r="P179" s="235"/>
      <c r="Q179" s="234"/>
      <c r="R179" s="236" t="str">
        <f t="shared" si="109"/>
        <v/>
      </c>
      <c r="S179" s="234"/>
      <c r="T179" s="234"/>
      <c r="U179" s="237"/>
      <c r="X179" s="28"/>
      <c r="Y179" s="41" t="s">
        <v>12</v>
      </c>
      <c r="Z179" s="29">
        <v>0</v>
      </c>
      <c r="AA179" s="29">
        <v>0</v>
      </c>
      <c r="AB179" s="30">
        <v>0</v>
      </c>
      <c r="AC179" s="30">
        <v>0</v>
      </c>
      <c r="AD179" s="30">
        <v>0</v>
      </c>
      <c r="AE179" s="30">
        <v>0</v>
      </c>
      <c r="AF179" s="30">
        <v>0</v>
      </c>
      <c r="AG179" s="30">
        <v>0</v>
      </c>
      <c r="AH179" s="31">
        <v>0</v>
      </c>
      <c r="AI179" s="42">
        <v>0</v>
      </c>
    </row>
    <row r="180" spans="2:36" ht="18" customHeight="1">
      <c r="B180" s="224"/>
      <c r="C180" s="227"/>
      <c r="D180" s="227"/>
      <c r="E180" s="229"/>
      <c r="F180" s="232"/>
      <c r="G180" s="232"/>
      <c r="H180" s="229"/>
      <c r="I180" s="228"/>
      <c r="J180" s="225"/>
      <c r="K180" s="225"/>
      <c r="L180" s="229"/>
      <c r="M180" s="225"/>
      <c r="N180" s="196"/>
      <c r="O180" s="235"/>
      <c r="P180" s="235"/>
      <c r="Q180" s="234"/>
      <c r="R180" s="236" t="str">
        <f t="shared" si="109"/>
        <v/>
      </c>
      <c r="S180" s="234"/>
      <c r="T180" s="234"/>
      <c r="U180" s="238"/>
      <c r="X180" s="1"/>
      <c r="Y180" s="43" t="s">
        <v>22</v>
      </c>
      <c r="Z180" s="2"/>
      <c r="AA180" s="2"/>
      <c r="AB180" s="3"/>
      <c r="AC180" s="3">
        <v>0</v>
      </c>
      <c r="AD180" s="44">
        <f>AD171*5%</f>
        <v>286034.52500000002</v>
      </c>
      <c r="AE180" s="44">
        <v>0</v>
      </c>
      <c r="AF180" s="44">
        <f>AF171*5%</f>
        <v>24651.800000000003</v>
      </c>
      <c r="AG180" s="44">
        <f>AG171*5%</f>
        <v>286034.52500000002</v>
      </c>
      <c r="AH180" s="45">
        <f>AH171*5%</f>
        <v>24651.800000000003</v>
      </c>
      <c r="AI180" s="46">
        <f>AG180+AH180</f>
        <v>310686.32500000001</v>
      </c>
    </row>
    <row r="181" spans="2:36" ht="18" customHeight="1">
      <c r="B181" s="224"/>
      <c r="C181" s="227"/>
      <c r="D181" s="227"/>
      <c r="E181" s="229"/>
      <c r="F181" s="232"/>
      <c r="G181" s="232"/>
      <c r="H181" s="229"/>
      <c r="I181" s="228"/>
      <c r="J181" s="225"/>
      <c r="K181" s="225"/>
      <c r="L181" s="229"/>
      <c r="M181" s="225"/>
      <c r="N181" s="196"/>
      <c r="O181" s="235"/>
      <c r="P181" s="235"/>
      <c r="Q181" s="234"/>
      <c r="R181" s="236" t="str">
        <f t="shared" si="109"/>
        <v/>
      </c>
      <c r="S181" s="234"/>
      <c r="T181" s="234"/>
      <c r="U181" s="238"/>
      <c r="X181" s="1"/>
      <c r="Y181" s="43" t="s">
        <v>53</v>
      </c>
      <c r="Z181" s="2"/>
      <c r="AA181" s="2"/>
      <c r="AB181" s="3"/>
      <c r="AC181" s="3"/>
      <c r="AD181" s="44"/>
      <c r="AE181" s="44"/>
      <c r="AF181" s="44"/>
      <c r="AG181" s="44">
        <v>0</v>
      </c>
      <c r="AH181" s="45">
        <v>0</v>
      </c>
      <c r="AI181" s="46">
        <f>AG181+AH181</f>
        <v>0</v>
      </c>
    </row>
    <row r="182" spans="2:36" ht="18" customHeight="1">
      <c r="B182" s="224"/>
      <c r="C182" s="227"/>
      <c r="D182" s="227"/>
      <c r="E182" s="229"/>
      <c r="F182" s="232"/>
      <c r="G182" s="232"/>
      <c r="H182" s="229"/>
      <c r="I182" s="228"/>
      <c r="J182" s="225"/>
      <c r="K182" s="225"/>
      <c r="L182" s="229"/>
      <c r="M182" s="225"/>
      <c r="N182" s="196"/>
      <c r="O182" s="235"/>
      <c r="P182" s="235"/>
      <c r="Q182" s="234"/>
      <c r="R182" s="236" t="str">
        <f t="shared" si="109"/>
        <v/>
      </c>
      <c r="S182" s="234"/>
      <c r="T182" s="234"/>
      <c r="U182" s="238"/>
      <c r="X182" s="1"/>
      <c r="Y182" s="43" t="s">
        <v>56</v>
      </c>
      <c r="Z182" s="2"/>
      <c r="AA182" s="2"/>
      <c r="AB182" s="3"/>
      <c r="AC182" s="3"/>
      <c r="AD182" s="44"/>
      <c r="AE182" s="44"/>
      <c r="AF182" s="44"/>
      <c r="AG182" s="44">
        <v>1077229</v>
      </c>
      <c r="AH182" s="45">
        <v>0</v>
      </c>
      <c r="AI182" s="46">
        <f t="shared" ref="AI182:AI185" si="136">AG182+AH182</f>
        <v>1077229</v>
      </c>
    </row>
    <row r="183" spans="2:36" ht="18" customHeight="1">
      <c r="B183" s="224"/>
      <c r="C183" s="227"/>
      <c r="D183" s="227"/>
      <c r="E183" s="229"/>
      <c r="F183" s="232"/>
      <c r="G183" s="232"/>
      <c r="H183" s="229"/>
      <c r="I183" s="228"/>
      <c r="J183" s="225"/>
      <c r="K183" s="225"/>
      <c r="L183" s="229"/>
      <c r="M183" s="225"/>
      <c r="N183" s="196"/>
      <c r="O183" s="235"/>
      <c r="P183" s="235"/>
      <c r="Q183" s="234"/>
      <c r="R183" s="236" t="str">
        <f t="shared" si="109"/>
        <v/>
      </c>
      <c r="S183" s="234"/>
      <c r="T183" s="234"/>
      <c r="U183" s="237"/>
      <c r="X183" s="1"/>
      <c r="Y183" s="71" t="s">
        <v>57</v>
      </c>
      <c r="Z183" s="2"/>
      <c r="AA183" s="2"/>
      <c r="AB183" s="3"/>
      <c r="AC183" s="3"/>
      <c r="AD183" s="44"/>
      <c r="AE183" s="44"/>
      <c r="AF183" s="44"/>
      <c r="AG183" s="44">
        <v>1096751</v>
      </c>
      <c r="AH183" s="45">
        <v>2151085.5499999998</v>
      </c>
      <c r="AI183" s="46">
        <f t="shared" si="136"/>
        <v>3247836.55</v>
      </c>
    </row>
    <row r="184" spans="2:36" ht="18" customHeight="1">
      <c r="B184" s="224"/>
      <c r="C184" s="227"/>
      <c r="D184" s="227"/>
      <c r="E184" s="229"/>
      <c r="F184" s="232"/>
      <c r="G184" s="232"/>
      <c r="H184" s="229"/>
      <c r="I184" s="228"/>
      <c r="J184" s="225"/>
      <c r="K184" s="225"/>
      <c r="L184" s="229"/>
      <c r="M184" s="225"/>
      <c r="N184" s="196"/>
      <c r="O184" s="235"/>
      <c r="P184" s="235"/>
      <c r="Q184" s="234"/>
      <c r="R184" s="236" t="str">
        <f t="shared" si="109"/>
        <v/>
      </c>
      <c r="S184" s="234"/>
      <c r="T184" s="234"/>
      <c r="U184" s="238"/>
      <c r="X184" s="1"/>
      <c r="Y184" s="43" t="s">
        <v>55</v>
      </c>
      <c r="Z184" s="2"/>
      <c r="AA184" s="2"/>
      <c r="AB184" s="3"/>
      <c r="AC184" s="3"/>
      <c r="AD184" s="44"/>
      <c r="AE184" s="44"/>
      <c r="AF184" s="44"/>
      <c r="AG184" s="44">
        <v>0</v>
      </c>
      <c r="AH184" s="45">
        <v>0</v>
      </c>
      <c r="AI184" s="46">
        <f t="shared" si="136"/>
        <v>0</v>
      </c>
    </row>
    <row r="185" spans="2:36" ht="18" customHeight="1">
      <c r="B185" s="224"/>
      <c r="C185" s="227"/>
      <c r="D185" s="227"/>
      <c r="E185" s="229"/>
      <c r="F185" s="232"/>
      <c r="G185" s="232"/>
      <c r="H185" s="229"/>
      <c r="I185" s="228"/>
      <c r="J185" s="225"/>
      <c r="K185" s="225"/>
      <c r="L185" s="229"/>
      <c r="M185" s="225"/>
      <c r="N185" s="196"/>
      <c r="O185" s="235"/>
      <c r="P185" s="235"/>
      <c r="Q185" s="234"/>
      <c r="R185" s="236" t="str">
        <f t="shared" si="109"/>
        <v/>
      </c>
      <c r="S185" s="234"/>
      <c r="T185" s="234"/>
      <c r="U185" s="238"/>
      <c r="X185" s="1"/>
      <c r="Y185" s="43" t="s">
        <v>54</v>
      </c>
      <c r="Z185" s="2"/>
      <c r="AA185" s="2"/>
      <c r="AB185" s="3"/>
      <c r="AC185" s="3"/>
      <c r="AD185" s="44"/>
      <c r="AE185" s="44"/>
      <c r="AF185" s="44"/>
      <c r="AG185" s="44">
        <v>0</v>
      </c>
      <c r="AH185" s="45">
        <v>0</v>
      </c>
      <c r="AI185" s="46">
        <f t="shared" si="136"/>
        <v>0</v>
      </c>
    </row>
    <row r="186" spans="2:36" ht="18.75" customHeight="1" thickBot="1">
      <c r="B186" s="224"/>
      <c r="C186" s="227"/>
      <c r="D186" s="227"/>
      <c r="E186" s="229"/>
      <c r="F186" s="232"/>
      <c r="G186" s="232"/>
      <c r="H186" s="229"/>
      <c r="I186" s="228"/>
      <c r="J186" s="225"/>
      <c r="K186" s="225"/>
      <c r="L186" s="229"/>
      <c r="M186" s="225"/>
      <c r="N186" s="196"/>
      <c r="O186" s="235"/>
      <c r="P186" s="235"/>
      <c r="Q186" s="234"/>
      <c r="R186" s="236" t="str">
        <f t="shared" si="109"/>
        <v/>
      </c>
      <c r="S186" s="234"/>
      <c r="T186" s="234"/>
      <c r="U186" s="238"/>
      <c r="X186" s="111"/>
      <c r="Y186" s="72" t="s">
        <v>13</v>
      </c>
      <c r="Z186" s="72"/>
      <c r="AA186" s="72"/>
      <c r="AB186" s="73"/>
      <c r="AC186" s="73"/>
      <c r="AD186" s="73"/>
      <c r="AE186" s="73"/>
      <c r="AF186" s="73"/>
      <c r="AG186" s="74">
        <f>SUM(AG179:AG185)</f>
        <v>2460014.5249999999</v>
      </c>
      <c r="AH186" s="75">
        <f>SUM(AH179:AH185)</f>
        <v>2175737.3499999996</v>
      </c>
      <c r="AI186" s="76">
        <f>SUM(AI179:AI185)</f>
        <v>4635751.875</v>
      </c>
    </row>
    <row r="187" spans="2:36" ht="19.5" customHeight="1" thickTop="1" thickBot="1">
      <c r="B187" s="224"/>
      <c r="C187" s="227"/>
      <c r="D187" s="227"/>
      <c r="E187" s="229"/>
      <c r="F187" s="232"/>
      <c r="G187" s="232"/>
      <c r="H187" s="229"/>
      <c r="I187" s="228"/>
      <c r="J187" s="225"/>
      <c r="K187" s="225"/>
      <c r="L187" s="229"/>
      <c r="M187" s="225"/>
      <c r="N187" s="196"/>
      <c r="O187" s="235"/>
      <c r="P187" s="235"/>
      <c r="Q187" s="234"/>
      <c r="R187" s="236" t="str">
        <f t="shared" si="109"/>
        <v/>
      </c>
      <c r="S187" s="234"/>
      <c r="T187" s="234"/>
      <c r="U187" s="237"/>
      <c r="X187" s="154"/>
      <c r="Y187" s="20" t="s">
        <v>14</v>
      </c>
      <c r="Z187" s="20"/>
      <c r="AA187" s="20"/>
      <c r="AB187" s="21"/>
      <c r="AC187" s="21"/>
      <c r="AD187" s="21"/>
      <c r="AE187" s="21"/>
      <c r="AF187" s="21" t="s">
        <v>63</v>
      </c>
      <c r="AG187" s="77">
        <v>43234</v>
      </c>
      <c r="AH187" s="24">
        <f>AI187</f>
        <v>1681113.5</v>
      </c>
      <c r="AI187" s="78">
        <f>AI178-AI186</f>
        <v>1681113.5</v>
      </c>
    </row>
    <row r="188" spans="2:36" ht="17.25" customHeight="1" thickTop="1" thickBot="1">
      <c r="B188" s="224"/>
      <c r="C188" s="227"/>
      <c r="D188" s="227"/>
      <c r="E188" s="229"/>
      <c r="F188" s="232"/>
      <c r="G188" s="232"/>
      <c r="H188" s="229"/>
      <c r="I188" s="228"/>
      <c r="J188" s="225"/>
      <c r="K188" s="225"/>
      <c r="L188" s="229"/>
      <c r="M188" s="225"/>
      <c r="N188" s="196"/>
      <c r="O188" s="235"/>
      <c r="P188" s="235"/>
      <c r="Q188" s="234"/>
      <c r="R188" s="236" t="str">
        <f t="shared" si="109"/>
        <v/>
      </c>
      <c r="S188" s="234"/>
      <c r="T188" s="234"/>
      <c r="U188" s="238"/>
      <c r="X188" s="365" t="s">
        <v>16</v>
      </c>
      <c r="Y188" s="366"/>
      <c r="Z188" s="366"/>
      <c r="AA188" s="366"/>
      <c r="AB188" s="366"/>
      <c r="AC188" s="366"/>
      <c r="AD188" s="367"/>
      <c r="AE188" s="365" t="s">
        <v>62</v>
      </c>
      <c r="AF188" s="366"/>
      <c r="AG188" s="366"/>
      <c r="AH188" s="366"/>
      <c r="AI188" s="367"/>
    </row>
    <row r="189" spans="2:36" ht="18.75" customHeight="1" thickTop="1">
      <c r="B189" s="224"/>
      <c r="C189" s="227"/>
      <c r="D189" s="227"/>
      <c r="E189" s="229"/>
      <c r="F189" s="232"/>
      <c r="G189" s="232"/>
      <c r="H189" s="229"/>
      <c r="I189" s="228"/>
      <c r="J189" s="225"/>
      <c r="K189" s="225"/>
      <c r="L189" s="229"/>
      <c r="M189" s="225"/>
      <c r="N189" s="196"/>
      <c r="O189" s="235"/>
      <c r="P189" s="235"/>
      <c r="Q189" s="234"/>
      <c r="R189" s="236" t="str">
        <f t="shared" si="109"/>
        <v/>
      </c>
      <c r="S189" s="234"/>
      <c r="T189" s="234"/>
      <c r="U189" s="238"/>
      <c r="X189" s="153"/>
      <c r="Y189" s="122" t="s">
        <v>17</v>
      </c>
      <c r="Z189" s="122"/>
      <c r="AA189" s="122" t="s">
        <v>18</v>
      </c>
      <c r="AB189" s="153"/>
      <c r="AC189" s="368" t="s">
        <v>19</v>
      </c>
      <c r="AD189" s="368"/>
      <c r="AE189" s="368"/>
      <c r="AF189" s="158"/>
      <c r="AG189" s="368" t="s">
        <v>19</v>
      </c>
      <c r="AH189" s="368"/>
      <c r="AI189" s="368"/>
    </row>
    <row r="190" spans="2:36" s="164" customFormat="1" ht="15" customHeight="1">
      <c r="B190" s="224"/>
      <c r="C190" s="227"/>
      <c r="D190" s="227"/>
      <c r="E190" s="229"/>
      <c r="F190" s="232"/>
      <c r="G190" s="232"/>
      <c r="H190" s="229"/>
      <c r="I190" s="228"/>
      <c r="J190" s="225"/>
      <c r="K190" s="225"/>
      <c r="L190" s="229"/>
      <c r="M190" s="225"/>
      <c r="N190" s="196"/>
      <c r="O190" s="235"/>
      <c r="P190" s="235"/>
      <c r="Q190" s="234"/>
      <c r="R190" s="236" t="str">
        <f t="shared" si="109"/>
        <v/>
      </c>
      <c r="S190" s="234"/>
      <c r="T190" s="234"/>
      <c r="U190" s="238"/>
      <c r="AJ190"/>
    </row>
    <row r="191" spans="2:36" ht="18" customHeight="1">
      <c r="B191" s="224"/>
      <c r="C191" s="227"/>
      <c r="D191" s="227"/>
      <c r="E191" s="229"/>
      <c r="F191" s="232"/>
      <c r="G191" s="232"/>
      <c r="H191" s="229"/>
      <c r="I191" s="228"/>
      <c r="J191" s="225"/>
      <c r="K191" s="225"/>
      <c r="L191" s="229"/>
      <c r="M191" s="225"/>
      <c r="N191" s="196"/>
      <c r="O191" s="235"/>
      <c r="P191" s="235"/>
      <c r="Q191" s="234"/>
      <c r="R191" s="236" t="str">
        <f t="shared" si="109"/>
        <v/>
      </c>
      <c r="S191" s="234"/>
      <c r="T191" s="234"/>
      <c r="U191" s="237"/>
      <c r="X191" s="79" t="s">
        <v>0</v>
      </c>
      <c r="Y191" s="118"/>
      <c r="Z191" s="79"/>
      <c r="AA191" s="79"/>
      <c r="AB191" s="79"/>
      <c r="AC191" s="79"/>
      <c r="AD191" s="79"/>
      <c r="AE191" s="79"/>
      <c r="AF191" s="79"/>
      <c r="AG191" s="79"/>
      <c r="AH191" s="79"/>
      <c r="AI191" s="82">
        <v>17</v>
      </c>
      <c r="AJ191" s="164"/>
    </row>
    <row r="192" spans="2:36" ht="15.75" customHeight="1">
      <c r="B192" s="224"/>
      <c r="C192" s="227"/>
      <c r="D192" s="227"/>
      <c r="E192" s="229"/>
      <c r="F192" s="232"/>
      <c r="G192" s="232"/>
      <c r="H192" s="229"/>
      <c r="I192" s="228"/>
      <c r="J192" s="225"/>
      <c r="K192" s="225"/>
      <c r="L192" s="229"/>
      <c r="M192" s="225"/>
      <c r="N192" s="196"/>
      <c r="O192" s="235"/>
      <c r="P192" s="235"/>
      <c r="Q192" s="234"/>
      <c r="R192" s="236" t="str">
        <f t="shared" si="109"/>
        <v/>
      </c>
      <c r="S192" s="234"/>
      <c r="T192" s="234"/>
      <c r="U192" s="238"/>
      <c r="X192" s="358" t="s">
        <v>93</v>
      </c>
      <c r="Y192" s="358"/>
      <c r="Z192" s="358"/>
      <c r="AA192" s="358"/>
      <c r="AB192" s="358"/>
      <c r="AC192" s="358"/>
      <c r="AD192" s="358"/>
      <c r="AE192" s="358"/>
      <c r="AF192" s="358"/>
      <c r="AG192" s="358"/>
      <c r="AH192" s="358"/>
      <c r="AI192" s="358"/>
    </row>
    <row r="193" spans="2:36" ht="15.75" customHeight="1">
      <c r="B193" s="224"/>
      <c r="C193" s="227"/>
      <c r="D193" s="227"/>
      <c r="E193" s="229"/>
      <c r="F193" s="232"/>
      <c r="G193" s="232"/>
      <c r="H193" s="229"/>
      <c r="I193" s="228"/>
      <c r="J193" s="225"/>
      <c r="K193" s="225"/>
      <c r="L193" s="229"/>
      <c r="M193" s="225"/>
      <c r="N193" s="196"/>
      <c r="O193" s="235"/>
      <c r="P193" s="235"/>
      <c r="Q193" s="234"/>
      <c r="R193" s="236" t="str">
        <f t="shared" si="109"/>
        <v/>
      </c>
      <c r="S193" s="234"/>
      <c r="T193" s="234"/>
      <c r="U193" s="238"/>
      <c r="X193" s="359" t="s">
        <v>52</v>
      </c>
      <c r="Y193" s="359"/>
      <c r="Z193" s="359"/>
      <c r="AA193" s="359"/>
      <c r="AB193" s="359"/>
      <c r="AC193" s="359"/>
      <c r="AD193" s="359"/>
      <c r="AE193" s="359"/>
      <c r="AF193" s="359"/>
      <c r="AG193" s="359"/>
      <c r="AH193" s="359"/>
      <c r="AI193" s="359"/>
    </row>
    <row r="194" spans="2:36" ht="16.5" customHeight="1" thickBot="1">
      <c r="B194" s="224"/>
      <c r="C194" s="227"/>
      <c r="D194" s="227"/>
      <c r="E194" s="229"/>
      <c r="F194" s="232"/>
      <c r="G194" s="232"/>
      <c r="H194" s="229"/>
      <c r="I194" s="228"/>
      <c r="J194" s="225"/>
      <c r="K194" s="225"/>
      <c r="L194" s="229"/>
      <c r="M194" s="225"/>
      <c r="N194" s="196"/>
      <c r="O194" s="235"/>
      <c r="P194" s="235"/>
      <c r="Q194" s="234"/>
      <c r="R194" s="236" t="str">
        <f t="shared" si="109"/>
        <v/>
      </c>
      <c r="S194" s="234"/>
      <c r="T194" s="234"/>
      <c r="U194" s="238"/>
      <c r="X194" s="359" t="s">
        <v>94</v>
      </c>
      <c r="Y194" s="359"/>
      <c r="Z194" s="359"/>
      <c r="AA194" s="359"/>
      <c r="AB194" s="359"/>
      <c r="AC194" s="359"/>
      <c r="AD194" s="359"/>
      <c r="AE194" s="359"/>
      <c r="AF194" s="359"/>
      <c r="AG194" s="359"/>
      <c r="AH194" s="359"/>
      <c r="AI194" s="359"/>
    </row>
    <row r="195" spans="2:36" ht="17.25" customHeight="1" thickTop="1" thickBot="1">
      <c r="B195" s="224"/>
      <c r="C195" s="227"/>
      <c r="D195" s="227"/>
      <c r="E195" s="229"/>
      <c r="F195" s="232"/>
      <c r="G195" s="232"/>
      <c r="H195" s="229"/>
      <c r="I195" s="228"/>
      <c r="J195" s="225"/>
      <c r="K195" s="225"/>
      <c r="L195" s="229"/>
      <c r="M195" s="225"/>
      <c r="N195" s="196"/>
      <c r="O195" s="235"/>
      <c r="P195" s="235"/>
      <c r="Q195" s="234"/>
      <c r="R195" s="236" t="str">
        <f t="shared" si="109"/>
        <v/>
      </c>
      <c r="S195" s="234"/>
      <c r="T195" s="234"/>
      <c r="U195" s="237"/>
      <c r="X195" s="47" t="s">
        <v>4</v>
      </c>
      <c r="Y195" s="160" t="s">
        <v>47</v>
      </c>
      <c r="Z195" s="160" t="s">
        <v>6</v>
      </c>
      <c r="AA195" s="160" t="s">
        <v>21</v>
      </c>
      <c r="AB195" s="160" t="s">
        <v>29</v>
      </c>
      <c r="AC195" s="360" t="s">
        <v>7</v>
      </c>
      <c r="AD195" s="360"/>
      <c r="AE195" s="360"/>
      <c r="AF195" s="361"/>
      <c r="AG195" s="362" t="s">
        <v>33</v>
      </c>
      <c r="AH195" s="363"/>
      <c r="AI195" s="364"/>
    </row>
    <row r="196" spans="2:36" ht="16.5" customHeight="1" thickTop="1">
      <c r="B196" s="224"/>
      <c r="C196" s="227"/>
      <c r="D196" s="227"/>
      <c r="E196" s="229"/>
      <c r="F196" s="232"/>
      <c r="G196" s="232"/>
      <c r="H196" s="229"/>
      <c r="I196" s="228"/>
      <c r="J196" s="225"/>
      <c r="K196" s="225"/>
      <c r="L196" s="229"/>
      <c r="M196" s="225"/>
      <c r="N196" s="196"/>
      <c r="O196" s="235"/>
      <c r="P196" s="235"/>
      <c r="Q196" s="234"/>
      <c r="R196" s="236" t="str">
        <f t="shared" si="109"/>
        <v/>
      </c>
      <c r="S196" s="234"/>
      <c r="T196" s="234"/>
      <c r="U196" s="238"/>
      <c r="X196" s="1"/>
      <c r="Y196" s="29"/>
      <c r="Z196" s="85" t="s">
        <v>8</v>
      </c>
      <c r="AA196" s="85" t="s">
        <v>20</v>
      </c>
      <c r="AB196" s="85" t="s">
        <v>30</v>
      </c>
      <c r="AC196" s="63" t="s">
        <v>27</v>
      </c>
      <c r="AD196" s="64" t="s">
        <v>25</v>
      </c>
      <c r="AE196" s="65" t="s">
        <v>31</v>
      </c>
      <c r="AF196" s="66" t="s">
        <v>25</v>
      </c>
      <c r="AG196" s="64" t="s">
        <v>35</v>
      </c>
      <c r="AH196" s="119" t="s">
        <v>36</v>
      </c>
      <c r="AI196" s="120" t="s">
        <v>34</v>
      </c>
      <c r="AJ196">
        <v>7</v>
      </c>
    </row>
    <row r="197" spans="2:36" ht="18" customHeight="1">
      <c r="B197" s="224"/>
      <c r="C197" s="227"/>
      <c r="D197" s="227"/>
      <c r="E197" s="229"/>
      <c r="F197" s="232"/>
      <c r="G197" s="232"/>
      <c r="H197" s="229"/>
      <c r="I197" s="228"/>
      <c r="J197" s="225"/>
      <c r="K197" s="225"/>
      <c r="L197" s="229"/>
      <c r="M197" s="225"/>
      <c r="N197" s="196"/>
      <c r="O197" s="235"/>
      <c r="P197" s="235"/>
      <c r="Q197" s="234"/>
      <c r="R197" s="236" t="str">
        <f t="shared" si="109"/>
        <v/>
      </c>
      <c r="S197" s="234"/>
      <c r="T197" s="234"/>
      <c r="U197" s="238"/>
      <c r="X197" s="1"/>
      <c r="Y197" s="2" t="s">
        <v>41</v>
      </c>
      <c r="Z197" s="29" t="s">
        <v>8</v>
      </c>
      <c r="AA197" s="29" t="s">
        <v>42</v>
      </c>
      <c r="AB197" s="29" t="s">
        <v>9</v>
      </c>
      <c r="AC197" s="67" t="s">
        <v>28</v>
      </c>
      <c r="AD197" s="68" t="s">
        <v>26</v>
      </c>
      <c r="AE197" s="69" t="s">
        <v>10</v>
      </c>
      <c r="AF197" s="70" t="s">
        <v>32</v>
      </c>
      <c r="AG197" s="90" t="s">
        <v>28</v>
      </c>
      <c r="AH197" s="91" t="s">
        <v>37</v>
      </c>
      <c r="AI197" s="92" t="s">
        <v>38</v>
      </c>
    </row>
    <row r="198" spans="2:36" ht="18" customHeight="1">
      <c r="B198" s="224"/>
      <c r="C198" s="227"/>
      <c r="D198" s="227"/>
      <c r="E198" s="229"/>
      <c r="F198" s="232"/>
      <c r="G198" s="232"/>
      <c r="H198" s="229"/>
      <c r="I198" s="228"/>
      <c r="J198" s="225"/>
      <c r="K198" s="225"/>
      <c r="L198" s="229"/>
      <c r="M198" s="225"/>
      <c r="N198" s="196"/>
      <c r="O198" s="235"/>
      <c r="P198" s="235"/>
      <c r="Q198" s="234"/>
      <c r="R198" s="236" t="str">
        <f t="shared" si="109"/>
        <v/>
      </c>
      <c r="S198" s="234"/>
      <c r="T198" s="234"/>
      <c r="U198" s="238"/>
      <c r="X198" s="1">
        <v>1</v>
      </c>
      <c r="Y198" s="2" t="s">
        <v>58</v>
      </c>
      <c r="Z198" s="2"/>
      <c r="AA198" s="2"/>
      <c r="AB198" s="3">
        <v>750</v>
      </c>
      <c r="AC198" s="4">
        <v>8222</v>
      </c>
      <c r="AD198" s="5">
        <f>AC198*AB198</f>
        <v>6166500</v>
      </c>
      <c r="AE198" s="6">
        <v>1065.71</v>
      </c>
      <c r="AF198" s="7">
        <f>AE198*AB198</f>
        <v>799282.5</v>
      </c>
      <c r="AG198" s="5">
        <f>AD198</f>
        <v>6166500</v>
      </c>
      <c r="AH198" s="8">
        <f>AF198</f>
        <v>799282.5</v>
      </c>
      <c r="AI198" s="9">
        <f>AG198+AH198</f>
        <v>6965782.5</v>
      </c>
    </row>
    <row r="199" spans="2:36" ht="18" customHeight="1">
      <c r="B199" s="224"/>
      <c r="C199" s="227"/>
      <c r="D199" s="227"/>
      <c r="E199" s="229"/>
      <c r="F199" s="232"/>
      <c r="G199" s="232"/>
      <c r="H199" s="229"/>
      <c r="I199" s="228"/>
      <c r="J199" s="225"/>
      <c r="K199" s="225"/>
      <c r="L199" s="229"/>
      <c r="M199" s="225"/>
      <c r="N199" s="196"/>
      <c r="O199" s="235"/>
      <c r="P199" s="235"/>
      <c r="Q199" s="234"/>
      <c r="R199" s="236" t="str">
        <f t="shared" si="109"/>
        <v/>
      </c>
      <c r="S199" s="234"/>
      <c r="T199" s="234"/>
      <c r="U199" s="237"/>
      <c r="X199" s="1">
        <v>2</v>
      </c>
      <c r="Y199" s="2" t="s">
        <v>59</v>
      </c>
      <c r="Z199" s="2"/>
      <c r="AA199" s="2"/>
      <c r="AB199" s="3">
        <v>650</v>
      </c>
      <c r="AC199" s="4">
        <v>769.27</v>
      </c>
      <c r="AD199" s="5">
        <f t="shared" ref="AD199:AD202" si="137">AC199*AB199</f>
        <v>500025.5</v>
      </c>
      <c r="AE199" s="6">
        <v>0</v>
      </c>
      <c r="AF199" s="7">
        <f t="shared" ref="AF199:AF202" si="138">AE199*AB199</f>
        <v>0</v>
      </c>
      <c r="AG199" s="5">
        <f t="shared" ref="AG199:AG202" si="139">AD199</f>
        <v>500025.5</v>
      </c>
      <c r="AH199" s="8">
        <f t="shared" ref="AH199:AH202" si="140">AF199</f>
        <v>0</v>
      </c>
      <c r="AI199" s="9">
        <f t="shared" ref="AI199:AI202" si="141">AG199+AH199</f>
        <v>500025.5</v>
      </c>
    </row>
    <row r="200" spans="2:36" ht="18" customHeight="1">
      <c r="B200" s="224"/>
      <c r="C200" s="227"/>
      <c r="D200" s="227"/>
      <c r="E200" s="229"/>
      <c r="F200" s="232"/>
      <c r="G200" s="232"/>
      <c r="H200" s="229"/>
      <c r="I200" s="228"/>
      <c r="J200" s="225"/>
      <c r="K200" s="225"/>
      <c r="L200" s="229"/>
      <c r="M200" s="225"/>
      <c r="N200" s="196"/>
      <c r="O200" s="235"/>
      <c r="P200" s="235"/>
      <c r="Q200" s="234"/>
      <c r="R200" s="236" t="str">
        <f t="shared" si="109"/>
        <v/>
      </c>
      <c r="S200" s="234"/>
      <c r="T200" s="234"/>
      <c r="U200" s="238"/>
      <c r="X200" s="1"/>
      <c r="Y200" s="2" t="s">
        <v>60</v>
      </c>
      <c r="Z200" s="2"/>
      <c r="AA200" s="2"/>
      <c r="AB200" s="3">
        <v>200</v>
      </c>
      <c r="AC200" s="4">
        <v>328.97</v>
      </c>
      <c r="AD200" s="5">
        <f t="shared" si="137"/>
        <v>65794</v>
      </c>
      <c r="AE200" s="6">
        <v>29.64</v>
      </c>
      <c r="AF200" s="7">
        <f t="shared" si="138"/>
        <v>5928</v>
      </c>
      <c r="AG200" s="5">
        <f t="shared" si="139"/>
        <v>65794</v>
      </c>
      <c r="AH200" s="8">
        <f t="shared" si="140"/>
        <v>5928</v>
      </c>
      <c r="AI200" s="9">
        <f t="shared" si="141"/>
        <v>71722</v>
      </c>
    </row>
    <row r="201" spans="2:36" ht="18" customHeight="1">
      <c r="B201" s="224"/>
      <c r="C201" s="227"/>
      <c r="D201" s="227"/>
      <c r="E201" s="229"/>
      <c r="F201" s="232"/>
      <c r="G201" s="232"/>
      <c r="H201" s="229"/>
      <c r="I201" s="228"/>
      <c r="J201" s="225"/>
      <c r="K201" s="225"/>
      <c r="L201" s="229"/>
      <c r="M201" s="225"/>
      <c r="N201" s="196"/>
      <c r="O201" s="235"/>
      <c r="P201" s="235"/>
      <c r="Q201" s="234"/>
      <c r="R201" s="236" t="str">
        <f t="shared" si="109"/>
        <v/>
      </c>
      <c r="S201" s="234"/>
      <c r="T201" s="234"/>
      <c r="U201" s="238"/>
      <c r="X201" s="1"/>
      <c r="Y201" s="2"/>
      <c r="Z201" s="2"/>
      <c r="AA201" s="2"/>
      <c r="AB201" s="3"/>
      <c r="AC201" s="4"/>
      <c r="AD201" s="5">
        <f t="shared" si="137"/>
        <v>0</v>
      </c>
      <c r="AE201" s="6"/>
      <c r="AF201" s="7">
        <f t="shared" si="138"/>
        <v>0</v>
      </c>
      <c r="AG201" s="5">
        <f t="shared" si="139"/>
        <v>0</v>
      </c>
      <c r="AH201" s="8">
        <f t="shared" si="140"/>
        <v>0</v>
      </c>
      <c r="AI201" s="9">
        <f t="shared" si="141"/>
        <v>0</v>
      </c>
    </row>
    <row r="202" spans="2:36" ht="18.75" customHeight="1" thickBot="1">
      <c r="B202" s="224"/>
      <c r="C202" s="227"/>
      <c r="D202" s="227"/>
      <c r="E202" s="229"/>
      <c r="F202" s="232"/>
      <c r="G202" s="232"/>
      <c r="H202" s="229"/>
      <c r="I202" s="228"/>
      <c r="J202" s="225"/>
      <c r="K202" s="225"/>
      <c r="L202" s="229"/>
      <c r="M202" s="225"/>
      <c r="N202" s="196"/>
      <c r="O202" s="235"/>
      <c r="P202" s="235"/>
      <c r="Q202" s="234"/>
      <c r="R202" s="236" t="str">
        <f t="shared" si="109"/>
        <v/>
      </c>
      <c r="S202" s="234"/>
      <c r="T202" s="234"/>
      <c r="U202" s="238"/>
      <c r="X202" s="10"/>
      <c r="Y202" s="11"/>
      <c r="Z202" s="11"/>
      <c r="AA202" s="11"/>
      <c r="AB202" s="12"/>
      <c r="AC202" s="13"/>
      <c r="AD202" s="5">
        <f t="shared" si="137"/>
        <v>0</v>
      </c>
      <c r="AE202" s="15"/>
      <c r="AF202" s="7">
        <f t="shared" si="138"/>
        <v>0</v>
      </c>
      <c r="AG202" s="5">
        <f t="shared" si="139"/>
        <v>0</v>
      </c>
      <c r="AH202" s="8">
        <f t="shared" si="140"/>
        <v>0</v>
      </c>
      <c r="AI202" s="9">
        <f t="shared" si="141"/>
        <v>0</v>
      </c>
    </row>
    <row r="203" spans="2:36" ht="19.5" customHeight="1" thickTop="1" thickBot="1">
      <c r="B203" s="224"/>
      <c r="C203" s="227"/>
      <c r="D203" s="227"/>
      <c r="E203" s="229"/>
      <c r="F203" s="232"/>
      <c r="G203" s="232"/>
      <c r="H203" s="229"/>
      <c r="I203" s="228"/>
      <c r="J203" s="225"/>
      <c r="K203" s="225"/>
      <c r="L203" s="229"/>
      <c r="M203" s="225"/>
      <c r="N203" s="196"/>
      <c r="O203" s="235"/>
      <c r="P203" s="235"/>
      <c r="Q203" s="234"/>
      <c r="R203" s="236" t="str">
        <f t="shared" si="109"/>
        <v/>
      </c>
      <c r="S203" s="234"/>
      <c r="T203" s="234"/>
      <c r="U203" s="237"/>
      <c r="X203" s="154"/>
      <c r="Y203" s="20" t="s">
        <v>50</v>
      </c>
      <c r="Z203" s="20"/>
      <c r="AA203" s="20"/>
      <c r="AB203" s="21"/>
      <c r="AC203" s="22">
        <f t="shared" ref="AC203:AI203" si="142">SUM(AC198:AC202)</f>
        <v>9320.24</v>
      </c>
      <c r="AD203" s="23">
        <f t="shared" si="142"/>
        <v>6732319.5</v>
      </c>
      <c r="AE203" s="24">
        <f t="shared" si="142"/>
        <v>1095.3500000000001</v>
      </c>
      <c r="AF203" s="25">
        <f t="shared" si="142"/>
        <v>805210.5</v>
      </c>
      <c r="AG203" s="23">
        <f t="shared" si="142"/>
        <v>6732319.5</v>
      </c>
      <c r="AH203" s="26">
        <f t="shared" si="142"/>
        <v>805210.5</v>
      </c>
      <c r="AI203" s="27">
        <f t="shared" si="142"/>
        <v>7537530</v>
      </c>
    </row>
    <row r="204" spans="2:36" ht="18.75" customHeight="1" thickTop="1">
      <c r="B204" s="224"/>
      <c r="C204" s="227"/>
      <c r="D204" s="227"/>
      <c r="E204" s="229"/>
      <c r="F204" s="232"/>
      <c r="G204" s="232"/>
      <c r="H204" s="229"/>
      <c r="I204" s="228"/>
      <c r="J204" s="225"/>
      <c r="K204" s="225"/>
      <c r="L204" s="229"/>
      <c r="M204" s="225"/>
      <c r="N204" s="196"/>
      <c r="O204" s="235"/>
      <c r="P204" s="235"/>
      <c r="Q204" s="234"/>
      <c r="R204" s="236" t="str">
        <f t="shared" si="109"/>
        <v/>
      </c>
      <c r="S204" s="234"/>
      <c r="T204" s="234"/>
      <c r="U204" s="238"/>
      <c r="X204" s="47"/>
      <c r="Y204" s="159" t="s">
        <v>48</v>
      </c>
      <c r="Z204" s="159"/>
      <c r="AA204" s="159"/>
      <c r="AB204" s="49">
        <v>0</v>
      </c>
      <c r="AC204" s="50">
        <v>0</v>
      </c>
      <c r="AD204" s="51">
        <v>0</v>
      </c>
      <c r="AE204" s="53">
        <v>0</v>
      </c>
      <c r="AF204" s="51">
        <v>0</v>
      </c>
      <c r="AG204" s="51">
        <v>0</v>
      </c>
      <c r="AH204" s="51">
        <v>0</v>
      </c>
      <c r="AI204" s="54">
        <v>0</v>
      </c>
    </row>
    <row r="205" spans="2:36" ht="18" customHeight="1">
      <c r="B205" s="224"/>
      <c r="C205" s="227"/>
      <c r="D205" s="227"/>
      <c r="E205" s="229"/>
      <c r="F205" s="232"/>
      <c r="G205" s="232"/>
      <c r="H205" s="229"/>
      <c r="I205" s="228"/>
      <c r="J205" s="225"/>
      <c r="K205" s="225"/>
      <c r="L205" s="229"/>
      <c r="M205" s="225"/>
      <c r="N205" s="196"/>
      <c r="O205" s="235"/>
      <c r="P205" s="235"/>
      <c r="Q205" s="234"/>
      <c r="R205" s="236" t="str">
        <f t="shared" si="109"/>
        <v/>
      </c>
      <c r="S205" s="234"/>
      <c r="T205" s="234"/>
      <c r="U205" s="238"/>
      <c r="X205" s="1">
        <v>4</v>
      </c>
      <c r="Y205" s="2" t="s">
        <v>45</v>
      </c>
      <c r="Z205" s="2"/>
      <c r="AA205" s="2"/>
      <c r="AB205" s="3">
        <v>22.5</v>
      </c>
      <c r="AC205" s="4">
        <v>5940.07</v>
      </c>
      <c r="AD205" s="5">
        <f t="shared" ref="AD205" si="143">AC205*AB205</f>
        <v>133651.57499999998</v>
      </c>
      <c r="AE205" s="6">
        <v>1065.71</v>
      </c>
      <c r="AF205" s="5">
        <f t="shared" ref="AF205:AF207" si="144">AE205*AB205</f>
        <v>23978.475000000002</v>
      </c>
      <c r="AG205" s="5">
        <f t="shared" ref="AG205:AG207" si="145">AD205</f>
        <v>133651.57499999998</v>
      </c>
      <c r="AH205" s="5">
        <f t="shared" ref="AH205:AH207" si="146">AF205</f>
        <v>23978.475000000002</v>
      </c>
      <c r="AI205" s="9">
        <f t="shared" ref="AI205:AI207" si="147">AG205+AH205</f>
        <v>157630.04999999999</v>
      </c>
    </row>
    <row r="206" spans="2:36" ht="18" customHeight="1">
      <c r="B206" s="224"/>
      <c r="C206" s="227"/>
      <c r="D206" s="227"/>
      <c r="E206" s="229"/>
      <c r="F206" s="232"/>
      <c r="G206" s="232"/>
      <c r="H206" s="229"/>
      <c r="I206" s="228"/>
      <c r="J206" s="225"/>
      <c r="K206" s="225"/>
      <c r="L206" s="229"/>
      <c r="M206" s="225"/>
      <c r="N206" s="196"/>
      <c r="O206" s="235"/>
      <c r="P206" s="235"/>
      <c r="Q206" s="234"/>
      <c r="R206" s="236" t="str">
        <f t="shared" si="109"/>
        <v/>
      </c>
      <c r="S206" s="234"/>
      <c r="T206" s="234"/>
      <c r="U206" s="238"/>
      <c r="X206" s="1">
        <v>5</v>
      </c>
      <c r="Y206" s="2" t="s">
        <v>46</v>
      </c>
      <c r="Z206" s="2"/>
      <c r="AA206" s="2"/>
      <c r="AB206" s="3">
        <v>0</v>
      </c>
      <c r="AC206" s="4">
        <v>0</v>
      </c>
      <c r="AD206" s="5">
        <v>0</v>
      </c>
      <c r="AE206" s="6"/>
      <c r="AF206" s="5">
        <f t="shared" si="144"/>
        <v>0</v>
      </c>
      <c r="AG206" s="5">
        <f t="shared" si="145"/>
        <v>0</v>
      </c>
      <c r="AH206" s="5">
        <f t="shared" si="146"/>
        <v>0</v>
      </c>
      <c r="AI206" s="9">
        <f t="shared" si="147"/>
        <v>0</v>
      </c>
    </row>
    <row r="207" spans="2:36" ht="18" customHeight="1">
      <c r="B207" s="224"/>
      <c r="C207" s="227"/>
      <c r="D207" s="227"/>
      <c r="E207" s="229"/>
      <c r="F207" s="232"/>
      <c r="G207" s="232"/>
      <c r="H207" s="229"/>
      <c r="I207" s="228"/>
      <c r="J207" s="225"/>
      <c r="K207" s="225"/>
      <c r="L207" s="229"/>
      <c r="M207" s="225"/>
      <c r="N207" s="196"/>
      <c r="O207" s="235"/>
      <c r="P207" s="235"/>
      <c r="Q207" s="234"/>
      <c r="R207" s="236" t="str">
        <f t="shared" si="109"/>
        <v/>
      </c>
      <c r="S207" s="234"/>
      <c r="T207" s="234"/>
      <c r="U207" s="237"/>
      <c r="X207" s="1">
        <v>6</v>
      </c>
      <c r="Y207" s="2"/>
      <c r="Z207" s="2"/>
      <c r="AA207" s="2"/>
      <c r="AB207" s="3"/>
      <c r="AC207" s="4"/>
      <c r="AD207" s="5">
        <f t="shared" ref="AD207" si="148">AC207*AB207</f>
        <v>0</v>
      </c>
      <c r="AE207" s="6"/>
      <c r="AF207" s="5">
        <f t="shared" si="144"/>
        <v>0</v>
      </c>
      <c r="AG207" s="5">
        <f t="shared" si="145"/>
        <v>0</v>
      </c>
      <c r="AH207" s="5">
        <f t="shared" si="146"/>
        <v>0</v>
      </c>
      <c r="AI207" s="9">
        <f t="shared" si="147"/>
        <v>0</v>
      </c>
    </row>
    <row r="208" spans="2:36" ht="18" customHeight="1">
      <c r="B208" s="224"/>
      <c r="C208" s="227"/>
      <c r="D208" s="227"/>
      <c r="E208" s="229"/>
      <c r="F208" s="232"/>
      <c r="G208" s="232"/>
      <c r="H208" s="229"/>
      <c r="I208" s="228"/>
      <c r="J208" s="225"/>
      <c r="K208" s="225"/>
      <c r="L208" s="229"/>
      <c r="M208" s="225"/>
      <c r="N208" s="196"/>
      <c r="O208" s="235"/>
      <c r="P208" s="235"/>
      <c r="Q208" s="234"/>
      <c r="R208" s="236" t="str">
        <f t="shared" ref="R208:R271" si="149">IF(K208=0,"",(DATEDIF(K208,M208,"d")-15))</f>
        <v/>
      </c>
      <c r="S208" s="234"/>
      <c r="T208" s="234"/>
      <c r="U208" s="238"/>
      <c r="X208" s="10"/>
      <c r="Y208" s="11"/>
      <c r="Z208" s="11"/>
      <c r="AA208" s="11"/>
      <c r="AB208" s="12"/>
      <c r="AC208" s="13"/>
      <c r="AD208" s="52"/>
      <c r="AE208" s="15"/>
      <c r="AF208" s="52"/>
      <c r="AG208" s="52"/>
      <c r="AH208" s="52"/>
      <c r="AI208" s="18"/>
    </row>
    <row r="209" spans="2:36" ht="18.75" customHeight="1" thickBot="1">
      <c r="B209" s="224"/>
      <c r="C209" s="227"/>
      <c r="D209" s="227"/>
      <c r="E209" s="229"/>
      <c r="F209" s="232"/>
      <c r="G209" s="232"/>
      <c r="H209" s="229"/>
      <c r="I209" s="228"/>
      <c r="J209" s="225"/>
      <c r="K209" s="225"/>
      <c r="L209" s="229"/>
      <c r="M209" s="225"/>
      <c r="N209" s="196"/>
      <c r="O209" s="235"/>
      <c r="P209" s="235"/>
      <c r="Q209" s="234"/>
      <c r="R209" s="236" t="str">
        <f t="shared" si="149"/>
        <v/>
      </c>
      <c r="S209" s="234"/>
      <c r="T209" s="234"/>
      <c r="U209" s="238"/>
      <c r="X209" s="32"/>
      <c r="Y209" s="33" t="s">
        <v>49</v>
      </c>
      <c r="Z209" s="33"/>
      <c r="AA209" s="33"/>
      <c r="AB209" s="34"/>
      <c r="AC209" s="34">
        <f t="shared" ref="AC209:AI209" si="150">SUM(AC204:AC208)</f>
        <v>5940.07</v>
      </c>
      <c r="AD209" s="34">
        <f t="shared" si="150"/>
        <v>133651.57499999998</v>
      </c>
      <c r="AE209" s="34">
        <f t="shared" si="150"/>
        <v>1065.71</v>
      </c>
      <c r="AF209" s="34">
        <f t="shared" si="150"/>
        <v>23978.475000000002</v>
      </c>
      <c r="AG209" s="34">
        <f t="shared" si="150"/>
        <v>133651.57499999998</v>
      </c>
      <c r="AH209" s="34">
        <f t="shared" si="150"/>
        <v>23978.475000000002</v>
      </c>
      <c r="AI209" s="35">
        <f t="shared" si="150"/>
        <v>157630.04999999999</v>
      </c>
    </row>
    <row r="210" spans="2:36" ht="19.5" customHeight="1" thickTop="1" thickBot="1">
      <c r="B210" s="224"/>
      <c r="C210" s="227"/>
      <c r="D210" s="227"/>
      <c r="E210" s="229"/>
      <c r="F210" s="232"/>
      <c r="G210" s="232"/>
      <c r="H210" s="229"/>
      <c r="I210" s="228"/>
      <c r="J210" s="225"/>
      <c r="K210" s="225"/>
      <c r="L210" s="229"/>
      <c r="M210" s="225"/>
      <c r="N210" s="196"/>
      <c r="O210" s="235"/>
      <c r="P210" s="235"/>
      <c r="Q210" s="234"/>
      <c r="R210" s="236" t="str">
        <f t="shared" si="149"/>
        <v/>
      </c>
      <c r="S210" s="234"/>
      <c r="T210" s="234"/>
      <c r="U210" s="238"/>
      <c r="X210" s="154"/>
      <c r="Y210" s="20" t="s">
        <v>11</v>
      </c>
      <c r="Z210" s="20"/>
      <c r="AA210" s="36"/>
      <c r="AB210" s="21"/>
      <c r="AC210" s="22">
        <v>0</v>
      </c>
      <c r="AD210" s="23">
        <f>AD203+AD209</f>
        <v>6865971.0750000002</v>
      </c>
      <c r="AE210" s="37">
        <v>0</v>
      </c>
      <c r="AF210" s="55">
        <f>AF203+AF209</f>
        <v>829188.97499999998</v>
      </c>
      <c r="AG210" s="39">
        <f>AG203+AG209</f>
        <v>6865971.0750000002</v>
      </c>
      <c r="AH210" s="40">
        <f>AH203+AH209</f>
        <v>829188.97499999998</v>
      </c>
      <c r="AI210" s="27">
        <f>AI203+AI209</f>
        <v>7695160.0499999998</v>
      </c>
    </row>
    <row r="211" spans="2:36" ht="18.75" customHeight="1" thickTop="1">
      <c r="B211" s="224"/>
      <c r="C211" s="227"/>
      <c r="D211" s="227"/>
      <c r="E211" s="229"/>
      <c r="F211" s="232"/>
      <c r="G211" s="232"/>
      <c r="H211" s="229"/>
      <c r="I211" s="228"/>
      <c r="J211" s="225"/>
      <c r="K211" s="225"/>
      <c r="L211" s="229"/>
      <c r="M211" s="225"/>
      <c r="N211" s="196"/>
      <c r="O211" s="235"/>
      <c r="P211" s="235"/>
      <c r="Q211" s="234"/>
      <c r="R211" s="236" t="str">
        <f t="shared" si="149"/>
        <v/>
      </c>
      <c r="S211" s="234"/>
      <c r="T211" s="234"/>
      <c r="U211" s="237"/>
      <c r="X211" s="28"/>
      <c r="Y211" s="41" t="s">
        <v>12</v>
      </c>
      <c r="Z211" s="29">
        <v>0</v>
      </c>
      <c r="AA211" s="29">
        <v>0</v>
      </c>
      <c r="AB211" s="30">
        <v>0</v>
      </c>
      <c r="AC211" s="30">
        <v>0</v>
      </c>
      <c r="AD211" s="30">
        <v>0</v>
      </c>
      <c r="AE211" s="30">
        <v>0</v>
      </c>
      <c r="AF211" s="30">
        <v>0</v>
      </c>
      <c r="AG211" s="30">
        <v>0</v>
      </c>
      <c r="AH211" s="31">
        <v>0</v>
      </c>
      <c r="AI211" s="42">
        <v>0</v>
      </c>
    </row>
    <row r="212" spans="2:36" ht="18" customHeight="1">
      <c r="B212" s="224"/>
      <c r="C212" s="227"/>
      <c r="D212" s="227"/>
      <c r="E212" s="229"/>
      <c r="F212" s="232"/>
      <c r="G212" s="232"/>
      <c r="H212" s="229"/>
      <c r="I212" s="228"/>
      <c r="J212" s="225"/>
      <c r="K212" s="225"/>
      <c r="L212" s="229"/>
      <c r="M212" s="225"/>
      <c r="N212" s="196"/>
      <c r="O212" s="235"/>
      <c r="P212" s="235"/>
      <c r="Q212" s="234"/>
      <c r="R212" s="236" t="str">
        <f t="shared" si="149"/>
        <v/>
      </c>
      <c r="S212" s="234"/>
      <c r="T212" s="234"/>
      <c r="U212" s="238"/>
      <c r="X212" s="1"/>
      <c r="Y212" s="43" t="s">
        <v>22</v>
      </c>
      <c r="Z212" s="2"/>
      <c r="AA212" s="2"/>
      <c r="AB212" s="3"/>
      <c r="AC212" s="3">
        <v>0</v>
      </c>
      <c r="AD212" s="44">
        <f>AD203*5%</f>
        <v>336615.97500000003</v>
      </c>
      <c r="AE212" s="44">
        <v>0</v>
      </c>
      <c r="AF212" s="44">
        <f>AF203*5%</f>
        <v>40260.525000000001</v>
      </c>
      <c r="AG212" s="44">
        <f>AG203*5%</f>
        <v>336615.97500000003</v>
      </c>
      <c r="AH212" s="45">
        <f>AH203*5%</f>
        <v>40260.525000000001</v>
      </c>
      <c r="AI212" s="46">
        <f>AG212+AH212</f>
        <v>376876.50000000006</v>
      </c>
    </row>
    <row r="213" spans="2:36" ht="18" customHeight="1">
      <c r="B213" s="224"/>
      <c r="C213" s="227"/>
      <c r="D213" s="227"/>
      <c r="E213" s="229"/>
      <c r="F213" s="232"/>
      <c r="G213" s="232"/>
      <c r="H213" s="229"/>
      <c r="I213" s="228"/>
      <c r="J213" s="225"/>
      <c r="K213" s="225"/>
      <c r="L213" s="229"/>
      <c r="M213" s="225"/>
      <c r="N213" s="196"/>
      <c r="O213" s="235"/>
      <c r="P213" s="235"/>
      <c r="Q213" s="234"/>
      <c r="R213" s="236" t="str">
        <f t="shared" si="149"/>
        <v/>
      </c>
      <c r="S213" s="234"/>
      <c r="T213" s="234"/>
      <c r="U213" s="238"/>
      <c r="X213" s="1"/>
      <c r="Y213" s="43" t="s">
        <v>53</v>
      </c>
      <c r="Z213" s="2"/>
      <c r="AA213" s="2"/>
      <c r="AB213" s="3"/>
      <c r="AC213" s="3"/>
      <c r="AD213" s="44"/>
      <c r="AE213" s="44"/>
      <c r="AF213" s="44"/>
      <c r="AG213" s="44">
        <v>0</v>
      </c>
      <c r="AH213" s="45">
        <v>0</v>
      </c>
      <c r="AI213" s="46">
        <f>AG213+AH213</f>
        <v>0</v>
      </c>
    </row>
    <row r="214" spans="2:36" ht="18" customHeight="1">
      <c r="B214" s="224"/>
      <c r="C214" s="227"/>
      <c r="D214" s="227"/>
      <c r="E214" s="229"/>
      <c r="F214" s="232"/>
      <c r="G214" s="232"/>
      <c r="H214" s="229"/>
      <c r="I214" s="228"/>
      <c r="J214" s="225"/>
      <c r="K214" s="225"/>
      <c r="L214" s="229"/>
      <c r="M214" s="225"/>
      <c r="N214" s="196"/>
      <c r="O214" s="235"/>
      <c r="P214" s="235"/>
      <c r="Q214" s="234"/>
      <c r="R214" s="236" t="str">
        <f t="shared" si="149"/>
        <v/>
      </c>
      <c r="S214" s="234"/>
      <c r="T214" s="234"/>
      <c r="U214" s="238"/>
      <c r="X214" s="1"/>
      <c r="Y214" s="43" t="s">
        <v>56</v>
      </c>
      <c r="Z214" s="2"/>
      <c r="AA214" s="2"/>
      <c r="AB214" s="3"/>
      <c r="AC214" s="3"/>
      <c r="AD214" s="44"/>
      <c r="AE214" s="44"/>
      <c r="AF214" s="44"/>
      <c r="AG214" s="44">
        <v>2173980</v>
      </c>
      <c r="AH214" s="45">
        <v>2151085.5499999998</v>
      </c>
      <c r="AI214" s="46">
        <f t="shared" ref="AI214:AI217" si="151">AG214+AH214</f>
        <v>4325065.55</v>
      </c>
    </row>
    <row r="215" spans="2:36" ht="18" customHeight="1">
      <c r="B215" s="224"/>
      <c r="C215" s="227"/>
      <c r="D215" s="227"/>
      <c r="E215" s="229"/>
      <c r="F215" s="232"/>
      <c r="G215" s="232"/>
      <c r="H215" s="229"/>
      <c r="I215" s="228"/>
      <c r="J215" s="225"/>
      <c r="K215" s="225"/>
      <c r="L215" s="229"/>
      <c r="M215" s="225"/>
      <c r="N215" s="196"/>
      <c r="O215" s="235"/>
      <c r="P215" s="235"/>
      <c r="Q215" s="234"/>
      <c r="R215" s="236" t="str">
        <f t="shared" si="149"/>
        <v/>
      </c>
      <c r="S215" s="234"/>
      <c r="T215" s="234"/>
      <c r="U215" s="237"/>
      <c r="X215" s="1"/>
      <c r="Y215" s="71" t="s">
        <v>57</v>
      </c>
      <c r="Z215" s="2"/>
      <c r="AA215" s="2"/>
      <c r="AB215" s="3"/>
      <c r="AC215" s="3"/>
      <c r="AD215" s="44"/>
      <c r="AE215" s="44"/>
      <c r="AF215" s="44"/>
      <c r="AG215" s="44">
        <v>1212729.3</v>
      </c>
      <c r="AH215" s="45">
        <v>991560.25</v>
      </c>
      <c r="AI215" s="46">
        <f t="shared" si="151"/>
        <v>2204289.5499999998</v>
      </c>
    </row>
    <row r="216" spans="2:36" ht="18" customHeight="1">
      <c r="B216" s="224"/>
      <c r="C216" s="227"/>
      <c r="D216" s="227"/>
      <c r="E216" s="229"/>
      <c r="F216" s="232"/>
      <c r="G216" s="232"/>
      <c r="H216" s="229"/>
      <c r="I216" s="228"/>
      <c r="J216" s="225"/>
      <c r="K216" s="225"/>
      <c r="L216" s="229"/>
      <c r="M216" s="225"/>
      <c r="N216" s="196"/>
      <c r="O216" s="235"/>
      <c r="P216" s="235"/>
      <c r="Q216" s="234"/>
      <c r="R216" s="236" t="str">
        <f t="shared" si="149"/>
        <v/>
      </c>
      <c r="S216" s="234"/>
      <c r="T216" s="234"/>
      <c r="U216" s="238"/>
      <c r="X216" s="1"/>
      <c r="Y216" s="43" t="s">
        <v>55</v>
      </c>
      <c r="Z216" s="2"/>
      <c r="AA216" s="2"/>
      <c r="AB216" s="3"/>
      <c r="AC216" s="3"/>
      <c r="AD216" s="44"/>
      <c r="AE216" s="44"/>
      <c r="AF216" s="44"/>
      <c r="AG216" s="44">
        <v>0</v>
      </c>
      <c r="AH216" s="45">
        <v>0</v>
      </c>
      <c r="AI216" s="46">
        <f t="shared" si="151"/>
        <v>0</v>
      </c>
    </row>
    <row r="217" spans="2:36" ht="18" customHeight="1">
      <c r="B217" s="224"/>
      <c r="C217" s="227"/>
      <c r="D217" s="227"/>
      <c r="E217" s="229"/>
      <c r="F217" s="232"/>
      <c r="G217" s="232"/>
      <c r="H217" s="229"/>
      <c r="I217" s="228"/>
      <c r="J217" s="225"/>
      <c r="K217" s="225"/>
      <c r="L217" s="229"/>
      <c r="M217" s="225"/>
      <c r="N217" s="196"/>
      <c r="O217" s="235"/>
      <c r="P217" s="235"/>
      <c r="Q217" s="234"/>
      <c r="R217" s="236" t="str">
        <f t="shared" si="149"/>
        <v/>
      </c>
      <c r="S217" s="234"/>
      <c r="T217" s="234"/>
      <c r="U217" s="238"/>
      <c r="X217" s="1"/>
      <c r="Y217" s="43" t="s">
        <v>54</v>
      </c>
      <c r="Z217" s="2"/>
      <c r="AA217" s="2"/>
      <c r="AB217" s="3"/>
      <c r="AC217" s="3"/>
      <c r="AD217" s="44"/>
      <c r="AE217" s="44"/>
      <c r="AF217" s="44"/>
      <c r="AG217" s="44">
        <v>0</v>
      </c>
      <c r="AH217" s="45">
        <v>0</v>
      </c>
      <c r="AI217" s="46">
        <f t="shared" si="151"/>
        <v>0</v>
      </c>
    </row>
    <row r="218" spans="2:36" ht="18.75" customHeight="1" thickBot="1">
      <c r="B218" s="224"/>
      <c r="C218" s="227"/>
      <c r="D218" s="227"/>
      <c r="E218" s="229"/>
      <c r="F218" s="232"/>
      <c r="G218" s="232"/>
      <c r="H218" s="229"/>
      <c r="I218" s="228"/>
      <c r="J218" s="225"/>
      <c r="K218" s="225"/>
      <c r="L218" s="229"/>
      <c r="M218" s="225"/>
      <c r="N218" s="196"/>
      <c r="O218" s="235"/>
      <c r="P218" s="235"/>
      <c r="Q218" s="234"/>
      <c r="R218" s="236" t="str">
        <f t="shared" si="149"/>
        <v/>
      </c>
      <c r="S218" s="234"/>
      <c r="T218" s="234"/>
      <c r="U218" s="238"/>
      <c r="X218" s="111"/>
      <c r="Y218" s="72" t="s">
        <v>13</v>
      </c>
      <c r="Z218" s="72"/>
      <c r="AA218" s="72"/>
      <c r="AB218" s="73"/>
      <c r="AC218" s="73"/>
      <c r="AD218" s="73"/>
      <c r="AE218" s="73"/>
      <c r="AF218" s="73"/>
      <c r="AG218" s="74">
        <f>SUM(AG211:AG217)</f>
        <v>3723325.2750000004</v>
      </c>
      <c r="AH218" s="75">
        <f>SUM(AH211:AH217)</f>
        <v>3182906.3249999997</v>
      </c>
      <c r="AI218" s="76">
        <f>SUM(AI211:AI217)</f>
        <v>6906231.5999999996</v>
      </c>
    </row>
    <row r="219" spans="2:36" ht="19.5" customHeight="1" thickTop="1" thickBot="1">
      <c r="B219" s="224"/>
      <c r="C219" s="227"/>
      <c r="D219" s="227"/>
      <c r="E219" s="229"/>
      <c r="F219" s="232"/>
      <c r="G219" s="232"/>
      <c r="H219" s="229"/>
      <c r="I219" s="228"/>
      <c r="J219" s="225"/>
      <c r="K219" s="225"/>
      <c r="L219" s="229"/>
      <c r="M219" s="225"/>
      <c r="N219" s="196"/>
      <c r="O219" s="235"/>
      <c r="P219" s="235"/>
      <c r="Q219" s="234"/>
      <c r="R219" s="236" t="str">
        <f t="shared" si="149"/>
        <v/>
      </c>
      <c r="S219" s="234"/>
      <c r="T219" s="234"/>
      <c r="U219" s="237"/>
      <c r="X219" s="154"/>
      <c r="Y219" s="20" t="s">
        <v>14</v>
      </c>
      <c r="Z219" s="20"/>
      <c r="AA219" s="20"/>
      <c r="AB219" s="21"/>
      <c r="AC219" s="21"/>
      <c r="AD219" s="21"/>
      <c r="AE219" s="21"/>
      <c r="AF219" s="21" t="s">
        <v>63</v>
      </c>
      <c r="AG219" s="77">
        <v>43281</v>
      </c>
      <c r="AH219" s="24">
        <f>AI219</f>
        <v>788928.45000000019</v>
      </c>
      <c r="AI219" s="78">
        <f>AI210-AI218</f>
        <v>788928.45000000019</v>
      </c>
    </row>
    <row r="220" spans="2:36" ht="17.25" customHeight="1" thickTop="1" thickBot="1">
      <c r="B220" s="224"/>
      <c r="C220" s="227"/>
      <c r="D220" s="227"/>
      <c r="E220" s="229"/>
      <c r="F220" s="232"/>
      <c r="G220" s="232"/>
      <c r="H220" s="229"/>
      <c r="I220" s="228"/>
      <c r="J220" s="225"/>
      <c r="K220" s="225"/>
      <c r="L220" s="229"/>
      <c r="M220" s="225"/>
      <c r="N220" s="196"/>
      <c r="O220" s="235"/>
      <c r="P220" s="235"/>
      <c r="Q220" s="234"/>
      <c r="R220" s="236" t="str">
        <f t="shared" si="149"/>
        <v/>
      </c>
      <c r="S220" s="234"/>
      <c r="T220" s="234"/>
      <c r="U220" s="238"/>
      <c r="X220" s="365" t="s">
        <v>16</v>
      </c>
      <c r="Y220" s="366"/>
      <c r="Z220" s="366"/>
      <c r="AA220" s="366"/>
      <c r="AB220" s="366"/>
      <c r="AC220" s="366"/>
      <c r="AD220" s="367"/>
      <c r="AE220" s="365" t="s">
        <v>62</v>
      </c>
      <c r="AF220" s="366"/>
      <c r="AG220" s="366"/>
      <c r="AH220" s="366"/>
      <c r="AI220" s="367"/>
    </row>
    <row r="221" spans="2:36" ht="18.75" customHeight="1" thickTop="1">
      <c r="B221" s="224"/>
      <c r="C221" s="227"/>
      <c r="D221" s="227"/>
      <c r="E221" s="229"/>
      <c r="F221" s="232"/>
      <c r="G221" s="232"/>
      <c r="H221" s="229"/>
      <c r="I221" s="228"/>
      <c r="J221" s="225"/>
      <c r="K221" s="225"/>
      <c r="L221" s="229"/>
      <c r="M221" s="225"/>
      <c r="N221" s="196"/>
      <c r="O221" s="235"/>
      <c r="P221" s="235"/>
      <c r="Q221" s="234"/>
      <c r="R221" s="236" t="str">
        <f t="shared" si="149"/>
        <v/>
      </c>
      <c r="S221" s="234"/>
      <c r="T221" s="234"/>
      <c r="U221" s="238"/>
      <c r="X221" s="153"/>
      <c r="Y221" s="122" t="s">
        <v>17</v>
      </c>
      <c r="Z221" s="122"/>
      <c r="AA221" s="122" t="s">
        <v>18</v>
      </c>
      <c r="AB221" s="153"/>
      <c r="AC221" s="368" t="s">
        <v>19</v>
      </c>
      <c r="AD221" s="368"/>
      <c r="AE221" s="368"/>
      <c r="AF221" s="158"/>
      <c r="AG221" s="368" t="s">
        <v>19</v>
      </c>
      <c r="AH221" s="368"/>
      <c r="AI221" s="368"/>
    </row>
    <row r="222" spans="2:36" s="164" customFormat="1" ht="15" customHeight="1">
      <c r="B222" s="224"/>
      <c r="C222" s="227"/>
      <c r="D222" s="227"/>
      <c r="E222" s="229"/>
      <c r="F222" s="232"/>
      <c r="G222" s="232"/>
      <c r="H222" s="229"/>
      <c r="I222" s="228"/>
      <c r="J222" s="225"/>
      <c r="K222" s="225"/>
      <c r="L222" s="229"/>
      <c r="M222" s="225"/>
      <c r="N222" s="196"/>
      <c r="O222" s="235"/>
      <c r="P222" s="235"/>
      <c r="Q222" s="234"/>
      <c r="R222" s="236" t="str">
        <f t="shared" si="149"/>
        <v/>
      </c>
      <c r="S222" s="234"/>
      <c r="T222" s="234"/>
      <c r="U222" s="238"/>
      <c r="AJ222"/>
    </row>
    <row r="223" spans="2:36" ht="18" customHeight="1">
      <c r="B223" s="224"/>
      <c r="C223" s="227"/>
      <c r="D223" s="227"/>
      <c r="E223" s="229"/>
      <c r="F223" s="232"/>
      <c r="G223" s="232"/>
      <c r="H223" s="229"/>
      <c r="I223" s="228"/>
      <c r="J223" s="225"/>
      <c r="K223" s="225"/>
      <c r="L223" s="229"/>
      <c r="M223" s="225"/>
      <c r="N223" s="196"/>
      <c r="O223" s="235"/>
      <c r="P223" s="235"/>
      <c r="Q223" s="234"/>
      <c r="R223" s="236" t="str">
        <f t="shared" si="149"/>
        <v/>
      </c>
      <c r="S223" s="234"/>
      <c r="T223" s="234"/>
      <c r="U223" s="237"/>
      <c r="X223" s="79" t="s">
        <v>0</v>
      </c>
      <c r="Y223" s="118"/>
      <c r="Z223" s="79"/>
      <c r="AA223" s="79"/>
      <c r="AB223" s="79"/>
      <c r="AC223" s="79"/>
      <c r="AD223" s="79"/>
      <c r="AE223" s="79"/>
      <c r="AF223" s="79"/>
      <c r="AG223" s="79"/>
      <c r="AH223" s="79"/>
      <c r="AI223" s="82">
        <v>19</v>
      </c>
      <c r="AJ223" s="164"/>
    </row>
    <row r="224" spans="2:36" ht="15.75" customHeight="1">
      <c r="B224" s="224"/>
      <c r="C224" s="227"/>
      <c r="D224" s="227"/>
      <c r="E224" s="229"/>
      <c r="F224" s="232"/>
      <c r="G224" s="232"/>
      <c r="H224" s="229"/>
      <c r="I224" s="228"/>
      <c r="J224" s="225"/>
      <c r="K224" s="225"/>
      <c r="L224" s="229"/>
      <c r="M224" s="225"/>
      <c r="N224" s="196"/>
      <c r="O224" s="235"/>
      <c r="P224" s="235"/>
      <c r="Q224" s="234"/>
      <c r="R224" s="236" t="str">
        <f t="shared" si="149"/>
        <v/>
      </c>
      <c r="S224" s="234"/>
      <c r="T224" s="234"/>
      <c r="U224" s="238"/>
      <c r="X224" s="358" t="s">
        <v>108</v>
      </c>
      <c r="Y224" s="358"/>
      <c r="Z224" s="358"/>
      <c r="AA224" s="358"/>
      <c r="AB224" s="358"/>
      <c r="AC224" s="358"/>
      <c r="AD224" s="358"/>
      <c r="AE224" s="358"/>
      <c r="AF224" s="358"/>
      <c r="AG224" s="358"/>
      <c r="AH224" s="358"/>
      <c r="AI224" s="358"/>
    </row>
    <row r="225" spans="2:36" ht="15.75" customHeight="1">
      <c r="B225" s="224"/>
      <c r="C225" s="227"/>
      <c r="D225" s="227"/>
      <c r="E225" s="229"/>
      <c r="F225" s="232"/>
      <c r="G225" s="232"/>
      <c r="H225" s="229"/>
      <c r="I225" s="228"/>
      <c r="J225" s="225"/>
      <c r="K225" s="225"/>
      <c r="L225" s="229"/>
      <c r="M225" s="225"/>
      <c r="N225" s="196"/>
      <c r="O225" s="235"/>
      <c r="P225" s="235"/>
      <c r="Q225" s="234"/>
      <c r="R225" s="236" t="str">
        <f t="shared" si="149"/>
        <v/>
      </c>
      <c r="S225" s="234"/>
      <c r="T225" s="234"/>
      <c r="U225" s="238"/>
      <c r="X225" s="359" t="s">
        <v>52</v>
      </c>
      <c r="Y225" s="359"/>
      <c r="Z225" s="359"/>
      <c r="AA225" s="359"/>
      <c r="AB225" s="359"/>
      <c r="AC225" s="359"/>
      <c r="AD225" s="359"/>
      <c r="AE225" s="359"/>
      <c r="AF225" s="359"/>
      <c r="AG225" s="359"/>
      <c r="AH225" s="359"/>
      <c r="AI225" s="359"/>
    </row>
    <row r="226" spans="2:36" ht="16.5" customHeight="1" thickBot="1">
      <c r="B226" s="224"/>
      <c r="C226" s="227"/>
      <c r="D226" s="227"/>
      <c r="E226" s="229"/>
      <c r="F226" s="232"/>
      <c r="G226" s="232"/>
      <c r="H226" s="229"/>
      <c r="I226" s="228"/>
      <c r="J226" s="225"/>
      <c r="K226" s="225"/>
      <c r="L226" s="229"/>
      <c r="M226" s="225"/>
      <c r="N226" s="196"/>
      <c r="O226" s="235"/>
      <c r="P226" s="235"/>
      <c r="Q226" s="234"/>
      <c r="R226" s="236" t="str">
        <f t="shared" si="149"/>
        <v/>
      </c>
      <c r="S226" s="234"/>
      <c r="T226" s="234"/>
      <c r="U226" s="238"/>
      <c r="X226" s="359" t="s">
        <v>98</v>
      </c>
      <c r="Y226" s="359"/>
      <c r="Z226" s="359"/>
      <c r="AA226" s="359"/>
      <c r="AB226" s="359"/>
      <c r="AC226" s="359"/>
      <c r="AD226" s="359"/>
      <c r="AE226" s="359"/>
      <c r="AF226" s="359"/>
      <c r="AG226" s="359"/>
      <c r="AH226" s="359"/>
      <c r="AI226" s="359"/>
    </row>
    <row r="227" spans="2:36" ht="17.25" customHeight="1" thickTop="1" thickBot="1">
      <c r="B227" s="224"/>
      <c r="C227" s="227"/>
      <c r="D227" s="227"/>
      <c r="E227" s="229"/>
      <c r="F227" s="232"/>
      <c r="G227" s="232"/>
      <c r="H227" s="229"/>
      <c r="I227" s="228"/>
      <c r="J227" s="225"/>
      <c r="K227" s="225"/>
      <c r="L227" s="229"/>
      <c r="M227" s="225"/>
      <c r="N227" s="196"/>
      <c r="O227" s="235"/>
      <c r="P227" s="235"/>
      <c r="Q227" s="234"/>
      <c r="R227" s="236" t="str">
        <f t="shared" si="149"/>
        <v/>
      </c>
      <c r="S227" s="234"/>
      <c r="T227" s="234"/>
      <c r="U227" s="237"/>
      <c r="X227" s="47" t="s">
        <v>4</v>
      </c>
      <c r="Y227" s="160" t="s">
        <v>47</v>
      </c>
      <c r="Z227" s="160" t="s">
        <v>6</v>
      </c>
      <c r="AA227" s="160" t="s">
        <v>21</v>
      </c>
      <c r="AB227" s="160" t="s">
        <v>29</v>
      </c>
      <c r="AC227" s="360" t="s">
        <v>7</v>
      </c>
      <c r="AD227" s="360"/>
      <c r="AE227" s="360"/>
      <c r="AF227" s="361"/>
      <c r="AG227" s="362" t="s">
        <v>33</v>
      </c>
      <c r="AH227" s="363"/>
      <c r="AI227" s="364"/>
    </row>
    <row r="228" spans="2:36" ht="16.5" customHeight="1" thickTop="1">
      <c r="B228" s="224"/>
      <c r="C228" s="227"/>
      <c r="D228" s="227"/>
      <c r="E228" s="229"/>
      <c r="F228" s="232"/>
      <c r="G228" s="232"/>
      <c r="H228" s="229"/>
      <c r="I228" s="228"/>
      <c r="J228" s="225"/>
      <c r="K228" s="225"/>
      <c r="L228" s="229"/>
      <c r="M228" s="225"/>
      <c r="N228" s="196"/>
      <c r="O228" s="235"/>
      <c r="P228" s="235"/>
      <c r="Q228" s="234"/>
      <c r="R228" s="236" t="str">
        <f t="shared" si="149"/>
        <v/>
      </c>
      <c r="S228" s="234"/>
      <c r="T228" s="234"/>
      <c r="U228" s="238"/>
      <c r="X228" s="1"/>
      <c r="Y228" s="29"/>
      <c r="Z228" s="85" t="s">
        <v>8</v>
      </c>
      <c r="AA228" s="85" t="s">
        <v>20</v>
      </c>
      <c r="AB228" s="85" t="s">
        <v>30</v>
      </c>
      <c r="AC228" s="63" t="s">
        <v>27</v>
      </c>
      <c r="AD228" s="64" t="s">
        <v>25</v>
      </c>
      <c r="AE228" s="65" t="s">
        <v>31</v>
      </c>
      <c r="AF228" s="66" t="s">
        <v>25</v>
      </c>
      <c r="AG228" s="64" t="s">
        <v>35</v>
      </c>
      <c r="AH228" s="119" t="s">
        <v>36</v>
      </c>
      <c r="AI228" s="120" t="s">
        <v>34</v>
      </c>
      <c r="AJ228">
        <v>8</v>
      </c>
    </row>
    <row r="229" spans="2:36" ht="18" customHeight="1">
      <c r="B229" s="224"/>
      <c r="C229" s="227"/>
      <c r="D229" s="227"/>
      <c r="E229" s="229"/>
      <c r="F229" s="232"/>
      <c r="G229" s="232"/>
      <c r="H229" s="229"/>
      <c r="I229" s="228"/>
      <c r="J229" s="225"/>
      <c r="K229" s="225"/>
      <c r="L229" s="229"/>
      <c r="M229" s="225"/>
      <c r="N229" s="196"/>
      <c r="O229" s="235"/>
      <c r="P229" s="235"/>
      <c r="Q229" s="234"/>
      <c r="R229" s="236" t="str">
        <f t="shared" si="149"/>
        <v/>
      </c>
      <c r="S229" s="234"/>
      <c r="T229" s="234"/>
      <c r="U229" s="238"/>
      <c r="X229" s="1"/>
      <c r="Y229" s="2" t="s">
        <v>41</v>
      </c>
      <c r="Z229" s="29" t="s">
        <v>8</v>
      </c>
      <c r="AA229" s="29" t="s">
        <v>42</v>
      </c>
      <c r="AB229" s="29" t="s">
        <v>9</v>
      </c>
      <c r="AC229" s="67" t="s">
        <v>28</v>
      </c>
      <c r="AD229" s="68" t="s">
        <v>26</v>
      </c>
      <c r="AE229" s="69" t="s">
        <v>10</v>
      </c>
      <c r="AF229" s="70" t="s">
        <v>32</v>
      </c>
      <c r="AG229" s="90" t="s">
        <v>28</v>
      </c>
      <c r="AH229" s="91" t="s">
        <v>37</v>
      </c>
      <c r="AI229" s="92" t="s">
        <v>38</v>
      </c>
    </row>
    <row r="230" spans="2:36" ht="18" customHeight="1">
      <c r="B230" s="224"/>
      <c r="C230" s="227"/>
      <c r="D230" s="227"/>
      <c r="E230" s="229"/>
      <c r="F230" s="232"/>
      <c r="G230" s="232"/>
      <c r="H230" s="229"/>
      <c r="I230" s="228"/>
      <c r="J230" s="225"/>
      <c r="K230" s="225"/>
      <c r="L230" s="229"/>
      <c r="M230" s="225"/>
      <c r="N230" s="196"/>
      <c r="O230" s="235"/>
      <c r="P230" s="235"/>
      <c r="Q230" s="234"/>
      <c r="R230" s="236" t="str">
        <f t="shared" si="149"/>
        <v/>
      </c>
      <c r="S230" s="234"/>
      <c r="T230" s="234"/>
      <c r="U230" s="238"/>
      <c r="X230" s="1">
        <v>1</v>
      </c>
      <c r="Y230" s="2" t="s">
        <v>58</v>
      </c>
      <c r="Z230" s="2"/>
      <c r="AA230" s="2"/>
      <c r="AB230" s="3">
        <v>750</v>
      </c>
      <c r="AC230" s="4">
        <v>9287.7099999999991</v>
      </c>
      <c r="AD230" s="5">
        <f>AC230*AB230</f>
        <v>6965782.4999999991</v>
      </c>
      <c r="AE230" s="6">
        <v>1195.02</v>
      </c>
      <c r="AF230" s="7">
        <f>AE230*AB230</f>
        <v>896265</v>
      </c>
      <c r="AG230" s="5">
        <f>AD230</f>
        <v>6965782.4999999991</v>
      </c>
      <c r="AH230" s="8">
        <f>AF230</f>
        <v>896265</v>
      </c>
      <c r="AI230" s="9">
        <f>AG230+AH230</f>
        <v>7862047.4999999991</v>
      </c>
    </row>
    <row r="231" spans="2:36" ht="18" customHeight="1">
      <c r="B231" s="224"/>
      <c r="C231" s="227"/>
      <c r="D231" s="227"/>
      <c r="E231" s="229"/>
      <c r="F231" s="232"/>
      <c r="G231" s="232"/>
      <c r="H231" s="229"/>
      <c r="I231" s="228"/>
      <c r="J231" s="225"/>
      <c r="K231" s="225"/>
      <c r="L231" s="229"/>
      <c r="M231" s="225"/>
      <c r="N231" s="196"/>
      <c r="O231" s="235"/>
      <c r="P231" s="235"/>
      <c r="Q231" s="234"/>
      <c r="R231" s="236" t="str">
        <f t="shared" si="149"/>
        <v/>
      </c>
      <c r="S231" s="234"/>
      <c r="T231" s="234"/>
      <c r="U231" s="237"/>
      <c r="X231" s="1">
        <v>2</v>
      </c>
      <c r="Y231" s="2" t="s">
        <v>59</v>
      </c>
      <c r="Z231" s="2"/>
      <c r="AA231" s="2"/>
      <c r="AB231" s="3">
        <v>650</v>
      </c>
      <c r="AC231" s="4">
        <v>769.27</v>
      </c>
      <c r="AD231" s="5">
        <f t="shared" ref="AD231:AD234" si="152">AC231*AB231</f>
        <v>500025.5</v>
      </c>
      <c r="AE231" s="6">
        <v>0</v>
      </c>
      <c r="AF231" s="7">
        <f t="shared" ref="AF231:AF234" si="153">AE231*AB231</f>
        <v>0</v>
      </c>
      <c r="AG231" s="5">
        <f t="shared" ref="AG231:AG234" si="154">AD231</f>
        <v>500025.5</v>
      </c>
      <c r="AH231" s="8">
        <f t="shared" ref="AH231:AH234" si="155">AF231</f>
        <v>0</v>
      </c>
      <c r="AI231" s="9">
        <f t="shared" ref="AI231:AI234" si="156">AG231+AH231</f>
        <v>500025.5</v>
      </c>
    </row>
    <row r="232" spans="2:36" ht="18" customHeight="1">
      <c r="B232" s="224"/>
      <c r="C232" s="227"/>
      <c r="D232" s="227"/>
      <c r="E232" s="229"/>
      <c r="F232" s="232"/>
      <c r="G232" s="232"/>
      <c r="H232" s="229"/>
      <c r="I232" s="228"/>
      <c r="J232" s="225"/>
      <c r="K232" s="225"/>
      <c r="L232" s="229"/>
      <c r="M232" s="225"/>
      <c r="N232" s="196"/>
      <c r="O232" s="235"/>
      <c r="P232" s="235"/>
      <c r="Q232" s="234"/>
      <c r="R232" s="236" t="str">
        <f t="shared" si="149"/>
        <v/>
      </c>
      <c r="S232" s="234"/>
      <c r="T232" s="234"/>
      <c r="U232" s="238"/>
      <c r="X232" s="1"/>
      <c r="Y232" s="2" t="s">
        <v>60</v>
      </c>
      <c r="Z232" s="2"/>
      <c r="AA232" s="2"/>
      <c r="AB232" s="3">
        <v>200</v>
      </c>
      <c r="AC232" s="4">
        <v>358.61</v>
      </c>
      <c r="AD232" s="5">
        <f t="shared" si="152"/>
        <v>71722</v>
      </c>
      <c r="AE232" s="6">
        <v>0</v>
      </c>
      <c r="AF232" s="7">
        <f t="shared" si="153"/>
        <v>0</v>
      </c>
      <c r="AG232" s="5">
        <f t="shared" si="154"/>
        <v>71722</v>
      </c>
      <c r="AH232" s="8">
        <f t="shared" si="155"/>
        <v>0</v>
      </c>
      <c r="AI232" s="9">
        <f t="shared" si="156"/>
        <v>71722</v>
      </c>
    </row>
    <row r="233" spans="2:36" ht="18" customHeight="1">
      <c r="B233" s="224"/>
      <c r="C233" s="227"/>
      <c r="D233" s="227"/>
      <c r="E233" s="229"/>
      <c r="F233" s="232"/>
      <c r="G233" s="232"/>
      <c r="H233" s="229"/>
      <c r="I233" s="228"/>
      <c r="J233" s="225"/>
      <c r="K233" s="225"/>
      <c r="L233" s="229"/>
      <c r="M233" s="225"/>
      <c r="N233" s="196"/>
      <c r="O233" s="235"/>
      <c r="P233" s="235"/>
      <c r="Q233" s="234"/>
      <c r="R233" s="236" t="str">
        <f t="shared" si="149"/>
        <v/>
      </c>
      <c r="S233" s="234"/>
      <c r="T233" s="234"/>
      <c r="U233" s="238"/>
      <c r="X233" s="1"/>
      <c r="Y233" s="2"/>
      <c r="Z233" s="2"/>
      <c r="AA233" s="2"/>
      <c r="AB233" s="3"/>
      <c r="AC233" s="4"/>
      <c r="AD233" s="5">
        <f t="shared" si="152"/>
        <v>0</v>
      </c>
      <c r="AE233" s="6"/>
      <c r="AF233" s="7">
        <f t="shared" si="153"/>
        <v>0</v>
      </c>
      <c r="AG233" s="5">
        <f t="shared" si="154"/>
        <v>0</v>
      </c>
      <c r="AH233" s="8">
        <f t="shared" si="155"/>
        <v>0</v>
      </c>
      <c r="AI233" s="9">
        <f t="shared" si="156"/>
        <v>0</v>
      </c>
    </row>
    <row r="234" spans="2:36" ht="18.75" customHeight="1" thickBot="1">
      <c r="B234" s="224"/>
      <c r="C234" s="227"/>
      <c r="D234" s="227"/>
      <c r="E234" s="229"/>
      <c r="F234" s="232"/>
      <c r="G234" s="232"/>
      <c r="H234" s="229"/>
      <c r="I234" s="228"/>
      <c r="J234" s="225"/>
      <c r="K234" s="225"/>
      <c r="L234" s="229"/>
      <c r="M234" s="225"/>
      <c r="N234" s="196"/>
      <c r="O234" s="235"/>
      <c r="P234" s="235"/>
      <c r="Q234" s="234"/>
      <c r="R234" s="236" t="str">
        <f t="shared" si="149"/>
        <v/>
      </c>
      <c r="S234" s="234"/>
      <c r="T234" s="234"/>
      <c r="U234" s="238"/>
      <c r="X234" s="10"/>
      <c r="Y234" s="11"/>
      <c r="Z234" s="11"/>
      <c r="AA234" s="11"/>
      <c r="AB234" s="12"/>
      <c r="AC234" s="13"/>
      <c r="AD234" s="5">
        <f t="shared" si="152"/>
        <v>0</v>
      </c>
      <c r="AE234" s="15"/>
      <c r="AF234" s="7">
        <f t="shared" si="153"/>
        <v>0</v>
      </c>
      <c r="AG234" s="5">
        <f t="shared" si="154"/>
        <v>0</v>
      </c>
      <c r="AH234" s="8">
        <f t="shared" si="155"/>
        <v>0</v>
      </c>
      <c r="AI234" s="9">
        <f t="shared" si="156"/>
        <v>0</v>
      </c>
    </row>
    <row r="235" spans="2:36" ht="19.5" customHeight="1" thickTop="1" thickBot="1">
      <c r="B235" s="224"/>
      <c r="C235" s="227"/>
      <c r="D235" s="227"/>
      <c r="E235" s="229"/>
      <c r="F235" s="232"/>
      <c r="G235" s="232"/>
      <c r="H235" s="229"/>
      <c r="I235" s="228"/>
      <c r="J235" s="225"/>
      <c r="K235" s="225"/>
      <c r="L235" s="229"/>
      <c r="M235" s="225"/>
      <c r="N235" s="196"/>
      <c r="O235" s="235"/>
      <c r="P235" s="235"/>
      <c r="Q235" s="234"/>
      <c r="R235" s="236" t="str">
        <f t="shared" si="149"/>
        <v/>
      </c>
      <c r="S235" s="234"/>
      <c r="T235" s="234"/>
      <c r="U235" s="237"/>
      <c r="X235" s="154"/>
      <c r="Y235" s="20" t="s">
        <v>50</v>
      </c>
      <c r="Z235" s="20"/>
      <c r="AA235" s="20"/>
      <c r="AB235" s="21"/>
      <c r="AC235" s="22">
        <f t="shared" ref="AC235:AI235" si="157">SUM(AC230:AC234)</f>
        <v>10415.59</v>
      </c>
      <c r="AD235" s="23">
        <f t="shared" si="157"/>
        <v>7537529.9999999991</v>
      </c>
      <c r="AE235" s="24">
        <f t="shared" si="157"/>
        <v>1195.02</v>
      </c>
      <c r="AF235" s="25">
        <f t="shared" si="157"/>
        <v>896265</v>
      </c>
      <c r="AG235" s="23">
        <f t="shared" si="157"/>
        <v>7537529.9999999991</v>
      </c>
      <c r="AH235" s="26">
        <f t="shared" si="157"/>
        <v>896265</v>
      </c>
      <c r="AI235" s="27">
        <f t="shared" si="157"/>
        <v>8433795</v>
      </c>
    </row>
    <row r="236" spans="2:36" ht="18.75" customHeight="1" thickTop="1">
      <c r="B236" s="224"/>
      <c r="C236" s="227"/>
      <c r="D236" s="227"/>
      <c r="E236" s="229"/>
      <c r="F236" s="232"/>
      <c r="G236" s="232"/>
      <c r="H236" s="229"/>
      <c r="I236" s="228"/>
      <c r="J236" s="225"/>
      <c r="K236" s="225"/>
      <c r="L236" s="229"/>
      <c r="M236" s="225"/>
      <c r="N236" s="196"/>
      <c r="O236" s="235"/>
      <c r="P236" s="235"/>
      <c r="Q236" s="234"/>
      <c r="R236" s="236" t="str">
        <f t="shared" si="149"/>
        <v/>
      </c>
      <c r="S236" s="234"/>
      <c r="T236" s="234"/>
      <c r="U236" s="238"/>
      <c r="X236" s="47"/>
      <c r="Y236" s="159" t="s">
        <v>48</v>
      </c>
      <c r="Z236" s="159"/>
      <c r="AA236" s="159"/>
      <c r="AB236" s="49">
        <v>0</v>
      </c>
      <c r="AC236" s="50">
        <v>0</v>
      </c>
      <c r="AD236" s="51">
        <v>0</v>
      </c>
      <c r="AE236" s="53">
        <v>0</v>
      </c>
      <c r="AF236" s="51">
        <v>0</v>
      </c>
      <c r="AG236" s="51">
        <v>0</v>
      </c>
      <c r="AH236" s="51">
        <v>0</v>
      </c>
      <c r="AI236" s="54">
        <v>0</v>
      </c>
    </row>
    <row r="237" spans="2:36" ht="18" customHeight="1">
      <c r="B237" s="224"/>
      <c r="C237" s="227"/>
      <c r="D237" s="227"/>
      <c r="E237" s="229"/>
      <c r="F237" s="232"/>
      <c r="G237" s="232"/>
      <c r="H237" s="229"/>
      <c r="I237" s="228"/>
      <c r="J237" s="225"/>
      <c r="K237" s="225"/>
      <c r="L237" s="229"/>
      <c r="M237" s="225"/>
      <c r="N237" s="196"/>
      <c r="O237" s="235"/>
      <c r="P237" s="235"/>
      <c r="Q237" s="234"/>
      <c r="R237" s="236" t="str">
        <f t="shared" si="149"/>
        <v/>
      </c>
      <c r="S237" s="234"/>
      <c r="T237" s="234"/>
      <c r="U237" s="238"/>
      <c r="X237" s="1">
        <v>4</v>
      </c>
      <c r="Y237" s="2" t="s">
        <v>45</v>
      </c>
      <c r="Z237" s="2"/>
      <c r="AA237" s="2"/>
      <c r="AB237" s="3">
        <v>22.5</v>
      </c>
      <c r="AC237" s="4">
        <v>7005.78</v>
      </c>
      <c r="AD237" s="5">
        <f t="shared" ref="AD237" si="158">AC237*AB237</f>
        <v>157630.04999999999</v>
      </c>
      <c r="AE237" s="6">
        <v>1195.02</v>
      </c>
      <c r="AF237" s="5">
        <f t="shared" ref="AF237:AF239" si="159">AE237*AB237</f>
        <v>26887.95</v>
      </c>
      <c r="AG237" s="5">
        <f t="shared" ref="AG237:AG239" si="160">AD237</f>
        <v>157630.04999999999</v>
      </c>
      <c r="AH237" s="5">
        <f t="shared" ref="AH237:AH239" si="161">AF237</f>
        <v>26887.95</v>
      </c>
      <c r="AI237" s="9">
        <f t="shared" ref="AI237:AI239" si="162">AG237+AH237</f>
        <v>184518</v>
      </c>
    </row>
    <row r="238" spans="2:36" ht="18" customHeight="1">
      <c r="B238" s="224"/>
      <c r="C238" s="227"/>
      <c r="D238" s="227"/>
      <c r="E238" s="229"/>
      <c r="F238" s="232"/>
      <c r="G238" s="232"/>
      <c r="H238" s="229"/>
      <c r="I238" s="228"/>
      <c r="J238" s="225"/>
      <c r="K238" s="225"/>
      <c r="L238" s="229"/>
      <c r="M238" s="225"/>
      <c r="N238" s="196"/>
      <c r="O238" s="235"/>
      <c r="P238" s="235"/>
      <c r="Q238" s="234"/>
      <c r="R238" s="236" t="str">
        <f t="shared" si="149"/>
        <v/>
      </c>
      <c r="S238" s="234"/>
      <c r="T238" s="234"/>
      <c r="U238" s="238"/>
      <c r="X238" s="1">
        <v>5</v>
      </c>
      <c r="Y238" s="2" t="s">
        <v>46</v>
      </c>
      <c r="Z238" s="2"/>
      <c r="AA238" s="2"/>
      <c r="AB238" s="3">
        <v>0</v>
      </c>
      <c r="AC238" s="4">
        <v>0</v>
      </c>
      <c r="AD238" s="5">
        <v>0</v>
      </c>
      <c r="AE238" s="6"/>
      <c r="AF238" s="5">
        <f t="shared" si="159"/>
        <v>0</v>
      </c>
      <c r="AG238" s="5">
        <f t="shared" si="160"/>
        <v>0</v>
      </c>
      <c r="AH238" s="5">
        <f t="shared" si="161"/>
        <v>0</v>
      </c>
      <c r="AI238" s="9">
        <f t="shared" si="162"/>
        <v>0</v>
      </c>
    </row>
    <row r="239" spans="2:36" ht="18" customHeight="1">
      <c r="B239" s="224"/>
      <c r="C239" s="227"/>
      <c r="D239" s="227"/>
      <c r="E239" s="229"/>
      <c r="F239" s="232"/>
      <c r="G239" s="232"/>
      <c r="H239" s="229"/>
      <c r="I239" s="228"/>
      <c r="J239" s="225"/>
      <c r="K239" s="225"/>
      <c r="L239" s="229"/>
      <c r="M239" s="225"/>
      <c r="N239" s="196"/>
      <c r="O239" s="235"/>
      <c r="P239" s="235"/>
      <c r="Q239" s="234"/>
      <c r="R239" s="236" t="str">
        <f t="shared" si="149"/>
        <v/>
      </c>
      <c r="S239" s="234"/>
      <c r="T239" s="234"/>
      <c r="U239" s="237"/>
      <c r="X239" s="1">
        <v>6</v>
      </c>
      <c r="Y239" s="2"/>
      <c r="Z239" s="2"/>
      <c r="AA239" s="2"/>
      <c r="AB239" s="3"/>
      <c r="AC239" s="4"/>
      <c r="AD239" s="5">
        <f t="shared" ref="AD239" si="163">AC239*AB239</f>
        <v>0</v>
      </c>
      <c r="AE239" s="6"/>
      <c r="AF239" s="5">
        <f t="shared" si="159"/>
        <v>0</v>
      </c>
      <c r="AG239" s="5">
        <f t="shared" si="160"/>
        <v>0</v>
      </c>
      <c r="AH239" s="5">
        <f t="shared" si="161"/>
        <v>0</v>
      </c>
      <c r="AI239" s="9">
        <f t="shared" si="162"/>
        <v>0</v>
      </c>
    </row>
    <row r="240" spans="2:36" ht="18" customHeight="1">
      <c r="B240" s="224"/>
      <c r="C240" s="227"/>
      <c r="D240" s="227"/>
      <c r="E240" s="229"/>
      <c r="F240" s="232"/>
      <c r="G240" s="232"/>
      <c r="H240" s="229"/>
      <c r="I240" s="228"/>
      <c r="J240" s="225"/>
      <c r="K240" s="225"/>
      <c r="L240" s="229"/>
      <c r="M240" s="225"/>
      <c r="N240" s="196"/>
      <c r="O240" s="235"/>
      <c r="P240" s="235"/>
      <c r="Q240" s="234"/>
      <c r="R240" s="236" t="str">
        <f t="shared" si="149"/>
        <v/>
      </c>
      <c r="S240" s="234"/>
      <c r="T240" s="234"/>
      <c r="U240" s="238"/>
      <c r="X240" s="10"/>
      <c r="Y240" s="11"/>
      <c r="Z240" s="11"/>
      <c r="AA240" s="11"/>
      <c r="AB240" s="12"/>
      <c r="AC240" s="13"/>
      <c r="AD240" s="52"/>
      <c r="AE240" s="15"/>
      <c r="AF240" s="52"/>
      <c r="AG240" s="52"/>
      <c r="AH240" s="52"/>
      <c r="AI240" s="18"/>
    </row>
    <row r="241" spans="2:36" ht="18.75" customHeight="1" thickBot="1">
      <c r="B241" s="224"/>
      <c r="C241" s="227"/>
      <c r="D241" s="227"/>
      <c r="E241" s="229"/>
      <c r="F241" s="232"/>
      <c r="G241" s="232"/>
      <c r="H241" s="229"/>
      <c r="I241" s="228"/>
      <c r="J241" s="225"/>
      <c r="K241" s="225"/>
      <c r="L241" s="229"/>
      <c r="M241" s="225"/>
      <c r="N241" s="196"/>
      <c r="O241" s="235"/>
      <c r="P241" s="235"/>
      <c r="Q241" s="234"/>
      <c r="R241" s="236" t="str">
        <f t="shared" si="149"/>
        <v/>
      </c>
      <c r="S241" s="234"/>
      <c r="T241" s="234"/>
      <c r="U241" s="238"/>
      <c r="X241" s="32"/>
      <c r="Y241" s="33" t="s">
        <v>49</v>
      </c>
      <c r="Z241" s="33"/>
      <c r="AA241" s="33"/>
      <c r="AB241" s="34"/>
      <c r="AC241" s="34">
        <f t="shared" ref="AC241:AI241" si="164">SUM(AC236:AC240)</f>
        <v>7005.78</v>
      </c>
      <c r="AD241" s="34">
        <f t="shared" si="164"/>
        <v>157630.04999999999</v>
      </c>
      <c r="AE241" s="34">
        <f t="shared" si="164"/>
        <v>1195.02</v>
      </c>
      <c r="AF241" s="34">
        <f t="shared" si="164"/>
        <v>26887.95</v>
      </c>
      <c r="AG241" s="34">
        <f t="shared" si="164"/>
        <v>157630.04999999999</v>
      </c>
      <c r="AH241" s="34">
        <f t="shared" si="164"/>
        <v>26887.95</v>
      </c>
      <c r="AI241" s="35">
        <f t="shared" si="164"/>
        <v>184518</v>
      </c>
    </row>
    <row r="242" spans="2:36" ht="19.5" customHeight="1" thickTop="1" thickBot="1">
      <c r="B242" s="224"/>
      <c r="C242" s="227"/>
      <c r="D242" s="227"/>
      <c r="E242" s="229"/>
      <c r="F242" s="232"/>
      <c r="G242" s="232"/>
      <c r="H242" s="229"/>
      <c r="I242" s="228"/>
      <c r="J242" s="225"/>
      <c r="K242" s="225"/>
      <c r="L242" s="229"/>
      <c r="M242" s="225"/>
      <c r="N242" s="196"/>
      <c r="O242" s="235"/>
      <c r="P242" s="235"/>
      <c r="Q242" s="234"/>
      <c r="R242" s="236" t="str">
        <f t="shared" si="149"/>
        <v/>
      </c>
      <c r="S242" s="234"/>
      <c r="T242" s="234"/>
      <c r="U242" s="238"/>
      <c r="X242" s="154"/>
      <c r="Y242" s="20" t="s">
        <v>11</v>
      </c>
      <c r="Z242" s="20"/>
      <c r="AA242" s="36"/>
      <c r="AB242" s="21"/>
      <c r="AC242" s="22">
        <v>0</v>
      </c>
      <c r="AD242" s="23">
        <f>AD235+AD241</f>
        <v>7695160.0499999989</v>
      </c>
      <c r="AE242" s="37">
        <v>0</v>
      </c>
      <c r="AF242" s="55">
        <f>AF235+AF241</f>
        <v>923152.95</v>
      </c>
      <c r="AG242" s="39">
        <f>AG235+AG241</f>
        <v>7695160.0499999989</v>
      </c>
      <c r="AH242" s="40">
        <f>AH235+AH241</f>
        <v>923152.95</v>
      </c>
      <c r="AI242" s="27">
        <f>AI235+AI241</f>
        <v>8618313</v>
      </c>
    </row>
    <row r="243" spans="2:36" ht="18.75" customHeight="1" thickTop="1">
      <c r="B243" s="224"/>
      <c r="C243" s="227"/>
      <c r="D243" s="227"/>
      <c r="E243" s="229"/>
      <c r="F243" s="232"/>
      <c r="G243" s="232"/>
      <c r="H243" s="229"/>
      <c r="I243" s="228"/>
      <c r="J243" s="225"/>
      <c r="K243" s="225"/>
      <c r="L243" s="229"/>
      <c r="M243" s="225"/>
      <c r="N243" s="196"/>
      <c r="O243" s="235"/>
      <c r="P243" s="235"/>
      <c r="Q243" s="234"/>
      <c r="R243" s="236" t="str">
        <f t="shared" si="149"/>
        <v/>
      </c>
      <c r="S243" s="234"/>
      <c r="T243" s="234"/>
      <c r="U243" s="237"/>
      <c r="X243" s="28"/>
      <c r="Y243" s="41" t="s">
        <v>12</v>
      </c>
      <c r="Z243" s="29">
        <v>0</v>
      </c>
      <c r="AA243" s="29">
        <v>0</v>
      </c>
      <c r="AB243" s="30">
        <v>0</v>
      </c>
      <c r="AC243" s="30">
        <v>0</v>
      </c>
      <c r="AD243" s="30">
        <v>0</v>
      </c>
      <c r="AE243" s="30">
        <v>0</v>
      </c>
      <c r="AF243" s="30">
        <v>0</v>
      </c>
      <c r="AG243" s="30">
        <v>0</v>
      </c>
      <c r="AH243" s="31">
        <v>0</v>
      </c>
      <c r="AI243" s="42">
        <v>0</v>
      </c>
    </row>
    <row r="244" spans="2:36" ht="18" customHeight="1">
      <c r="B244" s="224"/>
      <c r="C244" s="227"/>
      <c r="D244" s="227"/>
      <c r="E244" s="229"/>
      <c r="F244" s="232"/>
      <c r="G244" s="232"/>
      <c r="H244" s="229"/>
      <c r="I244" s="228"/>
      <c r="J244" s="225"/>
      <c r="K244" s="225"/>
      <c r="L244" s="229"/>
      <c r="M244" s="225"/>
      <c r="N244" s="196"/>
      <c r="O244" s="235"/>
      <c r="P244" s="235"/>
      <c r="Q244" s="234"/>
      <c r="R244" s="236" t="str">
        <f t="shared" si="149"/>
        <v/>
      </c>
      <c r="S244" s="234"/>
      <c r="T244" s="234"/>
      <c r="U244" s="238"/>
      <c r="X244" s="1"/>
      <c r="Y244" s="43" t="s">
        <v>22</v>
      </c>
      <c r="Z244" s="2"/>
      <c r="AA244" s="2"/>
      <c r="AB244" s="3"/>
      <c r="AC244" s="3">
        <v>0</v>
      </c>
      <c r="AD244" s="44">
        <f>AD235*5%</f>
        <v>376876.5</v>
      </c>
      <c r="AE244" s="44">
        <v>0</v>
      </c>
      <c r="AF244" s="44">
        <f>AF235*5%</f>
        <v>44813.25</v>
      </c>
      <c r="AG244" s="44">
        <f>AG235*5%</f>
        <v>376876.5</v>
      </c>
      <c r="AH244" s="45">
        <f>AH235*5%</f>
        <v>44813.25</v>
      </c>
      <c r="AI244" s="46">
        <f>AG244+AH244</f>
        <v>421689.75</v>
      </c>
    </row>
    <row r="245" spans="2:36" ht="18" customHeight="1">
      <c r="B245" s="224"/>
      <c r="C245" s="227"/>
      <c r="D245" s="227"/>
      <c r="E245" s="229"/>
      <c r="F245" s="232"/>
      <c r="G245" s="232"/>
      <c r="H245" s="229"/>
      <c r="I245" s="228"/>
      <c r="J245" s="225"/>
      <c r="K245" s="225"/>
      <c r="L245" s="229"/>
      <c r="M245" s="225"/>
      <c r="N245" s="196"/>
      <c r="O245" s="235"/>
      <c r="P245" s="235"/>
      <c r="Q245" s="234"/>
      <c r="R245" s="236" t="str">
        <f t="shared" si="149"/>
        <v/>
      </c>
      <c r="S245" s="234"/>
      <c r="T245" s="234"/>
      <c r="U245" s="238"/>
      <c r="X245" s="1"/>
      <c r="Y245" s="43" t="s">
        <v>53</v>
      </c>
      <c r="Z245" s="2"/>
      <c r="AA245" s="2"/>
      <c r="AB245" s="3"/>
      <c r="AC245" s="3"/>
      <c r="AD245" s="44"/>
      <c r="AE245" s="44"/>
      <c r="AF245" s="44"/>
      <c r="AG245" s="44">
        <v>0</v>
      </c>
      <c r="AH245" s="45">
        <v>0</v>
      </c>
      <c r="AI245" s="46">
        <f>AG245+AH245</f>
        <v>0</v>
      </c>
    </row>
    <row r="246" spans="2:36" ht="18" customHeight="1">
      <c r="B246" s="224"/>
      <c r="C246" s="227"/>
      <c r="D246" s="227"/>
      <c r="E246" s="229"/>
      <c r="F246" s="232"/>
      <c r="G246" s="232"/>
      <c r="H246" s="229"/>
      <c r="I246" s="228"/>
      <c r="J246" s="225"/>
      <c r="K246" s="225"/>
      <c r="L246" s="229"/>
      <c r="M246" s="225"/>
      <c r="N246" s="196"/>
      <c r="O246" s="235"/>
      <c r="P246" s="235"/>
      <c r="Q246" s="234"/>
      <c r="R246" s="236" t="str">
        <f t="shared" si="149"/>
        <v/>
      </c>
      <c r="S246" s="234"/>
      <c r="T246" s="234"/>
      <c r="U246" s="238"/>
      <c r="X246" s="1"/>
      <c r="Y246" s="43" t="s">
        <v>56</v>
      </c>
      <c r="Z246" s="2"/>
      <c r="AA246" s="2"/>
      <c r="AB246" s="3"/>
      <c r="AC246" s="3"/>
      <c r="AD246" s="44"/>
      <c r="AE246" s="44"/>
      <c r="AF246" s="44"/>
      <c r="AG246" s="44">
        <v>2173980</v>
      </c>
      <c r="AH246" s="45">
        <v>3363814.85</v>
      </c>
      <c r="AI246" s="46">
        <f t="shared" ref="AI246:AI249" si="165">AG246+AH246</f>
        <v>5537794.8499999996</v>
      </c>
    </row>
    <row r="247" spans="2:36" ht="18" customHeight="1">
      <c r="B247" s="224"/>
      <c r="C247" s="227"/>
      <c r="D247" s="227"/>
      <c r="E247" s="229"/>
      <c r="F247" s="232"/>
      <c r="G247" s="232"/>
      <c r="H247" s="229"/>
      <c r="I247" s="228"/>
      <c r="J247" s="225"/>
      <c r="K247" s="225"/>
      <c r="L247" s="229"/>
      <c r="M247" s="225"/>
      <c r="N247" s="196"/>
      <c r="O247" s="235"/>
      <c r="P247" s="235"/>
      <c r="Q247" s="234"/>
      <c r="R247" s="236" t="str">
        <f t="shared" si="149"/>
        <v/>
      </c>
      <c r="S247" s="234"/>
      <c r="T247" s="234"/>
      <c r="U247" s="237"/>
      <c r="X247" s="1"/>
      <c r="Y247" s="71" t="s">
        <v>57</v>
      </c>
      <c r="Z247" s="2"/>
      <c r="AA247" s="2"/>
      <c r="AB247" s="3"/>
      <c r="AC247" s="3"/>
      <c r="AD247" s="44"/>
      <c r="AE247" s="44"/>
      <c r="AF247" s="44"/>
      <c r="AG247" s="44">
        <v>991560.25</v>
      </c>
      <c r="AH247" s="45">
        <v>788928.45</v>
      </c>
      <c r="AI247" s="46">
        <f t="shared" si="165"/>
        <v>1780488.7</v>
      </c>
    </row>
    <row r="248" spans="2:36" ht="18" customHeight="1">
      <c r="B248" s="224"/>
      <c r="C248" s="227"/>
      <c r="D248" s="227"/>
      <c r="E248" s="229"/>
      <c r="F248" s="232"/>
      <c r="G248" s="232"/>
      <c r="H248" s="229"/>
      <c r="I248" s="228"/>
      <c r="J248" s="225"/>
      <c r="K248" s="225"/>
      <c r="L248" s="229"/>
      <c r="M248" s="225"/>
      <c r="N248" s="196"/>
      <c r="O248" s="235"/>
      <c r="P248" s="235"/>
      <c r="Q248" s="234"/>
      <c r="R248" s="236" t="str">
        <f t="shared" si="149"/>
        <v/>
      </c>
      <c r="S248" s="234"/>
      <c r="T248" s="234"/>
      <c r="U248" s="238"/>
      <c r="X248" s="1"/>
      <c r="Y248" s="43" t="s">
        <v>55</v>
      </c>
      <c r="Z248" s="2"/>
      <c r="AA248" s="2"/>
      <c r="AB248" s="3"/>
      <c r="AC248" s="3"/>
      <c r="AD248" s="44"/>
      <c r="AE248" s="44"/>
      <c r="AF248" s="44"/>
      <c r="AG248" s="44">
        <v>0</v>
      </c>
      <c r="AH248" s="45">
        <v>0</v>
      </c>
      <c r="AI248" s="46">
        <f t="shared" si="165"/>
        <v>0</v>
      </c>
    </row>
    <row r="249" spans="2:36" ht="18" customHeight="1">
      <c r="B249" s="224"/>
      <c r="C249" s="227"/>
      <c r="D249" s="227"/>
      <c r="E249" s="229"/>
      <c r="F249" s="232"/>
      <c r="G249" s="232"/>
      <c r="H249" s="229"/>
      <c r="I249" s="228"/>
      <c r="J249" s="225"/>
      <c r="K249" s="225"/>
      <c r="L249" s="229"/>
      <c r="M249" s="225"/>
      <c r="N249" s="196"/>
      <c r="O249" s="235"/>
      <c r="P249" s="235"/>
      <c r="Q249" s="234"/>
      <c r="R249" s="236" t="str">
        <f t="shared" si="149"/>
        <v/>
      </c>
      <c r="S249" s="234"/>
      <c r="T249" s="234"/>
      <c r="U249" s="238"/>
      <c r="X249" s="1"/>
      <c r="Y249" s="43" t="s">
        <v>99</v>
      </c>
      <c r="Z249" s="2"/>
      <c r="AA249" s="2"/>
      <c r="AB249" s="3"/>
      <c r="AC249" s="3"/>
      <c r="AD249" s="44"/>
      <c r="AE249" s="44"/>
      <c r="AF249" s="44"/>
      <c r="AG249" s="44">
        <v>0</v>
      </c>
      <c r="AH249" s="45">
        <v>53750</v>
      </c>
      <c r="AI249" s="46">
        <f t="shared" si="165"/>
        <v>53750</v>
      </c>
    </row>
    <row r="250" spans="2:36" ht="18.75" customHeight="1" thickBot="1">
      <c r="B250" s="224"/>
      <c r="C250" s="227"/>
      <c r="D250" s="227"/>
      <c r="E250" s="229"/>
      <c r="F250" s="232"/>
      <c r="G250" s="232"/>
      <c r="H250" s="229"/>
      <c r="I250" s="228"/>
      <c r="J250" s="225"/>
      <c r="K250" s="225"/>
      <c r="L250" s="229"/>
      <c r="M250" s="225"/>
      <c r="N250" s="196"/>
      <c r="O250" s="235"/>
      <c r="P250" s="235"/>
      <c r="Q250" s="234"/>
      <c r="R250" s="236" t="str">
        <f t="shared" si="149"/>
        <v/>
      </c>
      <c r="S250" s="234"/>
      <c r="T250" s="234"/>
      <c r="U250" s="238"/>
      <c r="X250" s="111"/>
      <c r="Y250" s="72" t="s">
        <v>13</v>
      </c>
      <c r="Z250" s="72"/>
      <c r="AA250" s="72"/>
      <c r="AB250" s="73"/>
      <c r="AC250" s="73"/>
      <c r="AD250" s="73"/>
      <c r="AE250" s="73"/>
      <c r="AF250" s="73"/>
      <c r="AG250" s="74">
        <f>SUM(AG243:AG249)</f>
        <v>3542416.75</v>
      </c>
      <c r="AH250" s="75">
        <f>SUM(AH243:AH249)</f>
        <v>4251306.55</v>
      </c>
      <c r="AI250" s="76">
        <f>SUM(AI243:AI249)</f>
        <v>7793723.2999999998</v>
      </c>
    </row>
    <row r="251" spans="2:36" ht="19.5" customHeight="1" thickTop="1" thickBot="1">
      <c r="B251" s="224"/>
      <c r="C251" s="227"/>
      <c r="D251" s="227"/>
      <c r="E251" s="229"/>
      <c r="F251" s="232"/>
      <c r="G251" s="232"/>
      <c r="H251" s="229"/>
      <c r="I251" s="228"/>
      <c r="J251" s="225"/>
      <c r="K251" s="225"/>
      <c r="L251" s="229"/>
      <c r="M251" s="225"/>
      <c r="N251" s="196"/>
      <c r="O251" s="235"/>
      <c r="P251" s="235"/>
      <c r="Q251" s="234"/>
      <c r="R251" s="236" t="str">
        <f t="shared" si="149"/>
        <v/>
      </c>
      <c r="S251" s="234"/>
      <c r="T251" s="234"/>
      <c r="U251" s="237"/>
      <c r="X251" s="154"/>
      <c r="Y251" s="20" t="s">
        <v>14</v>
      </c>
      <c r="Z251" s="20"/>
      <c r="AA251" s="20"/>
      <c r="AB251" s="21"/>
      <c r="AC251" s="21"/>
      <c r="AD251" s="21"/>
      <c r="AE251" s="21"/>
      <c r="AF251" s="21" t="s">
        <v>63</v>
      </c>
      <c r="AG251" s="77">
        <v>43311</v>
      </c>
      <c r="AH251" s="24">
        <f>AI251</f>
        <v>824589.70000000019</v>
      </c>
      <c r="AI251" s="78">
        <f>AI242-AI250</f>
        <v>824589.70000000019</v>
      </c>
    </row>
    <row r="252" spans="2:36" ht="17.25" customHeight="1" thickTop="1" thickBot="1">
      <c r="B252" s="224"/>
      <c r="C252" s="227"/>
      <c r="D252" s="227"/>
      <c r="E252" s="229"/>
      <c r="F252" s="232"/>
      <c r="G252" s="232"/>
      <c r="H252" s="229"/>
      <c r="I252" s="228"/>
      <c r="J252" s="225"/>
      <c r="K252" s="225"/>
      <c r="L252" s="229"/>
      <c r="M252" s="225"/>
      <c r="N252" s="196"/>
      <c r="O252" s="235"/>
      <c r="P252" s="235"/>
      <c r="Q252" s="234"/>
      <c r="R252" s="236" t="str">
        <f t="shared" si="149"/>
        <v/>
      </c>
      <c r="S252" s="234"/>
      <c r="T252" s="234"/>
      <c r="U252" s="238"/>
      <c r="X252" s="365" t="s">
        <v>16</v>
      </c>
      <c r="Y252" s="366"/>
      <c r="Z252" s="366"/>
      <c r="AA252" s="366"/>
      <c r="AB252" s="366"/>
      <c r="AC252" s="366"/>
      <c r="AD252" s="367"/>
      <c r="AE252" s="365" t="s">
        <v>62</v>
      </c>
      <c r="AF252" s="366"/>
      <c r="AG252" s="366"/>
      <c r="AH252" s="366"/>
      <c r="AI252" s="367"/>
    </row>
    <row r="253" spans="2:36" ht="18.75" customHeight="1" thickTop="1">
      <c r="B253" s="224"/>
      <c r="C253" s="227"/>
      <c r="D253" s="227"/>
      <c r="E253" s="229"/>
      <c r="F253" s="232"/>
      <c r="G253" s="232"/>
      <c r="H253" s="229"/>
      <c r="I253" s="228"/>
      <c r="J253" s="225"/>
      <c r="K253" s="225"/>
      <c r="L253" s="229"/>
      <c r="M253" s="225"/>
      <c r="N253" s="196"/>
      <c r="O253" s="235"/>
      <c r="P253" s="235"/>
      <c r="Q253" s="234"/>
      <c r="R253" s="236" t="str">
        <f t="shared" si="149"/>
        <v/>
      </c>
      <c r="S253" s="234"/>
      <c r="T253" s="234"/>
      <c r="U253" s="238"/>
      <c r="X253" s="153"/>
      <c r="Y253" s="122" t="s">
        <v>17</v>
      </c>
      <c r="Z253" s="122"/>
      <c r="AA253" s="122" t="s">
        <v>18</v>
      </c>
      <c r="AB253" s="153"/>
      <c r="AC253" s="368" t="s">
        <v>19</v>
      </c>
      <c r="AD253" s="368"/>
      <c r="AE253" s="368"/>
      <c r="AF253" s="158"/>
      <c r="AG253" s="368" t="s">
        <v>19</v>
      </c>
      <c r="AH253" s="368"/>
      <c r="AI253" s="368"/>
    </row>
    <row r="254" spans="2:36" s="164" customFormat="1" ht="15" customHeight="1">
      <c r="B254" s="224"/>
      <c r="C254" s="227"/>
      <c r="D254" s="227"/>
      <c r="E254" s="229"/>
      <c r="F254" s="232"/>
      <c r="G254" s="232"/>
      <c r="H254" s="229"/>
      <c r="I254" s="228"/>
      <c r="J254" s="225"/>
      <c r="K254" s="225"/>
      <c r="L254" s="229"/>
      <c r="M254" s="225"/>
      <c r="N254" s="196"/>
      <c r="O254" s="235"/>
      <c r="P254" s="235"/>
      <c r="Q254" s="234"/>
      <c r="R254" s="236" t="str">
        <f t="shared" si="149"/>
        <v/>
      </c>
      <c r="S254" s="234"/>
      <c r="T254" s="234"/>
      <c r="U254" s="238"/>
      <c r="AJ254"/>
    </row>
    <row r="255" spans="2:36" ht="18" customHeight="1">
      <c r="B255" s="224"/>
      <c r="C255" s="227"/>
      <c r="D255" s="227"/>
      <c r="E255" s="229"/>
      <c r="F255" s="232"/>
      <c r="G255" s="232"/>
      <c r="H255" s="229"/>
      <c r="I255" s="228"/>
      <c r="J255" s="225"/>
      <c r="K255" s="225"/>
      <c r="L255" s="229"/>
      <c r="M255" s="225"/>
      <c r="N255" s="196"/>
      <c r="O255" s="235"/>
      <c r="P255" s="235"/>
      <c r="Q255" s="234"/>
      <c r="R255" s="236" t="str">
        <f t="shared" si="149"/>
        <v/>
      </c>
      <c r="S255" s="234"/>
      <c r="T255" s="234"/>
      <c r="U255" s="237"/>
      <c r="X255" s="79" t="s">
        <v>0</v>
      </c>
      <c r="Y255" s="118"/>
      <c r="Z255" s="79"/>
      <c r="AA255" s="79"/>
      <c r="AB255" s="79"/>
      <c r="AC255" s="79"/>
      <c r="AD255" s="79"/>
      <c r="AE255" s="79"/>
      <c r="AF255" s="79"/>
      <c r="AG255" s="79"/>
      <c r="AH255" s="79"/>
      <c r="AI255" s="82">
        <v>25</v>
      </c>
      <c r="AJ255" s="164"/>
    </row>
    <row r="256" spans="2:36" ht="15.75" customHeight="1">
      <c r="B256" s="224"/>
      <c r="C256" s="227"/>
      <c r="D256" s="227"/>
      <c r="E256" s="229"/>
      <c r="F256" s="232"/>
      <c r="G256" s="232"/>
      <c r="H256" s="229"/>
      <c r="I256" s="228"/>
      <c r="J256" s="225"/>
      <c r="K256" s="225"/>
      <c r="L256" s="229"/>
      <c r="M256" s="225"/>
      <c r="N256" s="196"/>
      <c r="O256" s="235"/>
      <c r="P256" s="235"/>
      <c r="Q256" s="234"/>
      <c r="R256" s="236" t="str">
        <f t="shared" si="149"/>
        <v/>
      </c>
      <c r="S256" s="234"/>
      <c r="T256" s="234"/>
      <c r="U256" s="238"/>
      <c r="X256" s="358" t="s">
        <v>113</v>
      </c>
      <c r="Y256" s="358"/>
      <c r="Z256" s="358"/>
      <c r="AA256" s="358"/>
      <c r="AB256" s="358"/>
      <c r="AC256" s="358"/>
      <c r="AD256" s="358"/>
      <c r="AE256" s="358"/>
      <c r="AF256" s="358"/>
      <c r="AG256" s="358"/>
      <c r="AH256" s="358"/>
      <c r="AI256" s="358"/>
    </row>
    <row r="257" spans="2:36" ht="15.75" customHeight="1">
      <c r="B257" s="224"/>
      <c r="C257" s="227"/>
      <c r="D257" s="227"/>
      <c r="E257" s="229"/>
      <c r="F257" s="232"/>
      <c r="G257" s="232"/>
      <c r="H257" s="229"/>
      <c r="I257" s="228"/>
      <c r="J257" s="225"/>
      <c r="K257" s="225"/>
      <c r="L257" s="229"/>
      <c r="M257" s="225"/>
      <c r="N257" s="196"/>
      <c r="O257" s="235"/>
      <c r="P257" s="235"/>
      <c r="Q257" s="234"/>
      <c r="R257" s="236" t="str">
        <f t="shared" si="149"/>
        <v/>
      </c>
      <c r="S257" s="234"/>
      <c r="T257" s="234"/>
      <c r="U257" s="238"/>
      <c r="X257" s="359" t="s">
        <v>52</v>
      </c>
      <c r="Y257" s="359"/>
      <c r="Z257" s="359"/>
      <c r="AA257" s="359"/>
      <c r="AB257" s="359"/>
      <c r="AC257" s="359"/>
      <c r="AD257" s="359"/>
      <c r="AE257" s="359"/>
      <c r="AF257" s="359"/>
      <c r="AG257" s="359"/>
      <c r="AH257" s="359"/>
      <c r="AI257" s="359"/>
    </row>
    <row r="258" spans="2:36" ht="16.5" customHeight="1" thickBot="1">
      <c r="B258" s="224"/>
      <c r="C258" s="227"/>
      <c r="D258" s="227"/>
      <c r="E258" s="229"/>
      <c r="F258" s="232"/>
      <c r="G258" s="232"/>
      <c r="H258" s="229"/>
      <c r="I258" s="228"/>
      <c r="J258" s="225"/>
      <c r="K258" s="225"/>
      <c r="L258" s="229"/>
      <c r="M258" s="225"/>
      <c r="N258" s="196"/>
      <c r="O258" s="235"/>
      <c r="P258" s="235"/>
      <c r="Q258" s="234"/>
      <c r="R258" s="236" t="str">
        <f t="shared" si="149"/>
        <v/>
      </c>
      <c r="S258" s="234"/>
      <c r="T258" s="234"/>
      <c r="U258" s="238"/>
      <c r="X258" s="359" t="s">
        <v>114</v>
      </c>
      <c r="Y258" s="359"/>
      <c r="Z258" s="359"/>
      <c r="AA258" s="359"/>
      <c r="AB258" s="359"/>
      <c r="AC258" s="359"/>
      <c r="AD258" s="359"/>
      <c r="AE258" s="359"/>
      <c r="AF258" s="359"/>
      <c r="AG258" s="359"/>
      <c r="AH258" s="359"/>
      <c r="AI258" s="359"/>
    </row>
    <row r="259" spans="2:36" ht="17.25" customHeight="1" thickTop="1" thickBot="1">
      <c r="B259" s="224"/>
      <c r="C259" s="227"/>
      <c r="D259" s="227"/>
      <c r="E259" s="229"/>
      <c r="F259" s="232"/>
      <c r="G259" s="232"/>
      <c r="H259" s="229"/>
      <c r="I259" s="228"/>
      <c r="J259" s="225"/>
      <c r="K259" s="225"/>
      <c r="L259" s="229"/>
      <c r="M259" s="225"/>
      <c r="N259" s="196"/>
      <c r="O259" s="235"/>
      <c r="P259" s="235"/>
      <c r="Q259" s="234"/>
      <c r="R259" s="236" t="str">
        <f t="shared" si="149"/>
        <v/>
      </c>
      <c r="S259" s="234"/>
      <c r="T259" s="234"/>
      <c r="U259" s="237"/>
      <c r="X259" s="47" t="s">
        <v>4</v>
      </c>
      <c r="Y259" s="160" t="s">
        <v>47</v>
      </c>
      <c r="Z259" s="160" t="s">
        <v>6</v>
      </c>
      <c r="AA259" s="160" t="s">
        <v>21</v>
      </c>
      <c r="AB259" s="160" t="s">
        <v>29</v>
      </c>
      <c r="AC259" s="360" t="s">
        <v>7</v>
      </c>
      <c r="AD259" s="360"/>
      <c r="AE259" s="360"/>
      <c r="AF259" s="361"/>
      <c r="AG259" s="362" t="s">
        <v>33</v>
      </c>
      <c r="AH259" s="363"/>
      <c r="AI259" s="364"/>
    </row>
    <row r="260" spans="2:36" ht="16.5" customHeight="1" thickTop="1">
      <c r="B260" s="224"/>
      <c r="C260" s="227"/>
      <c r="D260" s="227"/>
      <c r="E260" s="229"/>
      <c r="F260" s="232"/>
      <c r="G260" s="232"/>
      <c r="H260" s="229"/>
      <c r="I260" s="228"/>
      <c r="J260" s="225"/>
      <c r="K260" s="225"/>
      <c r="L260" s="229"/>
      <c r="M260" s="225"/>
      <c r="N260" s="196"/>
      <c r="O260" s="235"/>
      <c r="P260" s="235"/>
      <c r="Q260" s="234"/>
      <c r="R260" s="236" t="str">
        <f t="shared" si="149"/>
        <v/>
      </c>
      <c r="S260" s="234"/>
      <c r="T260" s="234"/>
      <c r="U260" s="238"/>
      <c r="X260" s="1"/>
      <c r="Y260" s="29"/>
      <c r="Z260" s="85" t="s">
        <v>8</v>
      </c>
      <c r="AA260" s="85" t="s">
        <v>20</v>
      </c>
      <c r="AB260" s="85" t="s">
        <v>30</v>
      </c>
      <c r="AC260" s="63" t="s">
        <v>27</v>
      </c>
      <c r="AD260" s="64" t="s">
        <v>25</v>
      </c>
      <c r="AE260" s="65" t="s">
        <v>31</v>
      </c>
      <c r="AF260" s="66" t="s">
        <v>25</v>
      </c>
      <c r="AG260" s="64" t="s">
        <v>35</v>
      </c>
      <c r="AH260" s="119" t="s">
        <v>36</v>
      </c>
      <c r="AI260" s="120" t="s">
        <v>34</v>
      </c>
      <c r="AJ260">
        <v>9</v>
      </c>
    </row>
    <row r="261" spans="2:36" ht="18" customHeight="1">
      <c r="B261" s="224"/>
      <c r="C261" s="227"/>
      <c r="D261" s="227"/>
      <c r="E261" s="229"/>
      <c r="F261" s="232"/>
      <c r="G261" s="232"/>
      <c r="H261" s="229"/>
      <c r="I261" s="228"/>
      <c r="J261" s="225"/>
      <c r="K261" s="225"/>
      <c r="L261" s="229"/>
      <c r="M261" s="225"/>
      <c r="N261" s="196"/>
      <c r="O261" s="235"/>
      <c r="P261" s="235"/>
      <c r="Q261" s="234"/>
      <c r="R261" s="236" t="str">
        <f t="shared" si="149"/>
        <v/>
      </c>
      <c r="S261" s="234"/>
      <c r="T261" s="234"/>
      <c r="U261" s="238"/>
      <c r="X261" s="1"/>
      <c r="Y261" s="2" t="s">
        <v>41</v>
      </c>
      <c r="Z261" s="29" t="s">
        <v>8</v>
      </c>
      <c r="AA261" s="29" t="s">
        <v>42</v>
      </c>
      <c r="AB261" s="29" t="s">
        <v>9</v>
      </c>
      <c r="AC261" s="67" t="s">
        <v>28</v>
      </c>
      <c r="AD261" s="68" t="s">
        <v>26</v>
      </c>
      <c r="AE261" s="69" t="s">
        <v>10</v>
      </c>
      <c r="AF261" s="70" t="s">
        <v>32</v>
      </c>
      <c r="AG261" s="90" t="s">
        <v>28</v>
      </c>
      <c r="AH261" s="91" t="s">
        <v>37</v>
      </c>
      <c r="AI261" s="92" t="s">
        <v>38</v>
      </c>
    </row>
    <row r="262" spans="2:36" ht="18" customHeight="1">
      <c r="B262" s="224"/>
      <c r="C262" s="227"/>
      <c r="D262" s="227"/>
      <c r="E262" s="229"/>
      <c r="F262" s="232"/>
      <c r="G262" s="232"/>
      <c r="H262" s="229"/>
      <c r="I262" s="228"/>
      <c r="J262" s="225"/>
      <c r="K262" s="225"/>
      <c r="L262" s="229"/>
      <c r="M262" s="225"/>
      <c r="N262" s="196"/>
      <c r="O262" s="235"/>
      <c r="P262" s="235"/>
      <c r="Q262" s="234"/>
      <c r="R262" s="236" t="str">
        <f t="shared" si="149"/>
        <v/>
      </c>
      <c r="S262" s="234"/>
      <c r="T262" s="234"/>
      <c r="U262" s="238"/>
      <c r="X262" s="1">
        <v>1</v>
      </c>
      <c r="Y262" s="2" t="s">
        <v>58</v>
      </c>
      <c r="Z262" s="2"/>
      <c r="AA262" s="2"/>
      <c r="AB262" s="3">
        <v>750</v>
      </c>
      <c r="AC262" s="4">
        <v>10482.73</v>
      </c>
      <c r="AD262" s="5">
        <f>AC262*AB262</f>
        <v>7862047.5</v>
      </c>
      <c r="AE262" s="6">
        <v>3175.3240000000001</v>
      </c>
      <c r="AF262" s="7">
        <f>AE262*AB262</f>
        <v>2381493</v>
      </c>
      <c r="AG262" s="5">
        <f>AD262</f>
        <v>7862047.5</v>
      </c>
      <c r="AH262" s="8">
        <f>AF262</f>
        <v>2381493</v>
      </c>
      <c r="AI262" s="9">
        <f>AG262+AH262</f>
        <v>10243540.5</v>
      </c>
    </row>
    <row r="263" spans="2:36" ht="18" customHeight="1">
      <c r="B263" s="224"/>
      <c r="C263" s="227"/>
      <c r="D263" s="227"/>
      <c r="E263" s="229"/>
      <c r="F263" s="232"/>
      <c r="G263" s="232"/>
      <c r="H263" s="229"/>
      <c r="I263" s="228"/>
      <c r="J263" s="225"/>
      <c r="K263" s="225"/>
      <c r="L263" s="229"/>
      <c r="M263" s="225"/>
      <c r="N263" s="196"/>
      <c r="O263" s="235"/>
      <c r="P263" s="235"/>
      <c r="Q263" s="234"/>
      <c r="R263" s="236" t="str">
        <f t="shared" si="149"/>
        <v/>
      </c>
      <c r="S263" s="234"/>
      <c r="T263" s="234"/>
      <c r="U263" s="237"/>
      <c r="X263" s="1">
        <v>2</v>
      </c>
      <c r="Y263" s="2" t="s">
        <v>59</v>
      </c>
      <c r="Z263" s="2"/>
      <c r="AA263" s="2"/>
      <c r="AB263" s="3">
        <v>650</v>
      </c>
      <c r="AC263" s="4">
        <v>769.27</v>
      </c>
      <c r="AD263" s="5">
        <f t="shared" ref="AD263:AD266" si="166">AC263*AB263</f>
        <v>500025.5</v>
      </c>
      <c r="AE263" s="6">
        <v>0</v>
      </c>
      <c r="AF263" s="7">
        <f t="shared" ref="AF263:AF266" si="167">AE263*AB263</f>
        <v>0</v>
      </c>
      <c r="AG263" s="5">
        <f t="shared" ref="AG263:AG266" si="168">AD263</f>
        <v>500025.5</v>
      </c>
      <c r="AH263" s="8">
        <f t="shared" ref="AH263:AH266" si="169">AF263</f>
        <v>0</v>
      </c>
      <c r="AI263" s="9">
        <f t="shared" ref="AI263:AI266" si="170">AG263+AH263</f>
        <v>500025.5</v>
      </c>
    </row>
    <row r="264" spans="2:36" ht="18" customHeight="1">
      <c r="B264" s="224"/>
      <c r="C264" s="227"/>
      <c r="D264" s="227"/>
      <c r="E264" s="229"/>
      <c r="F264" s="232"/>
      <c r="G264" s="232"/>
      <c r="H264" s="229"/>
      <c r="I264" s="228"/>
      <c r="J264" s="225"/>
      <c r="K264" s="225"/>
      <c r="L264" s="229"/>
      <c r="M264" s="225"/>
      <c r="N264" s="196"/>
      <c r="O264" s="235"/>
      <c r="P264" s="235"/>
      <c r="Q264" s="234"/>
      <c r="R264" s="236" t="str">
        <f t="shared" si="149"/>
        <v/>
      </c>
      <c r="S264" s="234"/>
      <c r="T264" s="234"/>
      <c r="U264" s="238"/>
      <c r="X264" s="1"/>
      <c r="Y264" s="2" t="s">
        <v>60</v>
      </c>
      <c r="Z264" s="2"/>
      <c r="AA264" s="2"/>
      <c r="AB264" s="3">
        <v>200</v>
      </c>
      <c r="AC264" s="4">
        <v>358.61</v>
      </c>
      <c r="AD264" s="5">
        <f t="shared" si="166"/>
        <v>71722</v>
      </c>
      <c r="AE264" s="6">
        <v>270.44</v>
      </c>
      <c r="AF264" s="7">
        <f t="shared" si="167"/>
        <v>54088</v>
      </c>
      <c r="AG264" s="5">
        <f t="shared" si="168"/>
        <v>71722</v>
      </c>
      <c r="AH264" s="8">
        <f t="shared" si="169"/>
        <v>54088</v>
      </c>
      <c r="AI264" s="9">
        <f t="shared" si="170"/>
        <v>125810</v>
      </c>
    </row>
    <row r="265" spans="2:36" ht="18" customHeight="1">
      <c r="B265" s="224"/>
      <c r="C265" s="227"/>
      <c r="D265" s="227"/>
      <c r="E265" s="229"/>
      <c r="F265" s="232"/>
      <c r="G265" s="232"/>
      <c r="H265" s="229"/>
      <c r="I265" s="228"/>
      <c r="J265" s="225"/>
      <c r="K265" s="225"/>
      <c r="L265" s="229"/>
      <c r="M265" s="225"/>
      <c r="N265" s="196"/>
      <c r="O265" s="235"/>
      <c r="P265" s="235"/>
      <c r="Q265" s="234"/>
      <c r="R265" s="236" t="str">
        <f t="shared" si="149"/>
        <v/>
      </c>
      <c r="S265" s="234"/>
      <c r="T265" s="234"/>
      <c r="U265" s="238"/>
      <c r="X265" s="1"/>
      <c r="Y265" s="2"/>
      <c r="Z265" s="2"/>
      <c r="AA265" s="2"/>
      <c r="AB265" s="3"/>
      <c r="AC265" s="4"/>
      <c r="AD265" s="5">
        <f t="shared" si="166"/>
        <v>0</v>
      </c>
      <c r="AE265" s="6"/>
      <c r="AF265" s="7">
        <f t="shared" si="167"/>
        <v>0</v>
      </c>
      <c r="AG265" s="5">
        <f t="shared" si="168"/>
        <v>0</v>
      </c>
      <c r="AH265" s="8">
        <f t="shared" si="169"/>
        <v>0</v>
      </c>
      <c r="AI265" s="9">
        <f t="shared" si="170"/>
        <v>0</v>
      </c>
    </row>
    <row r="266" spans="2:36" ht="18.75" customHeight="1" thickBot="1">
      <c r="B266" s="224"/>
      <c r="C266" s="227"/>
      <c r="D266" s="227"/>
      <c r="E266" s="229"/>
      <c r="F266" s="232"/>
      <c r="G266" s="232"/>
      <c r="H266" s="229"/>
      <c r="I266" s="228"/>
      <c r="J266" s="225"/>
      <c r="K266" s="225"/>
      <c r="L266" s="229"/>
      <c r="M266" s="225"/>
      <c r="N266" s="196"/>
      <c r="O266" s="235"/>
      <c r="P266" s="235"/>
      <c r="Q266" s="234"/>
      <c r="R266" s="236" t="str">
        <f t="shared" si="149"/>
        <v/>
      </c>
      <c r="S266" s="234"/>
      <c r="T266" s="234"/>
      <c r="U266" s="238"/>
      <c r="X266" s="10"/>
      <c r="Y266" s="11"/>
      <c r="Z266" s="11"/>
      <c r="AA266" s="11"/>
      <c r="AB266" s="12"/>
      <c r="AC266" s="13"/>
      <c r="AD266" s="5">
        <f t="shared" si="166"/>
        <v>0</v>
      </c>
      <c r="AE266" s="15"/>
      <c r="AF266" s="7">
        <f t="shared" si="167"/>
        <v>0</v>
      </c>
      <c r="AG266" s="5">
        <f t="shared" si="168"/>
        <v>0</v>
      </c>
      <c r="AH266" s="8">
        <f t="shared" si="169"/>
        <v>0</v>
      </c>
      <c r="AI266" s="9">
        <f t="shared" si="170"/>
        <v>0</v>
      </c>
    </row>
    <row r="267" spans="2:36" ht="19.5" customHeight="1" thickTop="1" thickBot="1">
      <c r="B267" s="224"/>
      <c r="C267" s="227"/>
      <c r="D267" s="227"/>
      <c r="E267" s="229"/>
      <c r="F267" s="232"/>
      <c r="G267" s="232"/>
      <c r="H267" s="229"/>
      <c r="I267" s="228"/>
      <c r="J267" s="225"/>
      <c r="K267" s="225"/>
      <c r="L267" s="229"/>
      <c r="M267" s="225"/>
      <c r="N267" s="196"/>
      <c r="O267" s="235"/>
      <c r="P267" s="235"/>
      <c r="Q267" s="234"/>
      <c r="R267" s="236" t="str">
        <f t="shared" si="149"/>
        <v/>
      </c>
      <c r="S267" s="234"/>
      <c r="T267" s="234"/>
      <c r="U267" s="237"/>
      <c r="X267" s="154"/>
      <c r="Y267" s="20" t="s">
        <v>50</v>
      </c>
      <c r="Z267" s="20"/>
      <c r="AA267" s="20"/>
      <c r="AB267" s="21"/>
      <c r="AC267" s="22">
        <f t="shared" ref="AC267:AI267" si="171">SUM(AC262:AC266)</f>
        <v>11610.61</v>
      </c>
      <c r="AD267" s="23">
        <f t="shared" si="171"/>
        <v>8433795</v>
      </c>
      <c r="AE267" s="24">
        <f t="shared" si="171"/>
        <v>3445.7640000000001</v>
      </c>
      <c r="AF267" s="25">
        <f t="shared" si="171"/>
        <v>2435581</v>
      </c>
      <c r="AG267" s="23">
        <f t="shared" si="171"/>
        <v>8433795</v>
      </c>
      <c r="AH267" s="26">
        <f t="shared" si="171"/>
        <v>2435581</v>
      </c>
      <c r="AI267" s="27">
        <f t="shared" si="171"/>
        <v>10869376</v>
      </c>
    </row>
    <row r="268" spans="2:36" ht="18.75" customHeight="1" thickTop="1">
      <c r="B268" s="224"/>
      <c r="C268" s="227"/>
      <c r="D268" s="227"/>
      <c r="E268" s="229"/>
      <c r="F268" s="232"/>
      <c r="G268" s="232"/>
      <c r="H268" s="229"/>
      <c r="I268" s="228"/>
      <c r="J268" s="225"/>
      <c r="K268" s="225"/>
      <c r="L268" s="229"/>
      <c r="M268" s="225"/>
      <c r="N268" s="196"/>
      <c r="O268" s="235"/>
      <c r="P268" s="235"/>
      <c r="Q268" s="234"/>
      <c r="R268" s="236" t="str">
        <f t="shared" si="149"/>
        <v/>
      </c>
      <c r="S268" s="234"/>
      <c r="T268" s="234"/>
      <c r="U268" s="238"/>
      <c r="X268" s="47"/>
      <c r="Y268" s="159" t="s">
        <v>48</v>
      </c>
      <c r="Z268" s="159"/>
      <c r="AA268" s="159"/>
      <c r="AB268" s="49">
        <v>0</v>
      </c>
      <c r="AC268" s="50">
        <v>0</v>
      </c>
      <c r="AD268" s="51">
        <v>0</v>
      </c>
      <c r="AE268" s="53">
        <v>0</v>
      </c>
      <c r="AF268" s="51">
        <v>0</v>
      </c>
      <c r="AG268" s="51">
        <v>0</v>
      </c>
      <c r="AH268" s="51">
        <v>0</v>
      </c>
      <c r="AI268" s="54">
        <v>0</v>
      </c>
    </row>
    <row r="269" spans="2:36" ht="18" customHeight="1">
      <c r="B269" s="224"/>
      <c r="C269" s="227"/>
      <c r="D269" s="227"/>
      <c r="E269" s="229"/>
      <c r="F269" s="232"/>
      <c r="G269" s="232"/>
      <c r="H269" s="229"/>
      <c r="I269" s="228"/>
      <c r="J269" s="225"/>
      <c r="K269" s="225"/>
      <c r="L269" s="229"/>
      <c r="M269" s="225"/>
      <c r="N269" s="196"/>
      <c r="O269" s="235"/>
      <c r="P269" s="235"/>
      <c r="Q269" s="234"/>
      <c r="R269" s="236" t="str">
        <f t="shared" si="149"/>
        <v/>
      </c>
      <c r="S269" s="234"/>
      <c r="T269" s="234"/>
      <c r="U269" s="238"/>
      <c r="X269" s="1">
        <v>4</v>
      </c>
      <c r="Y269" s="2" t="s">
        <v>45</v>
      </c>
      <c r="Z269" s="2"/>
      <c r="AA269" s="2"/>
      <c r="AB269" s="3">
        <v>22.5</v>
      </c>
      <c r="AC269" s="4">
        <v>8200.7999999999993</v>
      </c>
      <c r="AD269" s="5">
        <f t="shared" ref="AD269" si="172">AC269*AB269</f>
        <v>184517.99999999997</v>
      </c>
      <c r="AE269" s="6">
        <v>1500</v>
      </c>
      <c r="AF269" s="5">
        <f t="shared" ref="AF269:AF271" si="173">AE269*AB269</f>
        <v>33750</v>
      </c>
      <c r="AG269" s="5">
        <f t="shared" ref="AG269:AG271" si="174">AD269</f>
        <v>184517.99999999997</v>
      </c>
      <c r="AH269" s="5">
        <f t="shared" ref="AH269:AH271" si="175">AF269</f>
        <v>33750</v>
      </c>
      <c r="AI269" s="9">
        <f t="shared" ref="AI269:AI271" si="176">AG269+AH269</f>
        <v>218267.99999999997</v>
      </c>
    </row>
    <row r="270" spans="2:36" ht="18" customHeight="1">
      <c r="B270" s="224"/>
      <c r="C270" s="227"/>
      <c r="D270" s="227"/>
      <c r="E270" s="229"/>
      <c r="F270" s="232"/>
      <c r="G270" s="232"/>
      <c r="H270" s="229"/>
      <c r="I270" s="228"/>
      <c r="J270" s="225"/>
      <c r="K270" s="225"/>
      <c r="L270" s="229"/>
      <c r="M270" s="225"/>
      <c r="N270" s="196"/>
      <c r="O270" s="235"/>
      <c r="P270" s="235"/>
      <c r="Q270" s="234"/>
      <c r="R270" s="236" t="str">
        <f t="shared" si="149"/>
        <v/>
      </c>
      <c r="S270" s="234"/>
      <c r="T270" s="234"/>
      <c r="U270" s="238"/>
      <c r="X270" s="1">
        <v>5</v>
      </c>
      <c r="Y270" s="2" t="s">
        <v>46</v>
      </c>
      <c r="Z270" s="2"/>
      <c r="AA270" s="2"/>
      <c r="AB270" s="3">
        <v>0</v>
      </c>
      <c r="AC270" s="4">
        <v>0</v>
      </c>
      <c r="AD270" s="5">
        <v>0</v>
      </c>
      <c r="AE270" s="6"/>
      <c r="AF270" s="5">
        <f t="shared" si="173"/>
        <v>0</v>
      </c>
      <c r="AG270" s="5">
        <f t="shared" si="174"/>
        <v>0</v>
      </c>
      <c r="AH270" s="5">
        <f t="shared" si="175"/>
        <v>0</v>
      </c>
      <c r="AI270" s="9">
        <f t="shared" si="176"/>
        <v>0</v>
      </c>
    </row>
    <row r="271" spans="2:36" ht="18" customHeight="1">
      <c r="B271" s="224"/>
      <c r="C271" s="227"/>
      <c r="D271" s="227"/>
      <c r="E271" s="229"/>
      <c r="F271" s="232"/>
      <c r="G271" s="232"/>
      <c r="H271" s="229"/>
      <c r="I271" s="228"/>
      <c r="J271" s="225"/>
      <c r="K271" s="225"/>
      <c r="L271" s="229"/>
      <c r="M271" s="225"/>
      <c r="N271" s="196"/>
      <c r="O271" s="235"/>
      <c r="P271" s="235"/>
      <c r="Q271" s="234"/>
      <c r="R271" s="236" t="str">
        <f t="shared" si="149"/>
        <v/>
      </c>
      <c r="S271" s="234"/>
      <c r="T271" s="234"/>
      <c r="U271" s="237"/>
      <c r="X271" s="1">
        <v>6</v>
      </c>
      <c r="Y271" s="2"/>
      <c r="Z271" s="2"/>
      <c r="AA271" s="2"/>
      <c r="AB271" s="3"/>
      <c r="AC271" s="4"/>
      <c r="AD271" s="5">
        <f t="shared" ref="AD271" si="177">AC271*AB271</f>
        <v>0</v>
      </c>
      <c r="AE271" s="6"/>
      <c r="AF271" s="5">
        <f t="shared" si="173"/>
        <v>0</v>
      </c>
      <c r="AG271" s="5">
        <f t="shared" si="174"/>
        <v>0</v>
      </c>
      <c r="AH271" s="5">
        <f t="shared" si="175"/>
        <v>0</v>
      </c>
      <c r="AI271" s="9">
        <f t="shared" si="176"/>
        <v>0</v>
      </c>
    </row>
    <row r="272" spans="2:36" ht="18" customHeight="1">
      <c r="B272" s="224"/>
      <c r="C272" s="227"/>
      <c r="D272" s="227"/>
      <c r="E272" s="229"/>
      <c r="F272" s="232"/>
      <c r="G272" s="232"/>
      <c r="H272" s="229"/>
      <c r="I272" s="228"/>
      <c r="J272" s="225"/>
      <c r="K272" s="225"/>
      <c r="L272" s="229"/>
      <c r="M272" s="225"/>
      <c r="N272" s="196"/>
      <c r="O272" s="235"/>
      <c r="P272" s="235"/>
      <c r="Q272" s="234"/>
      <c r="R272" s="236" t="str">
        <f t="shared" ref="R272:R319" si="178">IF(K272=0,"",(DATEDIF(K272,M272,"d")-15))</f>
        <v/>
      </c>
      <c r="S272" s="234"/>
      <c r="T272" s="234"/>
      <c r="U272" s="238"/>
      <c r="X272" s="10"/>
      <c r="Y272" s="11"/>
      <c r="Z272" s="11"/>
      <c r="AA272" s="11"/>
      <c r="AB272" s="12"/>
      <c r="AC272" s="13"/>
      <c r="AD272" s="52"/>
      <c r="AE272" s="15"/>
      <c r="AF272" s="52"/>
      <c r="AG272" s="52"/>
      <c r="AH272" s="52"/>
      <c r="AI272" s="18"/>
    </row>
    <row r="273" spans="2:36" ht="18.75" customHeight="1" thickBot="1">
      <c r="B273" s="224"/>
      <c r="C273" s="227"/>
      <c r="D273" s="227"/>
      <c r="E273" s="229"/>
      <c r="F273" s="232"/>
      <c r="G273" s="232"/>
      <c r="H273" s="229"/>
      <c r="I273" s="228"/>
      <c r="J273" s="225"/>
      <c r="K273" s="225"/>
      <c r="L273" s="229"/>
      <c r="M273" s="225"/>
      <c r="N273" s="196"/>
      <c r="O273" s="235"/>
      <c r="P273" s="235"/>
      <c r="Q273" s="234"/>
      <c r="R273" s="236" t="str">
        <f t="shared" si="178"/>
        <v/>
      </c>
      <c r="S273" s="234"/>
      <c r="T273" s="234"/>
      <c r="U273" s="238"/>
      <c r="X273" s="32"/>
      <c r="Y273" s="33" t="s">
        <v>49</v>
      </c>
      <c r="Z273" s="33"/>
      <c r="AA273" s="33"/>
      <c r="AB273" s="34"/>
      <c r="AC273" s="34">
        <f t="shared" ref="AC273:AI273" si="179">SUM(AC268:AC272)</f>
        <v>8200.7999999999993</v>
      </c>
      <c r="AD273" s="34">
        <f t="shared" si="179"/>
        <v>184517.99999999997</v>
      </c>
      <c r="AE273" s="34">
        <f t="shared" si="179"/>
        <v>1500</v>
      </c>
      <c r="AF273" s="34">
        <f t="shared" si="179"/>
        <v>33750</v>
      </c>
      <c r="AG273" s="34">
        <f t="shared" si="179"/>
        <v>184517.99999999997</v>
      </c>
      <c r="AH273" s="34">
        <f t="shared" si="179"/>
        <v>33750</v>
      </c>
      <c r="AI273" s="35">
        <f t="shared" si="179"/>
        <v>218267.99999999997</v>
      </c>
    </row>
    <row r="274" spans="2:36" ht="19.5" customHeight="1" thickTop="1" thickBot="1">
      <c r="B274" s="224"/>
      <c r="C274" s="227"/>
      <c r="D274" s="227"/>
      <c r="E274" s="229"/>
      <c r="F274" s="232"/>
      <c r="G274" s="232"/>
      <c r="H274" s="229"/>
      <c r="I274" s="228"/>
      <c r="J274" s="225"/>
      <c r="K274" s="225"/>
      <c r="L274" s="229"/>
      <c r="M274" s="225"/>
      <c r="N274" s="196"/>
      <c r="O274" s="235"/>
      <c r="P274" s="235"/>
      <c r="Q274" s="234"/>
      <c r="R274" s="236" t="str">
        <f t="shared" si="178"/>
        <v/>
      </c>
      <c r="S274" s="234"/>
      <c r="T274" s="234"/>
      <c r="U274" s="238"/>
      <c r="X274" s="154"/>
      <c r="Y274" s="20" t="s">
        <v>11</v>
      </c>
      <c r="Z274" s="20"/>
      <c r="AA274" s="36"/>
      <c r="AB274" s="21"/>
      <c r="AC274" s="22">
        <v>0</v>
      </c>
      <c r="AD274" s="23">
        <f>AD267+AD273</f>
        <v>8618313</v>
      </c>
      <c r="AE274" s="37">
        <v>0</v>
      </c>
      <c r="AF274" s="55">
        <f>AF267+AF273</f>
        <v>2469331</v>
      </c>
      <c r="AG274" s="39">
        <f>AG267+AG273</f>
        <v>8618313</v>
      </c>
      <c r="AH274" s="40">
        <f>AH267+AH273</f>
        <v>2469331</v>
      </c>
      <c r="AI274" s="27">
        <f>AI267+AI273</f>
        <v>11087644</v>
      </c>
    </row>
    <row r="275" spans="2:36" ht="18.75" customHeight="1" thickTop="1">
      <c r="B275" s="224"/>
      <c r="C275" s="227"/>
      <c r="D275" s="227"/>
      <c r="E275" s="229"/>
      <c r="F275" s="232"/>
      <c r="G275" s="232"/>
      <c r="H275" s="229"/>
      <c r="I275" s="228"/>
      <c r="J275" s="225"/>
      <c r="K275" s="225"/>
      <c r="L275" s="229"/>
      <c r="M275" s="225"/>
      <c r="N275" s="196"/>
      <c r="O275" s="235"/>
      <c r="P275" s="235"/>
      <c r="Q275" s="234"/>
      <c r="R275" s="236" t="str">
        <f t="shared" si="178"/>
        <v/>
      </c>
      <c r="S275" s="234"/>
      <c r="T275" s="234"/>
      <c r="U275" s="237"/>
      <c r="X275" s="28"/>
      <c r="Y275" s="41" t="s">
        <v>12</v>
      </c>
      <c r="Z275" s="29">
        <v>0</v>
      </c>
      <c r="AA275" s="29">
        <v>0</v>
      </c>
      <c r="AB275" s="30">
        <v>0</v>
      </c>
      <c r="AC275" s="30">
        <v>0</v>
      </c>
      <c r="AD275" s="30">
        <v>0</v>
      </c>
      <c r="AE275" s="30">
        <v>0</v>
      </c>
      <c r="AF275" s="30">
        <v>0</v>
      </c>
      <c r="AG275" s="30">
        <v>0</v>
      </c>
      <c r="AH275" s="31">
        <v>0</v>
      </c>
      <c r="AI275" s="42">
        <v>0</v>
      </c>
    </row>
    <row r="276" spans="2:36" ht="18" customHeight="1">
      <c r="B276" s="224"/>
      <c r="C276" s="227"/>
      <c r="D276" s="227"/>
      <c r="E276" s="229"/>
      <c r="F276" s="232"/>
      <c r="G276" s="232"/>
      <c r="H276" s="229"/>
      <c r="I276" s="228"/>
      <c r="J276" s="225"/>
      <c r="K276" s="225"/>
      <c r="L276" s="229"/>
      <c r="M276" s="225"/>
      <c r="N276" s="196"/>
      <c r="O276" s="235"/>
      <c r="P276" s="235"/>
      <c r="Q276" s="234"/>
      <c r="R276" s="236" t="str">
        <f t="shared" si="178"/>
        <v/>
      </c>
      <c r="S276" s="234"/>
      <c r="T276" s="234"/>
      <c r="U276" s="238"/>
      <c r="X276" s="1"/>
      <c r="Y276" s="43" t="s">
        <v>22</v>
      </c>
      <c r="Z276" s="2"/>
      <c r="AA276" s="2"/>
      <c r="AB276" s="3"/>
      <c r="AC276" s="3">
        <v>0</v>
      </c>
      <c r="AD276" s="44">
        <f>AD267*5%</f>
        <v>421689.75</v>
      </c>
      <c r="AE276" s="44">
        <v>0</v>
      </c>
      <c r="AF276" s="44">
        <f>AF267*5%</f>
        <v>121779.05</v>
      </c>
      <c r="AG276" s="44">
        <f>AG267*5%</f>
        <v>421689.75</v>
      </c>
      <c r="AH276" s="45">
        <f>AH267*5%</f>
        <v>121779.05</v>
      </c>
      <c r="AI276" s="46">
        <f>AG276+AH276</f>
        <v>543468.80000000005</v>
      </c>
    </row>
    <row r="277" spans="2:36" ht="18" customHeight="1">
      <c r="B277" s="224"/>
      <c r="C277" s="227"/>
      <c r="D277" s="227"/>
      <c r="E277" s="229"/>
      <c r="F277" s="232"/>
      <c r="G277" s="232"/>
      <c r="H277" s="229"/>
      <c r="I277" s="228"/>
      <c r="J277" s="225"/>
      <c r="K277" s="225"/>
      <c r="L277" s="229"/>
      <c r="M277" s="225"/>
      <c r="N277" s="196"/>
      <c r="O277" s="235"/>
      <c r="P277" s="235"/>
      <c r="Q277" s="234"/>
      <c r="R277" s="236" t="str">
        <f t="shared" si="178"/>
        <v/>
      </c>
      <c r="S277" s="234"/>
      <c r="T277" s="234"/>
      <c r="U277" s="238"/>
      <c r="X277" s="1"/>
      <c r="Y277" s="43" t="s">
        <v>53</v>
      </c>
      <c r="Z277" s="2"/>
      <c r="AA277" s="2"/>
      <c r="AB277" s="3"/>
      <c r="AC277" s="3"/>
      <c r="AD277" s="44"/>
      <c r="AE277" s="44"/>
      <c r="AF277" s="44"/>
      <c r="AG277" s="44">
        <v>0</v>
      </c>
      <c r="AH277" s="45">
        <v>0</v>
      </c>
      <c r="AI277" s="46">
        <f>AG277+AH277</f>
        <v>0</v>
      </c>
    </row>
    <row r="278" spans="2:36" ht="18" customHeight="1">
      <c r="B278" s="224"/>
      <c r="C278" s="227"/>
      <c r="D278" s="227"/>
      <c r="E278" s="229"/>
      <c r="F278" s="232"/>
      <c r="G278" s="232"/>
      <c r="H278" s="229"/>
      <c r="I278" s="228"/>
      <c r="J278" s="225"/>
      <c r="K278" s="225"/>
      <c r="L278" s="229"/>
      <c r="M278" s="225"/>
      <c r="N278" s="196"/>
      <c r="O278" s="235"/>
      <c r="P278" s="235"/>
      <c r="Q278" s="234"/>
      <c r="R278" s="236" t="str">
        <f t="shared" si="178"/>
        <v/>
      </c>
      <c r="S278" s="234"/>
      <c r="T278" s="234"/>
      <c r="U278" s="238"/>
      <c r="X278" s="1"/>
      <c r="Y278" s="43" t="s">
        <v>56</v>
      </c>
      <c r="Z278" s="2"/>
      <c r="AA278" s="2"/>
      <c r="AB278" s="3"/>
      <c r="AC278" s="3"/>
      <c r="AD278" s="44"/>
      <c r="AE278" s="44"/>
      <c r="AF278" s="44"/>
      <c r="AG278" s="44">
        <v>2173980</v>
      </c>
      <c r="AH278" s="45">
        <v>3363814.85</v>
      </c>
      <c r="AI278" s="46">
        <f t="shared" ref="AI278:AI281" si="180">AG278+AH278</f>
        <v>5537794.8499999996</v>
      </c>
    </row>
    <row r="279" spans="2:36" ht="18" customHeight="1">
      <c r="B279" s="224"/>
      <c r="C279" s="227"/>
      <c r="D279" s="227"/>
      <c r="E279" s="229"/>
      <c r="F279" s="232"/>
      <c r="G279" s="232"/>
      <c r="H279" s="229"/>
      <c r="I279" s="228"/>
      <c r="J279" s="225"/>
      <c r="K279" s="225"/>
      <c r="L279" s="229"/>
      <c r="M279" s="225"/>
      <c r="N279" s="196"/>
      <c r="O279" s="235"/>
      <c r="P279" s="235"/>
      <c r="Q279" s="234"/>
      <c r="R279" s="236" t="str">
        <f t="shared" si="178"/>
        <v/>
      </c>
      <c r="S279" s="234"/>
      <c r="T279" s="234"/>
      <c r="U279" s="237"/>
      <c r="X279" s="1"/>
      <c r="Y279" s="71" t="s">
        <v>57</v>
      </c>
      <c r="Z279" s="2"/>
      <c r="AA279" s="2"/>
      <c r="AB279" s="3"/>
      <c r="AC279" s="3"/>
      <c r="AD279" s="44"/>
      <c r="AE279" s="44"/>
      <c r="AF279" s="44"/>
      <c r="AG279" s="44">
        <v>1780488.7</v>
      </c>
      <c r="AH279" s="45">
        <v>824589.7</v>
      </c>
      <c r="AI279" s="46">
        <f t="shared" si="180"/>
        <v>2605078.4</v>
      </c>
    </row>
    <row r="280" spans="2:36" ht="18" customHeight="1">
      <c r="B280" s="224"/>
      <c r="C280" s="227"/>
      <c r="D280" s="227"/>
      <c r="E280" s="229"/>
      <c r="F280" s="232"/>
      <c r="G280" s="232"/>
      <c r="H280" s="229"/>
      <c r="I280" s="228"/>
      <c r="J280" s="225"/>
      <c r="K280" s="225"/>
      <c r="L280" s="229"/>
      <c r="M280" s="225"/>
      <c r="N280" s="196"/>
      <c r="O280" s="235"/>
      <c r="P280" s="235"/>
      <c r="Q280" s="234"/>
      <c r="R280" s="236" t="str">
        <f t="shared" si="178"/>
        <v/>
      </c>
      <c r="S280" s="234"/>
      <c r="T280" s="234"/>
      <c r="U280" s="238"/>
      <c r="X280" s="1"/>
      <c r="Y280" s="43" t="s">
        <v>55</v>
      </c>
      <c r="Z280" s="2"/>
      <c r="AA280" s="2"/>
      <c r="AB280" s="3"/>
      <c r="AC280" s="3"/>
      <c r="AD280" s="44"/>
      <c r="AE280" s="44"/>
      <c r="AF280" s="44"/>
      <c r="AG280" s="44">
        <v>0</v>
      </c>
      <c r="AH280" s="45">
        <v>0</v>
      </c>
      <c r="AI280" s="46">
        <f t="shared" si="180"/>
        <v>0</v>
      </c>
    </row>
    <row r="281" spans="2:36" ht="18" customHeight="1">
      <c r="B281" s="224"/>
      <c r="C281" s="227"/>
      <c r="D281" s="227"/>
      <c r="E281" s="229"/>
      <c r="F281" s="232"/>
      <c r="G281" s="232"/>
      <c r="H281" s="229"/>
      <c r="I281" s="228"/>
      <c r="J281" s="225"/>
      <c r="K281" s="225"/>
      <c r="L281" s="229"/>
      <c r="M281" s="225"/>
      <c r="N281" s="196"/>
      <c r="O281" s="235"/>
      <c r="P281" s="235"/>
      <c r="Q281" s="234"/>
      <c r="R281" s="236" t="str">
        <f t="shared" si="178"/>
        <v/>
      </c>
      <c r="S281" s="234"/>
      <c r="T281" s="234"/>
      <c r="U281" s="238"/>
      <c r="X281" s="1"/>
      <c r="Y281" s="43" t="s">
        <v>99</v>
      </c>
      <c r="Z281" s="2"/>
      <c r="AA281" s="2"/>
      <c r="AB281" s="3"/>
      <c r="AC281" s="3"/>
      <c r="AD281" s="44"/>
      <c r="AE281" s="44"/>
      <c r="AF281" s="44"/>
      <c r="AG281" s="44">
        <v>0</v>
      </c>
      <c r="AH281" s="45">
        <v>53750</v>
      </c>
      <c r="AI281" s="46">
        <f t="shared" si="180"/>
        <v>53750</v>
      </c>
    </row>
    <row r="282" spans="2:36" ht="18.75" customHeight="1" thickBot="1">
      <c r="B282" s="224"/>
      <c r="C282" s="227"/>
      <c r="D282" s="227"/>
      <c r="E282" s="229"/>
      <c r="F282" s="232"/>
      <c r="G282" s="232"/>
      <c r="H282" s="229"/>
      <c r="I282" s="228"/>
      <c r="J282" s="225"/>
      <c r="K282" s="225"/>
      <c r="L282" s="229"/>
      <c r="M282" s="225"/>
      <c r="N282" s="196"/>
      <c r="O282" s="235"/>
      <c r="P282" s="235"/>
      <c r="Q282" s="234"/>
      <c r="R282" s="236" t="str">
        <f t="shared" si="178"/>
        <v/>
      </c>
      <c r="S282" s="234"/>
      <c r="T282" s="234"/>
      <c r="U282" s="238"/>
      <c r="X282" s="111"/>
      <c r="Y282" s="72" t="s">
        <v>13</v>
      </c>
      <c r="Z282" s="72"/>
      <c r="AA282" s="72"/>
      <c r="AB282" s="73"/>
      <c r="AC282" s="73"/>
      <c r="AD282" s="73"/>
      <c r="AE282" s="73"/>
      <c r="AF282" s="73"/>
      <c r="AG282" s="74">
        <f>SUM(AG275:AG281)</f>
        <v>4376158.45</v>
      </c>
      <c r="AH282" s="75">
        <f>SUM(AH275:AH281)</f>
        <v>4363933.5999999996</v>
      </c>
      <c r="AI282" s="76">
        <f>SUM(AI275:AI281)</f>
        <v>8740092.0499999989</v>
      </c>
    </row>
    <row r="283" spans="2:36" ht="19.5" customHeight="1" thickTop="1" thickBot="1">
      <c r="B283" s="224"/>
      <c r="C283" s="227"/>
      <c r="D283" s="227"/>
      <c r="E283" s="229"/>
      <c r="F283" s="232"/>
      <c r="G283" s="232"/>
      <c r="H283" s="229"/>
      <c r="I283" s="228"/>
      <c r="J283" s="225"/>
      <c r="K283" s="225"/>
      <c r="L283" s="229"/>
      <c r="M283" s="225"/>
      <c r="N283" s="196"/>
      <c r="O283" s="235"/>
      <c r="P283" s="235"/>
      <c r="Q283" s="234"/>
      <c r="R283" s="236" t="str">
        <f t="shared" si="178"/>
        <v/>
      </c>
      <c r="S283" s="234"/>
      <c r="T283" s="234"/>
      <c r="U283" s="237"/>
      <c r="X283" s="154"/>
      <c r="Y283" s="20" t="s">
        <v>14</v>
      </c>
      <c r="Z283" s="20"/>
      <c r="AA283" s="20"/>
      <c r="AB283" s="21"/>
      <c r="AC283" s="21"/>
      <c r="AD283" s="21"/>
      <c r="AE283" s="21"/>
      <c r="AF283" s="21" t="s">
        <v>63</v>
      </c>
      <c r="AG283" s="77">
        <v>43376</v>
      </c>
      <c r="AH283" s="24">
        <f>AI283</f>
        <v>2347551.9500000011</v>
      </c>
      <c r="AI283" s="78">
        <f>AI274-AI282</f>
        <v>2347551.9500000011</v>
      </c>
    </row>
    <row r="284" spans="2:36" ht="17.25" customHeight="1" thickTop="1" thickBot="1">
      <c r="B284" s="224"/>
      <c r="C284" s="227"/>
      <c r="D284" s="227"/>
      <c r="E284" s="229"/>
      <c r="F284" s="232"/>
      <c r="G284" s="232"/>
      <c r="H284" s="229"/>
      <c r="I284" s="228"/>
      <c r="J284" s="225"/>
      <c r="K284" s="225"/>
      <c r="L284" s="229"/>
      <c r="M284" s="225"/>
      <c r="N284" s="196"/>
      <c r="O284" s="235"/>
      <c r="P284" s="235"/>
      <c r="Q284" s="234"/>
      <c r="R284" s="236" t="str">
        <f t="shared" si="178"/>
        <v/>
      </c>
      <c r="S284" s="234"/>
      <c r="T284" s="234"/>
      <c r="U284" s="238"/>
      <c r="X284" s="365" t="s">
        <v>16</v>
      </c>
      <c r="Y284" s="366"/>
      <c r="Z284" s="366"/>
      <c r="AA284" s="366"/>
      <c r="AB284" s="366"/>
      <c r="AC284" s="366"/>
      <c r="AD284" s="367"/>
      <c r="AE284" s="365" t="s">
        <v>62</v>
      </c>
      <c r="AF284" s="366"/>
      <c r="AG284" s="366"/>
      <c r="AH284" s="366"/>
      <c r="AI284" s="367"/>
    </row>
    <row r="285" spans="2:36" ht="18.75" customHeight="1" thickTop="1">
      <c r="B285" s="224"/>
      <c r="C285" s="227"/>
      <c r="D285" s="227"/>
      <c r="E285" s="229"/>
      <c r="F285" s="232"/>
      <c r="G285" s="232"/>
      <c r="H285" s="229"/>
      <c r="I285" s="228"/>
      <c r="J285" s="225"/>
      <c r="K285" s="225"/>
      <c r="L285" s="229"/>
      <c r="M285" s="225"/>
      <c r="N285" s="196"/>
      <c r="O285" s="235"/>
      <c r="P285" s="235"/>
      <c r="Q285" s="234"/>
      <c r="R285" s="236" t="str">
        <f t="shared" si="178"/>
        <v/>
      </c>
      <c r="S285" s="234"/>
      <c r="T285" s="234"/>
      <c r="U285" s="238"/>
      <c r="X285" s="153"/>
      <c r="Y285" s="122" t="s">
        <v>17</v>
      </c>
      <c r="Z285" s="122"/>
      <c r="AA285" s="122" t="s">
        <v>18</v>
      </c>
      <c r="AB285" s="153"/>
      <c r="AC285" s="368" t="s">
        <v>19</v>
      </c>
      <c r="AD285" s="368"/>
      <c r="AE285" s="368"/>
      <c r="AF285" s="158"/>
      <c r="AG285" s="368" t="s">
        <v>19</v>
      </c>
      <c r="AH285" s="368"/>
      <c r="AI285" s="368"/>
    </row>
    <row r="286" spans="2:36" s="164" customFormat="1" ht="15" customHeight="1">
      <c r="B286" s="224"/>
      <c r="C286" s="227"/>
      <c r="D286" s="227"/>
      <c r="E286" s="229"/>
      <c r="F286" s="232"/>
      <c r="G286" s="232"/>
      <c r="H286" s="229"/>
      <c r="I286" s="228"/>
      <c r="J286" s="225"/>
      <c r="K286" s="225"/>
      <c r="L286" s="229"/>
      <c r="M286" s="225"/>
      <c r="N286" s="196"/>
      <c r="O286" s="235"/>
      <c r="P286" s="235"/>
      <c r="Q286" s="234"/>
      <c r="R286" s="236" t="str">
        <f t="shared" si="178"/>
        <v/>
      </c>
      <c r="S286" s="234"/>
      <c r="T286" s="234"/>
      <c r="U286" s="238"/>
      <c r="AJ286"/>
    </row>
    <row r="287" spans="2:36" ht="18" customHeight="1">
      <c r="B287" s="224"/>
      <c r="C287" s="227"/>
      <c r="D287" s="227"/>
      <c r="E287" s="229"/>
      <c r="F287" s="232"/>
      <c r="G287" s="232"/>
      <c r="H287" s="229"/>
      <c r="I287" s="228"/>
      <c r="J287" s="225"/>
      <c r="K287" s="225"/>
      <c r="L287" s="229"/>
      <c r="M287" s="225"/>
      <c r="N287" s="196"/>
      <c r="O287" s="235"/>
      <c r="P287" s="235"/>
      <c r="Q287" s="234"/>
      <c r="R287" s="236" t="str">
        <f t="shared" si="178"/>
        <v/>
      </c>
      <c r="S287" s="234"/>
      <c r="T287" s="234"/>
      <c r="U287" s="237"/>
      <c r="X287" s="79" t="s">
        <v>0</v>
      </c>
      <c r="Y287" s="118"/>
      <c r="Z287" s="79"/>
      <c r="AA287" s="79"/>
      <c r="AB287" s="79"/>
      <c r="AC287" s="79"/>
      <c r="AD287" s="79"/>
      <c r="AE287" s="79"/>
      <c r="AF287" s="79"/>
      <c r="AG287" s="79"/>
      <c r="AH287" s="79"/>
      <c r="AI287" s="82">
        <v>26</v>
      </c>
      <c r="AJ287" s="164"/>
    </row>
    <row r="288" spans="2:36" ht="15.75" customHeight="1">
      <c r="B288" s="224"/>
      <c r="C288" s="227"/>
      <c r="D288" s="227"/>
      <c r="E288" s="229"/>
      <c r="F288" s="232"/>
      <c r="G288" s="232"/>
      <c r="H288" s="229"/>
      <c r="I288" s="228"/>
      <c r="J288" s="225"/>
      <c r="K288" s="225"/>
      <c r="L288" s="229"/>
      <c r="M288" s="225"/>
      <c r="N288" s="196"/>
      <c r="O288" s="235"/>
      <c r="P288" s="235"/>
      <c r="Q288" s="234"/>
      <c r="R288" s="236" t="str">
        <f t="shared" si="178"/>
        <v/>
      </c>
      <c r="S288" s="234"/>
      <c r="T288" s="234"/>
      <c r="U288" s="238"/>
      <c r="X288" s="358" t="s">
        <v>115</v>
      </c>
      <c r="Y288" s="358"/>
      <c r="Z288" s="358"/>
      <c r="AA288" s="358"/>
      <c r="AB288" s="358"/>
      <c r="AC288" s="358"/>
      <c r="AD288" s="358"/>
      <c r="AE288" s="358"/>
      <c r="AF288" s="358"/>
      <c r="AG288" s="358"/>
      <c r="AH288" s="358"/>
      <c r="AI288" s="358"/>
    </row>
    <row r="289" spans="2:36" ht="15.75" customHeight="1">
      <c r="B289" s="224"/>
      <c r="C289" s="227"/>
      <c r="D289" s="227"/>
      <c r="E289" s="229"/>
      <c r="F289" s="232"/>
      <c r="G289" s="232"/>
      <c r="H289" s="229"/>
      <c r="I289" s="228"/>
      <c r="J289" s="225"/>
      <c r="K289" s="225"/>
      <c r="L289" s="229"/>
      <c r="M289" s="225"/>
      <c r="N289" s="196"/>
      <c r="O289" s="235"/>
      <c r="P289" s="235"/>
      <c r="Q289" s="234"/>
      <c r="R289" s="236" t="str">
        <f t="shared" si="178"/>
        <v/>
      </c>
      <c r="S289" s="234"/>
      <c r="T289" s="234"/>
      <c r="U289" s="238"/>
      <c r="X289" s="359" t="s">
        <v>52</v>
      </c>
      <c r="Y289" s="359"/>
      <c r="Z289" s="359"/>
      <c r="AA289" s="359"/>
      <c r="AB289" s="359"/>
      <c r="AC289" s="359"/>
      <c r="AD289" s="359"/>
      <c r="AE289" s="359"/>
      <c r="AF289" s="359"/>
      <c r="AG289" s="359"/>
      <c r="AH289" s="359"/>
      <c r="AI289" s="359"/>
    </row>
    <row r="290" spans="2:36" ht="16.5" customHeight="1" thickBot="1">
      <c r="B290" s="224"/>
      <c r="C290" s="227"/>
      <c r="D290" s="227"/>
      <c r="E290" s="229"/>
      <c r="F290" s="232"/>
      <c r="G290" s="232"/>
      <c r="H290" s="229"/>
      <c r="I290" s="228"/>
      <c r="J290" s="225"/>
      <c r="K290" s="225"/>
      <c r="L290" s="229"/>
      <c r="M290" s="225"/>
      <c r="N290" s="196"/>
      <c r="O290" s="235"/>
      <c r="P290" s="235"/>
      <c r="Q290" s="234"/>
      <c r="R290" s="236" t="str">
        <f t="shared" si="178"/>
        <v/>
      </c>
      <c r="S290" s="234"/>
      <c r="T290" s="234"/>
      <c r="U290" s="238"/>
      <c r="X290" s="359" t="s">
        <v>116</v>
      </c>
      <c r="Y290" s="359"/>
      <c r="Z290" s="359"/>
      <c r="AA290" s="359"/>
      <c r="AB290" s="359"/>
      <c r="AC290" s="359"/>
      <c r="AD290" s="359"/>
      <c r="AE290" s="359"/>
      <c r="AF290" s="359"/>
      <c r="AG290" s="359"/>
      <c r="AH290" s="359"/>
      <c r="AI290" s="359"/>
    </row>
    <row r="291" spans="2:36" ht="17.25" customHeight="1" thickTop="1" thickBot="1">
      <c r="B291" s="224"/>
      <c r="C291" s="227"/>
      <c r="D291" s="227"/>
      <c r="E291" s="229"/>
      <c r="F291" s="232"/>
      <c r="G291" s="232"/>
      <c r="H291" s="229"/>
      <c r="I291" s="228"/>
      <c r="J291" s="225"/>
      <c r="K291" s="225"/>
      <c r="L291" s="229"/>
      <c r="M291" s="225"/>
      <c r="N291" s="196"/>
      <c r="O291" s="235"/>
      <c r="P291" s="235"/>
      <c r="Q291" s="234"/>
      <c r="R291" s="236" t="str">
        <f t="shared" si="178"/>
        <v/>
      </c>
      <c r="S291" s="234"/>
      <c r="T291" s="234"/>
      <c r="U291" s="237"/>
      <c r="X291" s="47" t="s">
        <v>4</v>
      </c>
      <c r="Y291" s="160" t="s">
        <v>47</v>
      </c>
      <c r="Z291" s="160" t="s">
        <v>6</v>
      </c>
      <c r="AA291" s="160" t="s">
        <v>21</v>
      </c>
      <c r="AB291" s="160" t="s">
        <v>29</v>
      </c>
      <c r="AC291" s="360" t="s">
        <v>7</v>
      </c>
      <c r="AD291" s="360"/>
      <c r="AE291" s="360"/>
      <c r="AF291" s="361"/>
      <c r="AG291" s="362" t="s">
        <v>33</v>
      </c>
      <c r="AH291" s="363"/>
      <c r="AI291" s="364"/>
    </row>
    <row r="292" spans="2:36" ht="16.5" customHeight="1" thickTop="1">
      <c r="B292" s="224"/>
      <c r="C292" s="227"/>
      <c r="D292" s="227"/>
      <c r="E292" s="229"/>
      <c r="F292" s="232"/>
      <c r="G292" s="232"/>
      <c r="H292" s="229"/>
      <c r="I292" s="228"/>
      <c r="J292" s="225"/>
      <c r="K292" s="225"/>
      <c r="L292" s="229"/>
      <c r="M292" s="225"/>
      <c r="N292" s="196"/>
      <c r="O292" s="235"/>
      <c r="P292" s="235"/>
      <c r="Q292" s="234"/>
      <c r="R292" s="236" t="str">
        <f t="shared" si="178"/>
        <v/>
      </c>
      <c r="S292" s="234"/>
      <c r="T292" s="234"/>
      <c r="U292" s="238"/>
      <c r="X292" s="1"/>
      <c r="Y292" s="29"/>
      <c r="Z292" s="85" t="s">
        <v>8</v>
      </c>
      <c r="AA292" s="85" t="s">
        <v>20</v>
      </c>
      <c r="AB292" s="85" t="s">
        <v>30</v>
      </c>
      <c r="AC292" s="63" t="s">
        <v>27</v>
      </c>
      <c r="AD292" s="64" t="s">
        <v>25</v>
      </c>
      <c r="AE292" s="65" t="s">
        <v>31</v>
      </c>
      <c r="AF292" s="66" t="s">
        <v>25</v>
      </c>
      <c r="AG292" s="64" t="s">
        <v>35</v>
      </c>
      <c r="AH292" s="119" t="s">
        <v>36</v>
      </c>
      <c r="AI292" s="120" t="s">
        <v>34</v>
      </c>
      <c r="AJ292">
        <v>10</v>
      </c>
    </row>
    <row r="293" spans="2:36" ht="18" customHeight="1">
      <c r="B293" s="224"/>
      <c r="C293" s="227"/>
      <c r="D293" s="227"/>
      <c r="E293" s="229"/>
      <c r="F293" s="232"/>
      <c r="G293" s="232"/>
      <c r="H293" s="229"/>
      <c r="I293" s="228"/>
      <c r="J293" s="225"/>
      <c r="K293" s="225"/>
      <c r="L293" s="229"/>
      <c r="M293" s="225"/>
      <c r="N293" s="196"/>
      <c r="O293" s="235"/>
      <c r="P293" s="235"/>
      <c r="Q293" s="234"/>
      <c r="R293" s="236" t="str">
        <f t="shared" si="178"/>
        <v/>
      </c>
      <c r="S293" s="234"/>
      <c r="T293" s="234"/>
      <c r="U293" s="238"/>
      <c r="X293" s="1"/>
      <c r="Y293" s="2" t="s">
        <v>41</v>
      </c>
      <c r="Z293" s="29" t="s">
        <v>8</v>
      </c>
      <c r="AA293" s="29" t="s">
        <v>42</v>
      </c>
      <c r="AB293" s="29" t="s">
        <v>9</v>
      </c>
      <c r="AC293" s="67" t="s">
        <v>28</v>
      </c>
      <c r="AD293" s="68" t="s">
        <v>26</v>
      </c>
      <c r="AE293" s="69" t="s">
        <v>10</v>
      </c>
      <c r="AF293" s="70" t="s">
        <v>32</v>
      </c>
      <c r="AG293" s="90" t="s">
        <v>28</v>
      </c>
      <c r="AH293" s="91" t="s">
        <v>37</v>
      </c>
      <c r="AI293" s="92" t="s">
        <v>38</v>
      </c>
    </row>
    <row r="294" spans="2:36" ht="18" customHeight="1">
      <c r="B294" s="224"/>
      <c r="C294" s="227"/>
      <c r="D294" s="227"/>
      <c r="E294" s="229"/>
      <c r="F294" s="232"/>
      <c r="G294" s="232"/>
      <c r="H294" s="229"/>
      <c r="I294" s="228"/>
      <c r="J294" s="225"/>
      <c r="K294" s="225"/>
      <c r="L294" s="229"/>
      <c r="M294" s="225"/>
      <c r="N294" s="196"/>
      <c r="O294" s="235"/>
      <c r="P294" s="235"/>
      <c r="Q294" s="234"/>
      <c r="R294" s="236" t="str">
        <f t="shared" si="178"/>
        <v/>
      </c>
      <c r="S294" s="234"/>
      <c r="T294" s="234"/>
      <c r="U294" s="238"/>
      <c r="X294" s="1">
        <v>1</v>
      </c>
      <c r="Y294" s="2" t="s">
        <v>58</v>
      </c>
      <c r="Z294" s="2"/>
      <c r="AA294" s="2"/>
      <c r="AB294" s="3">
        <v>750</v>
      </c>
      <c r="AC294" s="4">
        <v>13658.05</v>
      </c>
      <c r="AD294" s="5">
        <f>AC294*AB294</f>
        <v>10243537.5</v>
      </c>
      <c r="AE294" s="6">
        <v>1589.4069999999999</v>
      </c>
      <c r="AF294" s="7">
        <f>AE294*AB294</f>
        <v>1192055.25</v>
      </c>
      <c r="AG294" s="5">
        <f>AD294</f>
        <v>10243537.5</v>
      </c>
      <c r="AH294" s="8">
        <f>AF294</f>
        <v>1192055.25</v>
      </c>
      <c r="AI294" s="9">
        <f>AG294+AH294</f>
        <v>11435592.75</v>
      </c>
    </row>
    <row r="295" spans="2:36" ht="18" customHeight="1">
      <c r="B295" s="224"/>
      <c r="C295" s="227"/>
      <c r="D295" s="227"/>
      <c r="E295" s="229"/>
      <c r="F295" s="232"/>
      <c r="G295" s="232"/>
      <c r="H295" s="229"/>
      <c r="I295" s="228"/>
      <c r="J295" s="225"/>
      <c r="K295" s="225"/>
      <c r="L295" s="229"/>
      <c r="M295" s="225"/>
      <c r="N295" s="196"/>
      <c r="O295" s="235"/>
      <c r="P295" s="235"/>
      <c r="Q295" s="234"/>
      <c r="R295" s="236" t="str">
        <f t="shared" si="178"/>
        <v/>
      </c>
      <c r="S295" s="234"/>
      <c r="T295" s="234"/>
      <c r="U295" s="237"/>
      <c r="X295" s="1">
        <v>2</v>
      </c>
      <c r="Y295" s="2" t="s">
        <v>59</v>
      </c>
      <c r="Z295" s="2"/>
      <c r="AA295" s="2"/>
      <c r="AB295" s="3">
        <v>650</v>
      </c>
      <c r="AC295" s="4">
        <v>769.27</v>
      </c>
      <c r="AD295" s="5">
        <f t="shared" ref="AD295:AD298" si="181">AC295*AB295</f>
        <v>500025.5</v>
      </c>
      <c r="AE295" s="6">
        <v>0</v>
      </c>
      <c r="AF295" s="7">
        <f t="shared" ref="AF295:AF298" si="182">AE295*AB295</f>
        <v>0</v>
      </c>
      <c r="AG295" s="5">
        <f t="shared" ref="AG295:AG298" si="183">AD295</f>
        <v>500025.5</v>
      </c>
      <c r="AH295" s="8">
        <f t="shared" ref="AH295:AH298" si="184">AF295</f>
        <v>0</v>
      </c>
      <c r="AI295" s="9">
        <f t="shared" ref="AI295:AI298" si="185">AG295+AH295</f>
        <v>500025.5</v>
      </c>
    </row>
    <row r="296" spans="2:36" ht="18" customHeight="1">
      <c r="B296" s="224"/>
      <c r="C296" s="227"/>
      <c r="D296" s="227"/>
      <c r="E296" s="229"/>
      <c r="F296" s="232"/>
      <c r="G296" s="232"/>
      <c r="H296" s="229"/>
      <c r="I296" s="228"/>
      <c r="J296" s="225"/>
      <c r="K296" s="225"/>
      <c r="L296" s="229"/>
      <c r="M296" s="225"/>
      <c r="N296" s="196"/>
      <c r="O296" s="235"/>
      <c r="P296" s="235"/>
      <c r="Q296" s="234"/>
      <c r="R296" s="236" t="str">
        <f t="shared" si="178"/>
        <v/>
      </c>
      <c r="S296" s="234"/>
      <c r="T296" s="234"/>
      <c r="U296" s="238"/>
      <c r="X296" s="1"/>
      <c r="Y296" s="2" t="s">
        <v>60</v>
      </c>
      <c r="Z296" s="2"/>
      <c r="AA296" s="2"/>
      <c r="AB296" s="3">
        <v>200</v>
      </c>
      <c r="AC296" s="4">
        <v>629.04999999999995</v>
      </c>
      <c r="AD296" s="5">
        <f t="shared" si="181"/>
        <v>125809.99999999999</v>
      </c>
      <c r="AE296" s="6">
        <v>59.14</v>
      </c>
      <c r="AF296" s="7">
        <f t="shared" si="182"/>
        <v>11828</v>
      </c>
      <c r="AG296" s="5">
        <f t="shared" si="183"/>
        <v>125809.99999999999</v>
      </c>
      <c r="AH296" s="8">
        <f t="shared" si="184"/>
        <v>11828</v>
      </c>
      <c r="AI296" s="9">
        <f t="shared" si="185"/>
        <v>137638</v>
      </c>
    </row>
    <row r="297" spans="2:36" ht="18" customHeight="1">
      <c r="B297" s="224"/>
      <c r="C297" s="227"/>
      <c r="D297" s="227"/>
      <c r="E297" s="229"/>
      <c r="F297" s="232"/>
      <c r="G297" s="232"/>
      <c r="H297" s="229"/>
      <c r="I297" s="228"/>
      <c r="J297" s="225"/>
      <c r="K297" s="225"/>
      <c r="L297" s="229"/>
      <c r="M297" s="225"/>
      <c r="N297" s="196"/>
      <c r="O297" s="235"/>
      <c r="P297" s="235"/>
      <c r="Q297" s="234"/>
      <c r="R297" s="236" t="str">
        <f t="shared" si="178"/>
        <v/>
      </c>
      <c r="S297" s="234"/>
      <c r="T297" s="234"/>
      <c r="U297" s="238"/>
      <c r="X297" s="1"/>
      <c r="Y297" s="2"/>
      <c r="Z297" s="2"/>
      <c r="AA297" s="2"/>
      <c r="AB297" s="3"/>
      <c r="AC297" s="4"/>
      <c r="AD297" s="5">
        <f t="shared" si="181"/>
        <v>0</v>
      </c>
      <c r="AE297" s="6"/>
      <c r="AF297" s="7">
        <f t="shared" si="182"/>
        <v>0</v>
      </c>
      <c r="AG297" s="5">
        <f t="shared" si="183"/>
        <v>0</v>
      </c>
      <c r="AH297" s="8">
        <f t="shared" si="184"/>
        <v>0</v>
      </c>
      <c r="AI297" s="9">
        <f t="shared" si="185"/>
        <v>0</v>
      </c>
    </row>
    <row r="298" spans="2:36" ht="18.75" customHeight="1" thickBot="1">
      <c r="B298" s="224"/>
      <c r="C298" s="227"/>
      <c r="D298" s="227"/>
      <c r="E298" s="229"/>
      <c r="F298" s="232"/>
      <c r="G298" s="232"/>
      <c r="H298" s="229"/>
      <c r="I298" s="228"/>
      <c r="J298" s="225"/>
      <c r="K298" s="225"/>
      <c r="L298" s="229"/>
      <c r="M298" s="225"/>
      <c r="N298" s="196"/>
      <c r="O298" s="235"/>
      <c r="P298" s="235"/>
      <c r="Q298" s="234"/>
      <c r="R298" s="236" t="str">
        <f t="shared" si="178"/>
        <v/>
      </c>
      <c r="S298" s="234"/>
      <c r="T298" s="234"/>
      <c r="U298" s="238"/>
      <c r="X298" s="10"/>
      <c r="Y298" s="11"/>
      <c r="Z298" s="11"/>
      <c r="AA298" s="11"/>
      <c r="AB298" s="12"/>
      <c r="AC298" s="13"/>
      <c r="AD298" s="5">
        <f t="shared" si="181"/>
        <v>0</v>
      </c>
      <c r="AE298" s="15"/>
      <c r="AF298" s="7">
        <f t="shared" si="182"/>
        <v>0</v>
      </c>
      <c r="AG298" s="5">
        <f t="shared" si="183"/>
        <v>0</v>
      </c>
      <c r="AH298" s="8">
        <f t="shared" si="184"/>
        <v>0</v>
      </c>
      <c r="AI298" s="9">
        <f t="shared" si="185"/>
        <v>0</v>
      </c>
    </row>
    <row r="299" spans="2:36" ht="19.5" customHeight="1" thickTop="1" thickBot="1">
      <c r="B299" s="224"/>
      <c r="C299" s="227"/>
      <c r="D299" s="227"/>
      <c r="E299" s="229"/>
      <c r="F299" s="232"/>
      <c r="G299" s="232"/>
      <c r="H299" s="229"/>
      <c r="I299" s="228"/>
      <c r="J299" s="225"/>
      <c r="K299" s="225"/>
      <c r="L299" s="229"/>
      <c r="M299" s="225"/>
      <c r="N299" s="196"/>
      <c r="O299" s="235"/>
      <c r="P299" s="235"/>
      <c r="Q299" s="234"/>
      <c r="R299" s="236" t="str">
        <f t="shared" si="178"/>
        <v/>
      </c>
      <c r="S299" s="234"/>
      <c r="T299" s="234"/>
      <c r="U299" s="237"/>
      <c r="X299" s="154"/>
      <c r="Y299" s="20" t="s">
        <v>50</v>
      </c>
      <c r="Z299" s="20"/>
      <c r="AA299" s="20"/>
      <c r="AB299" s="21"/>
      <c r="AC299" s="22">
        <f t="shared" ref="AC299:AI299" si="186">SUM(AC294:AC298)</f>
        <v>15056.369999999999</v>
      </c>
      <c r="AD299" s="23">
        <f t="shared" si="186"/>
        <v>10869373</v>
      </c>
      <c r="AE299" s="24">
        <f t="shared" si="186"/>
        <v>1648.547</v>
      </c>
      <c r="AF299" s="25">
        <f t="shared" si="186"/>
        <v>1203883.25</v>
      </c>
      <c r="AG299" s="23">
        <f t="shared" si="186"/>
        <v>10869373</v>
      </c>
      <c r="AH299" s="26">
        <f t="shared" si="186"/>
        <v>1203883.25</v>
      </c>
      <c r="AI299" s="27">
        <f t="shared" si="186"/>
        <v>12073256.25</v>
      </c>
    </row>
    <row r="300" spans="2:36" ht="18.75" customHeight="1" thickTop="1">
      <c r="B300" s="224"/>
      <c r="C300" s="227"/>
      <c r="D300" s="227"/>
      <c r="E300" s="229"/>
      <c r="F300" s="232"/>
      <c r="G300" s="232"/>
      <c r="H300" s="229"/>
      <c r="I300" s="228"/>
      <c r="J300" s="225"/>
      <c r="K300" s="225"/>
      <c r="L300" s="229"/>
      <c r="M300" s="225"/>
      <c r="N300" s="196"/>
      <c r="O300" s="235"/>
      <c r="P300" s="235"/>
      <c r="Q300" s="234"/>
      <c r="R300" s="236" t="str">
        <f t="shared" si="178"/>
        <v/>
      </c>
      <c r="S300" s="234"/>
      <c r="T300" s="234"/>
      <c r="U300" s="238"/>
      <c r="X300" s="47"/>
      <c r="Y300" s="159" t="s">
        <v>48</v>
      </c>
      <c r="Z300" s="159"/>
      <c r="AA300" s="159"/>
      <c r="AB300" s="49">
        <v>0</v>
      </c>
      <c r="AC300" s="50">
        <v>0</v>
      </c>
      <c r="AD300" s="51">
        <v>0</v>
      </c>
      <c r="AE300" s="53">
        <v>0</v>
      </c>
      <c r="AF300" s="51">
        <v>0</v>
      </c>
      <c r="AG300" s="51">
        <v>0</v>
      </c>
      <c r="AH300" s="51">
        <v>0</v>
      </c>
      <c r="AI300" s="54">
        <v>0</v>
      </c>
    </row>
    <row r="301" spans="2:36" ht="18" customHeight="1">
      <c r="B301" s="224"/>
      <c r="C301" s="227"/>
      <c r="D301" s="227"/>
      <c r="E301" s="229"/>
      <c r="F301" s="232"/>
      <c r="G301" s="232"/>
      <c r="H301" s="229"/>
      <c r="I301" s="228"/>
      <c r="J301" s="225"/>
      <c r="K301" s="225"/>
      <c r="L301" s="229"/>
      <c r="M301" s="225"/>
      <c r="N301" s="196"/>
      <c r="O301" s="235"/>
      <c r="P301" s="235"/>
      <c r="Q301" s="234"/>
      <c r="R301" s="236" t="str">
        <f t="shared" si="178"/>
        <v/>
      </c>
      <c r="S301" s="234"/>
      <c r="T301" s="234"/>
      <c r="U301" s="238"/>
      <c r="X301" s="1">
        <v>4</v>
      </c>
      <c r="Y301" s="2" t="s">
        <v>45</v>
      </c>
      <c r="Z301" s="2"/>
      <c r="AA301" s="2"/>
      <c r="AB301" s="3">
        <v>22.5</v>
      </c>
      <c r="AC301" s="4">
        <v>9700.7999999999993</v>
      </c>
      <c r="AD301" s="5">
        <f t="shared" ref="AD301" si="187">AC301*AB301</f>
        <v>218267.99999999997</v>
      </c>
      <c r="AE301" s="6">
        <v>2495.4609999999998</v>
      </c>
      <c r="AF301" s="5">
        <f t="shared" ref="AF301:AF303" si="188">AE301*AB301</f>
        <v>56147.872499999998</v>
      </c>
      <c r="AG301" s="5">
        <f t="shared" ref="AG301:AG303" si="189">AD301</f>
        <v>218267.99999999997</v>
      </c>
      <c r="AH301" s="5">
        <f t="shared" ref="AH301:AH303" si="190">AF301</f>
        <v>56147.872499999998</v>
      </c>
      <c r="AI301" s="9">
        <f t="shared" ref="AI301:AI303" si="191">AG301+AH301</f>
        <v>274415.87249999994</v>
      </c>
    </row>
    <row r="302" spans="2:36" ht="18" customHeight="1">
      <c r="B302" s="224"/>
      <c r="C302" s="227"/>
      <c r="D302" s="227"/>
      <c r="E302" s="229"/>
      <c r="F302" s="232"/>
      <c r="G302" s="232"/>
      <c r="H302" s="229"/>
      <c r="I302" s="228"/>
      <c r="J302" s="225"/>
      <c r="K302" s="225"/>
      <c r="L302" s="229"/>
      <c r="M302" s="225"/>
      <c r="N302" s="196"/>
      <c r="O302" s="235"/>
      <c r="P302" s="235"/>
      <c r="Q302" s="234"/>
      <c r="R302" s="236" t="str">
        <f t="shared" si="178"/>
        <v/>
      </c>
      <c r="S302" s="234"/>
      <c r="T302" s="234"/>
      <c r="U302" s="238"/>
      <c r="X302" s="1">
        <v>5</v>
      </c>
      <c r="Y302" s="2" t="s">
        <v>46</v>
      </c>
      <c r="Z302" s="2"/>
      <c r="AA302" s="2"/>
      <c r="AB302" s="3">
        <v>0</v>
      </c>
      <c r="AC302" s="4">
        <v>0</v>
      </c>
      <c r="AD302" s="5">
        <v>0</v>
      </c>
      <c r="AE302" s="6"/>
      <c r="AF302" s="5">
        <f t="shared" si="188"/>
        <v>0</v>
      </c>
      <c r="AG302" s="5">
        <f t="shared" si="189"/>
        <v>0</v>
      </c>
      <c r="AH302" s="5">
        <f t="shared" si="190"/>
        <v>0</v>
      </c>
      <c r="AI302" s="9">
        <f t="shared" si="191"/>
        <v>0</v>
      </c>
    </row>
    <row r="303" spans="2:36" ht="18" customHeight="1">
      <c r="B303" s="224"/>
      <c r="C303" s="227"/>
      <c r="D303" s="227"/>
      <c r="E303" s="229"/>
      <c r="F303" s="232"/>
      <c r="G303" s="232"/>
      <c r="H303" s="229"/>
      <c r="I303" s="228"/>
      <c r="J303" s="225"/>
      <c r="K303" s="225"/>
      <c r="L303" s="229"/>
      <c r="M303" s="225"/>
      <c r="N303" s="196"/>
      <c r="O303" s="235"/>
      <c r="P303" s="235"/>
      <c r="Q303" s="234"/>
      <c r="R303" s="236" t="str">
        <f t="shared" si="178"/>
        <v/>
      </c>
      <c r="S303" s="234"/>
      <c r="T303" s="234"/>
      <c r="U303" s="237"/>
      <c r="X303" s="1">
        <v>6</v>
      </c>
      <c r="Y303" s="2"/>
      <c r="Z303" s="2"/>
      <c r="AA303" s="2"/>
      <c r="AB303" s="3"/>
      <c r="AC303" s="4"/>
      <c r="AD303" s="5">
        <f t="shared" ref="AD303" si="192">AC303*AB303</f>
        <v>0</v>
      </c>
      <c r="AE303" s="6"/>
      <c r="AF303" s="5">
        <f t="shared" si="188"/>
        <v>0</v>
      </c>
      <c r="AG303" s="5">
        <f t="shared" si="189"/>
        <v>0</v>
      </c>
      <c r="AH303" s="5">
        <f t="shared" si="190"/>
        <v>0</v>
      </c>
      <c r="AI303" s="9">
        <f t="shared" si="191"/>
        <v>0</v>
      </c>
    </row>
    <row r="304" spans="2:36" ht="18" customHeight="1">
      <c r="B304" s="224"/>
      <c r="C304" s="227"/>
      <c r="D304" s="227"/>
      <c r="E304" s="229"/>
      <c r="F304" s="232"/>
      <c r="G304" s="232"/>
      <c r="H304" s="229"/>
      <c r="I304" s="228"/>
      <c r="J304" s="225"/>
      <c r="K304" s="225"/>
      <c r="L304" s="229"/>
      <c r="M304" s="225"/>
      <c r="N304" s="196"/>
      <c r="O304" s="235"/>
      <c r="P304" s="235"/>
      <c r="Q304" s="234"/>
      <c r="R304" s="236" t="str">
        <f t="shared" si="178"/>
        <v/>
      </c>
      <c r="S304" s="234"/>
      <c r="T304" s="234"/>
      <c r="U304" s="238"/>
      <c r="X304" s="10"/>
      <c r="Y304" s="11"/>
      <c r="Z304" s="11"/>
      <c r="AA304" s="11"/>
      <c r="AB304" s="12"/>
      <c r="AC304" s="13"/>
      <c r="AD304" s="52"/>
      <c r="AE304" s="15"/>
      <c r="AF304" s="52"/>
      <c r="AG304" s="52"/>
      <c r="AH304" s="52"/>
      <c r="AI304" s="18"/>
    </row>
    <row r="305" spans="2:36" ht="18.75" customHeight="1" thickBot="1">
      <c r="B305" s="224"/>
      <c r="C305" s="227"/>
      <c r="D305" s="227"/>
      <c r="E305" s="229"/>
      <c r="F305" s="232"/>
      <c r="G305" s="232"/>
      <c r="H305" s="229"/>
      <c r="I305" s="228"/>
      <c r="J305" s="225"/>
      <c r="K305" s="225"/>
      <c r="L305" s="229"/>
      <c r="M305" s="225"/>
      <c r="N305" s="196"/>
      <c r="O305" s="235"/>
      <c r="P305" s="235"/>
      <c r="Q305" s="234"/>
      <c r="R305" s="236" t="str">
        <f t="shared" si="178"/>
        <v/>
      </c>
      <c r="S305" s="234"/>
      <c r="T305" s="234"/>
      <c r="U305" s="238"/>
      <c r="X305" s="32"/>
      <c r="Y305" s="33" t="s">
        <v>49</v>
      </c>
      <c r="Z305" s="33"/>
      <c r="AA305" s="33"/>
      <c r="AB305" s="34"/>
      <c r="AC305" s="34">
        <f t="shared" ref="AC305:AI305" si="193">SUM(AC300:AC304)</f>
        <v>9700.7999999999993</v>
      </c>
      <c r="AD305" s="34">
        <f t="shared" si="193"/>
        <v>218267.99999999997</v>
      </c>
      <c r="AE305" s="34">
        <f t="shared" si="193"/>
        <v>2495.4609999999998</v>
      </c>
      <c r="AF305" s="34">
        <f t="shared" si="193"/>
        <v>56147.872499999998</v>
      </c>
      <c r="AG305" s="34">
        <f t="shared" si="193"/>
        <v>218267.99999999997</v>
      </c>
      <c r="AH305" s="34">
        <f t="shared" si="193"/>
        <v>56147.872499999998</v>
      </c>
      <c r="AI305" s="35">
        <f t="shared" si="193"/>
        <v>274415.87249999994</v>
      </c>
    </row>
    <row r="306" spans="2:36" ht="19.5" customHeight="1" thickTop="1" thickBot="1">
      <c r="B306" s="224"/>
      <c r="C306" s="227"/>
      <c r="D306" s="227"/>
      <c r="E306" s="229"/>
      <c r="F306" s="232"/>
      <c r="G306" s="232"/>
      <c r="H306" s="229"/>
      <c r="I306" s="228"/>
      <c r="J306" s="225"/>
      <c r="K306" s="225"/>
      <c r="L306" s="229"/>
      <c r="M306" s="225"/>
      <c r="N306" s="196"/>
      <c r="O306" s="235"/>
      <c r="P306" s="235"/>
      <c r="Q306" s="234"/>
      <c r="R306" s="236" t="str">
        <f t="shared" si="178"/>
        <v/>
      </c>
      <c r="S306" s="234"/>
      <c r="T306" s="234"/>
      <c r="U306" s="238"/>
      <c r="X306" s="154"/>
      <c r="Y306" s="20" t="s">
        <v>11</v>
      </c>
      <c r="Z306" s="20"/>
      <c r="AA306" s="36"/>
      <c r="AB306" s="21"/>
      <c r="AC306" s="22">
        <v>0</v>
      </c>
      <c r="AD306" s="23">
        <f>AD299+AD305</f>
        <v>11087641</v>
      </c>
      <c r="AE306" s="37">
        <v>0</v>
      </c>
      <c r="AF306" s="55">
        <f>AF299+AF305</f>
        <v>1260031.1225000001</v>
      </c>
      <c r="AG306" s="39">
        <f>AG299+AG305</f>
        <v>11087641</v>
      </c>
      <c r="AH306" s="40">
        <f>AH299+AH305</f>
        <v>1260031.1225000001</v>
      </c>
      <c r="AI306" s="27">
        <f>AI299+AI305</f>
        <v>12347672.122500001</v>
      </c>
    </row>
    <row r="307" spans="2:36" ht="18.75" customHeight="1" thickTop="1">
      <c r="B307" s="224"/>
      <c r="C307" s="227"/>
      <c r="D307" s="227"/>
      <c r="E307" s="229"/>
      <c r="F307" s="232"/>
      <c r="G307" s="232"/>
      <c r="H307" s="229"/>
      <c r="I307" s="228"/>
      <c r="J307" s="225"/>
      <c r="K307" s="225"/>
      <c r="L307" s="229"/>
      <c r="M307" s="225"/>
      <c r="N307" s="196"/>
      <c r="O307" s="235"/>
      <c r="P307" s="235"/>
      <c r="Q307" s="234"/>
      <c r="R307" s="236" t="str">
        <f t="shared" si="178"/>
        <v/>
      </c>
      <c r="S307" s="234"/>
      <c r="T307" s="234"/>
      <c r="U307" s="237"/>
      <c r="X307" s="28"/>
      <c r="Y307" s="41" t="s">
        <v>12</v>
      </c>
      <c r="Z307" s="29">
        <v>0</v>
      </c>
      <c r="AA307" s="29">
        <v>0</v>
      </c>
      <c r="AB307" s="30">
        <v>0</v>
      </c>
      <c r="AC307" s="30">
        <v>0</v>
      </c>
      <c r="AD307" s="30">
        <v>0</v>
      </c>
      <c r="AE307" s="30">
        <v>0</v>
      </c>
      <c r="AF307" s="30">
        <v>0</v>
      </c>
      <c r="AG307" s="30">
        <v>0</v>
      </c>
      <c r="AH307" s="31">
        <v>0</v>
      </c>
      <c r="AI307" s="42">
        <v>0</v>
      </c>
    </row>
    <row r="308" spans="2:36" ht="18" customHeight="1">
      <c r="B308" s="224"/>
      <c r="C308" s="227"/>
      <c r="D308" s="227"/>
      <c r="E308" s="229"/>
      <c r="F308" s="232"/>
      <c r="G308" s="232"/>
      <c r="H308" s="229"/>
      <c r="I308" s="228"/>
      <c r="J308" s="225"/>
      <c r="K308" s="225"/>
      <c r="L308" s="229"/>
      <c r="M308" s="225"/>
      <c r="N308" s="196"/>
      <c r="O308" s="235"/>
      <c r="P308" s="235"/>
      <c r="Q308" s="234"/>
      <c r="R308" s="236" t="str">
        <f t="shared" si="178"/>
        <v/>
      </c>
      <c r="S308" s="234"/>
      <c r="T308" s="234"/>
      <c r="U308" s="238"/>
      <c r="X308" s="1"/>
      <c r="Y308" s="43" t="s">
        <v>89</v>
      </c>
      <c r="Z308" s="2"/>
      <c r="AA308" s="2"/>
      <c r="AB308" s="3"/>
      <c r="AC308" s="3">
        <v>0</v>
      </c>
      <c r="AD308" s="44">
        <f>AD299*5%</f>
        <v>543468.65</v>
      </c>
      <c r="AE308" s="44">
        <v>0</v>
      </c>
      <c r="AF308" s="44">
        <f>AF299*5%</f>
        <v>60194.162500000006</v>
      </c>
      <c r="AG308" s="44">
        <f>AG299*5%</f>
        <v>543468.65</v>
      </c>
      <c r="AH308" s="45">
        <f>AH299*5%</f>
        <v>60194.162500000006</v>
      </c>
      <c r="AI308" s="46">
        <f>AG308+AH308</f>
        <v>603662.8125</v>
      </c>
    </row>
    <row r="309" spans="2:36" ht="18" customHeight="1">
      <c r="B309" s="224"/>
      <c r="C309" s="227"/>
      <c r="D309" s="227"/>
      <c r="E309" s="229"/>
      <c r="F309" s="232"/>
      <c r="G309" s="232"/>
      <c r="H309" s="229"/>
      <c r="I309" s="228"/>
      <c r="J309" s="225"/>
      <c r="K309" s="225"/>
      <c r="L309" s="229"/>
      <c r="M309" s="225"/>
      <c r="N309" s="196"/>
      <c r="O309" s="235"/>
      <c r="P309" s="235"/>
      <c r="Q309" s="234"/>
      <c r="R309" s="236" t="str">
        <f t="shared" si="178"/>
        <v/>
      </c>
      <c r="S309" s="234"/>
      <c r="T309" s="234"/>
      <c r="U309" s="238"/>
      <c r="X309" s="1"/>
      <c r="Y309" s="43" t="s">
        <v>53</v>
      </c>
      <c r="Z309" s="2"/>
      <c r="AA309" s="2"/>
      <c r="AB309" s="3"/>
      <c r="AC309" s="3"/>
      <c r="AD309" s="44"/>
      <c r="AE309" s="44"/>
      <c r="AF309" s="44"/>
      <c r="AG309" s="44">
        <v>0</v>
      </c>
      <c r="AH309" s="45">
        <v>0</v>
      </c>
      <c r="AI309" s="46">
        <f>AG309+AH309</f>
        <v>0</v>
      </c>
    </row>
    <row r="310" spans="2:36" ht="18" customHeight="1">
      <c r="B310" s="224"/>
      <c r="C310" s="227"/>
      <c r="D310" s="227"/>
      <c r="E310" s="229"/>
      <c r="F310" s="232"/>
      <c r="G310" s="232"/>
      <c r="H310" s="229"/>
      <c r="I310" s="228"/>
      <c r="J310" s="225"/>
      <c r="K310" s="225"/>
      <c r="L310" s="229"/>
      <c r="M310" s="225"/>
      <c r="N310" s="196"/>
      <c r="O310" s="235"/>
      <c r="P310" s="235"/>
      <c r="Q310" s="234"/>
      <c r="R310" s="236" t="str">
        <f t="shared" si="178"/>
        <v/>
      </c>
      <c r="S310" s="234"/>
      <c r="T310" s="234"/>
      <c r="U310" s="238"/>
      <c r="X310" s="1"/>
      <c r="Y310" s="43" t="s">
        <v>56</v>
      </c>
      <c r="Z310" s="2"/>
      <c r="AA310" s="2"/>
      <c r="AB310" s="3"/>
      <c r="AC310" s="3"/>
      <c r="AD310" s="44"/>
      <c r="AE310" s="44"/>
      <c r="AF310" s="44"/>
      <c r="AG310" s="44">
        <v>2173980</v>
      </c>
      <c r="AH310" s="45">
        <v>3363814.85</v>
      </c>
      <c r="AI310" s="46">
        <f t="shared" ref="AI310:AI313" si="194">AG310+AH310</f>
        <v>5537794.8499999996</v>
      </c>
    </row>
    <row r="311" spans="2:36" ht="18" customHeight="1">
      <c r="B311" s="224"/>
      <c r="C311" s="227"/>
      <c r="D311" s="227"/>
      <c r="E311" s="229"/>
      <c r="F311" s="232"/>
      <c r="G311" s="232"/>
      <c r="H311" s="229"/>
      <c r="I311" s="228"/>
      <c r="J311" s="225"/>
      <c r="K311" s="225"/>
      <c r="L311" s="229"/>
      <c r="M311" s="225"/>
      <c r="N311" s="196"/>
      <c r="O311" s="235"/>
      <c r="P311" s="235"/>
      <c r="Q311" s="234"/>
      <c r="R311" s="236" t="str">
        <f t="shared" si="178"/>
        <v/>
      </c>
      <c r="S311" s="234"/>
      <c r="T311" s="234"/>
      <c r="U311" s="237"/>
      <c r="X311" s="1"/>
      <c r="Y311" s="71" t="s">
        <v>57</v>
      </c>
      <c r="Z311" s="2"/>
      <c r="AA311" s="2"/>
      <c r="AB311" s="3"/>
      <c r="AC311" s="3"/>
      <c r="AD311" s="44"/>
      <c r="AE311" s="44"/>
      <c r="AF311" s="44"/>
      <c r="AG311" s="44">
        <v>2605078.4</v>
      </c>
      <c r="AH311" s="45">
        <v>2347551.9500000002</v>
      </c>
      <c r="AI311" s="46">
        <f t="shared" si="194"/>
        <v>4952630.3499999996</v>
      </c>
    </row>
    <row r="312" spans="2:36" ht="18" customHeight="1">
      <c r="B312" s="224"/>
      <c r="C312" s="227"/>
      <c r="D312" s="227"/>
      <c r="E312" s="229"/>
      <c r="F312" s="232"/>
      <c r="G312" s="232"/>
      <c r="H312" s="229"/>
      <c r="I312" s="228"/>
      <c r="J312" s="225"/>
      <c r="K312" s="225"/>
      <c r="L312" s="229"/>
      <c r="M312" s="225"/>
      <c r="N312" s="196"/>
      <c r="O312" s="235"/>
      <c r="P312" s="235"/>
      <c r="Q312" s="234"/>
      <c r="R312" s="236" t="str">
        <f t="shared" si="178"/>
        <v/>
      </c>
      <c r="S312" s="234"/>
      <c r="T312" s="234"/>
      <c r="U312" s="238"/>
      <c r="X312" s="1"/>
      <c r="Y312" s="43" t="s">
        <v>55</v>
      </c>
      <c r="Z312" s="2"/>
      <c r="AA312" s="2"/>
      <c r="AB312" s="3"/>
      <c r="AC312" s="3"/>
      <c r="AD312" s="44"/>
      <c r="AE312" s="44"/>
      <c r="AF312" s="44"/>
      <c r="AG312" s="44">
        <v>0</v>
      </c>
      <c r="AH312" s="45">
        <v>0</v>
      </c>
      <c r="AI312" s="46">
        <f t="shared" si="194"/>
        <v>0</v>
      </c>
    </row>
    <row r="313" spans="2:36" ht="18" customHeight="1">
      <c r="B313" s="224"/>
      <c r="C313" s="227"/>
      <c r="D313" s="227"/>
      <c r="E313" s="229"/>
      <c r="F313" s="232"/>
      <c r="G313" s="232"/>
      <c r="H313" s="229"/>
      <c r="I313" s="228"/>
      <c r="J313" s="225"/>
      <c r="K313" s="225"/>
      <c r="L313" s="229"/>
      <c r="M313" s="225"/>
      <c r="N313" s="196"/>
      <c r="O313" s="235"/>
      <c r="P313" s="235"/>
      <c r="Q313" s="234"/>
      <c r="R313" s="236" t="str">
        <f t="shared" si="178"/>
        <v/>
      </c>
      <c r="S313" s="234"/>
      <c r="T313" s="234"/>
      <c r="U313" s="238"/>
      <c r="X313" s="1"/>
      <c r="Y313" s="43" t="s">
        <v>99</v>
      </c>
      <c r="Z313" s="2"/>
      <c r="AA313" s="2"/>
      <c r="AB313" s="3"/>
      <c r="AC313" s="3"/>
      <c r="AD313" s="44"/>
      <c r="AE313" s="44"/>
      <c r="AF313" s="44"/>
      <c r="AG313" s="44">
        <v>0</v>
      </c>
      <c r="AH313" s="45">
        <v>53750</v>
      </c>
      <c r="AI313" s="46">
        <f t="shared" si="194"/>
        <v>53750</v>
      </c>
    </row>
    <row r="314" spans="2:36" ht="18.75" customHeight="1" thickBot="1">
      <c r="B314" s="224"/>
      <c r="C314" s="227"/>
      <c r="D314" s="227"/>
      <c r="E314" s="229"/>
      <c r="F314" s="232"/>
      <c r="G314" s="232"/>
      <c r="H314" s="229"/>
      <c r="I314" s="228"/>
      <c r="J314" s="225"/>
      <c r="K314" s="225"/>
      <c r="L314" s="229"/>
      <c r="M314" s="225"/>
      <c r="N314" s="196"/>
      <c r="O314" s="235"/>
      <c r="P314" s="235"/>
      <c r="Q314" s="234"/>
      <c r="R314" s="236" t="str">
        <f t="shared" si="178"/>
        <v/>
      </c>
      <c r="S314" s="234"/>
      <c r="T314" s="234"/>
      <c r="U314" s="238"/>
      <c r="X314" s="111"/>
      <c r="Y314" s="72" t="s">
        <v>13</v>
      </c>
      <c r="Z314" s="72"/>
      <c r="AA314" s="72"/>
      <c r="AB314" s="73"/>
      <c r="AC314" s="73"/>
      <c r="AD314" s="73"/>
      <c r="AE314" s="73"/>
      <c r="AF314" s="73"/>
      <c r="AG314" s="74">
        <f>SUM(AG307:AG313)</f>
        <v>5322527.05</v>
      </c>
      <c r="AH314" s="75">
        <f>SUM(AH307:AH313)</f>
        <v>5825310.9625000004</v>
      </c>
      <c r="AI314" s="76">
        <f>SUM(AI307:AI313)</f>
        <v>11147838.012499999</v>
      </c>
    </row>
    <row r="315" spans="2:36" ht="19.5" customHeight="1" thickTop="1" thickBot="1">
      <c r="B315" s="224"/>
      <c r="C315" s="227"/>
      <c r="D315" s="227"/>
      <c r="E315" s="229"/>
      <c r="F315" s="232"/>
      <c r="G315" s="232"/>
      <c r="H315" s="229"/>
      <c r="I315" s="228"/>
      <c r="J315" s="225"/>
      <c r="K315" s="225"/>
      <c r="L315" s="229"/>
      <c r="M315" s="225"/>
      <c r="N315" s="196"/>
      <c r="O315" s="235"/>
      <c r="P315" s="235"/>
      <c r="Q315" s="234"/>
      <c r="R315" s="236" t="str">
        <f t="shared" si="178"/>
        <v/>
      </c>
      <c r="S315" s="234"/>
      <c r="T315" s="234"/>
      <c r="U315" s="237"/>
      <c r="X315" s="154"/>
      <c r="Y315" s="20" t="s">
        <v>14</v>
      </c>
      <c r="Z315" s="20"/>
      <c r="AA315" s="20"/>
      <c r="AB315" s="21"/>
      <c r="AC315" s="21"/>
      <c r="AD315" s="21"/>
      <c r="AE315" s="21"/>
      <c r="AF315" s="21" t="s">
        <v>63</v>
      </c>
      <c r="AG315" s="77">
        <v>43438</v>
      </c>
      <c r="AH315" s="24">
        <f>AI315</f>
        <v>1199834.1100000013</v>
      </c>
      <c r="AI315" s="78">
        <f>AI306-AI314</f>
        <v>1199834.1100000013</v>
      </c>
    </row>
    <row r="316" spans="2:36" ht="17.25" customHeight="1" thickTop="1" thickBot="1">
      <c r="B316" s="224"/>
      <c r="C316" s="227"/>
      <c r="D316" s="227"/>
      <c r="E316" s="229"/>
      <c r="F316" s="232"/>
      <c r="G316" s="232"/>
      <c r="H316" s="229"/>
      <c r="I316" s="228"/>
      <c r="J316" s="225"/>
      <c r="K316" s="225"/>
      <c r="L316" s="229"/>
      <c r="M316" s="225"/>
      <c r="N316" s="196"/>
      <c r="O316" s="235"/>
      <c r="P316" s="235"/>
      <c r="Q316" s="234"/>
      <c r="R316" s="236" t="str">
        <f t="shared" si="178"/>
        <v/>
      </c>
      <c r="S316" s="234"/>
      <c r="T316" s="234"/>
      <c r="U316" s="238"/>
      <c r="X316" s="365" t="s">
        <v>16</v>
      </c>
      <c r="Y316" s="366"/>
      <c r="Z316" s="366"/>
      <c r="AA316" s="366"/>
      <c r="AB316" s="366"/>
      <c r="AC316" s="366"/>
      <c r="AD316" s="367"/>
      <c r="AE316" s="365" t="s">
        <v>62</v>
      </c>
      <c r="AF316" s="366"/>
      <c r="AG316" s="366"/>
      <c r="AH316" s="366"/>
      <c r="AI316" s="367"/>
    </row>
    <row r="317" spans="2:36" ht="18.75" customHeight="1" thickTop="1">
      <c r="B317" s="224"/>
      <c r="C317" s="227"/>
      <c r="D317" s="227"/>
      <c r="E317" s="229"/>
      <c r="F317" s="232"/>
      <c r="G317" s="232"/>
      <c r="H317" s="229"/>
      <c r="I317" s="228"/>
      <c r="J317" s="225"/>
      <c r="K317" s="225"/>
      <c r="L317" s="229"/>
      <c r="M317" s="225"/>
      <c r="N317" s="196"/>
      <c r="O317" s="235"/>
      <c r="P317" s="235"/>
      <c r="Q317" s="234"/>
      <c r="R317" s="236" t="str">
        <f t="shared" si="178"/>
        <v/>
      </c>
      <c r="S317" s="234"/>
      <c r="T317" s="234"/>
      <c r="U317" s="238"/>
      <c r="X317" s="153"/>
      <c r="Y317" s="122" t="s">
        <v>17</v>
      </c>
      <c r="Z317" s="122"/>
      <c r="AA317" s="122" t="s">
        <v>18</v>
      </c>
      <c r="AB317" s="153"/>
      <c r="AC317" s="368" t="s">
        <v>19</v>
      </c>
      <c r="AD317" s="368"/>
      <c r="AE317" s="368"/>
      <c r="AF317" s="158"/>
      <c r="AG317" s="368" t="s">
        <v>19</v>
      </c>
      <c r="AH317" s="368"/>
      <c r="AI317" s="368"/>
    </row>
    <row r="318" spans="2:36" s="164" customFormat="1" ht="15" customHeight="1">
      <c r="B318" s="224"/>
      <c r="C318" s="227"/>
      <c r="D318" s="227"/>
      <c r="E318" s="229"/>
      <c r="F318" s="232"/>
      <c r="G318" s="232"/>
      <c r="H318" s="229"/>
      <c r="I318" s="228"/>
      <c r="J318" s="225"/>
      <c r="K318" s="225"/>
      <c r="L318" s="229"/>
      <c r="M318" s="225"/>
      <c r="N318" s="196"/>
      <c r="O318" s="235"/>
      <c r="P318" s="235"/>
      <c r="Q318" s="234"/>
      <c r="R318" s="236" t="str">
        <f t="shared" si="178"/>
        <v/>
      </c>
      <c r="S318" s="234"/>
      <c r="T318" s="234"/>
      <c r="U318" s="238"/>
      <c r="AJ318"/>
    </row>
    <row r="319" spans="2:36" ht="18" customHeight="1">
      <c r="B319" s="224"/>
      <c r="C319" s="227"/>
      <c r="D319" s="227"/>
      <c r="E319" s="229"/>
      <c r="F319" s="232"/>
      <c r="G319" s="232"/>
      <c r="H319" s="229"/>
      <c r="I319" s="228"/>
      <c r="J319" s="225"/>
      <c r="K319" s="225"/>
      <c r="L319" s="229"/>
      <c r="M319" s="225"/>
      <c r="N319" s="196"/>
      <c r="O319" s="235"/>
      <c r="P319" s="235"/>
      <c r="Q319" s="234"/>
      <c r="R319" s="236" t="str">
        <f t="shared" si="178"/>
        <v/>
      </c>
      <c r="S319" s="234"/>
      <c r="T319" s="234"/>
      <c r="U319" s="237"/>
      <c r="X319" s="79" t="s">
        <v>0</v>
      </c>
      <c r="Y319" s="118"/>
      <c r="Z319" s="79"/>
      <c r="AA319" s="79"/>
      <c r="AB319" s="79"/>
      <c r="AC319" s="79"/>
      <c r="AD319" s="79"/>
      <c r="AE319" s="79"/>
      <c r="AF319" s="79"/>
      <c r="AG319" s="79"/>
      <c r="AH319" s="79"/>
      <c r="AI319" s="136">
        <v>28</v>
      </c>
      <c r="AJ319" s="164"/>
    </row>
    <row r="320" spans="2:36" ht="15.75" customHeight="1">
      <c r="B320" s="224"/>
      <c r="C320" s="227"/>
      <c r="D320" s="227"/>
      <c r="E320" s="229"/>
      <c r="F320" s="232"/>
      <c r="G320" s="232"/>
      <c r="H320" s="229"/>
      <c r="I320" s="228"/>
      <c r="J320" s="225"/>
      <c r="K320" s="225"/>
      <c r="L320" s="229"/>
      <c r="M320" s="225"/>
      <c r="N320" s="196"/>
      <c r="O320" s="235"/>
      <c r="P320" s="235"/>
      <c r="Q320" s="234"/>
      <c r="R320" s="234"/>
      <c r="S320" s="234"/>
      <c r="T320" s="234"/>
      <c r="U320" s="238"/>
      <c r="X320" s="358" t="s">
        <v>124</v>
      </c>
      <c r="Y320" s="358"/>
      <c r="Z320" s="358"/>
      <c r="AA320" s="358"/>
      <c r="AB320" s="358"/>
      <c r="AC320" s="358"/>
      <c r="AD320" s="358"/>
      <c r="AE320" s="358"/>
      <c r="AF320" s="358"/>
      <c r="AG320" s="358"/>
      <c r="AH320" s="358"/>
      <c r="AI320" s="358"/>
    </row>
    <row r="321" spans="2:36" ht="15.75" customHeight="1">
      <c r="B321" s="224"/>
      <c r="C321" s="227"/>
      <c r="D321" s="227"/>
      <c r="E321" s="229"/>
      <c r="F321" s="232"/>
      <c r="G321" s="232"/>
      <c r="H321" s="229"/>
      <c r="I321" s="228"/>
      <c r="J321" s="225"/>
      <c r="K321" s="225"/>
      <c r="L321" s="229"/>
      <c r="M321" s="225"/>
      <c r="N321" s="196"/>
      <c r="O321" s="235"/>
      <c r="P321" s="235"/>
      <c r="Q321" s="234"/>
      <c r="R321" s="234"/>
      <c r="S321" s="234"/>
      <c r="T321" s="234"/>
      <c r="U321" s="238"/>
      <c r="X321" s="359" t="s">
        <v>52</v>
      </c>
      <c r="Y321" s="359"/>
      <c r="Z321" s="359"/>
      <c r="AA321" s="359"/>
      <c r="AB321" s="359"/>
      <c r="AC321" s="359"/>
      <c r="AD321" s="359"/>
      <c r="AE321" s="359"/>
      <c r="AF321" s="359"/>
      <c r="AG321" s="359"/>
      <c r="AH321" s="359"/>
      <c r="AI321" s="359"/>
    </row>
    <row r="322" spans="2:36" ht="16.5" customHeight="1" thickBot="1">
      <c r="B322" s="224"/>
      <c r="C322" s="227"/>
      <c r="D322" s="227"/>
      <c r="E322" s="229"/>
      <c r="F322" s="232"/>
      <c r="G322" s="232"/>
      <c r="H322" s="229"/>
      <c r="I322" s="228"/>
      <c r="J322" s="225"/>
      <c r="K322" s="225"/>
      <c r="L322" s="229"/>
      <c r="M322" s="225"/>
      <c r="N322" s="196"/>
      <c r="O322" s="235"/>
      <c r="P322" s="235"/>
      <c r="Q322" s="234"/>
      <c r="R322" s="234"/>
      <c r="S322" s="234"/>
      <c r="T322" s="234"/>
      <c r="U322" s="238"/>
      <c r="X322" s="359" t="s">
        <v>125</v>
      </c>
      <c r="Y322" s="359"/>
      <c r="Z322" s="359"/>
      <c r="AA322" s="359"/>
      <c r="AB322" s="359"/>
      <c r="AC322" s="359"/>
      <c r="AD322" s="359"/>
      <c r="AE322" s="359"/>
      <c r="AF322" s="359"/>
      <c r="AG322" s="359"/>
      <c r="AH322" s="359"/>
      <c r="AI322" s="359"/>
    </row>
    <row r="323" spans="2:36" ht="17.25" customHeight="1" thickTop="1" thickBot="1">
      <c r="B323" s="224"/>
      <c r="C323" s="227"/>
      <c r="D323" s="227"/>
      <c r="E323" s="229"/>
      <c r="F323" s="232"/>
      <c r="G323" s="232"/>
      <c r="H323" s="229"/>
      <c r="I323" s="228"/>
      <c r="J323" s="225"/>
      <c r="K323" s="225"/>
      <c r="L323" s="229"/>
      <c r="M323" s="225"/>
      <c r="N323" s="196"/>
      <c r="O323" s="235"/>
      <c r="P323" s="235"/>
      <c r="Q323" s="234"/>
      <c r="R323" s="256"/>
      <c r="S323" s="234"/>
      <c r="T323" s="234"/>
      <c r="U323" s="237"/>
      <c r="X323" s="47" t="s">
        <v>4</v>
      </c>
      <c r="Y323" s="160" t="s">
        <v>47</v>
      </c>
      <c r="Z323" s="160" t="s">
        <v>6</v>
      </c>
      <c r="AA323" s="160" t="s">
        <v>21</v>
      </c>
      <c r="AB323" s="160" t="s">
        <v>29</v>
      </c>
      <c r="AC323" s="360" t="s">
        <v>7</v>
      </c>
      <c r="AD323" s="360"/>
      <c r="AE323" s="360"/>
      <c r="AF323" s="361"/>
      <c r="AG323" s="362" t="s">
        <v>33</v>
      </c>
      <c r="AH323" s="363"/>
      <c r="AI323" s="364"/>
    </row>
    <row r="324" spans="2:36" ht="16.5" customHeight="1" thickTop="1">
      <c r="B324" s="224"/>
      <c r="C324" s="227"/>
      <c r="D324" s="227"/>
      <c r="E324" s="229"/>
      <c r="F324" s="232"/>
      <c r="G324" s="232"/>
      <c r="H324" s="229"/>
      <c r="I324" s="228"/>
      <c r="J324" s="225"/>
      <c r="K324" s="225"/>
      <c r="L324" s="229"/>
      <c r="M324" s="225"/>
      <c r="N324" s="196"/>
      <c r="O324" s="235"/>
      <c r="P324" s="235"/>
      <c r="Q324" s="234"/>
      <c r="R324" s="234"/>
      <c r="S324" s="234"/>
      <c r="T324" s="234"/>
      <c r="U324" s="238"/>
      <c r="X324" s="1"/>
      <c r="Y324" s="29"/>
      <c r="Z324" s="85" t="s">
        <v>8</v>
      </c>
      <c r="AA324" s="85" t="s">
        <v>20</v>
      </c>
      <c r="AB324" s="85" t="s">
        <v>30</v>
      </c>
      <c r="AC324" s="63" t="s">
        <v>27</v>
      </c>
      <c r="AD324" s="64" t="s">
        <v>25</v>
      </c>
      <c r="AE324" s="65" t="s">
        <v>31</v>
      </c>
      <c r="AF324" s="66" t="s">
        <v>25</v>
      </c>
      <c r="AG324" s="64" t="s">
        <v>35</v>
      </c>
      <c r="AH324" s="119" t="s">
        <v>36</v>
      </c>
      <c r="AI324" s="120" t="s">
        <v>34</v>
      </c>
      <c r="AJ324">
        <v>11</v>
      </c>
    </row>
    <row r="325" spans="2:36" ht="18" customHeight="1">
      <c r="B325" s="224"/>
      <c r="C325" s="227"/>
      <c r="D325" s="227"/>
      <c r="E325" s="229"/>
      <c r="F325" s="232"/>
      <c r="G325" s="232"/>
      <c r="H325" s="229"/>
      <c r="I325" s="228"/>
      <c r="J325" s="225"/>
      <c r="K325" s="225"/>
      <c r="L325" s="229"/>
      <c r="M325" s="225"/>
      <c r="N325" s="196"/>
      <c r="O325" s="235"/>
      <c r="P325" s="235"/>
      <c r="Q325" s="234"/>
      <c r="R325" s="234"/>
      <c r="S325" s="234"/>
      <c r="T325" s="234"/>
      <c r="U325" s="238"/>
      <c r="X325" s="1"/>
      <c r="Y325" s="2" t="s">
        <v>41</v>
      </c>
      <c r="Z325" s="29" t="s">
        <v>8</v>
      </c>
      <c r="AA325" s="29" t="s">
        <v>42</v>
      </c>
      <c r="AB325" s="29" t="s">
        <v>9</v>
      </c>
      <c r="AC325" s="67" t="s">
        <v>28</v>
      </c>
      <c r="AD325" s="68" t="s">
        <v>26</v>
      </c>
      <c r="AE325" s="69" t="s">
        <v>10</v>
      </c>
      <c r="AF325" s="70" t="s">
        <v>32</v>
      </c>
      <c r="AG325" s="90" t="s">
        <v>28</v>
      </c>
      <c r="AH325" s="91" t="s">
        <v>37</v>
      </c>
      <c r="AI325" s="92" t="s">
        <v>38</v>
      </c>
    </row>
    <row r="326" spans="2:36" ht="18" customHeight="1">
      <c r="B326" s="224"/>
      <c r="C326" s="227"/>
      <c r="D326" s="227"/>
      <c r="E326" s="229"/>
      <c r="F326" s="232"/>
      <c r="G326" s="232"/>
      <c r="H326" s="229"/>
      <c r="I326" s="228"/>
      <c r="J326" s="225"/>
      <c r="K326" s="225"/>
      <c r="L326" s="229"/>
      <c r="M326" s="225"/>
      <c r="N326" s="196"/>
      <c r="O326" s="235"/>
      <c r="P326" s="235"/>
      <c r="Q326" s="234"/>
      <c r="R326" s="234"/>
      <c r="S326" s="234"/>
      <c r="T326" s="234"/>
      <c r="U326" s="238"/>
      <c r="X326" s="1">
        <v>1</v>
      </c>
      <c r="Y326" s="2" t="s">
        <v>58</v>
      </c>
      <c r="Z326" s="2"/>
      <c r="AA326" s="2"/>
      <c r="AB326" s="3">
        <v>750</v>
      </c>
      <c r="AC326" s="4">
        <v>15247.460999999999</v>
      </c>
      <c r="AD326" s="5">
        <f>AC326*AB326</f>
        <v>11435595.75</v>
      </c>
      <c r="AE326" s="6">
        <v>322.29000000000002</v>
      </c>
      <c r="AF326" s="7">
        <f>AE326*AB326</f>
        <v>241717.50000000003</v>
      </c>
      <c r="AG326" s="5">
        <f>AD326</f>
        <v>11435595.75</v>
      </c>
      <c r="AH326" s="8">
        <f>AF326</f>
        <v>241717.50000000003</v>
      </c>
      <c r="AI326" s="9">
        <f>AG326+AH326</f>
        <v>11677313.25</v>
      </c>
    </row>
    <row r="327" spans="2:36" ht="18" customHeight="1">
      <c r="B327" s="224"/>
      <c r="C327" s="227"/>
      <c r="D327" s="227"/>
      <c r="E327" s="229"/>
      <c r="F327" s="232"/>
      <c r="G327" s="232"/>
      <c r="H327" s="229"/>
      <c r="I327" s="228"/>
      <c r="J327" s="225"/>
      <c r="K327" s="225"/>
      <c r="L327" s="229"/>
      <c r="M327" s="225"/>
      <c r="N327" s="196"/>
      <c r="O327" s="235"/>
      <c r="P327" s="235"/>
      <c r="Q327" s="234"/>
      <c r="R327" s="256"/>
      <c r="S327" s="234"/>
      <c r="T327" s="234"/>
      <c r="U327" s="237"/>
      <c r="X327" s="1">
        <v>2</v>
      </c>
      <c r="Y327" s="2" t="s">
        <v>59</v>
      </c>
      <c r="Z327" s="2"/>
      <c r="AA327" s="2"/>
      <c r="AB327" s="3">
        <v>650</v>
      </c>
      <c r="AC327" s="4">
        <v>769.27</v>
      </c>
      <c r="AD327" s="5">
        <f t="shared" ref="AD327:AD330" si="195">AC327*AB327</f>
        <v>500025.5</v>
      </c>
      <c r="AE327" s="6">
        <v>0</v>
      </c>
      <c r="AF327" s="7">
        <f t="shared" ref="AF327:AF330" si="196">AE327*AB327</f>
        <v>0</v>
      </c>
      <c r="AG327" s="5">
        <f t="shared" ref="AG327:AG330" si="197">AD327</f>
        <v>500025.5</v>
      </c>
      <c r="AH327" s="8">
        <f t="shared" ref="AH327:AH330" si="198">AF327</f>
        <v>0</v>
      </c>
      <c r="AI327" s="9">
        <f t="shared" ref="AI327:AI330" si="199">AG327+AH327</f>
        <v>500025.5</v>
      </c>
    </row>
    <row r="328" spans="2:36" ht="18" customHeight="1">
      <c r="B328" s="224"/>
      <c r="C328" s="227"/>
      <c r="D328" s="227"/>
      <c r="E328" s="229"/>
      <c r="F328" s="232"/>
      <c r="G328" s="232"/>
      <c r="H328" s="229"/>
      <c r="I328" s="228"/>
      <c r="J328" s="225"/>
      <c r="K328" s="225"/>
      <c r="L328" s="229"/>
      <c r="M328" s="225"/>
      <c r="N328" s="196"/>
      <c r="O328" s="235"/>
      <c r="P328" s="235"/>
      <c r="Q328" s="234"/>
      <c r="R328" s="234"/>
      <c r="S328" s="234"/>
      <c r="T328" s="234"/>
      <c r="U328" s="238"/>
      <c r="X328" s="1"/>
      <c r="Y328" s="2" t="s">
        <v>60</v>
      </c>
      <c r="Z328" s="2"/>
      <c r="AA328" s="2"/>
      <c r="AB328" s="3">
        <v>200</v>
      </c>
      <c r="AC328" s="4">
        <v>688.19</v>
      </c>
      <c r="AD328" s="5">
        <f t="shared" si="195"/>
        <v>137638</v>
      </c>
      <c r="AE328" s="6">
        <v>0</v>
      </c>
      <c r="AF328" s="7">
        <f t="shared" si="196"/>
        <v>0</v>
      </c>
      <c r="AG328" s="5">
        <f t="shared" si="197"/>
        <v>137638</v>
      </c>
      <c r="AH328" s="8">
        <f t="shared" si="198"/>
        <v>0</v>
      </c>
      <c r="AI328" s="9">
        <f t="shared" si="199"/>
        <v>137638</v>
      </c>
    </row>
    <row r="329" spans="2:36" ht="18" customHeight="1">
      <c r="B329" s="224"/>
      <c r="C329" s="227"/>
      <c r="D329" s="227"/>
      <c r="E329" s="229"/>
      <c r="F329" s="232"/>
      <c r="G329" s="232"/>
      <c r="H329" s="229"/>
      <c r="I329" s="228"/>
      <c r="J329" s="225"/>
      <c r="K329" s="225"/>
      <c r="L329" s="229"/>
      <c r="M329" s="225"/>
      <c r="N329" s="196"/>
      <c r="O329" s="235"/>
      <c r="P329" s="235"/>
      <c r="Q329" s="234"/>
      <c r="R329" s="234"/>
      <c r="S329" s="234"/>
      <c r="T329" s="234"/>
      <c r="U329" s="238"/>
      <c r="X329" s="1"/>
      <c r="Y329" s="2"/>
      <c r="Z329" s="2"/>
      <c r="AA329" s="2"/>
      <c r="AB329" s="3"/>
      <c r="AC329" s="4"/>
      <c r="AD329" s="5">
        <f t="shared" si="195"/>
        <v>0</v>
      </c>
      <c r="AE329" s="6"/>
      <c r="AF329" s="7">
        <f t="shared" si="196"/>
        <v>0</v>
      </c>
      <c r="AG329" s="5">
        <f t="shared" si="197"/>
        <v>0</v>
      </c>
      <c r="AH329" s="8">
        <f t="shared" si="198"/>
        <v>0</v>
      </c>
      <c r="AI329" s="9">
        <f t="shared" si="199"/>
        <v>0</v>
      </c>
    </row>
    <row r="330" spans="2:36" ht="18.75" customHeight="1" thickBot="1">
      <c r="B330" s="224"/>
      <c r="C330" s="227"/>
      <c r="D330" s="227"/>
      <c r="E330" s="229"/>
      <c r="F330" s="232"/>
      <c r="G330" s="232"/>
      <c r="H330" s="229"/>
      <c r="I330" s="228"/>
      <c r="J330" s="225"/>
      <c r="K330" s="225"/>
      <c r="L330" s="229"/>
      <c r="M330" s="225"/>
      <c r="N330" s="196"/>
      <c r="O330" s="235"/>
      <c r="P330" s="235"/>
      <c r="Q330" s="234"/>
      <c r="R330" s="234"/>
      <c r="S330" s="234"/>
      <c r="T330" s="234"/>
      <c r="U330" s="238"/>
      <c r="X330" s="10"/>
      <c r="Y330" s="11"/>
      <c r="Z330" s="11"/>
      <c r="AA330" s="11"/>
      <c r="AB330" s="12"/>
      <c r="AC330" s="13"/>
      <c r="AD330" s="5">
        <f t="shared" si="195"/>
        <v>0</v>
      </c>
      <c r="AE330" s="15"/>
      <c r="AF330" s="7">
        <f t="shared" si="196"/>
        <v>0</v>
      </c>
      <c r="AG330" s="5">
        <f t="shared" si="197"/>
        <v>0</v>
      </c>
      <c r="AH330" s="8">
        <f t="shared" si="198"/>
        <v>0</v>
      </c>
      <c r="AI330" s="9">
        <f t="shared" si="199"/>
        <v>0</v>
      </c>
    </row>
    <row r="331" spans="2:36" ht="19.5" customHeight="1" thickTop="1" thickBot="1">
      <c r="B331" s="224"/>
      <c r="C331" s="227"/>
      <c r="D331" s="227"/>
      <c r="E331" s="229"/>
      <c r="F331" s="232"/>
      <c r="G331" s="232"/>
      <c r="H331" s="229"/>
      <c r="I331" s="228"/>
      <c r="J331" s="225"/>
      <c r="K331" s="225"/>
      <c r="L331" s="229"/>
      <c r="M331" s="225"/>
      <c r="N331" s="196"/>
      <c r="O331" s="235"/>
      <c r="P331" s="235"/>
      <c r="Q331" s="234"/>
      <c r="R331" s="256"/>
      <c r="S331" s="234"/>
      <c r="T331" s="234"/>
      <c r="U331" s="237"/>
      <c r="W331" s="164">
        <f>AJ324</f>
        <v>11</v>
      </c>
      <c r="X331" s="154"/>
      <c r="Y331" s="20" t="s">
        <v>50</v>
      </c>
      <c r="Z331" s="20"/>
      <c r="AA331" s="20"/>
      <c r="AB331" s="21"/>
      <c r="AC331" s="22">
        <f t="shared" ref="AC331:AI331" si="200">SUM(AC326:AC330)</f>
        <v>16704.920999999998</v>
      </c>
      <c r="AD331" s="23">
        <f t="shared" si="200"/>
        <v>12073259.25</v>
      </c>
      <c r="AE331" s="24">
        <f t="shared" si="200"/>
        <v>322.29000000000002</v>
      </c>
      <c r="AF331" s="25">
        <f t="shared" si="200"/>
        <v>241717.50000000003</v>
      </c>
      <c r="AG331" s="23">
        <f t="shared" si="200"/>
        <v>12073259.25</v>
      </c>
      <c r="AH331" s="26">
        <f t="shared" si="200"/>
        <v>241717.50000000003</v>
      </c>
      <c r="AI331" s="27">
        <f t="shared" si="200"/>
        <v>12314976.75</v>
      </c>
    </row>
    <row r="332" spans="2:36" ht="18.75" customHeight="1" thickTop="1">
      <c r="B332" s="224"/>
      <c r="C332" s="227"/>
      <c r="D332" s="227"/>
      <c r="E332" s="229"/>
      <c r="F332" s="232"/>
      <c r="G332" s="232"/>
      <c r="H332" s="229"/>
      <c r="I332" s="228"/>
      <c r="J332" s="225"/>
      <c r="K332" s="225"/>
      <c r="L332" s="229"/>
      <c r="M332" s="225"/>
      <c r="N332" s="196"/>
      <c r="O332" s="235"/>
      <c r="P332" s="235"/>
      <c r="Q332" s="234"/>
      <c r="R332" s="234"/>
      <c r="S332" s="234"/>
      <c r="T332" s="234"/>
      <c r="U332" s="238"/>
      <c r="X332" s="47"/>
      <c r="Y332" s="159" t="s">
        <v>48</v>
      </c>
      <c r="Z332" s="159"/>
      <c r="AA332" s="159"/>
      <c r="AB332" s="49">
        <v>0</v>
      </c>
      <c r="AC332" s="50">
        <v>0</v>
      </c>
      <c r="AD332" s="51">
        <v>0</v>
      </c>
      <c r="AE332" s="53">
        <v>0</v>
      </c>
      <c r="AF332" s="51">
        <v>0</v>
      </c>
      <c r="AG332" s="51">
        <v>0</v>
      </c>
      <c r="AH332" s="51">
        <v>0</v>
      </c>
      <c r="AI332" s="54">
        <v>0</v>
      </c>
    </row>
    <row r="333" spans="2:36" ht="18" customHeight="1">
      <c r="B333" s="224"/>
      <c r="C333" s="227"/>
      <c r="D333" s="227"/>
      <c r="E333" s="229"/>
      <c r="F333" s="232"/>
      <c r="G333" s="232"/>
      <c r="H333" s="229"/>
      <c r="I333" s="228"/>
      <c r="J333" s="225"/>
      <c r="K333" s="225"/>
      <c r="L333" s="229"/>
      <c r="M333" s="225"/>
      <c r="N333" s="196"/>
      <c r="O333" s="235"/>
      <c r="P333" s="235"/>
      <c r="Q333" s="234"/>
      <c r="R333" s="234"/>
      <c r="S333" s="234"/>
      <c r="T333" s="234"/>
      <c r="U333" s="238"/>
      <c r="X333" s="1">
        <v>4</v>
      </c>
      <c r="Y333" s="2" t="s">
        <v>45</v>
      </c>
      <c r="Z333" s="2"/>
      <c r="AA333" s="2"/>
      <c r="AB333" s="3">
        <v>22.5</v>
      </c>
      <c r="AC333" s="4">
        <v>12196.26</v>
      </c>
      <c r="AD333" s="5">
        <f t="shared" ref="AD333" si="201">AC333*AB333</f>
        <v>274415.84999999998</v>
      </c>
      <c r="AE333" s="6">
        <v>322.29000000000002</v>
      </c>
      <c r="AF333" s="5">
        <f t="shared" ref="AF333:AF335" si="202">AE333*AB333</f>
        <v>7251.5250000000005</v>
      </c>
      <c r="AG333" s="5">
        <f t="shared" ref="AG333:AG335" si="203">AD333</f>
        <v>274415.84999999998</v>
      </c>
      <c r="AH333" s="5">
        <f t="shared" ref="AH333:AH335" si="204">AF333</f>
        <v>7251.5250000000005</v>
      </c>
      <c r="AI333" s="9">
        <f t="shared" ref="AI333:AI335" si="205">AG333+AH333</f>
        <v>281667.375</v>
      </c>
    </row>
    <row r="334" spans="2:36" ht="18" customHeight="1">
      <c r="B334" s="224"/>
      <c r="C334" s="227"/>
      <c r="D334" s="227"/>
      <c r="E334" s="229"/>
      <c r="F334" s="232"/>
      <c r="G334" s="232"/>
      <c r="H334" s="229"/>
      <c r="I334" s="228"/>
      <c r="J334" s="225"/>
      <c r="K334" s="225"/>
      <c r="L334" s="229"/>
      <c r="M334" s="225"/>
      <c r="N334" s="196"/>
      <c r="O334" s="235"/>
      <c r="P334" s="235"/>
      <c r="Q334" s="234"/>
      <c r="R334" s="234"/>
      <c r="S334" s="234"/>
      <c r="T334" s="234"/>
      <c r="U334" s="238"/>
      <c r="X334" s="1">
        <v>5</v>
      </c>
      <c r="Y334" s="2" t="s">
        <v>46</v>
      </c>
      <c r="Z334" s="2"/>
      <c r="AA334" s="2"/>
      <c r="AB334" s="3">
        <v>0</v>
      </c>
      <c r="AC334" s="4">
        <v>0</v>
      </c>
      <c r="AD334" s="5">
        <v>0</v>
      </c>
      <c r="AE334" s="6"/>
      <c r="AF334" s="5">
        <f t="shared" si="202"/>
        <v>0</v>
      </c>
      <c r="AG334" s="5">
        <f t="shared" si="203"/>
        <v>0</v>
      </c>
      <c r="AH334" s="5">
        <f t="shared" si="204"/>
        <v>0</v>
      </c>
      <c r="AI334" s="9">
        <f t="shared" si="205"/>
        <v>0</v>
      </c>
    </row>
    <row r="335" spans="2:36" ht="18" customHeight="1">
      <c r="B335" s="224"/>
      <c r="C335" s="227"/>
      <c r="D335" s="227"/>
      <c r="E335" s="229"/>
      <c r="F335" s="232"/>
      <c r="G335" s="232"/>
      <c r="H335" s="229"/>
      <c r="I335" s="228"/>
      <c r="J335" s="225"/>
      <c r="K335" s="225"/>
      <c r="L335" s="229"/>
      <c r="M335" s="225"/>
      <c r="N335" s="196"/>
      <c r="O335" s="235"/>
      <c r="P335" s="235"/>
      <c r="Q335" s="234"/>
      <c r="R335" s="256"/>
      <c r="S335" s="234"/>
      <c r="T335" s="234"/>
      <c r="U335" s="237"/>
      <c r="X335" s="1">
        <v>6</v>
      </c>
      <c r="Y335" s="2"/>
      <c r="Z335" s="2"/>
      <c r="AA335" s="2"/>
      <c r="AB335" s="3"/>
      <c r="AC335" s="4"/>
      <c r="AD335" s="5">
        <f t="shared" ref="AD335" si="206">AC335*AB335</f>
        <v>0</v>
      </c>
      <c r="AE335" s="6"/>
      <c r="AF335" s="5">
        <f t="shared" si="202"/>
        <v>0</v>
      </c>
      <c r="AG335" s="5">
        <f t="shared" si="203"/>
        <v>0</v>
      </c>
      <c r="AH335" s="5">
        <f t="shared" si="204"/>
        <v>0</v>
      </c>
      <c r="AI335" s="9">
        <f t="shared" si="205"/>
        <v>0</v>
      </c>
    </row>
    <row r="336" spans="2:36" ht="18" customHeight="1">
      <c r="B336" s="224"/>
      <c r="C336" s="227"/>
      <c r="D336" s="227"/>
      <c r="E336" s="229"/>
      <c r="F336" s="232"/>
      <c r="G336" s="232"/>
      <c r="H336" s="229"/>
      <c r="I336" s="228"/>
      <c r="J336" s="225"/>
      <c r="K336" s="225"/>
      <c r="L336" s="229"/>
      <c r="M336" s="225"/>
      <c r="N336" s="196"/>
      <c r="O336" s="235"/>
      <c r="P336" s="235"/>
      <c r="Q336" s="234"/>
      <c r="R336" s="234"/>
      <c r="S336" s="234"/>
      <c r="T336" s="234"/>
      <c r="U336" s="238"/>
      <c r="X336" s="10"/>
      <c r="Y336" s="11"/>
      <c r="Z336" s="11"/>
      <c r="AA336" s="11"/>
      <c r="AB336" s="12"/>
      <c r="AC336" s="13"/>
      <c r="AD336" s="52"/>
      <c r="AE336" s="15"/>
      <c r="AF336" s="52"/>
      <c r="AG336" s="52"/>
      <c r="AH336" s="52"/>
      <c r="AI336" s="18"/>
    </row>
    <row r="337" spans="2:36" ht="18.75" customHeight="1" thickBot="1">
      <c r="B337" s="224"/>
      <c r="C337" s="227"/>
      <c r="D337" s="227"/>
      <c r="E337" s="229"/>
      <c r="F337" s="232"/>
      <c r="G337" s="232"/>
      <c r="H337" s="229"/>
      <c r="I337" s="228"/>
      <c r="J337" s="225"/>
      <c r="K337" s="225"/>
      <c r="L337" s="229"/>
      <c r="M337" s="225"/>
      <c r="N337" s="196"/>
      <c r="O337" s="235"/>
      <c r="P337" s="235"/>
      <c r="Q337" s="234"/>
      <c r="R337" s="234"/>
      <c r="S337" s="234"/>
      <c r="T337" s="234"/>
      <c r="U337" s="238"/>
      <c r="X337" s="32"/>
      <c r="Y337" s="33" t="s">
        <v>49</v>
      </c>
      <c r="Z337" s="33"/>
      <c r="AA337" s="33"/>
      <c r="AB337" s="34"/>
      <c r="AC337" s="34">
        <f t="shared" ref="AC337:AI337" si="207">SUM(AC332:AC336)</f>
        <v>12196.26</v>
      </c>
      <c r="AD337" s="34">
        <f t="shared" si="207"/>
        <v>274415.84999999998</v>
      </c>
      <c r="AE337" s="34">
        <f t="shared" si="207"/>
        <v>322.29000000000002</v>
      </c>
      <c r="AF337" s="34">
        <f t="shared" si="207"/>
        <v>7251.5250000000005</v>
      </c>
      <c r="AG337" s="34">
        <f t="shared" si="207"/>
        <v>274415.84999999998</v>
      </c>
      <c r="AH337" s="34">
        <f t="shared" si="207"/>
        <v>7251.5250000000005</v>
      </c>
      <c r="AI337" s="35">
        <f t="shared" si="207"/>
        <v>281667.375</v>
      </c>
    </row>
    <row r="338" spans="2:36" ht="19.5" customHeight="1" thickTop="1" thickBot="1">
      <c r="B338" s="224"/>
      <c r="C338" s="227"/>
      <c r="D338" s="227"/>
      <c r="E338" s="229"/>
      <c r="F338" s="232"/>
      <c r="G338" s="232"/>
      <c r="H338" s="229"/>
      <c r="I338" s="228"/>
      <c r="J338" s="225"/>
      <c r="K338" s="225"/>
      <c r="L338" s="229"/>
      <c r="M338" s="225"/>
      <c r="N338" s="196"/>
      <c r="O338" s="235"/>
      <c r="P338" s="235"/>
      <c r="Q338" s="234"/>
      <c r="R338" s="234"/>
      <c r="S338" s="234"/>
      <c r="T338" s="234"/>
      <c r="U338" s="238"/>
      <c r="W338" s="164">
        <f>10000+W331</f>
        <v>10011</v>
      </c>
      <c r="X338" s="154"/>
      <c r="Y338" s="20" t="s">
        <v>11</v>
      </c>
      <c r="Z338" s="20"/>
      <c r="AA338" s="36"/>
      <c r="AB338" s="21"/>
      <c r="AC338" s="22">
        <v>0</v>
      </c>
      <c r="AD338" s="23">
        <f>AD331+AD337</f>
        <v>12347675.1</v>
      </c>
      <c r="AE338" s="37">
        <v>0</v>
      </c>
      <c r="AF338" s="55">
        <f>AF331+AF337</f>
        <v>248969.02500000002</v>
      </c>
      <c r="AG338" s="39">
        <f>AG331+AG337</f>
        <v>12347675.1</v>
      </c>
      <c r="AH338" s="40">
        <f>AH331+AH337</f>
        <v>248969.02500000002</v>
      </c>
      <c r="AI338" s="27">
        <f>AI331+AI337</f>
        <v>12596644.125</v>
      </c>
    </row>
    <row r="339" spans="2:36" ht="18.75" customHeight="1" thickTop="1">
      <c r="B339" s="224"/>
      <c r="C339" s="227"/>
      <c r="D339" s="227"/>
      <c r="E339" s="229"/>
      <c r="F339" s="232"/>
      <c r="G339" s="232"/>
      <c r="H339" s="229"/>
      <c r="I339" s="228"/>
      <c r="J339" s="225"/>
      <c r="K339" s="225"/>
      <c r="L339" s="229"/>
      <c r="M339" s="225"/>
      <c r="N339" s="196"/>
      <c r="O339" s="235"/>
      <c r="P339" s="235"/>
      <c r="Q339" s="234"/>
      <c r="R339" s="256"/>
      <c r="S339" s="234"/>
      <c r="T339" s="234"/>
      <c r="U339" s="237"/>
      <c r="X339" s="28"/>
      <c r="Y339" s="41" t="s">
        <v>12</v>
      </c>
      <c r="Z339" s="29">
        <v>0</v>
      </c>
      <c r="AA339" s="29">
        <v>0</v>
      </c>
      <c r="AB339" s="30">
        <v>0</v>
      </c>
      <c r="AC339" s="30">
        <v>0</v>
      </c>
      <c r="AD339" s="30">
        <v>0</v>
      </c>
      <c r="AE339" s="30">
        <v>0</v>
      </c>
      <c r="AF339" s="30">
        <v>0</v>
      </c>
      <c r="AG339" s="30">
        <v>0</v>
      </c>
      <c r="AH339" s="31">
        <v>0</v>
      </c>
      <c r="AI339" s="42">
        <v>0</v>
      </c>
    </row>
    <row r="340" spans="2:36" ht="18" customHeight="1">
      <c r="B340" s="224"/>
      <c r="C340" s="227"/>
      <c r="D340" s="227"/>
      <c r="E340" s="229"/>
      <c r="F340" s="232"/>
      <c r="G340" s="232"/>
      <c r="H340" s="229"/>
      <c r="I340" s="228"/>
      <c r="J340" s="225"/>
      <c r="K340" s="225"/>
      <c r="L340" s="229"/>
      <c r="M340" s="225"/>
      <c r="N340" s="196"/>
      <c r="O340" s="235"/>
      <c r="P340" s="235"/>
      <c r="Q340" s="234"/>
      <c r="R340" s="234"/>
      <c r="S340" s="234"/>
      <c r="T340" s="234"/>
      <c r="U340" s="238"/>
      <c r="X340" s="1"/>
      <c r="Y340" s="43" t="s">
        <v>89</v>
      </c>
      <c r="Z340" s="2"/>
      <c r="AA340" s="2"/>
      <c r="AB340" s="3"/>
      <c r="AC340" s="3">
        <v>0</v>
      </c>
      <c r="AD340" s="44">
        <f>AD331*5%</f>
        <v>603662.96250000002</v>
      </c>
      <c r="AE340" s="44">
        <v>0</v>
      </c>
      <c r="AF340" s="44">
        <f>AF331*5%</f>
        <v>12085.875000000002</v>
      </c>
      <c r="AG340" s="44">
        <f>AG331*5%</f>
        <v>603662.96250000002</v>
      </c>
      <c r="AH340" s="45">
        <f>AH331*5%</f>
        <v>12085.875000000002</v>
      </c>
      <c r="AI340" s="46">
        <f>AG340+AH340</f>
        <v>615748.83750000002</v>
      </c>
    </row>
    <row r="341" spans="2:36" ht="18" customHeight="1">
      <c r="B341" s="224"/>
      <c r="C341" s="227"/>
      <c r="D341" s="227"/>
      <c r="E341" s="229"/>
      <c r="F341" s="232"/>
      <c r="G341" s="232"/>
      <c r="H341" s="229"/>
      <c r="I341" s="228"/>
      <c r="J341" s="225"/>
      <c r="K341" s="225"/>
      <c r="L341" s="229"/>
      <c r="M341" s="225"/>
      <c r="N341" s="196"/>
      <c r="O341" s="235"/>
      <c r="P341" s="235"/>
      <c r="Q341" s="234"/>
      <c r="R341" s="234"/>
      <c r="S341" s="234"/>
      <c r="T341" s="234"/>
      <c r="U341" s="238"/>
      <c r="X341" s="1"/>
      <c r="Y341" s="43" t="s">
        <v>53</v>
      </c>
      <c r="Z341" s="2"/>
      <c r="AA341" s="2"/>
      <c r="AB341" s="3"/>
      <c r="AC341" s="3"/>
      <c r="AD341" s="44"/>
      <c r="AE341" s="44"/>
      <c r="AF341" s="44"/>
      <c r="AG341" s="44">
        <v>0</v>
      </c>
      <c r="AH341" s="45">
        <v>0</v>
      </c>
      <c r="AI341" s="46">
        <f>AG341+AH341</f>
        <v>0</v>
      </c>
    </row>
    <row r="342" spans="2:36" ht="18" customHeight="1">
      <c r="B342" s="224"/>
      <c r="C342" s="227"/>
      <c r="D342" s="227"/>
      <c r="E342" s="229"/>
      <c r="F342" s="232"/>
      <c r="G342" s="232"/>
      <c r="H342" s="229"/>
      <c r="I342" s="228"/>
      <c r="J342" s="225"/>
      <c r="K342" s="225"/>
      <c r="L342" s="229"/>
      <c r="M342" s="225"/>
      <c r="N342" s="196"/>
      <c r="O342" s="235"/>
      <c r="P342" s="235"/>
      <c r="Q342" s="234"/>
      <c r="R342" s="234"/>
      <c r="S342" s="234"/>
      <c r="T342" s="234"/>
      <c r="U342" s="238"/>
      <c r="X342" s="1"/>
      <c r="Y342" s="43" t="s">
        <v>56</v>
      </c>
      <c r="Z342" s="2"/>
      <c r="AA342" s="2"/>
      <c r="AB342" s="3"/>
      <c r="AC342" s="3"/>
      <c r="AD342" s="44"/>
      <c r="AE342" s="44"/>
      <c r="AF342" s="44"/>
      <c r="AG342" s="44">
        <v>2173980</v>
      </c>
      <c r="AH342" s="45">
        <v>3363814.85</v>
      </c>
      <c r="AI342" s="46">
        <f>AG342+AH342</f>
        <v>5537794.8499999996</v>
      </c>
    </row>
    <row r="343" spans="2:36" ht="18" customHeight="1">
      <c r="B343" s="224"/>
      <c r="C343" s="227"/>
      <c r="D343" s="227"/>
      <c r="E343" s="229"/>
      <c r="F343" s="232"/>
      <c r="G343" s="232"/>
      <c r="H343" s="229"/>
      <c r="I343" s="228"/>
      <c r="J343" s="225"/>
      <c r="K343" s="225"/>
      <c r="L343" s="229"/>
      <c r="M343" s="225"/>
      <c r="N343" s="196"/>
      <c r="O343" s="235"/>
      <c r="P343" s="235"/>
      <c r="Q343" s="234"/>
      <c r="R343" s="256"/>
      <c r="S343" s="234"/>
      <c r="T343" s="234"/>
      <c r="U343" s="237"/>
      <c r="X343" s="1"/>
      <c r="Y343" s="71" t="s">
        <v>57</v>
      </c>
      <c r="Z343" s="2"/>
      <c r="AA343" s="2"/>
      <c r="AB343" s="3"/>
      <c r="AC343" s="3"/>
      <c r="AD343" s="44"/>
      <c r="AE343" s="44"/>
      <c r="AF343" s="44"/>
      <c r="AG343" s="44">
        <v>4952630.3499999996</v>
      </c>
      <c r="AH343" s="45">
        <v>1199834.1100000001</v>
      </c>
      <c r="AI343" s="46">
        <f t="shared" ref="AI343:AI345" si="208">AG343+AH343</f>
        <v>6152464.46</v>
      </c>
    </row>
    <row r="344" spans="2:36" ht="18" customHeight="1">
      <c r="B344" s="224"/>
      <c r="C344" s="227"/>
      <c r="D344" s="227"/>
      <c r="E344" s="229"/>
      <c r="F344" s="232"/>
      <c r="G344" s="232"/>
      <c r="H344" s="229"/>
      <c r="I344" s="228"/>
      <c r="J344" s="225"/>
      <c r="K344" s="225"/>
      <c r="L344" s="229"/>
      <c r="M344" s="225"/>
      <c r="N344" s="196"/>
      <c r="O344" s="235"/>
      <c r="P344" s="235"/>
      <c r="Q344" s="234"/>
      <c r="R344" s="234"/>
      <c r="S344" s="234"/>
      <c r="T344" s="234"/>
      <c r="U344" s="238"/>
      <c r="X344" s="1"/>
      <c r="Y344" s="43" t="s">
        <v>55</v>
      </c>
      <c r="Z344" s="2"/>
      <c r="AA344" s="2"/>
      <c r="AB344" s="3"/>
      <c r="AC344" s="3"/>
      <c r="AD344" s="44"/>
      <c r="AE344" s="44"/>
      <c r="AF344" s="44"/>
      <c r="AG344" s="44">
        <v>0</v>
      </c>
      <c r="AH344" s="45">
        <v>0</v>
      </c>
      <c r="AI344" s="46">
        <f t="shared" si="208"/>
        <v>0</v>
      </c>
    </row>
    <row r="345" spans="2:36" ht="18" customHeight="1">
      <c r="B345" s="224"/>
      <c r="C345" s="227"/>
      <c r="D345" s="227"/>
      <c r="E345" s="229"/>
      <c r="F345" s="232"/>
      <c r="G345" s="232"/>
      <c r="H345" s="229"/>
      <c r="I345" s="228"/>
      <c r="J345" s="225"/>
      <c r="K345" s="225"/>
      <c r="L345" s="229"/>
      <c r="M345" s="225"/>
      <c r="N345" s="196"/>
      <c r="O345" s="235"/>
      <c r="P345" s="235"/>
      <c r="Q345" s="234"/>
      <c r="R345" s="234"/>
      <c r="S345" s="234"/>
      <c r="T345" s="234"/>
      <c r="U345" s="238"/>
      <c r="X345" s="1"/>
      <c r="Y345" s="43" t="s">
        <v>99</v>
      </c>
      <c r="Z345" s="2"/>
      <c r="AA345" s="2"/>
      <c r="AB345" s="3"/>
      <c r="AC345" s="3"/>
      <c r="AD345" s="44"/>
      <c r="AE345" s="44"/>
      <c r="AF345" s="44"/>
      <c r="AG345" s="44">
        <v>0</v>
      </c>
      <c r="AH345" s="45">
        <v>53750</v>
      </c>
      <c r="AI345" s="46">
        <f t="shared" si="208"/>
        <v>53750</v>
      </c>
    </row>
    <row r="346" spans="2:36" ht="18.75" customHeight="1" thickBot="1">
      <c r="B346" s="224"/>
      <c r="C346" s="227"/>
      <c r="D346" s="227"/>
      <c r="E346" s="229"/>
      <c r="F346" s="232"/>
      <c r="G346" s="232"/>
      <c r="H346" s="229"/>
      <c r="I346" s="228"/>
      <c r="J346" s="225"/>
      <c r="K346" s="225"/>
      <c r="L346" s="229"/>
      <c r="M346" s="225"/>
      <c r="N346" s="196"/>
      <c r="O346" s="235"/>
      <c r="P346" s="235"/>
      <c r="Q346" s="234"/>
      <c r="R346" s="234"/>
      <c r="S346" s="234"/>
      <c r="T346" s="234"/>
      <c r="U346" s="238"/>
      <c r="X346" s="111"/>
      <c r="Y346" s="72" t="s">
        <v>13</v>
      </c>
      <c r="Z346" s="72"/>
      <c r="AA346" s="72"/>
      <c r="AB346" s="73"/>
      <c r="AC346" s="73"/>
      <c r="AD346" s="73"/>
      <c r="AE346" s="73"/>
      <c r="AF346" s="73"/>
      <c r="AG346" s="74">
        <f>SUM(AG339:AG345)</f>
        <v>7730273.3125</v>
      </c>
      <c r="AH346" s="75">
        <f>SUM(AH339:AH345)</f>
        <v>4629484.835</v>
      </c>
      <c r="AI346" s="76">
        <f>SUM(AI339:AI345)</f>
        <v>12359758.147500001</v>
      </c>
    </row>
    <row r="347" spans="2:36" ht="19.5" customHeight="1" thickTop="1" thickBot="1">
      <c r="B347" s="224"/>
      <c r="C347" s="227"/>
      <c r="D347" s="227"/>
      <c r="E347" s="229"/>
      <c r="F347" s="232"/>
      <c r="G347" s="232"/>
      <c r="H347" s="229"/>
      <c r="I347" s="228"/>
      <c r="J347" s="225"/>
      <c r="K347" s="225"/>
      <c r="L347" s="229"/>
      <c r="M347" s="225"/>
      <c r="N347" s="196"/>
      <c r="O347" s="235"/>
      <c r="P347" s="235"/>
      <c r="Q347" s="234"/>
      <c r="R347" s="256"/>
      <c r="S347" s="234"/>
      <c r="T347" s="234"/>
      <c r="U347" s="237"/>
      <c r="X347" s="154"/>
      <c r="Y347" s="20" t="s">
        <v>14</v>
      </c>
      <c r="Z347" s="20"/>
      <c r="AA347" s="20"/>
      <c r="AB347" s="21"/>
      <c r="AC347" s="21"/>
      <c r="AD347" s="21"/>
      <c r="AE347" s="21"/>
      <c r="AF347" s="21" t="s">
        <v>63</v>
      </c>
      <c r="AG347" s="77">
        <v>43464</v>
      </c>
      <c r="AH347" s="24">
        <f>AI347</f>
        <v>236885.97749999911</v>
      </c>
      <c r="AI347" s="78">
        <f>AI338-AI346</f>
        <v>236885.97749999911</v>
      </c>
    </row>
    <row r="348" spans="2:36" ht="17.25" customHeight="1" thickTop="1" thickBot="1">
      <c r="B348" s="224"/>
      <c r="C348" s="227"/>
      <c r="D348" s="227"/>
      <c r="E348" s="229"/>
      <c r="F348" s="232"/>
      <c r="G348" s="232"/>
      <c r="H348" s="229"/>
      <c r="I348" s="228"/>
      <c r="J348" s="225"/>
      <c r="K348" s="225"/>
      <c r="L348" s="229"/>
      <c r="M348" s="225"/>
      <c r="N348" s="196"/>
      <c r="O348" s="235"/>
      <c r="P348" s="235"/>
      <c r="Q348" s="234"/>
      <c r="R348" s="234"/>
      <c r="S348" s="234"/>
      <c r="T348" s="234"/>
      <c r="U348" s="238"/>
      <c r="X348" s="365" t="s">
        <v>16</v>
      </c>
      <c r="Y348" s="366"/>
      <c r="Z348" s="366"/>
      <c r="AA348" s="366"/>
      <c r="AB348" s="366"/>
      <c r="AC348" s="366"/>
      <c r="AD348" s="367"/>
      <c r="AE348" s="365" t="s">
        <v>62</v>
      </c>
      <c r="AF348" s="366"/>
      <c r="AG348" s="366"/>
      <c r="AH348" s="366"/>
      <c r="AI348" s="367"/>
    </row>
    <row r="349" spans="2:36" ht="18.75" customHeight="1" thickTop="1">
      <c r="B349" s="224"/>
      <c r="C349" s="227"/>
      <c r="D349" s="227"/>
      <c r="E349" s="229"/>
      <c r="F349" s="232"/>
      <c r="G349" s="232"/>
      <c r="H349" s="229"/>
      <c r="I349" s="228"/>
      <c r="J349" s="225"/>
      <c r="K349" s="225"/>
      <c r="L349" s="229"/>
      <c r="M349" s="225"/>
      <c r="N349" s="196"/>
      <c r="O349" s="235"/>
      <c r="P349" s="235"/>
      <c r="Q349" s="234"/>
      <c r="R349" s="234"/>
      <c r="S349" s="234"/>
      <c r="T349" s="234"/>
      <c r="U349" s="238"/>
      <c r="X349" s="153"/>
      <c r="Y349" s="122" t="s">
        <v>17</v>
      </c>
      <c r="Z349" s="122"/>
      <c r="AA349" s="122" t="s">
        <v>18</v>
      </c>
      <c r="AB349" s="153"/>
      <c r="AC349" s="368" t="s">
        <v>19</v>
      </c>
      <c r="AD349" s="368"/>
      <c r="AE349" s="368"/>
      <c r="AF349" s="158"/>
      <c r="AG349" s="368" t="s">
        <v>19</v>
      </c>
      <c r="AH349" s="368"/>
      <c r="AI349" s="368"/>
    </row>
    <row r="350" spans="2:36" s="164" customFormat="1" ht="15" customHeight="1">
      <c r="B350" s="224"/>
      <c r="C350" s="227"/>
      <c r="D350" s="227"/>
      <c r="E350" s="229"/>
      <c r="F350" s="232"/>
      <c r="G350" s="232"/>
      <c r="H350" s="229"/>
      <c r="I350" s="228"/>
      <c r="J350" s="225"/>
      <c r="K350" s="225"/>
      <c r="L350" s="229"/>
      <c r="M350" s="225"/>
      <c r="N350" s="196"/>
      <c r="O350" s="235"/>
      <c r="P350" s="235"/>
      <c r="Q350" s="234"/>
      <c r="R350" s="234"/>
      <c r="S350" s="234"/>
      <c r="T350" s="234"/>
      <c r="U350" s="238"/>
      <c r="AJ350"/>
    </row>
    <row r="351" spans="2:36" ht="18" customHeight="1">
      <c r="B351" s="224"/>
      <c r="C351" s="227"/>
      <c r="D351" s="227"/>
      <c r="E351" s="229"/>
      <c r="F351" s="232"/>
      <c r="G351" s="232"/>
      <c r="H351" s="229"/>
      <c r="I351" s="228"/>
      <c r="J351" s="225"/>
      <c r="K351" s="225"/>
      <c r="L351" s="229"/>
      <c r="M351" s="225"/>
      <c r="N351" s="196"/>
      <c r="O351" s="235"/>
      <c r="P351" s="235"/>
      <c r="Q351" s="234"/>
      <c r="R351" s="256"/>
      <c r="S351" s="234"/>
      <c r="T351" s="234"/>
      <c r="U351" s="237"/>
      <c r="X351" s="79" t="s">
        <v>0</v>
      </c>
      <c r="Y351" s="118"/>
      <c r="Z351" s="79"/>
      <c r="AA351" s="79"/>
      <c r="AB351" s="79"/>
      <c r="AC351" s="79"/>
      <c r="AD351" s="79"/>
      <c r="AE351" s="79"/>
      <c r="AF351" s="79"/>
      <c r="AG351" s="79"/>
      <c r="AH351" s="79"/>
      <c r="AI351" s="136">
        <v>30</v>
      </c>
      <c r="AJ351" s="164"/>
    </row>
    <row r="352" spans="2:36" ht="15.75" customHeight="1">
      <c r="B352" s="224"/>
      <c r="C352" s="227"/>
      <c r="D352" s="227"/>
      <c r="E352" s="229"/>
      <c r="F352" s="232"/>
      <c r="G352" s="232"/>
      <c r="H352" s="229"/>
      <c r="I352" s="228"/>
      <c r="J352" s="225"/>
      <c r="K352" s="225"/>
      <c r="L352" s="229"/>
      <c r="M352" s="225"/>
      <c r="N352" s="196"/>
      <c r="O352" s="235"/>
      <c r="P352" s="235"/>
      <c r="Q352" s="234"/>
      <c r="R352" s="234"/>
      <c r="S352" s="234"/>
      <c r="T352" s="234"/>
      <c r="U352" s="238"/>
      <c r="X352" s="358" t="s">
        <v>128</v>
      </c>
      <c r="Y352" s="358"/>
      <c r="Z352" s="358"/>
      <c r="AA352" s="358"/>
      <c r="AB352" s="358"/>
      <c r="AC352" s="358"/>
      <c r="AD352" s="358"/>
      <c r="AE352" s="358"/>
      <c r="AF352" s="358"/>
      <c r="AG352" s="358"/>
      <c r="AH352" s="358"/>
      <c r="AI352" s="358"/>
    </row>
    <row r="353" spans="2:36" ht="15.75" customHeight="1">
      <c r="B353" s="224"/>
      <c r="C353" s="227"/>
      <c r="D353" s="227"/>
      <c r="E353" s="229"/>
      <c r="F353" s="232"/>
      <c r="G353" s="232"/>
      <c r="H353" s="229"/>
      <c r="I353" s="228"/>
      <c r="J353" s="225"/>
      <c r="K353" s="225"/>
      <c r="L353" s="229"/>
      <c r="M353" s="225"/>
      <c r="N353" s="196"/>
      <c r="O353" s="235"/>
      <c r="P353" s="235"/>
      <c r="Q353" s="234"/>
      <c r="R353" s="234"/>
      <c r="S353" s="234"/>
      <c r="T353" s="234"/>
      <c r="U353" s="238"/>
      <c r="X353" s="359" t="s">
        <v>52</v>
      </c>
      <c r="Y353" s="359"/>
      <c r="Z353" s="359"/>
      <c r="AA353" s="359"/>
      <c r="AB353" s="359"/>
      <c r="AC353" s="359"/>
      <c r="AD353" s="359"/>
      <c r="AE353" s="359"/>
      <c r="AF353" s="359"/>
      <c r="AG353" s="359"/>
      <c r="AH353" s="359"/>
      <c r="AI353" s="359"/>
    </row>
    <row r="354" spans="2:36" ht="16.5" customHeight="1" thickBot="1">
      <c r="B354" s="224"/>
      <c r="C354" s="227"/>
      <c r="D354" s="227"/>
      <c r="E354" s="229"/>
      <c r="F354" s="232"/>
      <c r="G354" s="232"/>
      <c r="H354" s="229"/>
      <c r="I354" s="228"/>
      <c r="J354" s="225"/>
      <c r="K354" s="225"/>
      <c r="L354" s="229"/>
      <c r="M354" s="225"/>
      <c r="N354" s="196"/>
      <c r="O354" s="235"/>
      <c r="P354" s="235"/>
      <c r="Q354" s="234"/>
      <c r="R354" s="234"/>
      <c r="S354" s="234"/>
      <c r="T354" s="234"/>
      <c r="U354" s="238"/>
      <c r="X354" s="359" t="s">
        <v>129</v>
      </c>
      <c r="Y354" s="359"/>
      <c r="Z354" s="359"/>
      <c r="AA354" s="359"/>
      <c r="AB354" s="359"/>
      <c r="AC354" s="359"/>
      <c r="AD354" s="359"/>
      <c r="AE354" s="359"/>
      <c r="AF354" s="359"/>
      <c r="AG354" s="359"/>
      <c r="AH354" s="359"/>
      <c r="AI354" s="359"/>
    </row>
    <row r="355" spans="2:36" ht="17.25" customHeight="1" thickTop="1" thickBot="1">
      <c r="B355" s="224"/>
      <c r="C355" s="227"/>
      <c r="D355" s="227"/>
      <c r="E355" s="229"/>
      <c r="F355" s="232"/>
      <c r="G355" s="232"/>
      <c r="H355" s="229"/>
      <c r="I355" s="228"/>
      <c r="J355" s="225"/>
      <c r="K355" s="225"/>
      <c r="L355" s="229"/>
      <c r="M355" s="225"/>
      <c r="N355" s="196"/>
      <c r="O355" s="235"/>
      <c r="P355" s="235"/>
      <c r="Q355" s="234"/>
      <c r="R355" s="256"/>
      <c r="S355" s="234"/>
      <c r="T355" s="234"/>
      <c r="U355" s="237"/>
      <c r="X355" s="47" t="s">
        <v>4</v>
      </c>
      <c r="Y355" s="160" t="s">
        <v>47</v>
      </c>
      <c r="Z355" s="160" t="s">
        <v>6</v>
      </c>
      <c r="AA355" s="160" t="s">
        <v>21</v>
      </c>
      <c r="AB355" s="160" t="s">
        <v>29</v>
      </c>
      <c r="AC355" s="360" t="s">
        <v>7</v>
      </c>
      <c r="AD355" s="360"/>
      <c r="AE355" s="360"/>
      <c r="AF355" s="361"/>
      <c r="AG355" s="362" t="s">
        <v>33</v>
      </c>
      <c r="AH355" s="363"/>
      <c r="AI355" s="364"/>
    </row>
    <row r="356" spans="2:36" ht="16.5" customHeight="1" thickTop="1">
      <c r="B356" s="224"/>
      <c r="C356" s="227"/>
      <c r="D356" s="227"/>
      <c r="E356" s="229"/>
      <c r="F356" s="232"/>
      <c r="G356" s="232"/>
      <c r="H356" s="229"/>
      <c r="I356" s="228"/>
      <c r="J356" s="225"/>
      <c r="K356" s="225"/>
      <c r="L356" s="229"/>
      <c r="M356" s="225"/>
      <c r="N356" s="196"/>
      <c r="O356" s="235"/>
      <c r="P356" s="235"/>
      <c r="Q356" s="234"/>
      <c r="R356" s="234"/>
      <c r="S356" s="234"/>
      <c r="T356" s="234"/>
      <c r="U356" s="238"/>
      <c r="X356" s="1"/>
      <c r="Y356" s="29"/>
      <c r="Z356" s="85" t="s">
        <v>8</v>
      </c>
      <c r="AA356" s="85" t="s">
        <v>20</v>
      </c>
      <c r="AB356" s="85" t="s">
        <v>30</v>
      </c>
      <c r="AC356" s="63" t="s">
        <v>27</v>
      </c>
      <c r="AD356" s="64" t="s">
        <v>25</v>
      </c>
      <c r="AE356" s="65" t="s">
        <v>31</v>
      </c>
      <c r="AF356" s="66" t="s">
        <v>25</v>
      </c>
      <c r="AG356" s="64" t="s">
        <v>35</v>
      </c>
      <c r="AH356" s="119" t="s">
        <v>36</v>
      </c>
      <c r="AI356" s="120" t="s">
        <v>34</v>
      </c>
      <c r="AJ356">
        <v>12</v>
      </c>
    </row>
    <row r="357" spans="2:36" ht="18" customHeight="1">
      <c r="B357" s="224"/>
      <c r="C357" s="227"/>
      <c r="D357" s="227"/>
      <c r="E357" s="229"/>
      <c r="F357" s="232"/>
      <c r="G357" s="232"/>
      <c r="H357" s="229"/>
      <c r="I357" s="228"/>
      <c r="J357" s="225"/>
      <c r="K357" s="225"/>
      <c r="L357" s="229"/>
      <c r="M357" s="225"/>
      <c r="N357" s="196"/>
      <c r="O357" s="235"/>
      <c r="P357" s="235"/>
      <c r="Q357" s="234"/>
      <c r="R357" s="234"/>
      <c r="S357" s="234"/>
      <c r="T357" s="234"/>
      <c r="U357" s="238"/>
      <c r="X357" s="1"/>
      <c r="Y357" s="2" t="s">
        <v>41</v>
      </c>
      <c r="Z357" s="29" t="s">
        <v>8</v>
      </c>
      <c r="AA357" s="29" t="s">
        <v>42</v>
      </c>
      <c r="AB357" s="29" t="s">
        <v>9</v>
      </c>
      <c r="AC357" s="67" t="s">
        <v>28</v>
      </c>
      <c r="AD357" s="68" t="s">
        <v>26</v>
      </c>
      <c r="AE357" s="69" t="s">
        <v>10</v>
      </c>
      <c r="AF357" s="70" t="s">
        <v>32</v>
      </c>
      <c r="AG357" s="90" t="s">
        <v>28</v>
      </c>
      <c r="AH357" s="91" t="s">
        <v>37</v>
      </c>
      <c r="AI357" s="92" t="s">
        <v>38</v>
      </c>
    </row>
    <row r="358" spans="2:36" ht="18" customHeight="1">
      <c r="B358" s="224"/>
      <c r="C358" s="227"/>
      <c r="D358" s="227"/>
      <c r="E358" s="229"/>
      <c r="F358" s="232"/>
      <c r="G358" s="232"/>
      <c r="H358" s="229"/>
      <c r="I358" s="228"/>
      <c r="J358" s="225"/>
      <c r="K358" s="225"/>
      <c r="L358" s="229"/>
      <c r="M358" s="225"/>
      <c r="N358" s="196"/>
      <c r="O358" s="235"/>
      <c r="P358" s="235"/>
      <c r="Q358" s="234"/>
      <c r="R358" s="234"/>
      <c r="S358" s="234"/>
      <c r="T358" s="234"/>
      <c r="U358" s="238"/>
      <c r="X358" s="1">
        <v>1</v>
      </c>
      <c r="Y358" s="2" t="s">
        <v>58</v>
      </c>
      <c r="Z358" s="2"/>
      <c r="AA358" s="2"/>
      <c r="AB358" s="3">
        <v>750</v>
      </c>
      <c r="AC358" s="4">
        <v>15569.75</v>
      </c>
      <c r="AD358" s="5">
        <f>AC358*AB358</f>
        <v>11677312.5</v>
      </c>
      <c r="AE358" s="6">
        <v>2206.7800000000002</v>
      </c>
      <c r="AF358" s="7">
        <f>AE358*AB358</f>
        <v>1655085.0000000002</v>
      </c>
      <c r="AG358" s="5">
        <f>AD358</f>
        <v>11677312.5</v>
      </c>
      <c r="AH358" s="8">
        <f>AF358</f>
        <v>1655085.0000000002</v>
      </c>
      <c r="AI358" s="9">
        <f>AG358+AH358</f>
        <v>13332397.5</v>
      </c>
    </row>
    <row r="359" spans="2:36" ht="18" customHeight="1">
      <c r="B359" s="224"/>
      <c r="C359" s="227"/>
      <c r="D359" s="227"/>
      <c r="E359" s="229"/>
      <c r="F359" s="232"/>
      <c r="G359" s="232"/>
      <c r="H359" s="229"/>
      <c r="I359" s="228"/>
      <c r="J359" s="225"/>
      <c r="K359" s="225"/>
      <c r="L359" s="229"/>
      <c r="M359" s="225"/>
      <c r="N359" s="196"/>
      <c r="O359" s="235"/>
      <c r="P359" s="235"/>
      <c r="Q359" s="234"/>
      <c r="R359" s="256"/>
      <c r="S359" s="234"/>
      <c r="T359" s="234"/>
      <c r="U359" s="237"/>
      <c r="X359" s="1">
        <v>2</v>
      </c>
      <c r="Y359" s="2" t="s">
        <v>59</v>
      </c>
      <c r="Z359" s="2"/>
      <c r="AA359" s="2"/>
      <c r="AB359" s="3">
        <v>650</v>
      </c>
      <c r="AC359" s="4">
        <v>769.27</v>
      </c>
      <c r="AD359" s="5">
        <f t="shared" ref="AD359:AD362" si="209">AC359*AB359</f>
        <v>500025.5</v>
      </c>
      <c r="AE359" s="6">
        <v>0</v>
      </c>
      <c r="AF359" s="7">
        <f t="shared" ref="AF359:AF362" si="210">AE359*AB359</f>
        <v>0</v>
      </c>
      <c r="AG359" s="5">
        <f t="shared" ref="AG359:AG362" si="211">AD359</f>
        <v>500025.5</v>
      </c>
      <c r="AH359" s="8">
        <f t="shared" ref="AH359:AH362" si="212">AF359</f>
        <v>0</v>
      </c>
      <c r="AI359" s="9">
        <f t="shared" ref="AI359:AI362" si="213">AG359+AH359</f>
        <v>500025.5</v>
      </c>
    </row>
    <row r="360" spans="2:36" ht="18" customHeight="1">
      <c r="B360" s="224"/>
      <c r="C360" s="227"/>
      <c r="D360" s="227"/>
      <c r="E360" s="229"/>
      <c r="F360" s="232"/>
      <c r="G360" s="232"/>
      <c r="H360" s="229"/>
      <c r="I360" s="228"/>
      <c r="J360" s="225"/>
      <c r="K360" s="225"/>
      <c r="L360" s="229"/>
      <c r="M360" s="225"/>
      <c r="N360" s="196"/>
      <c r="O360" s="235"/>
      <c r="P360" s="235"/>
      <c r="Q360" s="234"/>
      <c r="R360" s="234"/>
      <c r="S360" s="234"/>
      <c r="T360" s="234"/>
      <c r="U360" s="238"/>
      <c r="X360" s="1"/>
      <c r="Y360" s="2" t="s">
        <v>60</v>
      </c>
      <c r="Z360" s="2"/>
      <c r="AA360" s="2"/>
      <c r="AB360" s="3">
        <v>200</v>
      </c>
      <c r="AC360" s="4">
        <v>688.19</v>
      </c>
      <c r="AD360" s="5">
        <f t="shared" si="209"/>
        <v>137638</v>
      </c>
      <c r="AE360" s="6">
        <v>139.75</v>
      </c>
      <c r="AF360" s="7">
        <f t="shared" si="210"/>
        <v>27950</v>
      </c>
      <c r="AG360" s="5">
        <f t="shared" si="211"/>
        <v>137638</v>
      </c>
      <c r="AH360" s="8">
        <f t="shared" si="212"/>
        <v>27950</v>
      </c>
      <c r="AI360" s="9">
        <f t="shared" si="213"/>
        <v>165588</v>
      </c>
    </row>
    <row r="361" spans="2:36" ht="18" customHeight="1">
      <c r="B361" s="224"/>
      <c r="C361" s="227"/>
      <c r="D361" s="227"/>
      <c r="E361" s="229"/>
      <c r="F361" s="232"/>
      <c r="G361" s="232"/>
      <c r="H361" s="229"/>
      <c r="I361" s="228"/>
      <c r="J361" s="225"/>
      <c r="K361" s="225"/>
      <c r="L361" s="229"/>
      <c r="M361" s="225"/>
      <c r="N361" s="196"/>
      <c r="O361" s="235"/>
      <c r="P361" s="235"/>
      <c r="Q361" s="234"/>
      <c r="R361" s="234"/>
      <c r="S361" s="234"/>
      <c r="T361" s="234"/>
      <c r="U361" s="238"/>
      <c r="X361" s="1"/>
      <c r="Y361" s="2"/>
      <c r="Z361" s="2"/>
      <c r="AA361" s="2"/>
      <c r="AB361" s="3"/>
      <c r="AC361" s="4"/>
      <c r="AD361" s="5">
        <f t="shared" si="209"/>
        <v>0</v>
      </c>
      <c r="AE361" s="6"/>
      <c r="AF361" s="7">
        <f t="shared" si="210"/>
        <v>0</v>
      </c>
      <c r="AG361" s="5">
        <f t="shared" si="211"/>
        <v>0</v>
      </c>
      <c r="AH361" s="8">
        <f t="shared" si="212"/>
        <v>0</v>
      </c>
      <c r="AI361" s="9">
        <f t="shared" si="213"/>
        <v>0</v>
      </c>
    </row>
    <row r="362" spans="2:36" ht="18.75" customHeight="1" thickBot="1">
      <c r="B362" s="224"/>
      <c r="C362" s="227"/>
      <c r="D362" s="227"/>
      <c r="E362" s="229"/>
      <c r="F362" s="232"/>
      <c r="G362" s="232"/>
      <c r="H362" s="229"/>
      <c r="I362" s="228"/>
      <c r="J362" s="225"/>
      <c r="K362" s="225"/>
      <c r="L362" s="229"/>
      <c r="M362" s="225"/>
      <c r="N362" s="196"/>
      <c r="O362" s="235"/>
      <c r="P362" s="235"/>
      <c r="Q362" s="234"/>
      <c r="R362" s="234"/>
      <c r="S362" s="234"/>
      <c r="T362" s="234"/>
      <c r="U362" s="238"/>
      <c r="X362" s="10"/>
      <c r="Y362" s="11"/>
      <c r="Z362" s="11"/>
      <c r="AA362" s="11"/>
      <c r="AB362" s="12"/>
      <c r="AC362" s="13"/>
      <c r="AD362" s="5">
        <f t="shared" si="209"/>
        <v>0</v>
      </c>
      <c r="AE362" s="15"/>
      <c r="AF362" s="7">
        <f t="shared" si="210"/>
        <v>0</v>
      </c>
      <c r="AG362" s="5">
        <f t="shared" si="211"/>
        <v>0</v>
      </c>
      <c r="AH362" s="8">
        <f t="shared" si="212"/>
        <v>0</v>
      </c>
      <c r="AI362" s="9">
        <f t="shared" si="213"/>
        <v>0</v>
      </c>
    </row>
    <row r="363" spans="2:36" ht="19.5" customHeight="1" thickTop="1" thickBot="1">
      <c r="B363" s="224"/>
      <c r="C363" s="227"/>
      <c r="D363" s="227"/>
      <c r="E363" s="229"/>
      <c r="F363" s="232"/>
      <c r="G363" s="232"/>
      <c r="H363" s="229"/>
      <c r="I363" s="228"/>
      <c r="J363" s="225"/>
      <c r="K363" s="225"/>
      <c r="L363" s="229"/>
      <c r="M363" s="225"/>
      <c r="N363" s="196"/>
      <c r="O363" s="235"/>
      <c r="P363" s="235"/>
      <c r="Q363" s="234"/>
      <c r="R363" s="256"/>
      <c r="S363" s="234"/>
      <c r="T363" s="234"/>
      <c r="U363" s="237"/>
      <c r="W363" s="164">
        <f>AJ356</f>
        <v>12</v>
      </c>
      <c r="X363" s="154"/>
      <c r="Y363" s="20" t="s">
        <v>50</v>
      </c>
      <c r="Z363" s="20"/>
      <c r="AA363" s="20"/>
      <c r="AB363" s="21"/>
      <c r="AC363" s="22">
        <f t="shared" ref="AC363:AI363" si="214">SUM(AC358:AC362)</f>
        <v>17027.21</v>
      </c>
      <c r="AD363" s="23">
        <f t="shared" si="214"/>
        <v>12314976</v>
      </c>
      <c r="AE363" s="24">
        <f t="shared" si="214"/>
        <v>2346.5300000000002</v>
      </c>
      <c r="AF363" s="25">
        <f t="shared" si="214"/>
        <v>1683035.0000000002</v>
      </c>
      <c r="AG363" s="23">
        <f t="shared" si="214"/>
        <v>12314976</v>
      </c>
      <c r="AH363" s="26">
        <f t="shared" si="214"/>
        <v>1683035.0000000002</v>
      </c>
      <c r="AI363" s="27">
        <f t="shared" si="214"/>
        <v>13998011</v>
      </c>
    </row>
    <row r="364" spans="2:36" ht="18.75" customHeight="1" thickTop="1">
      <c r="B364" s="224"/>
      <c r="C364" s="227"/>
      <c r="D364" s="227"/>
      <c r="E364" s="229"/>
      <c r="F364" s="232"/>
      <c r="G364" s="232"/>
      <c r="H364" s="229"/>
      <c r="I364" s="228"/>
      <c r="J364" s="225"/>
      <c r="K364" s="225"/>
      <c r="L364" s="229"/>
      <c r="M364" s="225"/>
      <c r="N364" s="196"/>
      <c r="O364" s="235"/>
      <c r="P364" s="235"/>
      <c r="Q364" s="234"/>
      <c r="R364" s="234"/>
      <c r="S364" s="234"/>
      <c r="T364" s="234"/>
      <c r="U364" s="238"/>
      <c r="X364" s="47"/>
      <c r="Y364" s="159" t="s">
        <v>48</v>
      </c>
      <c r="Z364" s="159"/>
      <c r="AA364" s="159"/>
      <c r="AB364" s="49">
        <v>0</v>
      </c>
      <c r="AC364" s="50">
        <v>0</v>
      </c>
      <c r="AD364" s="51">
        <v>0</v>
      </c>
      <c r="AE364" s="53">
        <v>0</v>
      </c>
      <c r="AF364" s="51">
        <v>0</v>
      </c>
      <c r="AG364" s="51">
        <v>0</v>
      </c>
      <c r="AH364" s="51">
        <v>0</v>
      </c>
      <c r="AI364" s="54">
        <v>0</v>
      </c>
    </row>
    <row r="365" spans="2:36" ht="18" customHeight="1">
      <c r="B365" s="224"/>
      <c r="C365" s="227"/>
      <c r="D365" s="227"/>
      <c r="E365" s="229"/>
      <c r="F365" s="232"/>
      <c r="G365" s="232"/>
      <c r="H365" s="229"/>
      <c r="I365" s="228"/>
      <c r="J365" s="225"/>
      <c r="K365" s="225"/>
      <c r="L365" s="229"/>
      <c r="M365" s="225"/>
      <c r="N365" s="196"/>
      <c r="O365" s="235"/>
      <c r="P365" s="235"/>
      <c r="Q365" s="234"/>
      <c r="R365" s="234"/>
      <c r="S365" s="234"/>
      <c r="T365" s="234"/>
      <c r="U365" s="238"/>
      <c r="X365" s="1">
        <v>4</v>
      </c>
      <c r="Y365" s="2" t="s">
        <v>45</v>
      </c>
      <c r="Z365" s="2"/>
      <c r="AA365" s="2"/>
      <c r="AB365" s="3">
        <v>22.5</v>
      </c>
      <c r="AC365" s="4">
        <v>12518.55</v>
      </c>
      <c r="AD365" s="5">
        <f t="shared" ref="AD365" si="215">AC365*AB365</f>
        <v>281667.375</v>
      </c>
      <c r="AE365" s="6">
        <v>2526.0500000000002</v>
      </c>
      <c r="AF365" s="5">
        <f t="shared" ref="AF365:AF367" si="216">AE365*AB365</f>
        <v>56836.125000000007</v>
      </c>
      <c r="AG365" s="5">
        <f t="shared" ref="AG365:AG367" si="217">AD365</f>
        <v>281667.375</v>
      </c>
      <c r="AH365" s="5">
        <f t="shared" ref="AH365:AH367" si="218">AF365</f>
        <v>56836.125000000007</v>
      </c>
      <c r="AI365" s="9">
        <f t="shared" ref="AI365:AI367" si="219">AG365+AH365</f>
        <v>338503.5</v>
      </c>
    </row>
    <row r="366" spans="2:36" ht="18" customHeight="1">
      <c r="B366" s="224"/>
      <c r="C366" s="227"/>
      <c r="D366" s="227"/>
      <c r="E366" s="229"/>
      <c r="F366" s="232"/>
      <c r="G366" s="232"/>
      <c r="H366" s="229"/>
      <c r="I366" s="228"/>
      <c r="J366" s="225"/>
      <c r="K366" s="225"/>
      <c r="L366" s="229"/>
      <c r="M366" s="225"/>
      <c r="N366" s="196"/>
      <c r="O366" s="235"/>
      <c r="P366" s="235"/>
      <c r="Q366" s="234"/>
      <c r="R366" s="234"/>
      <c r="S366" s="234"/>
      <c r="T366" s="234"/>
      <c r="U366" s="238"/>
      <c r="X366" s="1">
        <v>5</v>
      </c>
      <c r="Y366" s="2" t="s">
        <v>46</v>
      </c>
      <c r="Z366" s="2"/>
      <c r="AA366" s="2"/>
      <c r="AB366" s="3">
        <v>0</v>
      </c>
      <c r="AC366" s="4">
        <v>0</v>
      </c>
      <c r="AD366" s="5">
        <v>0</v>
      </c>
      <c r="AE366" s="6"/>
      <c r="AF366" s="5">
        <f t="shared" si="216"/>
        <v>0</v>
      </c>
      <c r="AG366" s="5">
        <f t="shared" si="217"/>
        <v>0</v>
      </c>
      <c r="AH366" s="5">
        <f t="shared" si="218"/>
        <v>0</v>
      </c>
      <c r="AI366" s="9">
        <f t="shared" si="219"/>
        <v>0</v>
      </c>
    </row>
    <row r="367" spans="2:36" ht="18" customHeight="1">
      <c r="B367" s="224"/>
      <c r="C367" s="227"/>
      <c r="D367" s="227"/>
      <c r="E367" s="229"/>
      <c r="F367" s="232"/>
      <c r="G367" s="232"/>
      <c r="H367" s="229"/>
      <c r="I367" s="228"/>
      <c r="J367" s="225"/>
      <c r="K367" s="225"/>
      <c r="L367" s="229"/>
      <c r="M367" s="225"/>
      <c r="N367" s="196"/>
      <c r="O367" s="235"/>
      <c r="P367" s="235"/>
      <c r="Q367" s="234"/>
      <c r="R367" s="256"/>
      <c r="S367" s="234"/>
      <c r="T367" s="234"/>
      <c r="U367" s="237"/>
      <c r="X367" s="1">
        <v>6</v>
      </c>
      <c r="Y367" s="2"/>
      <c r="Z367" s="2"/>
      <c r="AA367" s="2"/>
      <c r="AB367" s="3"/>
      <c r="AC367" s="4"/>
      <c r="AD367" s="5">
        <f t="shared" ref="AD367" si="220">AC367*AB367</f>
        <v>0</v>
      </c>
      <c r="AE367" s="6"/>
      <c r="AF367" s="5">
        <f t="shared" si="216"/>
        <v>0</v>
      </c>
      <c r="AG367" s="5">
        <f t="shared" si="217"/>
        <v>0</v>
      </c>
      <c r="AH367" s="5">
        <f t="shared" si="218"/>
        <v>0</v>
      </c>
      <c r="AI367" s="9">
        <f t="shared" si="219"/>
        <v>0</v>
      </c>
    </row>
    <row r="368" spans="2:36" ht="18" customHeight="1">
      <c r="B368" s="224"/>
      <c r="C368" s="227"/>
      <c r="D368" s="227"/>
      <c r="E368" s="229"/>
      <c r="F368" s="232"/>
      <c r="G368" s="232"/>
      <c r="H368" s="229"/>
      <c r="I368" s="228"/>
      <c r="J368" s="225"/>
      <c r="K368" s="225"/>
      <c r="L368" s="229"/>
      <c r="M368" s="225"/>
      <c r="N368" s="196"/>
      <c r="O368" s="235"/>
      <c r="P368" s="235"/>
      <c r="Q368" s="234"/>
      <c r="R368" s="234"/>
      <c r="S368" s="234"/>
      <c r="T368" s="234"/>
      <c r="U368" s="238"/>
      <c r="X368" s="10"/>
      <c r="Y368" s="11"/>
      <c r="Z368" s="11"/>
      <c r="AA368" s="11"/>
      <c r="AB368" s="12"/>
      <c r="AC368" s="13"/>
      <c r="AD368" s="52"/>
      <c r="AE368" s="15"/>
      <c r="AF368" s="52"/>
      <c r="AG368" s="52"/>
      <c r="AH368" s="52"/>
      <c r="AI368" s="18"/>
    </row>
    <row r="369" spans="2:36" ht="18.75" customHeight="1" thickBot="1">
      <c r="B369" s="224"/>
      <c r="C369" s="227"/>
      <c r="D369" s="227"/>
      <c r="E369" s="229"/>
      <c r="F369" s="232"/>
      <c r="G369" s="232"/>
      <c r="H369" s="229"/>
      <c r="I369" s="228"/>
      <c r="J369" s="225"/>
      <c r="K369" s="225"/>
      <c r="L369" s="229"/>
      <c r="M369" s="225"/>
      <c r="N369" s="196"/>
      <c r="O369" s="235"/>
      <c r="P369" s="235"/>
      <c r="Q369" s="234"/>
      <c r="R369" s="234"/>
      <c r="S369" s="234"/>
      <c r="T369" s="234"/>
      <c r="U369" s="238"/>
      <c r="X369" s="32"/>
      <c r="Y369" s="33" t="s">
        <v>49</v>
      </c>
      <c r="Z369" s="33"/>
      <c r="AA369" s="33"/>
      <c r="AB369" s="34"/>
      <c r="AC369" s="34">
        <f t="shared" ref="AC369:AI369" si="221">SUM(AC364:AC368)</f>
        <v>12518.55</v>
      </c>
      <c r="AD369" s="34">
        <f t="shared" si="221"/>
        <v>281667.375</v>
      </c>
      <c r="AE369" s="34">
        <f t="shared" si="221"/>
        <v>2526.0500000000002</v>
      </c>
      <c r="AF369" s="34">
        <f t="shared" si="221"/>
        <v>56836.125000000007</v>
      </c>
      <c r="AG369" s="34">
        <f>SUM(AG364:AG368)</f>
        <v>281667.375</v>
      </c>
      <c r="AH369" s="34">
        <f t="shared" si="221"/>
        <v>56836.125000000007</v>
      </c>
      <c r="AI369" s="35">
        <f t="shared" si="221"/>
        <v>338503.5</v>
      </c>
    </row>
    <row r="370" spans="2:36" ht="19.5" customHeight="1" thickTop="1" thickBot="1">
      <c r="B370" s="224"/>
      <c r="C370" s="227"/>
      <c r="D370" s="227"/>
      <c r="E370" s="229"/>
      <c r="F370" s="232"/>
      <c r="G370" s="232"/>
      <c r="H370" s="229"/>
      <c r="I370" s="228"/>
      <c r="J370" s="225"/>
      <c r="K370" s="225"/>
      <c r="L370" s="229"/>
      <c r="M370" s="225"/>
      <c r="N370" s="196"/>
      <c r="O370" s="235"/>
      <c r="P370" s="235"/>
      <c r="Q370" s="234"/>
      <c r="R370" s="234"/>
      <c r="S370" s="234"/>
      <c r="T370" s="234"/>
      <c r="U370" s="238"/>
      <c r="W370" s="164">
        <f>10000+W363</f>
        <v>10012</v>
      </c>
      <c r="X370" s="154"/>
      <c r="Y370" s="20" t="s">
        <v>11</v>
      </c>
      <c r="Z370" s="20"/>
      <c r="AA370" s="36"/>
      <c r="AB370" s="21"/>
      <c r="AC370" s="22">
        <v>0</v>
      </c>
      <c r="AD370" s="23">
        <f>AD363+AD369</f>
        <v>12596643.375</v>
      </c>
      <c r="AE370" s="37">
        <v>0</v>
      </c>
      <c r="AF370" s="55">
        <f>AF363+AF369</f>
        <v>1739871.1250000002</v>
      </c>
      <c r="AG370" s="39">
        <f>AG363+AG369</f>
        <v>12596643.375</v>
      </c>
      <c r="AH370" s="40">
        <f>AH363+AH369</f>
        <v>1739871.1250000002</v>
      </c>
      <c r="AI370" s="27">
        <f>AI363+AI369</f>
        <v>14336514.5</v>
      </c>
    </row>
    <row r="371" spans="2:36" ht="18.75" customHeight="1" thickTop="1">
      <c r="B371" s="224"/>
      <c r="C371" s="227"/>
      <c r="D371" s="227"/>
      <c r="E371" s="229"/>
      <c r="F371" s="232"/>
      <c r="G371" s="232"/>
      <c r="H371" s="229"/>
      <c r="I371" s="228"/>
      <c r="J371" s="225"/>
      <c r="K371" s="225"/>
      <c r="L371" s="229"/>
      <c r="M371" s="225"/>
      <c r="N371" s="196"/>
      <c r="O371" s="235"/>
      <c r="P371" s="235"/>
      <c r="Q371" s="234"/>
      <c r="R371" s="256"/>
      <c r="S371" s="234"/>
      <c r="T371" s="234"/>
      <c r="U371" s="237"/>
      <c r="X371" s="28"/>
      <c r="Y371" s="41" t="s">
        <v>12</v>
      </c>
      <c r="Z371" s="29">
        <v>0</v>
      </c>
      <c r="AA371" s="29">
        <v>0</v>
      </c>
      <c r="AB371" s="30">
        <v>0</v>
      </c>
      <c r="AC371" s="30">
        <v>0</v>
      </c>
      <c r="AD371" s="30">
        <v>0</v>
      </c>
      <c r="AE371" s="30">
        <v>0</v>
      </c>
      <c r="AF371" s="30">
        <v>0</v>
      </c>
      <c r="AG371" s="30">
        <v>0</v>
      </c>
      <c r="AH371" s="31">
        <v>0</v>
      </c>
      <c r="AI371" s="42">
        <v>0</v>
      </c>
    </row>
    <row r="372" spans="2:36" ht="18" customHeight="1">
      <c r="B372" s="224"/>
      <c r="C372" s="227"/>
      <c r="D372" s="227"/>
      <c r="E372" s="229"/>
      <c r="F372" s="232"/>
      <c r="G372" s="232"/>
      <c r="H372" s="229"/>
      <c r="I372" s="228"/>
      <c r="J372" s="225"/>
      <c r="K372" s="225"/>
      <c r="L372" s="229"/>
      <c r="M372" s="225"/>
      <c r="N372" s="196"/>
      <c r="O372" s="235"/>
      <c r="P372" s="235"/>
      <c r="Q372" s="234"/>
      <c r="R372" s="234"/>
      <c r="S372" s="234"/>
      <c r="T372" s="234"/>
      <c r="U372" s="238"/>
      <c r="X372" s="1"/>
      <c r="Y372" s="43" t="s">
        <v>89</v>
      </c>
      <c r="Z372" s="2"/>
      <c r="AA372" s="2"/>
      <c r="AB372" s="3"/>
      <c r="AC372" s="3">
        <v>0</v>
      </c>
      <c r="AD372" s="44">
        <f>AD363*5%</f>
        <v>615748.80000000005</v>
      </c>
      <c r="AE372" s="44">
        <v>0</v>
      </c>
      <c r="AF372" s="150">
        <f>AF363*5%</f>
        <v>84151.750000000015</v>
      </c>
      <c r="AG372" s="44">
        <f>AG363*5%</f>
        <v>615748.80000000005</v>
      </c>
      <c r="AH372" s="45">
        <f>AH363*5%</f>
        <v>84151.750000000015</v>
      </c>
      <c r="AI372" s="46">
        <f>AG372+AH372</f>
        <v>699900.55</v>
      </c>
    </row>
    <row r="373" spans="2:36" ht="18" customHeight="1">
      <c r="B373" s="224"/>
      <c r="C373" s="227"/>
      <c r="D373" s="227"/>
      <c r="E373" s="229"/>
      <c r="F373" s="232"/>
      <c r="G373" s="232"/>
      <c r="H373" s="229"/>
      <c r="I373" s="228"/>
      <c r="J373" s="225"/>
      <c r="K373" s="225"/>
      <c r="L373" s="229"/>
      <c r="M373" s="225"/>
      <c r="N373" s="196"/>
      <c r="O373" s="235"/>
      <c r="P373" s="235"/>
      <c r="Q373" s="234"/>
      <c r="R373" s="234"/>
      <c r="S373" s="234"/>
      <c r="T373" s="234"/>
      <c r="U373" s="238"/>
      <c r="X373" s="1"/>
      <c r="Y373" s="43" t="s">
        <v>53</v>
      </c>
      <c r="Z373" s="2"/>
      <c r="AA373" s="2"/>
      <c r="AB373" s="3"/>
      <c r="AC373" s="3"/>
      <c r="AD373" s="44"/>
      <c r="AE373" s="44"/>
      <c r="AF373" s="44"/>
      <c r="AG373" s="44">
        <v>0</v>
      </c>
      <c r="AH373" s="45">
        <v>0</v>
      </c>
      <c r="AI373" s="46">
        <f>AG373+AH373</f>
        <v>0</v>
      </c>
    </row>
    <row r="374" spans="2:36" ht="18" customHeight="1">
      <c r="B374" s="224"/>
      <c r="C374" s="227"/>
      <c r="D374" s="227"/>
      <c r="E374" s="229"/>
      <c r="F374" s="232"/>
      <c r="G374" s="232"/>
      <c r="H374" s="229"/>
      <c r="I374" s="228"/>
      <c r="J374" s="225"/>
      <c r="K374" s="225"/>
      <c r="L374" s="229"/>
      <c r="M374" s="225"/>
      <c r="N374" s="196"/>
      <c r="O374" s="235"/>
      <c r="P374" s="235"/>
      <c r="Q374" s="234"/>
      <c r="R374" s="234"/>
      <c r="S374" s="234"/>
      <c r="T374" s="234"/>
      <c r="U374" s="238"/>
      <c r="X374" s="1"/>
      <c r="Y374" s="43" t="s">
        <v>56</v>
      </c>
      <c r="Z374" s="2"/>
      <c r="AA374" s="2"/>
      <c r="AB374" s="3"/>
      <c r="AC374" s="3"/>
      <c r="AD374" s="44"/>
      <c r="AE374" s="44"/>
      <c r="AF374" s="44"/>
      <c r="AG374" s="44">
        <v>0</v>
      </c>
      <c r="AH374" s="45">
        <v>10490425.199999999</v>
      </c>
      <c r="AI374" s="46">
        <f t="shared" ref="AI374:AI377" si="222">AG374+AH374</f>
        <v>10490425.199999999</v>
      </c>
    </row>
    <row r="375" spans="2:36" ht="18" customHeight="1">
      <c r="B375" s="224"/>
      <c r="C375" s="227"/>
      <c r="D375" s="227"/>
      <c r="E375" s="229"/>
      <c r="F375" s="232"/>
      <c r="G375" s="232"/>
      <c r="H375" s="229"/>
      <c r="I375" s="228"/>
      <c r="J375" s="225"/>
      <c r="K375" s="225"/>
      <c r="L375" s="229"/>
      <c r="M375" s="225"/>
      <c r="N375" s="196"/>
      <c r="O375" s="235"/>
      <c r="P375" s="235"/>
      <c r="Q375" s="234"/>
      <c r="R375" s="256"/>
      <c r="S375" s="234"/>
      <c r="T375" s="234"/>
      <c r="U375" s="237"/>
      <c r="X375" s="1"/>
      <c r="Y375" s="71" t="s">
        <v>57</v>
      </c>
      <c r="Z375" s="2"/>
      <c r="AA375" s="2"/>
      <c r="AB375" s="3"/>
      <c r="AC375" s="3"/>
      <c r="AD375" s="44"/>
      <c r="AE375" s="44"/>
      <c r="AF375" s="44"/>
      <c r="AG375" s="44">
        <v>1199834.1100000001</v>
      </c>
      <c r="AH375" s="45">
        <v>236885.98</v>
      </c>
      <c r="AI375" s="46">
        <f t="shared" si="222"/>
        <v>1436720.09</v>
      </c>
    </row>
    <row r="376" spans="2:36" ht="18" customHeight="1">
      <c r="B376" s="224"/>
      <c r="C376" s="227"/>
      <c r="D376" s="227"/>
      <c r="E376" s="229"/>
      <c r="F376" s="232"/>
      <c r="G376" s="232"/>
      <c r="H376" s="229"/>
      <c r="I376" s="228"/>
      <c r="J376" s="225"/>
      <c r="K376" s="225"/>
      <c r="L376" s="229"/>
      <c r="M376" s="225"/>
      <c r="N376" s="196"/>
      <c r="O376" s="235"/>
      <c r="P376" s="235"/>
      <c r="Q376" s="234"/>
      <c r="R376" s="234"/>
      <c r="S376" s="234"/>
      <c r="T376" s="234"/>
      <c r="U376" s="238"/>
      <c r="X376" s="1"/>
      <c r="Y376" s="43" t="s">
        <v>55</v>
      </c>
      <c r="Z376" s="2"/>
      <c r="AA376" s="2"/>
      <c r="AB376" s="3"/>
      <c r="AC376" s="3"/>
      <c r="AD376" s="44"/>
      <c r="AE376" s="44"/>
      <c r="AF376" s="44"/>
      <c r="AG376" s="44">
        <v>0</v>
      </c>
      <c r="AH376" s="45">
        <v>0</v>
      </c>
      <c r="AI376" s="46">
        <f t="shared" si="222"/>
        <v>0</v>
      </c>
    </row>
    <row r="377" spans="2:36" ht="18" customHeight="1">
      <c r="B377" s="224"/>
      <c r="C377" s="227"/>
      <c r="D377" s="227"/>
      <c r="E377" s="229"/>
      <c r="F377" s="232"/>
      <c r="G377" s="232"/>
      <c r="H377" s="229"/>
      <c r="I377" s="228"/>
      <c r="J377" s="225"/>
      <c r="K377" s="225"/>
      <c r="L377" s="229"/>
      <c r="M377" s="225"/>
      <c r="N377" s="196"/>
      <c r="O377" s="235"/>
      <c r="P377" s="235"/>
      <c r="Q377" s="234"/>
      <c r="R377" s="234"/>
      <c r="S377" s="234"/>
      <c r="T377" s="234"/>
      <c r="U377" s="238"/>
      <c r="X377" s="1"/>
      <c r="Y377" s="43" t="s">
        <v>99</v>
      </c>
      <c r="Z377" s="2"/>
      <c r="AA377" s="2"/>
      <c r="AB377" s="3"/>
      <c r="AC377" s="3"/>
      <c r="AD377" s="44"/>
      <c r="AE377" s="44"/>
      <c r="AF377" s="44"/>
      <c r="AG377" s="44">
        <v>0</v>
      </c>
      <c r="AH377" s="45">
        <v>53750</v>
      </c>
      <c r="AI377" s="46">
        <f t="shared" si="222"/>
        <v>53750</v>
      </c>
    </row>
    <row r="378" spans="2:36" ht="18.75" customHeight="1" thickBot="1">
      <c r="B378" s="224"/>
      <c r="C378" s="227"/>
      <c r="D378" s="227"/>
      <c r="E378" s="229"/>
      <c r="F378" s="232"/>
      <c r="G378" s="232"/>
      <c r="H378" s="229"/>
      <c r="I378" s="228"/>
      <c r="J378" s="225"/>
      <c r="K378" s="225"/>
      <c r="L378" s="229"/>
      <c r="M378" s="225"/>
      <c r="N378" s="196"/>
      <c r="O378" s="235"/>
      <c r="P378" s="235"/>
      <c r="Q378" s="234"/>
      <c r="R378" s="234"/>
      <c r="S378" s="234"/>
      <c r="T378" s="234"/>
      <c r="U378" s="238"/>
      <c r="X378" s="111"/>
      <c r="Y378" s="72" t="s">
        <v>13</v>
      </c>
      <c r="Z378" s="72"/>
      <c r="AA378" s="72"/>
      <c r="AB378" s="73"/>
      <c r="AC378" s="73"/>
      <c r="AD378" s="73"/>
      <c r="AE378" s="73"/>
      <c r="AF378" s="73"/>
      <c r="AG378" s="74">
        <f>SUM(AG371:AG377)</f>
        <v>1815582.9100000001</v>
      </c>
      <c r="AH378" s="75">
        <f>SUM(AH371:AH377)</f>
        <v>10865212.93</v>
      </c>
      <c r="AI378" s="76">
        <f>SUM(AI371:AI377)</f>
        <v>12680795.84</v>
      </c>
    </row>
    <row r="379" spans="2:36" ht="19.5" thickTop="1" thickBot="1">
      <c r="X379" s="154"/>
      <c r="Y379" s="20" t="s">
        <v>14</v>
      </c>
      <c r="Z379" s="20"/>
      <c r="AA379" s="20"/>
      <c r="AB379" s="21"/>
      <c r="AC379" s="21"/>
      <c r="AD379" s="21"/>
      <c r="AE379" s="21"/>
      <c r="AF379" s="21" t="s">
        <v>63</v>
      </c>
      <c r="AG379" s="77">
        <v>43525</v>
      </c>
      <c r="AH379" s="37">
        <f>AI379</f>
        <v>1655718.6600000001</v>
      </c>
      <c r="AI379" s="78">
        <f>AI370-AI378</f>
        <v>1655718.6600000001</v>
      </c>
    </row>
    <row r="380" spans="2:36" ht="17.25" thickTop="1" thickBot="1">
      <c r="X380" s="365" t="s">
        <v>16</v>
      </c>
      <c r="Y380" s="366"/>
      <c r="Z380" s="366"/>
      <c r="AA380" s="366"/>
      <c r="AB380" s="366"/>
      <c r="AC380" s="366"/>
      <c r="AD380" s="367"/>
      <c r="AE380" s="365" t="s">
        <v>62</v>
      </c>
      <c r="AF380" s="366"/>
      <c r="AG380" s="366"/>
      <c r="AH380" s="366"/>
      <c r="AI380" s="367"/>
    </row>
    <row r="381" spans="2:36" ht="18.75" thickTop="1">
      <c r="X381" s="153"/>
      <c r="Y381" s="122" t="s">
        <v>17</v>
      </c>
      <c r="Z381" s="122"/>
      <c r="AA381" s="122" t="s">
        <v>18</v>
      </c>
      <c r="AB381" s="153"/>
      <c r="AC381" s="368" t="s">
        <v>19</v>
      </c>
      <c r="AD381" s="368"/>
      <c r="AE381" s="368"/>
      <c r="AF381" s="158"/>
      <c r="AG381" s="368" t="s">
        <v>19</v>
      </c>
      <c r="AH381" s="368"/>
      <c r="AI381" s="368"/>
    </row>
    <row r="382" spans="2:36" ht="18">
      <c r="X382" s="209"/>
      <c r="Y382" s="122"/>
      <c r="Z382" s="122"/>
      <c r="AA382" s="122"/>
      <c r="AB382" s="209"/>
      <c r="AC382" s="210"/>
      <c r="AD382" s="210"/>
      <c r="AE382" s="210"/>
      <c r="AF382" s="214"/>
      <c r="AG382" s="210"/>
      <c r="AH382" s="210"/>
      <c r="AI382" s="210"/>
    </row>
    <row r="383" spans="2:36" s="164" customFormat="1">
      <c r="B383"/>
      <c r="C383" s="212"/>
      <c r="D383" s="212"/>
      <c r="E383" s="212"/>
      <c r="F383" s="212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AJ383"/>
    </row>
    <row r="384" spans="2:36" ht="18">
      <c r="X384" s="79" t="s">
        <v>0</v>
      </c>
      <c r="Y384" s="118"/>
      <c r="Z384" s="79"/>
      <c r="AA384" s="79"/>
      <c r="AB384" s="79"/>
      <c r="AC384" s="79"/>
      <c r="AD384" s="79"/>
      <c r="AE384" s="79"/>
      <c r="AF384" s="79"/>
      <c r="AG384" s="79"/>
      <c r="AH384" s="79"/>
      <c r="AI384" s="136">
        <v>30</v>
      </c>
      <c r="AJ384" s="164"/>
    </row>
    <row r="385" spans="23:36" ht="15.75">
      <c r="X385" s="358" t="s">
        <v>164</v>
      </c>
      <c r="Y385" s="358"/>
      <c r="Z385" s="358"/>
      <c r="AA385" s="358"/>
      <c r="AB385" s="358"/>
      <c r="AC385" s="358"/>
      <c r="AD385" s="358"/>
      <c r="AE385" s="358"/>
      <c r="AF385" s="358"/>
      <c r="AG385" s="358"/>
      <c r="AH385" s="358"/>
      <c r="AI385" s="358"/>
    </row>
    <row r="386" spans="23:36" ht="15.75">
      <c r="X386" s="359" t="s">
        <v>52</v>
      </c>
      <c r="Y386" s="359"/>
      <c r="Z386" s="359"/>
      <c r="AA386" s="359"/>
      <c r="AB386" s="359"/>
      <c r="AC386" s="359"/>
      <c r="AD386" s="359"/>
      <c r="AE386" s="359"/>
      <c r="AF386" s="359"/>
      <c r="AG386" s="359"/>
      <c r="AH386" s="359"/>
      <c r="AI386" s="359"/>
    </row>
    <row r="387" spans="23:36" ht="16.5" thickBot="1">
      <c r="X387" s="359" t="s">
        <v>165</v>
      </c>
      <c r="Y387" s="359"/>
      <c r="Z387" s="359"/>
      <c r="AA387" s="359"/>
      <c r="AB387" s="359"/>
      <c r="AC387" s="359"/>
      <c r="AD387" s="359"/>
      <c r="AE387" s="359"/>
      <c r="AF387" s="359"/>
      <c r="AG387" s="359"/>
      <c r="AH387" s="359"/>
      <c r="AI387" s="359"/>
    </row>
    <row r="388" spans="23:36" ht="17.25" thickTop="1" thickBot="1">
      <c r="X388" s="47" t="s">
        <v>4</v>
      </c>
      <c r="Y388" s="206" t="s">
        <v>47</v>
      </c>
      <c r="Z388" s="206" t="s">
        <v>6</v>
      </c>
      <c r="AA388" s="206" t="s">
        <v>21</v>
      </c>
      <c r="AB388" s="206" t="s">
        <v>29</v>
      </c>
      <c r="AC388" s="360" t="s">
        <v>7</v>
      </c>
      <c r="AD388" s="360"/>
      <c r="AE388" s="360"/>
      <c r="AF388" s="361"/>
      <c r="AG388" s="362" t="s">
        <v>33</v>
      </c>
      <c r="AH388" s="363"/>
      <c r="AI388" s="364"/>
      <c r="AJ388">
        <v>13</v>
      </c>
    </row>
    <row r="389" spans="23:36" ht="16.5" thickTop="1">
      <c r="X389" s="1"/>
      <c r="Y389" s="29"/>
      <c r="Z389" s="85" t="s">
        <v>8</v>
      </c>
      <c r="AA389" s="85" t="s">
        <v>20</v>
      </c>
      <c r="AB389" s="85" t="s">
        <v>30</v>
      </c>
      <c r="AC389" s="63" t="s">
        <v>27</v>
      </c>
      <c r="AD389" s="64" t="s">
        <v>25</v>
      </c>
      <c r="AE389" s="65" t="s">
        <v>31</v>
      </c>
      <c r="AF389" s="66" t="s">
        <v>25</v>
      </c>
      <c r="AG389" s="64" t="s">
        <v>35</v>
      </c>
      <c r="AH389" s="119" t="s">
        <v>36</v>
      </c>
      <c r="AI389" s="120" t="s">
        <v>34</v>
      </c>
    </row>
    <row r="390" spans="23:36" ht="18">
      <c r="X390" s="1"/>
      <c r="Y390" s="2" t="s">
        <v>41</v>
      </c>
      <c r="Z390" s="29" t="s">
        <v>8</v>
      </c>
      <c r="AA390" s="29" t="s">
        <v>42</v>
      </c>
      <c r="AB390" s="29" t="s">
        <v>9</v>
      </c>
      <c r="AC390" s="67" t="s">
        <v>28</v>
      </c>
      <c r="AD390" s="68" t="s">
        <v>26</v>
      </c>
      <c r="AE390" s="69" t="s">
        <v>10</v>
      </c>
      <c r="AF390" s="70" t="s">
        <v>32</v>
      </c>
      <c r="AG390" s="90" t="s">
        <v>28</v>
      </c>
      <c r="AH390" s="91" t="s">
        <v>37</v>
      </c>
      <c r="AI390" s="92" t="s">
        <v>38</v>
      </c>
    </row>
    <row r="391" spans="23:36" ht="18">
      <c r="X391" s="1">
        <v>1</v>
      </c>
      <c r="Y391" s="2" t="s">
        <v>58</v>
      </c>
      <c r="Z391" s="2"/>
      <c r="AA391" s="2"/>
      <c r="AB391" s="3">
        <v>750</v>
      </c>
      <c r="AC391" s="4">
        <v>17776.53</v>
      </c>
      <c r="AD391" s="5">
        <f>AC391*AB391</f>
        <v>13332397.5</v>
      </c>
      <c r="AE391" s="6">
        <v>1021.09</v>
      </c>
      <c r="AF391" s="7">
        <f>AE391*AB391</f>
        <v>765817.5</v>
      </c>
      <c r="AG391" s="5">
        <f>AD391</f>
        <v>13332397.5</v>
      </c>
      <c r="AH391" s="8">
        <f>AF391</f>
        <v>765817.5</v>
      </c>
      <c r="AI391" s="9">
        <f>AG391+AH391</f>
        <v>14098215</v>
      </c>
    </row>
    <row r="392" spans="23:36" ht="18">
      <c r="X392" s="1">
        <v>2</v>
      </c>
      <c r="Y392" s="2" t="s">
        <v>59</v>
      </c>
      <c r="Z392" s="2"/>
      <c r="AA392" s="2"/>
      <c r="AB392" s="3">
        <v>650</v>
      </c>
      <c r="AC392" s="4">
        <v>769.27</v>
      </c>
      <c r="AD392" s="5">
        <f t="shared" ref="AD392:AD395" si="223">AC392*AB392</f>
        <v>500025.5</v>
      </c>
      <c r="AE392" s="6"/>
      <c r="AF392" s="7">
        <f t="shared" ref="AF392:AF395" si="224">AE392*AB392</f>
        <v>0</v>
      </c>
      <c r="AG392" s="5">
        <f t="shared" ref="AG392:AG395" si="225">AD392</f>
        <v>500025.5</v>
      </c>
      <c r="AH392" s="8">
        <f t="shared" ref="AH392:AH395" si="226">AF392</f>
        <v>0</v>
      </c>
      <c r="AI392" s="9">
        <f t="shared" ref="AI392:AI395" si="227">AG392+AH392</f>
        <v>500025.5</v>
      </c>
    </row>
    <row r="393" spans="23:36" ht="18">
      <c r="X393" s="1"/>
      <c r="Y393" s="2" t="s">
        <v>60</v>
      </c>
      <c r="Z393" s="2"/>
      <c r="AA393" s="2"/>
      <c r="AB393" s="3">
        <v>200</v>
      </c>
      <c r="AC393" s="4">
        <v>827.94</v>
      </c>
      <c r="AD393" s="5">
        <f t="shared" si="223"/>
        <v>165588</v>
      </c>
      <c r="AE393" s="6">
        <v>70.33</v>
      </c>
      <c r="AF393" s="7">
        <f t="shared" si="224"/>
        <v>14066</v>
      </c>
      <c r="AG393" s="5">
        <f t="shared" si="225"/>
        <v>165588</v>
      </c>
      <c r="AH393" s="8">
        <f t="shared" si="226"/>
        <v>14066</v>
      </c>
      <c r="AI393" s="9">
        <f t="shared" si="227"/>
        <v>179654</v>
      </c>
    </row>
    <row r="394" spans="23:36" ht="18">
      <c r="X394" s="1"/>
      <c r="Y394" s="2"/>
      <c r="Z394" s="2"/>
      <c r="AA394" s="2"/>
      <c r="AB394" s="3"/>
      <c r="AC394" s="4"/>
      <c r="AD394" s="5">
        <f t="shared" si="223"/>
        <v>0</v>
      </c>
      <c r="AE394" s="6"/>
      <c r="AF394" s="7">
        <f t="shared" si="224"/>
        <v>0</v>
      </c>
      <c r="AG394" s="5">
        <f t="shared" si="225"/>
        <v>0</v>
      </c>
      <c r="AH394" s="8">
        <f t="shared" si="226"/>
        <v>0</v>
      </c>
      <c r="AI394" s="9">
        <f t="shared" si="227"/>
        <v>0</v>
      </c>
    </row>
    <row r="395" spans="23:36" ht="18.75" thickBot="1">
      <c r="X395" s="10"/>
      <c r="Y395" s="11"/>
      <c r="Z395" s="11"/>
      <c r="AA395" s="11"/>
      <c r="AB395" s="12"/>
      <c r="AC395" s="13"/>
      <c r="AD395" s="5">
        <f t="shared" si="223"/>
        <v>0</v>
      </c>
      <c r="AE395" s="15"/>
      <c r="AF395" s="7">
        <f t="shared" si="224"/>
        <v>0</v>
      </c>
      <c r="AG395" s="5">
        <f t="shared" si="225"/>
        <v>0</v>
      </c>
      <c r="AH395" s="8">
        <f t="shared" si="226"/>
        <v>0</v>
      </c>
      <c r="AI395" s="9">
        <f t="shared" si="227"/>
        <v>0</v>
      </c>
    </row>
    <row r="396" spans="23:36" ht="19.5" thickTop="1" thickBot="1">
      <c r="W396" s="164">
        <f>AJ388</f>
        <v>13</v>
      </c>
      <c r="X396" s="203"/>
      <c r="Y396" s="20" t="s">
        <v>50</v>
      </c>
      <c r="Z396" s="20"/>
      <c r="AA396" s="20"/>
      <c r="AB396" s="21"/>
      <c r="AC396" s="22">
        <f t="shared" ref="AC396:AI396" si="228">SUM(AC391:AC395)</f>
        <v>19373.739999999998</v>
      </c>
      <c r="AD396" s="23">
        <f t="shared" si="228"/>
        <v>13998011</v>
      </c>
      <c r="AE396" s="24">
        <f t="shared" si="228"/>
        <v>1091.42</v>
      </c>
      <c r="AF396" s="25">
        <f t="shared" si="228"/>
        <v>779883.5</v>
      </c>
      <c r="AG396" s="23">
        <f t="shared" si="228"/>
        <v>13998011</v>
      </c>
      <c r="AH396" s="26">
        <f t="shared" si="228"/>
        <v>779883.5</v>
      </c>
      <c r="AI396" s="27">
        <f t="shared" si="228"/>
        <v>14777894.5</v>
      </c>
    </row>
    <row r="397" spans="23:36" ht="18.75" thickTop="1">
      <c r="X397" s="47"/>
      <c r="Y397" s="205" t="s">
        <v>48</v>
      </c>
      <c r="Z397" s="205"/>
      <c r="AA397" s="205"/>
      <c r="AB397" s="49">
        <v>0</v>
      </c>
      <c r="AC397" s="50">
        <v>0</v>
      </c>
      <c r="AD397" s="51">
        <v>0</v>
      </c>
      <c r="AE397" s="53">
        <v>0</v>
      </c>
      <c r="AF397" s="51">
        <v>0</v>
      </c>
      <c r="AG397" s="51">
        <v>0</v>
      </c>
      <c r="AH397" s="51">
        <v>0</v>
      </c>
      <c r="AI397" s="54">
        <v>0</v>
      </c>
    </row>
    <row r="398" spans="23:36" ht="18">
      <c r="X398" s="1">
        <v>4</v>
      </c>
      <c r="Y398" s="2" t="s">
        <v>45</v>
      </c>
      <c r="Z398" s="2"/>
      <c r="AA398" s="2"/>
      <c r="AB398" s="3">
        <v>22.5</v>
      </c>
      <c r="AC398" s="4">
        <v>15044.6</v>
      </c>
      <c r="AD398" s="5">
        <f t="shared" ref="AD398" si="229">AC398*AB398</f>
        <v>338503.5</v>
      </c>
      <c r="AE398" s="6">
        <v>1021.09</v>
      </c>
      <c r="AF398" s="5">
        <f t="shared" ref="AF398:AF400" si="230">AE398*AB398</f>
        <v>22974.525000000001</v>
      </c>
      <c r="AG398" s="5">
        <f t="shared" ref="AG398:AG400" si="231">AD398</f>
        <v>338503.5</v>
      </c>
      <c r="AH398" s="5">
        <f t="shared" ref="AH398:AH400" si="232">AF398</f>
        <v>22974.525000000001</v>
      </c>
      <c r="AI398" s="9">
        <f t="shared" ref="AI398:AI400" si="233">AG398+AH398</f>
        <v>361478.02500000002</v>
      </c>
    </row>
    <row r="399" spans="23:36" ht="18">
      <c r="X399" s="1">
        <v>5</v>
      </c>
      <c r="Y399" s="2" t="s">
        <v>46</v>
      </c>
      <c r="Z399" s="2"/>
      <c r="AA399" s="2"/>
      <c r="AB399" s="3">
        <v>0</v>
      </c>
      <c r="AC399" s="4">
        <v>0</v>
      </c>
      <c r="AD399" s="5">
        <v>0</v>
      </c>
      <c r="AE399" s="6"/>
      <c r="AF399" s="5">
        <f t="shared" si="230"/>
        <v>0</v>
      </c>
      <c r="AG399" s="5">
        <f t="shared" si="231"/>
        <v>0</v>
      </c>
      <c r="AH399" s="5">
        <f t="shared" si="232"/>
        <v>0</v>
      </c>
      <c r="AI399" s="9">
        <f t="shared" si="233"/>
        <v>0</v>
      </c>
    </row>
    <row r="400" spans="23:36" ht="18">
      <c r="X400" s="1">
        <v>6</v>
      </c>
      <c r="Y400" s="135" t="s">
        <v>166</v>
      </c>
      <c r="Z400" s="2"/>
      <c r="AA400" s="2"/>
      <c r="AB400" s="3">
        <v>10</v>
      </c>
      <c r="AC400" s="4"/>
      <c r="AD400" s="5">
        <f t="shared" ref="AD400" si="234">AC400*AB400</f>
        <v>0</v>
      </c>
      <c r="AE400" s="6">
        <v>1091.42</v>
      </c>
      <c r="AF400" s="5">
        <f t="shared" si="230"/>
        <v>10914.2</v>
      </c>
      <c r="AG400" s="5">
        <f t="shared" si="231"/>
        <v>0</v>
      </c>
      <c r="AH400" s="5">
        <f t="shared" si="232"/>
        <v>10914.2</v>
      </c>
      <c r="AI400" s="9">
        <f t="shared" si="233"/>
        <v>10914.2</v>
      </c>
    </row>
    <row r="401" spans="23:35" ht="18">
      <c r="X401" s="10"/>
      <c r="Y401" s="11"/>
      <c r="Z401" s="11"/>
      <c r="AA401" s="11"/>
      <c r="AB401" s="12"/>
      <c r="AC401" s="13"/>
      <c r="AD401" s="52"/>
      <c r="AE401" s="15"/>
      <c r="AF401" s="52"/>
      <c r="AG401" s="52"/>
      <c r="AH401" s="52"/>
      <c r="AI401" s="18"/>
    </row>
    <row r="402" spans="23:35" ht="18.75" thickBot="1">
      <c r="X402" s="32"/>
      <c r="Y402" s="33" t="s">
        <v>49</v>
      </c>
      <c r="Z402" s="33"/>
      <c r="AA402" s="33"/>
      <c r="AB402" s="34"/>
      <c r="AC402" s="34">
        <f t="shared" ref="AC402:AI402" si="235">SUM(AC397:AC401)</f>
        <v>15044.6</v>
      </c>
      <c r="AD402" s="34">
        <f t="shared" si="235"/>
        <v>338503.5</v>
      </c>
      <c r="AE402" s="34">
        <f t="shared" si="235"/>
        <v>2112.5100000000002</v>
      </c>
      <c r="AF402" s="34">
        <f t="shared" si="235"/>
        <v>33888.725000000006</v>
      </c>
      <c r="AG402" s="34">
        <f t="shared" si="235"/>
        <v>338503.5</v>
      </c>
      <c r="AH402" s="34">
        <f t="shared" si="235"/>
        <v>33888.725000000006</v>
      </c>
      <c r="AI402" s="35">
        <f t="shared" si="235"/>
        <v>372392.22500000003</v>
      </c>
    </row>
    <row r="403" spans="23:35" ht="19.5" thickTop="1" thickBot="1">
      <c r="W403" s="164">
        <f>10000+W396</f>
        <v>10013</v>
      </c>
      <c r="X403" s="203"/>
      <c r="Y403" s="20" t="s">
        <v>11</v>
      </c>
      <c r="Z403" s="20"/>
      <c r="AA403" s="36"/>
      <c r="AB403" s="21"/>
      <c r="AC403" s="22">
        <v>0</v>
      </c>
      <c r="AD403" s="23">
        <f>AD396+AD402</f>
        <v>14336514.5</v>
      </c>
      <c r="AE403" s="37">
        <v>0</v>
      </c>
      <c r="AF403" s="55">
        <f>AF396+AF402</f>
        <v>813772.22499999998</v>
      </c>
      <c r="AG403" s="39">
        <f>AG396+AG402</f>
        <v>14336514.5</v>
      </c>
      <c r="AH403" s="40">
        <f>AH396+AH402</f>
        <v>813772.22499999998</v>
      </c>
      <c r="AI403" s="27">
        <f>AI396+AI402</f>
        <v>15150286.725</v>
      </c>
    </row>
    <row r="404" spans="23:35" ht="18.75" thickTop="1">
      <c r="X404" s="28"/>
      <c r="Y404" s="41" t="s">
        <v>12</v>
      </c>
      <c r="Z404" s="29">
        <v>0</v>
      </c>
      <c r="AA404" s="29">
        <v>0</v>
      </c>
      <c r="AB404" s="30">
        <v>0</v>
      </c>
      <c r="AC404" s="30">
        <v>0</v>
      </c>
      <c r="AD404" s="30">
        <v>0</v>
      </c>
      <c r="AE404" s="30">
        <v>0</v>
      </c>
      <c r="AF404" s="30">
        <v>0</v>
      </c>
      <c r="AG404" s="30">
        <v>0</v>
      </c>
      <c r="AH404" s="31">
        <v>0</v>
      </c>
      <c r="AI404" s="42">
        <v>0</v>
      </c>
    </row>
    <row r="405" spans="23:35" ht="18">
      <c r="X405" s="1"/>
      <c r="Y405" s="43" t="s">
        <v>89</v>
      </c>
      <c r="Z405" s="2"/>
      <c r="AA405" s="2"/>
      <c r="AB405" s="3"/>
      <c r="AC405" s="3">
        <v>0</v>
      </c>
      <c r="AD405" s="44">
        <f>AD396*5%</f>
        <v>699900.55</v>
      </c>
      <c r="AE405" s="44">
        <v>0</v>
      </c>
      <c r="AF405" s="150">
        <f>AF396*5%</f>
        <v>38994.175000000003</v>
      </c>
      <c r="AG405" s="44">
        <f>AG396*5%</f>
        <v>699900.55</v>
      </c>
      <c r="AH405" s="45">
        <f>AH396*5%</f>
        <v>38994.175000000003</v>
      </c>
      <c r="AI405" s="46">
        <f>AG405+AH405</f>
        <v>738894.72500000009</v>
      </c>
    </row>
    <row r="406" spans="23:35" ht="18">
      <c r="X406" s="1"/>
      <c r="Y406" s="43" t="s">
        <v>53</v>
      </c>
      <c r="Z406" s="2"/>
      <c r="AA406" s="2"/>
      <c r="AB406" s="3"/>
      <c r="AC406" s="3"/>
      <c r="AD406" s="44"/>
      <c r="AE406" s="44"/>
      <c r="AF406" s="44"/>
      <c r="AG406" s="44">
        <v>0</v>
      </c>
      <c r="AH406" s="45">
        <v>0</v>
      </c>
      <c r="AI406" s="46">
        <f>AG406+AH406</f>
        <v>0</v>
      </c>
    </row>
    <row r="407" spans="23:35" ht="18">
      <c r="X407" s="1"/>
      <c r="Y407" s="43" t="s">
        <v>56</v>
      </c>
      <c r="Z407" s="2"/>
      <c r="AA407" s="2"/>
      <c r="AB407" s="3"/>
      <c r="AC407" s="3"/>
      <c r="AD407" s="44"/>
      <c r="AE407" s="44"/>
      <c r="AF407" s="44"/>
      <c r="AG407" s="44">
        <v>0</v>
      </c>
      <c r="AH407" s="45">
        <v>10727311.18</v>
      </c>
      <c r="AI407" s="46">
        <f t="shared" ref="AI407:AI410" si="236">AG407+AH407</f>
        <v>10727311.18</v>
      </c>
    </row>
    <row r="408" spans="23:35" ht="18">
      <c r="X408" s="1"/>
      <c r="Y408" s="71" t="s">
        <v>57</v>
      </c>
      <c r="Z408" s="2"/>
      <c r="AA408" s="2"/>
      <c r="AB408" s="3"/>
      <c r="AC408" s="3"/>
      <c r="AD408" s="44"/>
      <c r="AE408" s="44"/>
      <c r="AF408" s="44"/>
      <c r="AG408" s="44">
        <v>1199834.1100000001</v>
      </c>
      <c r="AH408" s="45">
        <v>1655718.66</v>
      </c>
      <c r="AI408" s="46">
        <f t="shared" si="236"/>
        <v>2855552.77</v>
      </c>
    </row>
    <row r="409" spans="23:35" ht="18">
      <c r="X409" s="1"/>
      <c r="Y409" s="71" t="s">
        <v>168</v>
      </c>
      <c r="Z409" s="2"/>
      <c r="AA409" s="2"/>
      <c r="AB409" s="3"/>
      <c r="AC409" s="3"/>
      <c r="AD409" s="44"/>
      <c r="AE409" s="44"/>
      <c r="AF409" s="44"/>
      <c r="AG409" s="44">
        <v>0</v>
      </c>
      <c r="AH409" s="45">
        <v>70000</v>
      </c>
      <c r="AI409" s="46">
        <f t="shared" si="236"/>
        <v>70000</v>
      </c>
    </row>
    <row r="410" spans="23:35" ht="18">
      <c r="X410" s="1"/>
      <c r="Y410" s="43" t="s">
        <v>99</v>
      </c>
      <c r="Z410" s="2"/>
      <c r="AA410" s="2"/>
      <c r="AB410" s="3"/>
      <c r="AC410" s="3"/>
      <c r="AD410" s="44"/>
      <c r="AE410" s="44"/>
      <c r="AF410" s="44"/>
      <c r="AG410" s="44">
        <v>0</v>
      </c>
      <c r="AH410" s="45">
        <v>53750</v>
      </c>
      <c r="AI410" s="46">
        <f t="shared" si="236"/>
        <v>53750</v>
      </c>
    </row>
    <row r="411" spans="23:35" ht="18.75" thickBot="1">
      <c r="X411" s="111"/>
      <c r="Y411" s="72" t="s">
        <v>13</v>
      </c>
      <c r="Z411" s="72"/>
      <c r="AA411" s="72"/>
      <c r="AB411" s="73"/>
      <c r="AC411" s="73"/>
      <c r="AD411" s="73"/>
      <c r="AE411" s="73"/>
      <c r="AF411" s="73"/>
      <c r="AG411" s="74">
        <f>SUM(AG404:AG410)</f>
        <v>1899734.6600000001</v>
      </c>
      <c r="AH411" s="75">
        <f>SUM(AH404:AH410)</f>
        <v>12545774.015000001</v>
      </c>
      <c r="AI411" s="76">
        <f>SUM(AI404:AI410)</f>
        <v>14445508.674999999</v>
      </c>
    </row>
    <row r="412" spans="23:35" ht="19.5" thickTop="1" thickBot="1">
      <c r="X412" s="203"/>
      <c r="Y412" s="20" t="s">
        <v>14</v>
      </c>
      <c r="Z412" s="20"/>
      <c r="AA412" s="20"/>
      <c r="AB412" s="21"/>
      <c r="AC412" s="21"/>
      <c r="AD412" s="21"/>
      <c r="AE412" s="21"/>
      <c r="AF412" s="21" t="s">
        <v>63</v>
      </c>
      <c r="AG412" s="77">
        <v>43525</v>
      </c>
      <c r="AH412" s="37">
        <f>AI412</f>
        <v>704778.05000000075</v>
      </c>
      <c r="AI412" s="78">
        <f>AI403-AI411</f>
        <v>704778.05000000075</v>
      </c>
    </row>
    <row r="413" spans="23:35" ht="17.25" thickTop="1" thickBot="1">
      <c r="X413" s="365" t="s">
        <v>16</v>
      </c>
      <c r="Y413" s="366"/>
      <c r="Z413" s="366"/>
      <c r="AA413" s="366"/>
      <c r="AB413" s="366"/>
      <c r="AC413" s="366"/>
      <c r="AD413" s="367"/>
      <c r="AE413" s="365" t="s">
        <v>62</v>
      </c>
      <c r="AF413" s="366"/>
      <c r="AG413" s="366"/>
      <c r="AH413" s="366"/>
      <c r="AI413" s="367"/>
    </row>
    <row r="414" spans="23:35" ht="18.75" thickTop="1">
      <c r="X414" s="202"/>
      <c r="Y414" s="122" t="s">
        <v>17</v>
      </c>
      <c r="Z414" s="122"/>
      <c r="AA414" s="122" t="s">
        <v>18</v>
      </c>
      <c r="AB414" s="202"/>
      <c r="AC414" s="368" t="s">
        <v>19</v>
      </c>
      <c r="AD414" s="368"/>
      <c r="AE414" s="368"/>
      <c r="AF414" s="204"/>
      <c r="AG414" s="368" t="s">
        <v>19</v>
      </c>
      <c r="AH414" s="368"/>
      <c r="AI414" s="368"/>
    </row>
    <row r="415" spans="23:35">
      <c r="X415" s="168"/>
      <c r="Y415" s="168"/>
      <c r="Z415" s="168"/>
      <c r="AA415" s="168"/>
      <c r="AB415" s="168"/>
      <c r="AC415" s="168"/>
      <c r="AD415" s="168"/>
      <c r="AE415" s="168"/>
      <c r="AF415" s="168"/>
      <c r="AG415" s="168"/>
      <c r="AH415" s="168"/>
      <c r="AI415" s="168"/>
    </row>
    <row r="416" spans="23:35">
      <c r="AH416" s="213"/>
    </row>
    <row r="417" spans="34:34">
      <c r="AH417" s="213"/>
    </row>
    <row r="4947" spans="36:37">
      <c r="AJ4947">
        <f>SUBTOTAL(102,Table3[Column1])</f>
        <v>13</v>
      </c>
      <c r="AK4947" t="s">
        <v>161</v>
      </c>
    </row>
  </sheetData>
  <mergeCells count="117">
    <mergeCell ref="X385:AI385"/>
    <mergeCell ref="X386:AI386"/>
    <mergeCell ref="X387:AI387"/>
    <mergeCell ref="AC388:AF388"/>
    <mergeCell ref="AG388:AI388"/>
    <mergeCell ref="X413:AD413"/>
    <mergeCell ref="AE413:AI413"/>
    <mergeCell ref="AC414:AE414"/>
    <mergeCell ref="AG414:AI414"/>
    <mergeCell ref="O3:P3"/>
    <mergeCell ref="O4:P4"/>
    <mergeCell ref="X3:AI3"/>
    <mergeCell ref="X4:AI4"/>
    <mergeCell ref="X5:AI5"/>
    <mergeCell ref="AC6:AF6"/>
    <mergeCell ref="AG6:AI6"/>
    <mergeCell ref="X28:AD28"/>
    <mergeCell ref="X128:AI128"/>
    <mergeCell ref="AC125:AE125"/>
    <mergeCell ref="AG125:AI125"/>
    <mergeCell ref="X64:AI64"/>
    <mergeCell ref="X65:AI65"/>
    <mergeCell ref="X66:AI66"/>
    <mergeCell ref="AC67:AF67"/>
    <mergeCell ref="AE28:AI28"/>
    <mergeCell ref="AC29:AE29"/>
    <mergeCell ref="AG29:AI29"/>
    <mergeCell ref="X32:AI32"/>
    <mergeCell ref="X33:AI33"/>
    <mergeCell ref="X34:AI34"/>
    <mergeCell ref="X156:AD156"/>
    <mergeCell ref="AE156:AI156"/>
    <mergeCell ref="AC35:AF35"/>
    <mergeCell ref="AG35:AI35"/>
    <mergeCell ref="X60:AD60"/>
    <mergeCell ref="AE60:AI60"/>
    <mergeCell ref="X96:AI96"/>
    <mergeCell ref="X97:AI97"/>
    <mergeCell ref="X98:AI98"/>
    <mergeCell ref="AC99:AF99"/>
    <mergeCell ref="AG99:AI99"/>
    <mergeCell ref="X92:AD92"/>
    <mergeCell ref="AE92:AI92"/>
    <mergeCell ref="AC93:AE93"/>
    <mergeCell ref="AG93:AI93"/>
    <mergeCell ref="X124:AD124"/>
    <mergeCell ref="AE124:AI124"/>
    <mergeCell ref="X129:AI129"/>
    <mergeCell ref="X130:AI130"/>
    <mergeCell ref="AG67:AI67"/>
    <mergeCell ref="AC131:AF131"/>
    <mergeCell ref="AG131:AI131"/>
    <mergeCell ref="X226:AI226"/>
    <mergeCell ref="AC227:AF227"/>
    <mergeCell ref="AG227:AI227"/>
    <mergeCell ref="X252:AD252"/>
    <mergeCell ref="AE252:AI252"/>
    <mergeCell ref="X224:AI224"/>
    <mergeCell ref="X225:AI225"/>
    <mergeCell ref="X194:AI194"/>
    <mergeCell ref="AC195:AF195"/>
    <mergeCell ref="AG195:AI195"/>
    <mergeCell ref="X220:AD220"/>
    <mergeCell ref="AE220:AI220"/>
    <mergeCell ref="AC221:AE221"/>
    <mergeCell ref="AG221:AI221"/>
    <mergeCell ref="X188:AD188"/>
    <mergeCell ref="AE188:AI188"/>
    <mergeCell ref="AC189:AE189"/>
    <mergeCell ref="AG189:AI189"/>
    <mergeCell ref="X192:AI192"/>
    <mergeCell ref="X193:AI193"/>
    <mergeCell ref="AC157:AE157"/>
    <mergeCell ref="AG157:AI157"/>
    <mergeCell ref="X160:AI160"/>
    <mergeCell ref="X161:AI161"/>
    <mergeCell ref="X162:AI162"/>
    <mergeCell ref="AC163:AF163"/>
    <mergeCell ref="AG163:AI163"/>
    <mergeCell ref="X284:AD284"/>
    <mergeCell ref="AE284:AI284"/>
    <mergeCell ref="AC285:AE285"/>
    <mergeCell ref="AG285:AI285"/>
    <mergeCell ref="X288:AI288"/>
    <mergeCell ref="X289:AI289"/>
    <mergeCell ref="AC253:AE253"/>
    <mergeCell ref="AG253:AI253"/>
    <mergeCell ref="X256:AI256"/>
    <mergeCell ref="X257:AI257"/>
    <mergeCell ref="X258:AI258"/>
    <mergeCell ref="AC259:AF259"/>
    <mergeCell ref="AG259:AI259"/>
    <mergeCell ref="X380:AD380"/>
    <mergeCell ref="AE380:AI380"/>
    <mergeCell ref="AC381:AE381"/>
    <mergeCell ref="AG381:AI381"/>
    <mergeCell ref="AC349:AE349"/>
    <mergeCell ref="AG349:AI349"/>
    <mergeCell ref="X352:AI352"/>
    <mergeCell ref="X353:AI353"/>
    <mergeCell ref="X354:AI354"/>
    <mergeCell ref="AC355:AF355"/>
    <mergeCell ref="AG355:AI355"/>
    <mergeCell ref="X348:AD348"/>
    <mergeCell ref="AE348:AI348"/>
    <mergeCell ref="X290:AI290"/>
    <mergeCell ref="AC291:AF291"/>
    <mergeCell ref="AG291:AI291"/>
    <mergeCell ref="X316:AD316"/>
    <mergeCell ref="AE316:AI316"/>
    <mergeCell ref="AC317:AE317"/>
    <mergeCell ref="AG317:AI317"/>
    <mergeCell ref="X320:AI320"/>
    <mergeCell ref="X321:AI321"/>
    <mergeCell ref="X322:AI322"/>
    <mergeCell ref="AC323:AF323"/>
    <mergeCell ref="AG323:AI323"/>
  </mergeCells>
  <pageMargins left="0.3" right="0.35" top="0.74803149606299213" bottom="0.65" header="0.31496062992125984" footer="0.31496062992125984"/>
  <pageSetup paperSize="9" scale="10" orientation="landscape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AW3859"/>
  <sheetViews>
    <sheetView rightToLeft="1" tabSelected="1" topLeftCell="E7" zoomScale="85" zoomScaleNormal="85" workbookViewId="0">
      <selection activeCell="H28" sqref="H28"/>
    </sheetView>
  </sheetViews>
  <sheetFormatPr defaultRowHeight="15"/>
  <cols>
    <col min="1" max="1" width="2.140625" bestFit="1" customWidth="1"/>
    <col min="2" max="2" width="7.42578125" customWidth="1"/>
    <col min="3" max="3" width="6.140625" hidden="1" customWidth="1"/>
    <col min="4" max="4" width="15.28515625" bestFit="1" customWidth="1"/>
    <col min="5" max="5" width="15.42578125" bestFit="1" customWidth="1"/>
    <col min="6" max="6" width="14.85546875" customWidth="1"/>
    <col min="7" max="7" width="13.85546875" customWidth="1"/>
    <col min="8" max="9" width="16.42578125" bestFit="1" customWidth="1"/>
    <col min="10" max="10" width="18.140625" customWidth="1"/>
    <col min="11" max="11" width="16.42578125" bestFit="1" customWidth="1"/>
    <col min="12" max="12" width="10.85546875" hidden="1" customWidth="1"/>
    <col min="13" max="13" width="10.28515625" customWidth="1"/>
    <col min="16" max="16" width="10.85546875" hidden="1" customWidth="1"/>
    <col min="18" max="19" width="9.140625" customWidth="1"/>
    <col min="22" max="22" width="10.28515625" style="269" customWidth="1"/>
    <col min="23" max="23" width="4.42578125" style="286" customWidth="1"/>
    <col min="24" max="24" width="6.7109375" style="271" customWidth="1"/>
    <col min="25" max="25" width="3.42578125" customWidth="1"/>
    <col min="26" max="26" width="34.42578125" bestFit="1" customWidth="1"/>
    <col min="27" max="27" width="6.5703125" customWidth="1"/>
    <col min="28" max="28" width="6.85546875" bestFit="1" customWidth="1"/>
    <col min="29" max="29" width="8.28515625" bestFit="1" customWidth="1"/>
    <col min="30" max="30" width="11.85546875" bestFit="1" customWidth="1"/>
    <col min="31" max="31" width="15.7109375" bestFit="1" customWidth="1"/>
    <col min="32" max="32" width="13.42578125" bestFit="1" customWidth="1"/>
    <col min="33" max="33" width="15.42578125" bestFit="1" customWidth="1"/>
    <col min="34" max="34" width="18.28515625" bestFit="1" customWidth="1"/>
    <col min="35" max="36" width="17.85546875" bestFit="1" customWidth="1"/>
    <col min="37" max="37" width="3.140625" style="270" customWidth="1"/>
    <col min="38" max="49" width="9.140625" style="269"/>
  </cols>
  <sheetData>
    <row r="1" spans="1:37" ht="18">
      <c r="A1" s="190"/>
      <c r="B1" s="193"/>
      <c r="C1" s="193"/>
      <c r="D1" s="193"/>
      <c r="E1" s="193"/>
      <c r="F1" s="190"/>
      <c r="G1" s="190"/>
      <c r="H1" s="231"/>
      <c r="I1" s="231"/>
      <c r="J1" s="231"/>
      <c r="K1" s="231"/>
      <c r="L1" s="231"/>
      <c r="M1" s="231"/>
      <c r="N1" s="231"/>
      <c r="O1" s="192"/>
      <c r="P1" s="192"/>
      <c r="Q1" s="192"/>
      <c r="R1" s="192"/>
      <c r="S1" s="193"/>
      <c r="T1" s="193"/>
      <c r="U1" s="193"/>
      <c r="V1" s="192"/>
      <c r="Y1" s="79" t="s">
        <v>0</v>
      </c>
      <c r="Z1" s="118"/>
      <c r="AA1" s="79"/>
      <c r="AB1" s="79"/>
      <c r="AC1" s="79"/>
      <c r="AD1" s="79"/>
      <c r="AE1" s="79"/>
      <c r="AF1" s="79"/>
      <c r="AG1" s="79"/>
      <c r="AH1" s="79"/>
      <c r="AI1" s="79"/>
      <c r="AJ1" s="82">
        <v>8</v>
      </c>
    </row>
    <row r="2" spans="1:37" ht="39" customHeight="1">
      <c r="A2" s="190"/>
      <c r="B2" s="193"/>
      <c r="C2" s="193"/>
      <c r="D2" s="193"/>
      <c r="E2" s="193"/>
      <c r="F2" s="190"/>
      <c r="G2" s="248" t="s">
        <v>138</v>
      </c>
      <c r="H2" s="265" t="s">
        <v>139</v>
      </c>
      <c r="I2" s="208" t="s">
        <v>178</v>
      </c>
      <c r="J2" s="208" t="s">
        <v>179</v>
      </c>
      <c r="K2" s="208" t="s">
        <v>154</v>
      </c>
      <c r="L2" s="248"/>
      <c r="M2" s="208"/>
      <c r="N2" s="411" t="s">
        <v>156</v>
      </c>
      <c r="O2" s="411"/>
      <c r="P2" s="192"/>
      <c r="Q2" s="192"/>
      <c r="R2" s="192"/>
      <c r="S2" s="193"/>
      <c r="T2" s="193"/>
      <c r="U2" s="193"/>
      <c r="V2" s="193"/>
      <c r="W2" s="287"/>
      <c r="Y2" s="358" t="s">
        <v>67</v>
      </c>
      <c r="Z2" s="358"/>
      <c r="AA2" s="358"/>
      <c r="AB2" s="358"/>
      <c r="AC2" s="358"/>
      <c r="AD2" s="358"/>
      <c r="AE2" s="358"/>
      <c r="AF2" s="358"/>
      <c r="AG2" s="358"/>
      <c r="AH2" s="358"/>
      <c r="AI2" s="358"/>
      <c r="AJ2" s="358"/>
    </row>
    <row r="3" spans="1:37" ht="39" customHeight="1">
      <c r="A3" s="190"/>
      <c r="B3" s="193"/>
      <c r="C3" s="193"/>
      <c r="D3" s="193"/>
      <c r="E3" s="193"/>
      <c r="F3" s="190"/>
      <c r="G3" s="426">
        <f>Table2[[#Totals],[Column1]]</f>
        <v>7</v>
      </c>
      <c r="H3" s="427">
        <f>SUM(D11:D380)+2253700</f>
        <v>6757900.0999999996</v>
      </c>
      <c r="I3" s="427">
        <f>SUM(M11:M31)</f>
        <v>3596617.5950000002</v>
      </c>
      <c r="J3" s="427">
        <f>SUM(M11:M29)</f>
        <v>3596617.5950000002</v>
      </c>
      <c r="K3" s="427">
        <f>SUM(F11:F380)+146770</f>
        <v>371980.005</v>
      </c>
      <c r="L3" s="426"/>
      <c r="M3" s="426"/>
      <c r="N3" s="428">
        <f ca="1">SUM(T11:T379)+74500</f>
        <v>101793</v>
      </c>
      <c r="O3" s="428"/>
      <c r="P3" s="192"/>
      <c r="Q3" s="192"/>
      <c r="R3" s="192"/>
      <c r="S3" s="193"/>
      <c r="T3" s="193"/>
      <c r="U3" s="193"/>
      <c r="V3" s="192"/>
      <c r="Y3" s="359" t="s">
        <v>52</v>
      </c>
      <c r="Z3" s="359"/>
      <c r="AA3" s="359"/>
      <c r="AB3" s="359"/>
      <c r="AC3" s="359"/>
      <c r="AD3" s="359"/>
      <c r="AE3" s="359"/>
      <c r="AF3" s="359"/>
      <c r="AG3" s="359"/>
      <c r="AH3" s="359"/>
      <c r="AI3" s="359"/>
      <c r="AJ3" s="359"/>
    </row>
    <row r="4" spans="1:37" ht="16.5" thickBot="1">
      <c r="A4" s="190"/>
      <c r="B4" s="193"/>
      <c r="C4" s="193"/>
      <c r="D4" s="193"/>
      <c r="E4" s="193"/>
      <c r="F4" s="190"/>
      <c r="G4" s="190"/>
      <c r="H4" s="231"/>
      <c r="I4" s="231"/>
      <c r="J4" s="231"/>
      <c r="K4" s="231"/>
      <c r="L4" s="231"/>
      <c r="M4" s="231"/>
      <c r="N4" s="231"/>
      <c r="O4" s="192"/>
      <c r="P4" s="193"/>
      <c r="Q4" s="193"/>
      <c r="R4" s="193"/>
      <c r="S4" s="193"/>
      <c r="T4" s="193"/>
      <c r="U4" s="193"/>
      <c r="V4" s="192"/>
      <c r="Y4" s="413" t="s">
        <v>68</v>
      </c>
      <c r="Z4" s="413"/>
      <c r="AA4" s="413"/>
      <c r="AB4" s="413"/>
      <c r="AC4" s="413"/>
      <c r="AD4" s="413"/>
      <c r="AE4" s="413"/>
      <c r="AF4" s="413"/>
      <c r="AG4" s="413"/>
      <c r="AH4" s="413"/>
      <c r="AI4" s="413"/>
      <c r="AJ4" s="413"/>
    </row>
    <row r="5" spans="1:37" ht="17.25" thickTop="1" thickBot="1">
      <c r="A5" s="190"/>
      <c r="B5" s="193"/>
      <c r="C5" s="193"/>
      <c r="D5" s="193"/>
      <c r="E5" s="193"/>
      <c r="F5" s="190"/>
      <c r="G5" s="190"/>
      <c r="H5" s="231"/>
      <c r="I5" s="231"/>
      <c r="J5" s="268"/>
      <c r="K5" s="231"/>
      <c r="L5" s="231"/>
      <c r="M5" s="231"/>
      <c r="N5" s="231"/>
      <c r="O5" s="192"/>
      <c r="P5" s="193"/>
      <c r="Q5" s="193"/>
      <c r="R5" s="193"/>
      <c r="S5" s="193"/>
      <c r="T5" s="193"/>
      <c r="U5" s="193"/>
      <c r="V5" s="192"/>
      <c r="X5" s="287" t="s">
        <v>182</v>
      </c>
      <c r="Y5" s="47" t="s">
        <v>4</v>
      </c>
      <c r="Z5" s="242" t="s">
        <v>47</v>
      </c>
      <c r="AA5" s="242" t="s">
        <v>6</v>
      </c>
      <c r="AB5" s="242" t="s">
        <v>21</v>
      </c>
      <c r="AC5" s="242" t="s">
        <v>29</v>
      </c>
      <c r="AD5" s="361" t="s">
        <v>7</v>
      </c>
      <c r="AE5" s="414"/>
      <c r="AF5" s="414"/>
      <c r="AG5" s="415"/>
      <c r="AH5" s="365" t="s">
        <v>33</v>
      </c>
      <c r="AI5" s="366"/>
      <c r="AJ5" s="416"/>
      <c r="AK5" s="274" t="s">
        <v>140</v>
      </c>
    </row>
    <row r="6" spans="1:37" ht="16.5" thickTop="1">
      <c r="A6" s="190"/>
      <c r="B6" s="193"/>
      <c r="C6" s="193"/>
      <c r="D6" s="193"/>
      <c r="E6" s="193"/>
      <c r="F6" s="190"/>
      <c r="G6" s="190"/>
      <c r="H6" s="231"/>
      <c r="I6" s="268"/>
      <c r="J6" s="231"/>
      <c r="K6" s="231" t="s">
        <v>193</v>
      </c>
      <c r="L6" s="231"/>
      <c r="M6" s="231"/>
      <c r="N6" s="231"/>
      <c r="O6" s="192"/>
      <c r="P6" s="193"/>
      <c r="Q6" s="193"/>
      <c r="R6" s="193"/>
      <c r="S6" s="193"/>
      <c r="T6" s="193"/>
      <c r="U6" s="193"/>
      <c r="V6" s="192"/>
      <c r="X6" s="291"/>
      <c r="Y6" s="1"/>
      <c r="Z6" s="29"/>
      <c r="AA6" s="85" t="s">
        <v>8</v>
      </c>
      <c r="AB6" s="85" t="s">
        <v>20</v>
      </c>
      <c r="AC6" s="85" t="s">
        <v>30</v>
      </c>
      <c r="AD6" s="63" t="s">
        <v>27</v>
      </c>
      <c r="AE6" s="64" t="s">
        <v>25</v>
      </c>
      <c r="AF6" s="65" t="s">
        <v>31</v>
      </c>
      <c r="AG6" s="66" t="s">
        <v>25</v>
      </c>
      <c r="AH6" s="64" t="s">
        <v>35</v>
      </c>
      <c r="AI6" s="119" t="s">
        <v>36</v>
      </c>
      <c r="AJ6" s="65" t="s">
        <v>34</v>
      </c>
      <c r="AK6" s="273">
        <v>1</v>
      </c>
    </row>
    <row r="7" spans="1:37" ht="18">
      <c r="A7" s="190"/>
      <c r="B7" s="193"/>
      <c r="C7" s="193"/>
      <c r="D7" s="193"/>
      <c r="E7" s="193"/>
      <c r="F7" s="190"/>
      <c r="G7" s="190"/>
      <c r="H7" s="231"/>
      <c r="I7" s="231"/>
      <c r="J7" s="268"/>
      <c r="K7" s="231"/>
      <c r="L7" s="231"/>
      <c r="M7" s="231"/>
      <c r="N7" s="231"/>
      <c r="O7" s="192"/>
      <c r="P7" s="193"/>
      <c r="Q7" s="193"/>
      <c r="R7" s="193"/>
      <c r="S7" s="193"/>
      <c r="T7" s="193"/>
      <c r="U7" s="193"/>
      <c r="V7" s="192"/>
      <c r="Y7" s="1"/>
      <c r="Z7" s="2" t="s">
        <v>41</v>
      </c>
      <c r="AA7" s="29" t="s">
        <v>8</v>
      </c>
      <c r="AB7" s="29" t="s">
        <v>42</v>
      </c>
      <c r="AC7" s="29" t="s">
        <v>9</v>
      </c>
      <c r="AD7" s="67" t="s">
        <v>28</v>
      </c>
      <c r="AE7" s="68" t="s">
        <v>26</v>
      </c>
      <c r="AF7" s="69" t="s">
        <v>10</v>
      </c>
      <c r="AG7" s="70" t="s">
        <v>32</v>
      </c>
      <c r="AH7" s="90" t="s">
        <v>28</v>
      </c>
      <c r="AI7" s="91" t="s">
        <v>37</v>
      </c>
      <c r="AJ7" s="176" t="s">
        <v>38</v>
      </c>
      <c r="AK7" s="273"/>
    </row>
    <row r="8" spans="1:37" ht="6.75" customHeight="1">
      <c r="A8" s="190"/>
      <c r="B8" s="231"/>
      <c r="C8" s="231"/>
      <c r="D8" s="231"/>
      <c r="E8" s="231"/>
      <c r="F8" s="231"/>
      <c r="G8" s="231"/>
      <c r="H8" s="231"/>
      <c r="I8" s="231"/>
      <c r="J8" s="268"/>
      <c r="K8" s="231"/>
      <c r="L8" s="231"/>
      <c r="M8" s="231"/>
      <c r="N8" s="231"/>
      <c r="O8" s="192"/>
      <c r="P8" s="193"/>
      <c r="Q8" s="193"/>
      <c r="R8" s="193"/>
      <c r="S8" s="193"/>
      <c r="T8" s="193"/>
      <c r="U8" s="193"/>
      <c r="V8" s="192"/>
      <c r="Y8" s="1">
        <v>1</v>
      </c>
      <c r="Z8" s="2" t="s">
        <v>43</v>
      </c>
      <c r="AA8" s="2"/>
      <c r="AB8" s="2"/>
      <c r="AC8" s="3">
        <v>750</v>
      </c>
      <c r="AD8" s="56">
        <v>0</v>
      </c>
      <c r="AE8" s="5">
        <f>AD8*AC8</f>
        <v>0</v>
      </c>
      <c r="AF8" s="59">
        <v>786.6</v>
      </c>
      <c r="AG8" s="7">
        <f>AF8*AC8</f>
        <v>589950</v>
      </c>
      <c r="AH8" s="5">
        <f>AE8</f>
        <v>0</v>
      </c>
      <c r="AI8" s="8">
        <f>AG8</f>
        <v>589950</v>
      </c>
      <c r="AJ8" s="177">
        <f>AH8+AI8</f>
        <v>589950</v>
      </c>
      <c r="AK8" s="273"/>
    </row>
    <row r="9" spans="1:37" ht="17.25" customHeight="1">
      <c r="A9" s="190"/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192"/>
      <c r="P9" s="193"/>
      <c r="Q9" s="193"/>
      <c r="R9" s="193"/>
      <c r="S9" s="193"/>
      <c r="T9" s="193"/>
      <c r="U9" s="193"/>
      <c r="V9" s="192"/>
      <c r="Y9" s="1">
        <v>2</v>
      </c>
      <c r="Z9" s="2" t="s">
        <v>44</v>
      </c>
      <c r="AA9" s="2"/>
      <c r="AB9" s="2"/>
      <c r="AC9" s="3">
        <v>200</v>
      </c>
      <c r="AD9" s="56">
        <v>0</v>
      </c>
      <c r="AE9" s="5">
        <f t="shared" ref="AE9" si="0">AD9*AC9</f>
        <v>0</v>
      </c>
      <c r="AF9" s="59">
        <v>79.870500000000007</v>
      </c>
      <c r="AG9" s="7">
        <f t="shared" ref="AG9" si="1">AF9*AC9</f>
        <v>15974.100000000002</v>
      </c>
      <c r="AH9" s="5">
        <f t="shared" ref="AH9" si="2">AE9</f>
        <v>0</v>
      </c>
      <c r="AI9" s="8">
        <f t="shared" ref="AI9" si="3">AG9</f>
        <v>15974.100000000002</v>
      </c>
      <c r="AJ9" s="177">
        <f t="shared" ref="AJ9" si="4">AH9+AI9</f>
        <v>15974.100000000002</v>
      </c>
      <c r="AK9" s="273"/>
    </row>
    <row r="10" spans="1:37" ht="65.25" customHeight="1">
      <c r="A10" s="199" t="s">
        <v>137</v>
      </c>
      <c r="B10" s="233" t="s">
        <v>160</v>
      </c>
      <c r="C10" s="201"/>
      <c r="D10" s="200" t="s">
        <v>158</v>
      </c>
      <c r="E10" s="201" t="s">
        <v>167</v>
      </c>
      <c r="F10" s="201" t="s">
        <v>157</v>
      </c>
      <c r="G10" s="201" t="s">
        <v>163</v>
      </c>
      <c r="H10" s="201" t="s">
        <v>151</v>
      </c>
      <c r="I10" s="200" t="s">
        <v>143</v>
      </c>
      <c r="J10" s="201" t="s">
        <v>180</v>
      </c>
      <c r="K10" s="201" t="s">
        <v>153</v>
      </c>
      <c r="L10" s="201" t="s">
        <v>150</v>
      </c>
      <c r="M10" s="201" t="s">
        <v>152</v>
      </c>
      <c r="N10" s="201" t="s">
        <v>145</v>
      </c>
      <c r="O10" s="267" t="s">
        <v>146</v>
      </c>
      <c r="P10" s="201" t="s">
        <v>148</v>
      </c>
      <c r="Q10" s="201" t="s">
        <v>155</v>
      </c>
      <c r="R10" s="201" t="s">
        <v>195</v>
      </c>
      <c r="S10" s="201" t="s">
        <v>149</v>
      </c>
      <c r="T10" s="201" t="s">
        <v>196</v>
      </c>
      <c r="U10" s="201" t="s">
        <v>198</v>
      </c>
      <c r="V10" s="201" t="s">
        <v>170</v>
      </c>
      <c r="W10" s="288"/>
      <c r="Y10" s="1"/>
      <c r="Z10" s="2"/>
      <c r="AA10" s="2"/>
      <c r="AB10" s="2"/>
      <c r="AC10" s="3"/>
      <c r="AD10" s="56"/>
      <c r="AE10" s="5"/>
      <c r="AF10" s="59"/>
      <c r="AG10" s="7"/>
      <c r="AH10" s="5"/>
      <c r="AI10" s="8"/>
      <c r="AJ10" s="177"/>
      <c r="AK10" s="273"/>
    </row>
    <row r="11" spans="1:37" ht="18.75">
      <c r="A11" s="383">
        <v>1</v>
      </c>
      <c r="B11" s="385">
        <v>1</v>
      </c>
      <c r="C11" s="385">
        <f>B11+10000</f>
        <v>10001</v>
      </c>
      <c r="D11" s="387">
        <f>VLOOKUP(B11,X:AK,12,FALSE)</f>
        <v>605924.1</v>
      </c>
      <c r="E11" s="387">
        <f>VLOOKUP(C11,X:AK,12,FALSE)</f>
        <v>621656.1</v>
      </c>
      <c r="F11" s="387">
        <f>D11*0.05</f>
        <v>30296.205000000002</v>
      </c>
      <c r="G11" s="387"/>
      <c r="H11" s="387">
        <f>+E11-F11</f>
        <v>591359.89500000002</v>
      </c>
      <c r="I11" s="390">
        <v>43434</v>
      </c>
      <c r="J11" s="425">
        <f>IF(I11=0,"",(I11+30))</f>
        <v>43464</v>
      </c>
      <c r="K11" s="195">
        <f>+H11*0.5</f>
        <v>295679.94750000001</v>
      </c>
      <c r="L11" s="249">
        <f ca="1">TODAY()</f>
        <v>43548</v>
      </c>
      <c r="M11" s="196">
        <f>IF(O11=0,"",K11)</f>
        <v>295679.94750000001</v>
      </c>
      <c r="N11" s="246" t="str">
        <f ca="1">IFERROR(DATEDIF(L11,J11,"d"),"")</f>
        <v/>
      </c>
      <c r="O11" s="303">
        <v>1</v>
      </c>
      <c r="P11" s="252">
        <f t="shared" ref="P11:P22" ca="1" si="5">DATEDIF(J11,L11,"d")-15</f>
        <v>69</v>
      </c>
      <c r="Q11" s="252">
        <f>IF(O11=0,P11,0)</f>
        <v>0</v>
      </c>
      <c r="R11" s="429">
        <f>H11*0.1</f>
        <v>59135.989500000003</v>
      </c>
      <c r="S11" s="245">
        <f>Q11*500</f>
        <v>0</v>
      </c>
      <c r="T11" s="352"/>
      <c r="U11" s="352"/>
      <c r="V11" s="196"/>
      <c r="W11" s="289"/>
      <c r="Y11" s="1"/>
      <c r="Z11" s="2"/>
      <c r="AA11" s="2"/>
      <c r="AB11" s="2"/>
      <c r="AC11" s="3"/>
      <c r="AD11" s="56"/>
      <c r="AE11" s="5"/>
      <c r="AF11" s="59"/>
      <c r="AG11" s="7"/>
      <c r="AH11" s="5"/>
      <c r="AI11" s="8"/>
      <c r="AJ11" s="177"/>
      <c r="AK11" s="273"/>
    </row>
    <row r="12" spans="1:37" ht="19.5" thickBot="1">
      <c r="A12" s="384"/>
      <c r="B12" s="386"/>
      <c r="C12" s="386"/>
      <c r="D12" s="388"/>
      <c r="E12" s="388"/>
      <c r="F12" s="389"/>
      <c r="G12" s="389"/>
      <c r="H12" s="389"/>
      <c r="I12" s="384"/>
      <c r="J12" s="425">
        <f>IF(I11=0,"",I11+90)</f>
        <v>43524</v>
      </c>
      <c r="K12" s="197">
        <f>+H11*0.5</f>
        <v>295679.94750000001</v>
      </c>
      <c r="L12" s="249">
        <f t="shared" ref="L12:L24" ca="1" si="6">TODAY()</f>
        <v>43548</v>
      </c>
      <c r="M12" s="196">
        <f t="shared" ref="M12:M22" si="7">IF(O12=0,"",K12)</f>
        <v>295679.94750000001</v>
      </c>
      <c r="N12" s="247" t="str">
        <f ca="1">IFERROR(DATEDIF(L12,J12,"d"),"")</f>
        <v/>
      </c>
      <c r="O12" s="304">
        <v>2941</v>
      </c>
      <c r="P12" s="252">
        <f t="shared" ca="1" si="5"/>
        <v>9</v>
      </c>
      <c r="Q12" s="255">
        <f t="shared" ref="Q12:Q22" si="8">IFERROR(IF(O12=0,P12,0),"")</f>
        <v>0</v>
      </c>
      <c r="R12" s="430"/>
      <c r="S12" s="244">
        <f>IFERROR(Q12*500,"")</f>
        <v>0</v>
      </c>
      <c r="T12" s="353"/>
      <c r="U12" s="353"/>
      <c r="V12" s="257"/>
      <c r="W12" s="290"/>
      <c r="Y12" s="10"/>
      <c r="Z12" s="11"/>
      <c r="AA12" s="11"/>
      <c r="AB12" s="11"/>
      <c r="AC12" s="12"/>
      <c r="AD12" s="57"/>
      <c r="AE12" s="14"/>
      <c r="AF12" s="60"/>
      <c r="AG12" s="16"/>
      <c r="AH12" s="14"/>
      <c r="AI12" s="17"/>
      <c r="AJ12" s="178"/>
      <c r="AK12" s="273"/>
    </row>
    <row r="13" spans="1:37" ht="20.25" thickTop="1" thickBot="1">
      <c r="A13" s="417">
        <v>2</v>
      </c>
      <c r="B13" s="419">
        <v>2</v>
      </c>
      <c r="C13" s="419">
        <f>+B13+10000</f>
        <v>10002</v>
      </c>
      <c r="D13" s="387">
        <f>VLOOKUP(B13,X:AK,12,FALSE)</f>
        <v>1300138</v>
      </c>
      <c r="E13" s="387">
        <f>VLOOKUP(C13,X:AK,12,FALSE)</f>
        <v>1334306.8</v>
      </c>
      <c r="F13" s="387">
        <f>D13*0.05</f>
        <v>65006.9</v>
      </c>
      <c r="G13" s="421"/>
      <c r="H13" s="421">
        <f>+E13-F13</f>
        <v>1269299.9000000001</v>
      </c>
      <c r="I13" s="390">
        <v>43170</v>
      </c>
      <c r="J13" s="425">
        <f>IF(I13=0,"",(I13+30))</f>
        <v>43200</v>
      </c>
      <c r="K13" s="195">
        <f>H13*0.5</f>
        <v>634649.95000000007</v>
      </c>
      <c r="L13" s="249">
        <f t="shared" ca="1" si="6"/>
        <v>43548</v>
      </c>
      <c r="M13" s="196">
        <f t="shared" si="7"/>
        <v>634649.95000000007</v>
      </c>
      <c r="N13" s="354" t="str">
        <f ca="1">IFERROR(DATEDIF(L13,J13,"d"),"")</f>
        <v/>
      </c>
      <c r="O13" s="354">
        <v>2991</v>
      </c>
      <c r="P13" s="252">
        <f t="shared" ca="1" si="5"/>
        <v>333</v>
      </c>
      <c r="Q13" s="252">
        <f t="shared" si="8"/>
        <v>0</v>
      </c>
      <c r="R13" s="429">
        <f>H13*0.1</f>
        <v>126929.99000000002</v>
      </c>
      <c r="S13" s="352">
        <f>IFERROR(Q13*500,"")</f>
        <v>0</v>
      </c>
      <c r="T13" s="352"/>
      <c r="U13" s="352"/>
      <c r="V13" s="196"/>
      <c r="W13" s="290"/>
      <c r="X13" s="271">
        <f>AK6</f>
        <v>1</v>
      </c>
      <c r="Y13" s="239"/>
      <c r="Z13" s="20" t="s">
        <v>50</v>
      </c>
      <c r="AA13" s="20"/>
      <c r="AB13" s="20"/>
      <c r="AC13" s="21"/>
      <c r="AD13" s="58">
        <f t="shared" ref="AD13:AJ13" si="9">SUM(AD8:AD12)</f>
        <v>0</v>
      </c>
      <c r="AE13" s="23">
        <f t="shared" si="9"/>
        <v>0</v>
      </c>
      <c r="AF13" s="61">
        <f t="shared" si="9"/>
        <v>866.47050000000002</v>
      </c>
      <c r="AG13" s="25">
        <f t="shared" si="9"/>
        <v>605924.1</v>
      </c>
      <c r="AH13" s="23">
        <f t="shared" si="9"/>
        <v>0</v>
      </c>
      <c r="AI13" s="26">
        <f t="shared" si="9"/>
        <v>605924.1</v>
      </c>
      <c r="AJ13" s="37">
        <f t="shared" si="9"/>
        <v>605924.1</v>
      </c>
      <c r="AK13" s="273"/>
    </row>
    <row r="14" spans="1:37" ht="19.5" thickTop="1">
      <c r="A14" s="418"/>
      <c r="B14" s="420"/>
      <c r="C14" s="420"/>
      <c r="D14" s="388"/>
      <c r="E14" s="388"/>
      <c r="F14" s="389"/>
      <c r="G14" s="422"/>
      <c r="H14" s="422"/>
      <c r="I14" s="384"/>
      <c r="J14" s="425">
        <f>IF(I13=0,"",I13+90)</f>
        <v>43260</v>
      </c>
      <c r="K14" s="197">
        <f>H13*0.5</f>
        <v>634649.95000000007</v>
      </c>
      <c r="L14" s="249">
        <f t="shared" ca="1" si="6"/>
        <v>43548</v>
      </c>
      <c r="M14" s="196">
        <f t="shared" si="7"/>
        <v>634649.95000000007</v>
      </c>
      <c r="N14" s="355" t="str">
        <f ca="1">IFERROR(DATEDIF(L13,J14,"d"),"")</f>
        <v/>
      </c>
      <c r="O14" s="355">
        <v>17419</v>
      </c>
      <c r="P14" s="252">
        <f t="shared" ca="1" si="5"/>
        <v>273</v>
      </c>
      <c r="Q14" s="255">
        <f t="shared" si="8"/>
        <v>0</v>
      </c>
      <c r="R14" s="430"/>
      <c r="S14" s="353">
        <f>IFERROR(Q14*500,"")</f>
        <v>0</v>
      </c>
      <c r="T14" s="353"/>
      <c r="U14" s="353"/>
      <c r="V14" s="257"/>
      <c r="W14" s="290"/>
      <c r="Y14" s="47"/>
      <c r="Z14" s="241" t="s">
        <v>48</v>
      </c>
      <c r="AA14" s="241"/>
      <c r="AB14" s="241"/>
      <c r="AC14" s="49">
        <v>0</v>
      </c>
      <c r="AD14" s="50">
        <v>0</v>
      </c>
      <c r="AE14" s="51">
        <v>0</v>
      </c>
      <c r="AF14" s="53">
        <v>0</v>
      </c>
      <c r="AG14" s="51">
        <v>0</v>
      </c>
      <c r="AH14" s="51">
        <v>0</v>
      </c>
      <c r="AI14" s="51">
        <v>0</v>
      </c>
      <c r="AJ14" s="179">
        <v>0</v>
      </c>
      <c r="AK14" s="273"/>
    </row>
    <row r="15" spans="1:37" ht="18.75">
      <c r="A15" s="383">
        <v>3</v>
      </c>
      <c r="B15" s="385">
        <v>3</v>
      </c>
      <c r="C15" s="385">
        <f>B15+10000</f>
        <v>10003</v>
      </c>
      <c r="D15" s="387">
        <f>VLOOKUP(B15,X:AK,12,FALSE)</f>
        <v>217330.50000000003</v>
      </c>
      <c r="E15" s="387">
        <f>VLOOKUP(C15,X:AK,12,FALSE)</f>
        <v>223088.70000000004</v>
      </c>
      <c r="F15" s="387">
        <f>D15*0.05</f>
        <v>10866.525000000001</v>
      </c>
      <c r="G15" s="387"/>
      <c r="H15" s="387">
        <f>+E15-F15</f>
        <v>212222.17500000005</v>
      </c>
      <c r="I15" s="390"/>
      <c r="J15" s="425" t="str">
        <f>IF(I15=0,"",(I15+30))</f>
        <v/>
      </c>
      <c r="K15" s="195">
        <f>IFERROR(H15*0.5,"")</f>
        <v>106111.08750000002</v>
      </c>
      <c r="L15" s="249">
        <f t="shared" ca="1" si="6"/>
        <v>43548</v>
      </c>
      <c r="M15" s="196">
        <f t="shared" si="7"/>
        <v>106111.08750000002</v>
      </c>
      <c r="N15" s="354" t="str">
        <f ca="1">IFERROR(DATEDIF(L15,J15,"d"),"")</f>
        <v/>
      </c>
      <c r="O15" s="354">
        <v>17406</v>
      </c>
      <c r="P15" s="252" t="e">
        <f t="shared" ca="1" si="5"/>
        <v>#VALUE!</v>
      </c>
      <c r="Q15" s="252">
        <f t="shared" si="8"/>
        <v>0</v>
      </c>
      <c r="R15" s="429">
        <f>H15*0.1</f>
        <v>21222.217500000006</v>
      </c>
      <c r="S15" s="352">
        <f t="shared" ref="S15:S18" si="10">IFERROR(Q15*500,"")</f>
        <v>0</v>
      </c>
      <c r="T15" s="352"/>
      <c r="U15" s="352"/>
      <c r="V15" s="196"/>
      <c r="W15" s="290"/>
      <c r="Y15" s="1">
        <v>4</v>
      </c>
      <c r="Z15" s="2" t="s">
        <v>45</v>
      </c>
      <c r="AA15" s="2"/>
      <c r="AB15" s="2"/>
      <c r="AC15" s="3">
        <v>20</v>
      </c>
      <c r="AD15" s="4">
        <v>0</v>
      </c>
      <c r="AE15" s="5">
        <f t="shared" ref="AE15:AE17" si="11">AD15*AC15</f>
        <v>0</v>
      </c>
      <c r="AF15" s="6">
        <v>786.6</v>
      </c>
      <c r="AG15" s="5">
        <f t="shared" ref="AG15:AG17" si="12">AF15*AC15</f>
        <v>15732</v>
      </c>
      <c r="AH15" s="5">
        <f t="shared" ref="AH15:AH17" si="13">AE15</f>
        <v>0</v>
      </c>
      <c r="AI15" s="5">
        <f t="shared" ref="AI15:AI17" si="14">AG15</f>
        <v>15732</v>
      </c>
      <c r="AJ15" s="177">
        <f t="shared" ref="AJ15:AJ17" si="15">AH15+AI15</f>
        <v>15732</v>
      </c>
      <c r="AK15" s="273"/>
    </row>
    <row r="16" spans="1:37" ht="18.75">
      <c r="A16" s="384"/>
      <c r="B16" s="386"/>
      <c r="C16" s="386"/>
      <c r="D16" s="388"/>
      <c r="E16" s="388"/>
      <c r="F16" s="389"/>
      <c r="G16" s="389"/>
      <c r="H16" s="389"/>
      <c r="I16" s="384"/>
      <c r="J16" s="425" t="str">
        <f>IF(I15=0,"",I15+90)</f>
        <v/>
      </c>
      <c r="K16" s="197">
        <f>IFERROR(H15*0.5,"")</f>
        <v>106111.08750000002</v>
      </c>
      <c r="L16" s="249">
        <f t="shared" ca="1" si="6"/>
        <v>43548</v>
      </c>
      <c r="M16" s="196">
        <f t="shared" si="7"/>
        <v>106111.08750000002</v>
      </c>
      <c r="N16" s="355" t="str">
        <f ca="1">IFERROR(DATEDIF(L15,J16,"d"),"")</f>
        <v/>
      </c>
      <c r="O16" s="355">
        <v>17406</v>
      </c>
      <c r="P16" s="252" t="e">
        <f t="shared" ca="1" si="5"/>
        <v>#VALUE!</v>
      </c>
      <c r="Q16" s="255">
        <f t="shared" si="8"/>
        <v>0</v>
      </c>
      <c r="R16" s="430"/>
      <c r="S16" s="353">
        <f t="shared" si="10"/>
        <v>0</v>
      </c>
      <c r="T16" s="353"/>
      <c r="U16" s="353"/>
      <c r="V16" s="257"/>
      <c r="W16" s="290"/>
      <c r="Y16" s="1">
        <v>5</v>
      </c>
      <c r="Z16" s="2" t="s">
        <v>46</v>
      </c>
      <c r="AA16" s="2"/>
      <c r="AB16" s="2"/>
      <c r="AC16" s="3">
        <v>1</v>
      </c>
      <c r="AD16" s="4">
        <v>0</v>
      </c>
      <c r="AE16" s="5">
        <f t="shared" si="11"/>
        <v>0</v>
      </c>
      <c r="AF16" s="6"/>
      <c r="AG16" s="5">
        <f t="shared" si="12"/>
        <v>0</v>
      </c>
      <c r="AH16" s="5">
        <f t="shared" si="13"/>
        <v>0</v>
      </c>
      <c r="AI16" s="5">
        <f t="shared" si="14"/>
        <v>0</v>
      </c>
      <c r="AJ16" s="177">
        <f t="shared" si="15"/>
        <v>0</v>
      </c>
      <c r="AK16" s="273"/>
    </row>
    <row r="17" spans="1:49" ht="18.75">
      <c r="A17" s="383">
        <v>4</v>
      </c>
      <c r="B17" s="419">
        <v>4</v>
      </c>
      <c r="C17" s="419">
        <f t="shared" ref="C17" si="16">B17+10000</f>
        <v>10004</v>
      </c>
      <c r="D17" s="387">
        <f>VLOOKUP(B17,X:AK,12,FALSE)</f>
        <v>1448707.5</v>
      </c>
      <c r="E17" s="387">
        <f>VLOOKUP(C17,X:AK,12,FALSE)</f>
        <v>1486688.5</v>
      </c>
      <c r="F17" s="387">
        <f>D17*0.05</f>
        <v>72435.375</v>
      </c>
      <c r="G17" s="421"/>
      <c r="H17" s="421">
        <f>+E17-F17</f>
        <v>1414253.125</v>
      </c>
      <c r="I17" s="390"/>
      <c r="J17" s="425" t="str">
        <f>IF(I17=0,"",(I17+30))</f>
        <v/>
      </c>
      <c r="K17" s="195">
        <f t="shared" ref="K17" si="17">+H17*0.5</f>
        <v>707126.5625</v>
      </c>
      <c r="L17" s="249">
        <f t="shared" ca="1" si="6"/>
        <v>43548</v>
      </c>
      <c r="M17" s="196">
        <f t="shared" si="7"/>
        <v>707126.5625</v>
      </c>
      <c r="N17" s="354" t="str">
        <f t="shared" ref="N17" ca="1" si="18">IFERROR(DATEDIF(L17,J17,"d"),"")</f>
        <v/>
      </c>
      <c r="O17" s="354">
        <v>17675</v>
      </c>
      <c r="P17" s="252" t="e">
        <f t="shared" ca="1" si="5"/>
        <v>#VALUE!</v>
      </c>
      <c r="Q17" s="252">
        <f t="shared" si="8"/>
        <v>0</v>
      </c>
      <c r="R17" s="429">
        <f>H17*0.1</f>
        <v>141425.3125</v>
      </c>
      <c r="S17" s="352">
        <f t="shared" si="10"/>
        <v>0</v>
      </c>
      <c r="T17" s="352"/>
      <c r="U17" s="352"/>
      <c r="V17" s="196"/>
      <c r="W17" s="290"/>
      <c r="Y17" s="1">
        <v>6</v>
      </c>
      <c r="Z17" s="2"/>
      <c r="AA17" s="2"/>
      <c r="AB17" s="2"/>
      <c r="AC17" s="3"/>
      <c r="AD17" s="4"/>
      <c r="AE17" s="5">
        <f t="shared" si="11"/>
        <v>0</v>
      </c>
      <c r="AF17" s="6"/>
      <c r="AG17" s="5">
        <f t="shared" si="12"/>
        <v>0</v>
      </c>
      <c r="AH17" s="5">
        <f t="shared" si="13"/>
        <v>0</v>
      </c>
      <c r="AI17" s="5">
        <f t="shared" si="14"/>
        <v>0</v>
      </c>
      <c r="AJ17" s="177">
        <f t="shared" si="15"/>
        <v>0</v>
      </c>
      <c r="AK17" s="273"/>
    </row>
    <row r="18" spans="1:49" ht="19.5" thickBot="1">
      <c r="A18" s="384"/>
      <c r="B18" s="438"/>
      <c r="C18" s="438"/>
      <c r="D18" s="439"/>
      <c r="E18" s="439"/>
      <c r="F18" s="440"/>
      <c r="G18" s="441"/>
      <c r="H18" s="441"/>
      <c r="I18" s="442"/>
      <c r="J18" s="443" t="str">
        <f>IF(I17=0,"",I17+90)</f>
        <v/>
      </c>
      <c r="K18" s="444">
        <f>+H17*0.5</f>
        <v>707126.5625</v>
      </c>
      <c r="L18" s="249">
        <f t="shared" ca="1" si="6"/>
        <v>43548</v>
      </c>
      <c r="M18" s="445">
        <f t="shared" si="7"/>
        <v>707126.5625</v>
      </c>
      <c r="N18" s="446" t="str">
        <f t="shared" ref="N18" ca="1" si="19">IFERROR(DATEDIF(L17,J18,"d"),"")</f>
        <v/>
      </c>
      <c r="O18" s="446">
        <v>17715</v>
      </c>
      <c r="P18" s="236" t="e">
        <f t="shared" ca="1" si="5"/>
        <v>#VALUE!</v>
      </c>
      <c r="Q18" s="447">
        <f t="shared" si="8"/>
        <v>0</v>
      </c>
      <c r="R18" s="448"/>
      <c r="S18" s="449">
        <f t="shared" si="10"/>
        <v>0</v>
      </c>
      <c r="T18" s="449"/>
      <c r="U18" s="449"/>
      <c r="V18" s="450"/>
      <c r="W18" s="290"/>
      <c r="Y18" s="10"/>
      <c r="Z18" s="11"/>
      <c r="AA18" s="11"/>
      <c r="AB18" s="11"/>
      <c r="AC18" s="12"/>
      <c r="AD18" s="13"/>
      <c r="AE18" s="52"/>
      <c r="AF18" s="15"/>
      <c r="AG18" s="52"/>
      <c r="AH18" s="52"/>
      <c r="AI18" s="52"/>
      <c r="AJ18" s="178"/>
      <c r="AK18" s="273"/>
    </row>
    <row r="19" spans="1:49" ht="19.5" thickBot="1">
      <c r="A19" s="436">
        <v>5</v>
      </c>
      <c r="B19" s="460">
        <v>5</v>
      </c>
      <c r="C19" s="461">
        <f t="shared" ref="C19" si="20">+B19+10000</f>
        <v>10005</v>
      </c>
      <c r="D19" s="462">
        <f>VLOOKUP(B19,X:AK,12,FALSE)</f>
        <v>224300</v>
      </c>
      <c r="E19" s="462">
        <f>VLOOKUP(C19,X:AK,12,FALSE)</f>
        <v>230180</v>
      </c>
      <c r="F19" s="462">
        <f t="shared" ref="F19" si="21">D19*0.05</f>
        <v>11215</v>
      </c>
      <c r="G19" s="462"/>
      <c r="H19" s="462">
        <f t="shared" ref="H19" si="22">+E19-F19</f>
        <v>218965</v>
      </c>
      <c r="I19" s="463">
        <v>43422</v>
      </c>
      <c r="J19" s="464">
        <f>IF(I19=0,"",(I19+30))</f>
        <v>43452</v>
      </c>
      <c r="K19" s="465">
        <f>H19*0.5</f>
        <v>109482.5</v>
      </c>
      <c r="L19" s="466">
        <f t="shared" ca="1" si="6"/>
        <v>43548</v>
      </c>
      <c r="M19" s="467">
        <f t="shared" si="7"/>
        <v>109482.5</v>
      </c>
      <c r="N19" s="468" t="str">
        <f t="shared" ref="N19" ca="1" si="23">IFERROR(DATEDIF(L19,J19,"d"),"")</f>
        <v/>
      </c>
      <c r="O19" s="468">
        <v>3150</v>
      </c>
      <c r="P19" s="469">
        <f t="shared" ca="1" si="5"/>
        <v>81</v>
      </c>
      <c r="Q19" s="469">
        <f t="shared" si="8"/>
        <v>0</v>
      </c>
      <c r="R19" s="470">
        <f>H19*0.1</f>
        <v>21896.5</v>
      </c>
      <c r="S19" s="471">
        <v>5000</v>
      </c>
      <c r="T19" s="472">
        <f>IF(S19+S20&lt;R19,S19,R19-S20)</f>
        <v>-9103.5</v>
      </c>
      <c r="U19" s="481"/>
      <c r="V19" s="473"/>
      <c r="W19" s="290"/>
      <c r="Y19" s="32"/>
      <c r="Z19" s="33" t="s">
        <v>49</v>
      </c>
      <c r="AA19" s="33"/>
      <c r="AB19" s="33"/>
      <c r="AC19" s="34"/>
      <c r="AD19" s="34">
        <f t="shared" ref="AD19:AJ19" si="24">SUM(AD14:AD18)</f>
        <v>0</v>
      </c>
      <c r="AE19" s="34">
        <f t="shared" si="24"/>
        <v>0</v>
      </c>
      <c r="AF19" s="34">
        <f t="shared" si="24"/>
        <v>786.6</v>
      </c>
      <c r="AG19" s="34">
        <f t="shared" si="24"/>
        <v>15732</v>
      </c>
      <c r="AH19" s="34">
        <f t="shared" si="24"/>
        <v>0</v>
      </c>
      <c r="AI19" s="34">
        <f t="shared" si="24"/>
        <v>15732</v>
      </c>
      <c r="AJ19" s="180">
        <f t="shared" si="24"/>
        <v>15732</v>
      </c>
      <c r="AK19" s="273"/>
    </row>
    <row r="20" spans="1:49" ht="20.25" thickTop="1" thickBot="1">
      <c r="A20" s="437"/>
      <c r="B20" s="474"/>
      <c r="C20" s="408"/>
      <c r="D20" s="409"/>
      <c r="E20" s="409"/>
      <c r="F20" s="410"/>
      <c r="G20" s="410"/>
      <c r="H20" s="410"/>
      <c r="I20" s="407"/>
      <c r="J20" s="475">
        <f>IF(I19=0,"",I19+90)</f>
        <v>43512</v>
      </c>
      <c r="K20" s="476">
        <f>H19*0.5</f>
        <v>109482.5</v>
      </c>
      <c r="L20" s="276">
        <f t="shared" ca="1" si="6"/>
        <v>43548</v>
      </c>
      <c r="M20" s="277" t="str">
        <f t="shared" si="7"/>
        <v/>
      </c>
      <c r="N20" s="356" t="str">
        <f ca="1">IFERROR(DATEDIF(L19,J20,"d"),"")</f>
        <v/>
      </c>
      <c r="O20" s="356"/>
      <c r="P20" s="278">
        <f t="shared" ca="1" si="5"/>
        <v>21</v>
      </c>
      <c r="Q20" s="279">
        <f t="shared" ca="1" si="8"/>
        <v>21</v>
      </c>
      <c r="R20" s="477"/>
      <c r="S20" s="478">
        <v>31000</v>
      </c>
      <c r="T20" s="479">
        <f>IF(S19+S20&lt;R19,S20,R19-S19)</f>
        <v>16896.5</v>
      </c>
      <c r="U20" s="482"/>
      <c r="V20" s="480">
        <f>+K20+S20</f>
        <v>140482.5</v>
      </c>
      <c r="W20" s="290"/>
      <c r="X20" s="271">
        <f>10000+X13</f>
        <v>10001</v>
      </c>
      <c r="Y20" s="154"/>
      <c r="Z20" s="20" t="s">
        <v>11</v>
      </c>
      <c r="AA20" s="20"/>
      <c r="AB20" s="36"/>
      <c r="AC20" s="21"/>
      <c r="AD20" s="22">
        <v>0</v>
      </c>
      <c r="AE20" s="23">
        <f>AE13+AE19</f>
        <v>0</v>
      </c>
      <c r="AF20" s="37">
        <v>0</v>
      </c>
      <c r="AG20" s="55">
        <f>AG13+AG19</f>
        <v>621656.1</v>
      </c>
      <c r="AH20" s="39">
        <f>AH13+AH19</f>
        <v>0</v>
      </c>
      <c r="AI20" s="40">
        <f>AI13+AI19</f>
        <v>621656.1</v>
      </c>
      <c r="AJ20" s="37">
        <f>AJ13+AJ19</f>
        <v>621656.1</v>
      </c>
      <c r="AK20" s="273"/>
    </row>
    <row r="21" spans="1:49" ht="18.75">
      <c r="A21" s="383">
        <v>6</v>
      </c>
      <c r="B21" s="438">
        <v>6</v>
      </c>
      <c r="C21" s="438">
        <f t="shared" ref="C21" si="25">B21+10000</f>
        <v>10006</v>
      </c>
      <c r="D21" s="451">
        <f>VLOOKUP(B21,X:AK,12,FALSE)</f>
        <v>462850</v>
      </c>
      <c r="E21" s="451">
        <f>VLOOKUP(C21,X:AK,12,FALSE)</f>
        <v>474990</v>
      </c>
      <c r="F21" s="451">
        <f t="shared" ref="F21" si="26">D21*0.05</f>
        <v>23142.5</v>
      </c>
      <c r="G21" s="441"/>
      <c r="H21" s="441">
        <f t="shared" ref="H21" si="27">+E21-F21</f>
        <v>451847.5</v>
      </c>
      <c r="I21" s="452">
        <v>43464</v>
      </c>
      <c r="J21" s="453">
        <f>IF(I21=0,"",(I21+30))</f>
        <v>43494</v>
      </c>
      <c r="K21" s="454">
        <f t="shared" ref="K21" si="28">IFERROR(H21*0.5,"")</f>
        <v>225923.75</v>
      </c>
      <c r="L21" s="455">
        <f t="shared" ca="1" si="6"/>
        <v>43548</v>
      </c>
      <c r="M21" s="456" t="str">
        <f t="shared" si="7"/>
        <v/>
      </c>
      <c r="N21" s="457" t="str">
        <f t="shared" ref="N21" ca="1" si="29">IFERROR(DATEDIF(L21,J21,"d"),"")</f>
        <v/>
      </c>
      <c r="O21" s="457"/>
      <c r="P21" s="458">
        <f t="shared" ca="1" si="5"/>
        <v>39</v>
      </c>
      <c r="Q21" s="458">
        <f t="shared" ca="1" si="8"/>
        <v>39</v>
      </c>
      <c r="R21" s="448">
        <f>H21*0.1</f>
        <v>45184.75</v>
      </c>
      <c r="S21" s="459">
        <f ca="1">IFERROR(Q21*500,"")</f>
        <v>19500</v>
      </c>
      <c r="T21" s="459">
        <f ca="1">IF(S21+S22&lt;R21,S21,R21-S22)</f>
        <v>19500</v>
      </c>
      <c r="U21" s="459"/>
      <c r="V21" s="456">
        <f t="shared" ref="V21" ca="1" si="30">+K21+S21</f>
        <v>245423.75</v>
      </c>
      <c r="W21" s="290"/>
      <c r="Y21" s="28"/>
      <c r="Z21" s="41" t="s">
        <v>12</v>
      </c>
      <c r="AA21" s="29">
        <v>0</v>
      </c>
      <c r="AB21" s="29">
        <v>0</v>
      </c>
      <c r="AC21" s="30">
        <v>0</v>
      </c>
      <c r="AD21" s="30">
        <v>0</v>
      </c>
      <c r="AE21" s="30">
        <v>0</v>
      </c>
      <c r="AF21" s="30">
        <v>0</v>
      </c>
      <c r="AG21" s="30">
        <v>0</v>
      </c>
      <c r="AH21" s="30">
        <v>0</v>
      </c>
      <c r="AI21" s="31">
        <v>0</v>
      </c>
      <c r="AJ21" s="31">
        <v>0</v>
      </c>
      <c r="AK21" s="273"/>
    </row>
    <row r="22" spans="1:49" ht="19.5" thickBot="1">
      <c r="A22" s="407"/>
      <c r="B22" s="420"/>
      <c r="C22" s="420"/>
      <c r="D22" s="388"/>
      <c r="E22" s="388"/>
      <c r="F22" s="389"/>
      <c r="G22" s="422"/>
      <c r="H22" s="422"/>
      <c r="I22" s="384"/>
      <c r="J22" s="425">
        <f>IF(I21=0,"",I21+90)</f>
        <v>43554</v>
      </c>
      <c r="K22" s="197">
        <f t="shared" ref="K22" si="31">IFERROR(H21*0.5,"")</f>
        <v>225923.75</v>
      </c>
      <c r="L22" s="249">
        <f t="shared" ca="1" si="6"/>
        <v>43548</v>
      </c>
      <c r="M22" s="196" t="str">
        <f t="shared" si="7"/>
        <v/>
      </c>
      <c r="N22" s="355">
        <f t="shared" ref="N22" ca="1" si="32">IFERROR(DATEDIF(L21,J22,"d"),"")</f>
        <v>6</v>
      </c>
      <c r="O22" s="355"/>
      <c r="P22" s="252" t="e">
        <f t="shared" ca="1" si="5"/>
        <v>#NUM!</v>
      </c>
      <c r="Q22" s="255" t="str">
        <f ca="1">IFERROR(IF(O22=0,P22,0),"")</f>
        <v/>
      </c>
      <c r="R22" s="430"/>
      <c r="S22" s="353" t="str">
        <f ca="1">IFERROR(Q22*500,"0")</f>
        <v>0</v>
      </c>
      <c r="T22" s="352" t="str">
        <f ca="1">IFERROR(IF(S21+S22&lt;R21,S22,R21-S21),"")</f>
        <v>0</v>
      </c>
      <c r="U22" s="483"/>
      <c r="V22" s="257">
        <f ca="1">IFERROR(K22+S22,"")</f>
        <v>225923.75</v>
      </c>
      <c r="W22" s="290"/>
      <c r="Y22" s="1"/>
      <c r="Z22" s="43" t="s">
        <v>22</v>
      </c>
      <c r="AA22" s="2"/>
      <c r="AB22" s="2"/>
      <c r="AC22" s="3"/>
      <c r="AD22" s="3">
        <v>0</v>
      </c>
      <c r="AE22" s="44">
        <f>AE13*5%</f>
        <v>0</v>
      </c>
      <c r="AF22" s="44">
        <v>0</v>
      </c>
      <c r="AG22" s="44">
        <f>AG13*5%</f>
        <v>30296.205000000002</v>
      </c>
      <c r="AH22" s="44">
        <f>AH13*5%</f>
        <v>0</v>
      </c>
      <c r="AI22" s="45">
        <f>AI13*5%</f>
        <v>30296.205000000002</v>
      </c>
      <c r="AJ22" s="45">
        <f>AH22+AI22</f>
        <v>30296.205000000002</v>
      </c>
      <c r="AK22" s="273"/>
    </row>
    <row r="23" spans="1:49" ht="18.75">
      <c r="A23" s="383">
        <v>6</v>
      </c>
      <c r="B23" s="385">
        <v>7</v>
      </c>
      <c r="C23" s="385">
        <f t="shared" ref="C23" si="33">B23+10000</f>
        <v>10007</v>
      </c>
      <c r="D23" s="387">
        <f>VLOOKUP(B23,X:AK,12,FALSE)</f>
        <v>244950</v>
      </c>
      <c r="E23" s="387">
        <f>VLOOKUP(C23,X:AK,12,FALSE)</f>
        <v>312790</v>
      </c>
      <c r="F23" s="387">
        <f t="shared" ref="F23" si="34">D23*0.05</f>
        <v>12247.5</v>
      </c>
      <c r="G23" s="387"/>
      <c r="H23" s="387">
        <f t="shared" ref="H23" si="35">+E23-F23</f>
        <v>300542.5</v>
      </c>
      <c r="I23" s="390">
        <v>43525</v>
      </c>
      <c r="J23" s="425">
        <v>43586</v>
      </c>
      <c r="K23" s="195">
        <f t="shared" ref="K23" si="36">IFERROR(H23*0.5,"")</f>
        <v>150271.25</v>
      </c>
      <c r="L23" s="249">
        <f t="shared" ca="1" si="6"/>
        <v>43548</v>
      </c>
      <c r="M23" s="196" t="str">
        <f t="shared" ref="M23:M24" si="37">IF(O23=0,"",K23)</f>
        <v/>
      </c>
      <c r="N23" s="354">
        <f t="shared" ref="N23" ca="1" si="38">IFERROR(DATEDIF(L23,J23,"d"),"")</f>
        <v>38</v>
      </c>
      <c r="O23" s="354"/>
      <c r="P23" s="252" t="e">
        <f t="shared" ref="P23:P24" ca="1" si="39">DATEDIF(J23,L23,"d")-15</f>
        <v>#NUM!</v>
      </c>
      <c r="Q23" s="252" t="str">
        <f t="shared" ref="Q23:Q24" ca="1" si="40">IFERROR(IF(O23=0,P23,0),"")</f>
        <v/>
      </c>
      <c r="R23" s="429">
        <f>H23*0.1</f>
        <v>30054.25</v>
      </c>
      <c r="S23" s="353" t="str">
        <f ca="1">IFERROR(Q23*500,"0")</f>
        <v>0</v>
      </c>
      <c r="T23" s="352" t="str">
        <f ca="1">IF(S23+S24&lt;R23,S23,R23-S24)</f>
        <v>0</v>
      </c>
      <c r="U23" s="352"/>
      <c r="V23" s="196">
        <f t="shared" ref="V23:V24" ca="1" si="41">IFERROR(K23+S23,"")</f>
        <v>150271.25</v>
      </c>
      <c r="Y23" s="1"/>
      <c r="Z23" s="43" t="s">
        <v>53</v>
      </c>
      <c r="AA23" s="2"/>
      <c r="AB23" s="2"/>
      <c r="AC23" s="3"/>
      <c r="AD23" s="3"/>
      <c r="AE23" s="44"/>
      <c r="AF23" s="44"/>
      <c r="AG23" s="44"/>
      <c r="AH23" s="44">
        <v>0</v>
      </c>
      <c r="AI23" s="45">
        <v>0</v>
      </c>
      <c r="AJ23" s="45">
        <f>AH23+AI23</f>
        <v>0</v>
      </c>
      <c r="AK23" s="273"/>
    </row>
    <row r="24" spans="1:49" ht="19.5" thickBot="1">
      <c r="A24" s="407"/>
      <c r="B24" s="386"/>
      <c r="C24" s="386"/>
      <c r="D24" s="388"/>
      <c r="E24" s="388"/>
      <c r="F24" s="389"/>
      <c r="G24" s="389"/>
      <c r="H24" s="389"/>
      <c r="I24" s="384"/>
      <c r="J24" s="425">
        <v>43617</v>
      </c>
      <c r="K24" s="197">
        <f t="shared" ref="K24" si="42">IFERROR(H23*0.5,"")</f>
        <v>150271.25</v>
      </c>
      <c r="L24" s="249">
        <f t="shared" ca="1" si="6"/>
        <v>43548</v>
      </c>
      <c r="M24" s="196" t="str">
        <f t="shared" si="37"/>
        <v/>
      </c>
      <c r="N24" s="355">
        <f t="shared" ref="N24" ca="1" si="43">IFERROR(DATEDIF(L23,J24,"d"),"")</f>
        <v>69</v>
      </c>
      <c r="O24" s="355"/>
      <c r="P24" s="252" t="e">
        <f t="shared" ca="1" si="39"/>
        <v>#NUM!</v>
      </c>
      <c r="Q24" s="255" t="str">
        <f t="shared" ca="1" si="40"/>
        <v/>
      </c>
      <c r="R24" s="430"/>
      <c r="S24" s="353" t="str">
        <f ca="1">IFERROR(Q24*500,"0")</f>
        <v>0</v>
      </c>
      <c r="T24" s="353">
        <f t="shared" ref="T24" ca="1" si="44">IFERROR(IF(S24&lt;R24,S24,R24),"")</f>
        <v>0</v>
      </c>
      <c r="U24" s="353"/>
      <c r="V24" s="257">
        <f t="shared" ca="1" si="41"/>
        <v>150271.25</v>
      </c>
      <c r="Y24" s="1"/>
      <c r="Z24" s="43" t="s">
        <v>66</v>
      </c>
      <c r="AA24" s="2"/>
      <c r="AB24" s="2"/>
      <c r="AC24" s="3"/>
      <c r="AD24" s="3"/>
      <c r="AE24" s="44"/>
      <c r="AF24" s="44"/>
      <c r="AG24" s="44"/>
      <c r="AH24" s="44">
        <v>0</v>
      </c>
      <c r="AI24" s="45">
        <v>0</v>
      </c>
      <c r="AJ24" s="45">
        <f t="shared" ref="AJ24:AJ27" si="45">AH24+AI24</f>
        <v>0</v>
      </c>
      <c r="AK24" s="273"/>
    </row>
    <row r="25" spans="1:49" ht="18">
      <c r="V25"/>
      <c r="Y25" s="1"/>
      <c r="Z25" s="71" t="s">
        <v>57</v>
      </c>
      <c r="AA25" s="2"/>
      <c r="AB25" s="2"/>
      <c r="AC25" s="3"/>
      <c r="AD25" s="3"/>
      <c r="AE25" s="44"/>
      <c r="AF25" s="44"/>
      <c r="AG25" s="44"/>
      <c r="AH25" s="44">
        <v>0</v>
      </c>
      <c r="AI25" s="45">
        <v>0</v>
      </c>
      <c r="AJ25" s="45">
        <f t="shared" si="45"/>
        <v>0</v>
      </c>
      <c r="AK25" s="273"/>
    </row>
    <row r="26" spans="1:49" ht="18">
      <c r="V26"/>
      <c r="Y26" s="1"/>
      <c r="Z26" s="43" t="s">
        <v>55</v>
      </c>
      <c r="AA26" s="2"/>
      <c r="AB26" s="2"/>
      <c r="AC26" s="3"/>
      <c r="AD26" s="3"/>
      <c r="AE26" s="44"/>
      <c r="AF26" s="44"/>
      <c r="AG26" s="44"/>
      <c r="AH26" s="44">
        <v>0</v>
      </c>
      <c r="AI26" s="45">
        <v>0</v>
      </c>
      <c r="AJ26" s="45">
        <f t="shared" si="45"/>
        <v>0</v>
      </c>
      <c r="AK26" s="273"/>
    </row>
    <row r="27" spans="1:49" ht="18">
      <c r="H27" s="213"/>
      <c r="V27"/>
      <c r="Y27" s="1"/>
      <c r="Z27" s="43" t="s">
        <v>54</v>
      </c>
      <c r="AA27" s="2"/>
      <c r="AB27" s="2"/>
      <c r="AC27" s="3"/>
      <c r="AD27" s="3"/>
      <c r="AE27" s="44"/>
      <c r="AF27" s="44"/>
      <c r="AG27" s="44"/>
      <c r="AH27" s="44">
        <v>0</v>
      </c>
      <c r="AI27" s="45">
        <v>0</v>
      </c>
      <c r="AJ27" s="45">
        <f t="shared" si="45"/>
        <v>0</v>
      </c>
      <c r="AK27" s="273"/>
    </row>
    <row r="28" spans="1:49" ht="87" customHeight="1" thickBot="1">
      <c r="I28" s="432" t="s">
        <v>197</v>
      </c>
      <c r="J28" s="433"/>
      <c r="K28" s="433"/>
      <c r="L28" s="433"/>
      <c r="M28" s="433"/>
      <c r="N28" s="433"/>
      <c r="O28" s="433"/>
      <c r="P28" s="433"/>
      <c r="Q28" s="433"/>
      <c r="R28" s="431"/>
      <c r="S28" s="431"/>
      <c r="T28" s="431"/>
      <c r="U28" s="431"/>
      <c r="V28" s="431"/>
      <c r="W28" s="434"/>
      <c r="X28" s="435"/>
      <c r="Y28" s="111"/>
      <c r="Z28" s="72" t="s">
        <v>13</v>
      </c>
      <c r="AA28" s="72"/>
      <c r="AB28" s="72"/>
      <c r="AC28" s="73"/>
      <c r="AD28" s="73"/>
      <c r="AE28" s="73"/>
      <c r="AF28" s="73"/>
      <c r="AG28" s="73"/>
      <c r="AH28" s="74">
        <f>SUM(AH21:AH27)</f>
        <v>0</v>
      </c>
      <c r="AI28" s="75">
        <f>SUM(AI21:AI27)</f>
        <v>30296.205000000002</v>
      </c>
      <c r="AJ28" s="75">
        <f>SUM(AJ21:AJ27)</f>
        <v>30296.205000000002</v>
      </c>
      <c r="AK28" s="273"/>
    </row>
    <row r="29" spans="1:49" ht="22.5" thickTop="1" thickBot="1">
      <c r="I29" s="432" t="s">
        <v>199</v>
      </c>
      <c r="J29" s="431"/>
      <c r="K29" s="431"/>
      <c r="L29" s="431"/>
      <c r="M29" s="431"/>
      <c r="N29" s="431"/>
      <c r="O29" s="431"/>
      <c r="P29" s="431"/>
      <c r="Q29" s="431"/>
      <c r="R29" s="431"/>
      <c r="S29" s="431"/>
      <c r="T29" s="431"/>
      <c r="U29" s="431"/>
      <c r="V29" s="431"/>
      <c r="Y29" s="154"/>
      <c r="Z29" s="20" t="s">
        <v>14</v>
      </c>
      <c r="AA29" s="20"/>
      <c r="AB29" s="20"/>
      <c r="AC29" s="21"/>
      <c r="AD29" s="21"/>
      <c r="AE29" s="21"/>
      <c r="AF29" s="21"/>
      <c r="AG29" s="21" t="s">
        <v>63</v>
      </c>
      <c r="AH29" s="21">
        <v>287813.90000000002</v>
      </c>
      <c r="AI29" s="121">
        <v>287814</v>
      </c>
      <c r="AJ29" s="38">
        <f>AJ20-AJ28</f>
        <v>591359.89500000002</v>
      </c>
      <c r="AK29" s="273"/>
    </row>
    <row r="30" spans="1:49" ht="17.25" thickTop="1" thickBot="1">
      <c r="G30" s="213"/>
      <c r="V30"/>
      <c r="Y30" s="365" t="s">
        <v>16</v>
      </c>
      <c r="Z30" s="366"/>
      <c r="AA30" s="366"/>
      <c r="AB30" s="366"/>
      <c r="AC30" s="366"/>
      <c r="AD30" s="366"/>
      <c r="AE30" s="367"/>
      <c r="AF30" s="365" t="s">
        <v>62</v>
      </c>
      <c r="AG30" s="366"/>
      <c r="AH30" s="366"/>
      <c r="AI30" s="366"/>
      <c r="AJ30" s="367"/>
      <c r="AK30" s="273"/>
    </row>
    <row r="31" spans="1:49" ht="18.75" thickTop="1">
      <c r="H31" s="213"/>
      <c r="V31"/>
      <c r="Y31" s="153"/>
      <c r="Z31" s="153" t="s">
        <v>17</v>
      </c>
      <c r="AA31" s="153"/>
      <c r="AB31" s="153" t="s">
        <v>18</v>
      </c>
      <c r="AC31" s="153"/>
      <c r="AD31" s="368" t="s">
        <v>19</v>
      </c>
      <c r="AE31" s="368"/>
      <c r="AF31" s="368"/>
      <c r="AG31" s="158"/>
      <c r="AH31" s="368" t="s">
        <v>19</v>
      </c>
      <c r="AI31" s="368"/>
      <c r="AJ31" s="368"/>
      <c r="AK31" s="273"/>
    </row>
    <row r="32" spans="1:49" s="168" customFormat="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 s="286"/>
      <c r="X32" s="271"/>
      <c r="AK32" s="273"/>
      <c r="AL32" s="269"/>
      <c r="AM32" s="269"/>
      <c r="AN32" s="269"/>
      <c r="AO32" s="269"/>
      <c r="AP32" s="269"/>
      <c r="AQ32" s="269"/>
      <c r="AR32" s="269"/>
      <c r="AS32" s="269"/>
      <c r="AT32" s="269"/>
      <c r="AU32" s="269"/>
      <c r="AV32" s="269"/>
      <c r="AW32" s="269"/>
    </row>
    <row r="33" spans="7:37" ht="18">
      <c r="G33" s="213"/>
      <c r="V33"/>
      <c r="Y33" s="79" t="s">
        <v>0</v>
      </c>
      <c r="Z33" s="118"/>
      <c r="AA33" s="79"/>
      <c r="AB33" s="79"/>
      <c r="AC33" s="79"/>
      <c r="AD33" s="79"/>
      <c r="AE33" s="79"/>
      <c r="AF33" s="79"/>
      <c r="AG33" s="79"/>
      <c r="AH33" s="79"/>
      <c r="AI33" s="79"/>
      <c r="AJ33" s="82">
        <v>7</v>
      </c>
      <c r="AK33" s="273"/>
    </row>
    <row r="34" spans="7:37" ht="15.75">
      <c r="H34" s="213"/>
      <c r="V34"/>
      <c r="Y34" s="358" t="s">
        <v>51</v>
      </c>
      <c r="Z34" s="358"/>
      <c r="AA34" s="358"/>
      <c r="AB34" s="358"/>
      <c r="AC34" s="358"/>
      <c r="AD34" s="358"/>
      <c r="AE34" s="358"/>
      <c r="AF34" s="358"/>
      <c r="AG34" s="358"/>
      <c r="AH34" s="358"/>
      <c r="AI34" s="358"/>
      <c r="AJ34" s="358"/>
      <c r="AK34" s="273"/>
    </row>
    <row r="35" spans="7:37" ht="15.75">
      <c r="V35"/>
      <c r="Y35" s="359" t="s">
        <v>52</v>
      </c>
      <c r="Z35" s="359"/>
      <c r="AA35" s="359"/>
      <c r="AB35" s="359"/>
      <c r="AC35" s="359"/>
      <c r="AD35" s="359"/>
      <c r="AE35" s="359"/>
      <c r="AF35" s="359"/>
      <c r="AG35" s="359"/>
      <c r="AH35" s="359"/>
      <c r="AI35" s="359"/>
      <c r="AJ35" s="359"/>
      <c r="AK35" s="273"/>
    </row>
    <row r="36" spans="7:37" ht="16.5" thickBot="1">
      <c r="G36" s="213"/>
      <c r="V36"/>
      <c r="Y36" s="359" t="s">
        <v>65</v>
      </c>
      <c r="Z36" s="359"/>
      <c r="AA36" s="359"/>
      <c r="AB36" s="359"/>
      <c r="AC36" s="359"/>
      <c r="AD36" s="359"/>
      <c r="AE36" s="359"/>
      <c r="AF36" s="359"/>
      <c r="AG36" s="359"/>
      <c r="AH36" s="359"/>
      <c r="AI36" s="359"/>
      <c r="AJ36" s="359"/>
      <c r="AK36" s="273"/>
    </row>
    <row r="37" spans="7:37" ht="17.25" thickTop="1" thickBot="1">
      <c r="H37" s="213"/>
      <c r="V37"/>
      <c r="Y37" s="47" t="s">
        <v>4</v>
      </c>
      <c r="Z37" s="160" t="s">
        <v>47</v>
      </c>
      <c r="AA37" s="160" t="s">
        <v>6</v>
      </c>
      <c r="AB37" s="160" t="s">
        <v>21</v>
      </c>
      <c r="AC37" s="160" t="s">
        <v>29</v>
      </c>
      <c r="AD37" s="360" t="s">
        <v>7</v>
      </c>
      <c r="AE37" s="360"/>
      <c r="AF37" s="360"/>
      <c r="AG37" s="361"/>
      <c r="AH37" s="362" t="s">
        <v>33</v>
      </c>
      <c r="AI37" s="363"/>
      <c r="AJ37" s="363"/>
      <c r="AK37" s="273"/>
    </row>
    <row r="38" spans="7:37" ht="16.5" thickTop="1">
      <c r="V38"/>
      <c r="Y38" s="1"/>
      <c r="Z38" s="29"/>
      <c r="AA38" s="85" t="s">
        <v>8</v>
      </c>
      <c r="AB38" s="85" t="s">
        <v>20</v>
      </c>
      <c r="AC38" s="85" t="s">
        <v>30</v>
      </c>
      <c r="AD38" s="63" t="s">
        <v>27</v>
      </c>
      <c r="AE38" s="64" t="s">
        <v>25</v>
      </c>
      <c r="AF38" s="65" t="s">
        <v>31</v>
      </c>
      <c r="AG38" s="66" t="s">
        <v>25</v>
      </c>
      <c r="AH38" s="64" t="s">
        <v>35</v>
      </c>
      <c r="AI38" s="119" t="s">
        <v>36</v>
      </c>
      <c r="AJ38" s="65" t="s">
        <v>34</v>
      </c>
      <c r="AK38" s="273">
        <v>2</v>
      </c>
    </row>
    <row r="39" spans="7:37" ht="18">
      <c r="G39" s="213"/>
      <c r="V39"/>
      <c r="Y39" s="1"/>
      <c r="Z39" s="2" t="s">
        <v>41</v>
      </c>
      <c r="AA39" s="29" t="s">
        <v>8</v>
      </c>
      <c r="AB39" s="29" t="s">
        <v>42</v>
      </c>
      <c r="AC39" s="29" t="s">
        <v>9</v>
      </c>
      <c r="AD39" s="67" t="s">
        <v>28</v>
      </c>
      <c r="AE39" s="68" t="s">
        <v>26</v>
      </c>
      <c r="AF39" s="69" t="s">
        <v>10</v>
      </c>
      <c r="AG39" s="70" t="s">
        <v>32</v>
      </c>
      <c r="AH39" s="90" t="s">
        <v>28</v>
      </c>
      <c r="AI39" s="91" t="s">
        <v>37</v>
      </c>
      <c r="AJ39" s="176" t="s">
        <v>38</v>
      </c>
      <c r="AK39" s="273"/>
    </row>
    <row r="40" spans="7:37" ht="18">
      <c r="H40" s="213"/>
      <c r="V40"/>
      <c r="Y40" s="1">
        <v>1</v>
      </c>
      <c r="Z40" s="2" t="s">
        <v>43</v>
      </c>
      <c r="AA40" s="2"/>
      <c r="AB40" s="2"/>
      <c r="AC40" s="3">
        <v>750</v>
      </c>
      <c r="AD40" s="56">
        <v>786.6</v>
      </c>
      <c r="AE40" s="5">
        <f>AD40*AC40</f>
        <v>589950</v>
      </c>
      <c r="AF40" s="59">
        <v>1708.44</v>
      </c>
      <c r="AG40" s="7">
        <f>AF40*AC40</f>
        <v>1281330</v>
      </c>
      <c r="AH40" s="5">
        <f>AE40</f>
        <v>589950</v>
      </c>
      <c r="AI40" s="8">
        <f>AG40</f>
        <v>1281330</v>
      </c>
      <c r="AJ40" s="177">
        <f>AH40+AI40</f>
        <v>1871280</v>
      </c>
      <c r="AK40" s="273"/>
    </row>
    <row r="41" spans="7:37" ht="18">
      <c r="V41"/>
      <c r="Y41" s="1">
        <v>2</v>
      </c>
      <c r="Z41" s="2" t="s">
        <v>44</v>
      </c>
      <c r="AA41" s="2"/>
      <c r="AB41" s="2"/>
      <c r="AC41" s="3">
        <v>200</v>
      </c>
      <c r="AD41" s="56">
        <v>79.870500000000007</v>
      </c>
      <c r="AE41" s="5">
        <f t="shared" ref="AE41" si="46">AD41*AC41</f>
        <v>15974.100000000002</v>
      </c>
      <c r="AF41" s="59">
        <v>94.04</v>
      </c>
      <c r="AG41" s="7">
        <f t="shared" ref="AG41" si="47">AF41*AC41</f>
        <v>18808</v>
      </c>
      <c r="AH41" s="5">
        <f t="shared" ref="AH41" si="48">AE41</f>
        <v>15974.100000000002</v>
      </c>
      <c r="AI41" s="8">
        <f t="shared" ref="AI41" si="49">AG41</f>
        <v>18808</v>
      </c>
      <c r="AJ41" s="177">
        <f t="shared" ref="AJ41" si="50">AH41+AI41</f>
        <v>34782.100000000006</v>
      </c>
      <c r="AK41" s="273"/>
    </row>
    <row r="42" spans="7:37" ht="18">
      <c r="G42" s="213"/>
      <c r="V42"/>
      <c r="Y42" s="1"/>
      <c r="Z42" s="2"/>
      <c r="AA42" s="2"/>
      <c r="AB42" s="2"/>
      <c r="AC42" s="3"/>
      <c r="AD42" s="56"/>
      <c r="AE42" s="5"/>
      <c r="AF42" s="59"/>
      <c r="AG42" s="7"/>
      <c r="AH42" s="5"/>
      <c r="AI42" s="8"/>
      <c r="AJ42" s="177"/>
      <c r="AK42" s="273"/>
    </row>
    <row r="43" spans="7:37" ht="18">
      <c r="H43" s="213"/>
      <c r="V43"/>
      <c r="Y43" s="1"/>
      <c r="Z43" s="2"/>
      <c r="AA43" s="2"/>
      <c r="AB43" s="2"/>
      <c r="AC43" s="3"/>
      <c r="AD43" s="56"/>
      <c r="AE43" s="5"/>
      <c r="AF43" s="59"/>
      <c r="AG43" s="7"/>
      <c r="AH43" s="5"/>
      <c r="AI43" s="8"/>
      <c r="AJ43" s="177"/>
      <c r="AK43" s="273"/>
    </row>
    <row r="44" spans="7:37" ht="18.75" thickBot="1">
      <c r="V44"/>
      <c r="Y44" s="10"/>
      <c r="Z44" s="11"/>
      <c r="AA44" s="11"/>
      <c r="AB44" s="11"/>
      <c r="AC44" s="12"/>
      <c r="AD44" s="57"/>
      <c r="AE44" s="14"/>
      <c r="AF44" s="60"/>
      <c r="AG44" s="16"/>
      <c r="AH44" s="14"/>
      <c r="AI44" s="17"/>
      <c r="AJ44" s="178"/>
      <c r="AK44" s="273"/>
    </row>
    <row r="45" spans="7:37" ht="19.5" thickTop="1" thickBot="1">
      <c r="G45" s="213"/>
      <c r="V45"/>
      <c r="X45" s="271">
        <f>AK38</f>
        <v>2</v>
      </c>
      <c r="Y45" s="154"/>
      <c r="Z45" s="20" t="s">
        <v>50</v>
      </c>
      <c r="AA45" s="20"/>
      <c r="AB45" s="20"/>
      <c r="AC45" s="21"/>
      <c r="AD45" s="58">
        <f t="shared" ref="AD45:AJ45" si="51">SUM(AD40:AD44)</f>
        <v>866.47050000000002</v>
      </c>
      <c r="AE45" s="23">
        <f t="shared" si="51"/>
        <v>605924.1</v>
      </c>
      <c r="AF45" s="61">
        <f t="shared" si="51"/>
        <v>1802.48</v>
      </c>
      <c r="AG45" s="25">
        <f t="shared" si="51"/>
        <v>1300138</v>
      </c>
      <c r="AH45" s="23">
        <f t="shared" si="51"/>
        <v>605924.1</v>
      </c>
      <c r="AI45" s="26">
        <f t="shared" si="51"/>
        <v>1300138</v>
      </c>
      <c r="AJ45" s="37">
        <f t="shared" si="51"/>
        <v>1906062.1</v>
      </c>
      <c r="AK45" s="273"/>
    </row>
    <row r="46" spans="7:37" ht="18.75" thickTop="1">
      <c r="H46" s="213"/>
      <c r="V46"/>
      <c r="Y46" s="47"/>
      <c r="Z46" s="159" t="s">
        <v>48</v>
      </c>
      <c r="AA46" s="159"/>
      <c r="AB46" s="159"/>
      <c r="AC46" s="49">
        <v>0</v>
      </c>
      <c r="AD46" s="50">
        <v>0</v>
      </c>
      <c r="AE46" s="51">
        <v>0</v>
      </c>
      <c r="AF46" s="53">
        <v>0</v>
      </c>
      <c r="AG46" s="51">
        <v>0</v>
      </c>
      <c r="AH46" s="51">
        <v>0</v>
      </c>
      <c r="AI46" s="51">
        <v>0</v>
      </c>
      <c r="AJ46" s="179">
        <v>0</v>
      </c>
      <c r="AK46" s="273"/>
    </row>
    <row r="47" spans="7:37" ht="18">
      <c r="V47"/>
      <c r="Y47" s="1">
        <v>4</v>
      </c>
      <c r="Z47" s="2" t="s">
        <v>45</v>
      </c>
      <c r="AA47" s="2"/>
      <c r="AB47" s="2"/>
      <c r="AC47" s="3">
        <v>20</v>
      </c>
      <c r="AD47" s="4">
        <v>786.6</v>
      </c>
      <c r="AE47" s="5">
        <f t="shared" ref="AE47:AE49" si="52">AD47*AC47</f>
        <v>15732</v>
      </c>
      <c r="AF47" s="6">
        <v>1708.44</v>
      </c>
      <c r="AG47" s="5">
        <f t="shared" ref="AG47:AG49" si="53">AF47*AC47</f>
        <v>34168.800000000003</v>
      </c>
      <c r="AH47" s="5">
        <f t="shared" ref="AH47:AH49" si="54">AE47</f>
        <v>15732</v>
      </c>
      <c r="AI47" s="5">
        <f t="shared" ref="AI47:AI49" si="55">AG47</f>
        <v>34168.800000000003</v>
      </c>
      <c r="AJ47" s="177">
        <f t="shared" ref="AJ47:AJ49" si="56">AH47+AI47</f>
        <v>49900.800000000003</v>
      </c>
      <c r="AK47" s="273"/>
    </row>
    <row r="48" spans="7:37" ht="18">
      <c r="G48" s="213"/>
      <c r="V48"/>
      <c r="Y48" s="1">
        <v>5</v>
      </c>
      <c r="Z48" s="2" t="s">
        <v>46</v>
      </c>
      <c r="AA48" s="2"/>
      <c r="AB48" s="2"/>
      <c r="AC48" s="3">
        <v>1</v>
      </c>
      <c r="AD48" s="4">
        <v>58000</v>
      </c>
      <c r="AE48" s="5">
        <f t="shared" si="52"/>
        <v>58000</v>
      </c>
      <c r="AF48" s="6"/>
      <c r="AG48" s="5">
        <f t="shared" si="53"/>
        <v>0</v>
      </c>
      <c r="AH48" s="5">
        <f t="shared" si="54"/>
        <v>58000</v>
      </c>
      <c r="AI48" s="5">
        <f t="shared" si="55"/>
        <v>0</v>
      </c>
      <c r="AJ48" s="177">
        <f t="shared" si="56"/>
        <v>58000</v>
      </c>
      <c r="AK48" s="273"/>
    </row>
    <row r="49" spans="1:49" ht="18">
      <c r="H49" s="213"/>
      <c r="V49"/>
      <c r="Y49" s="1">
        <v>6</v>
      </c>
      <c r="Z49" s="2"/>
      <c r="AA49" s="2"/>
      <c r="AB49" s="2"/>
      <c r="AC49" s="3"/>
      <c r="AD49" s="4"/>
      <c r="AE49" s="5">
        <f t="shared" si="52"/>
        <v>0</v>
      </c>
      <c r="AF49" s="6"/>
      <c r="AG49" s="5">
        <f t="shared" si="53"/>
        <v>0</v>
      </c>
      <c r="AH49" s="5">
        <f t="shared" si="54"/>
        <v>0</v>
      </c>
      <c r="AI49" s="5">
        <f t="shared" si="55"/>
        <v>0</v>
      </c>
      <c r="AJ49" s="177">
        <f t="shared" si="56"/>
        <v>0</v>
      </c>
      <c r="AK49" s="273"/>
    </row>
    <row r="50" spans="1:49" ht="18">
      <c r="V50"/>
      <c r="Y50" s="10"/>
      <c r="Z50" s="11"/>
      <c r="AA50" s="11"/>
      <c r="AB50" s="11"/>
      <c r="AC50" s="12"/>
      <c r="AD50" s="13"/>
      <c r="AE50" s="52"/>
      <c r="AF50" s="15"/>
      <c r="AG50" s="52"/>
      <c r="AH50" s="52"/>
      <c r="AI50" s="52"/>
      <c r="AJ50" s="178"/>
      <c r="AK50" s="273"/>
    </row>
    <row r="51" spans="1:49" ht="18.75" thickBot="1">
      <c r="G51" s="213"/>
      <c r="V51"/>
      <c r="Y51" s="32"/>
      <c r="Z51" s="33" t="s">
        <v>49</v>
      </c>
      <c r="AA51" s="33"/>
      <c r="AB51" s="33"/>
      <c r="AC51" s="34"/>
      <c r="AD51" s="34">
        <f t="shared" ref="AD51:AJ51" si="57">SUM(AD46:AD50)</f>
        <v>58786.6</v>
      </c>
      <c r="AE51" s="34">
        <f t="shared" si="57"/>
        <v>73732</v>
      </c>
      <c r="AF51" s="34">
        <f t="shared" si="57"/>
        <v>1708.44</v>
      </c>
      <c r="AG51" s="34">
        <f t="shared" si="57"/>
        <v>34168.800000000003</v>
      </c>
      <c r="AH51" s="34">
        <f t="shared" si="57"/>
        <v>73732</v>
      </c>
      <c r="AI51" s="34">
        <f t="shared" si="57"/>
        <v>34168.800000000003</v>
      </c>
      <c r="AJ51" s="180">
        <f t="shared" si="57"/>
        <v>107900.8</v>
      </c>
      <c r="AK51" s="273"/>
    </row>
    <row r="52" spans="1:49" ht="19.5" thickTop="1" thickBot="1">
      <c r="H52" s="213"/>
      <c r="V52"/>
      <c r="X52" s="271">
        <f>10000+X45</f>
        <v>10002</v>
      </c>
      <c r="Y52" s="154"/>
      <c r="Z52" s="20" t="s">
        <v>11</v>
      </c>
      <c r="AA52" s="20"/>
      <c r="AB52" s="36"/>
      <c r="AC52" s="21"/>
      <c r="AD52" s="22">
        <v>0</v>
      </c>
      <c r="AE52" s="23">
        <f>AE45+AE51</f>
        <v>679656.1</v>
      </c>
      <c r="AF52" s="37">
        <v>0</v>
      </c>
      <c r="AG52" s="55">
        <f>AG45+AG51</f>
        <v>1334306.8</v>
      </c>
      <c r="AH52" s="39">
        <f>AH45+AH51</f>
        <v>679656.1</v>
      </c>
      <c r="AI52" s="40">
        <f>AI45+AI51</f>
        <v>1334306.8</v>
      </c>
      <c r="AJ52" s="37">
        <f>AJ45+AJ51</f>
        <v>2013962.9000000001</v>
      </c>
      <c r="AK52" s="273"/>
    </row>
    <row r="53" spans="1:49" ht="18.75" thickTop="1">
      <c r="V53"/>
      <c r="Y53" s="28"/>
      <c r="Z53" s="41" t="s">
        <v>12</v>
      </c>
      <c r="AA53" s="29">
        <v>0</v>
      </c>
      <c r="AB53" s="29">
        <v>0</v>
      </c>
      <c r="AC53" s="30">
        <v>0</v>
      </c>
      <c r="AD53" s="30">
        <v>0</v>
      </c>
      <c r="AE53" s="30">
        <v>0</v>
      </c>
      <c r="AF53" s="30">
        <v>0</v>
      </c>
      <c r="AG53" s="30">
        <v>0</v>
      </c>
      <c r="AH53" s="30">
        <v>0</v>
      </c>
      <c r="AI53" s="31">
        <v>0</v>
      </c>
      <c r="AJ53" s="31">
        <v>0</v>
      </c>
      <c r="AK53" s="273"/>
    </row>
    <row r="54" spans="1:49" ht="18">
      <c r="G54" s="213"/>
      <c r="V54"/>
      <c r="Y54" s="1"/>
      <c r="Z54" s="43" t="s">
        <v>22</v>
      </c>
      <c r="AA54" s="2"/>
      <c r="AB54" s="2"/>
      <c r="AC54" s="3"/>
      <c r="AD54" s="3">
        <v>0</v>
      </c>
      <c r="AE54" s="44">
        <f>AE45*5%</f>
        <v>30296.205000000002</v>
      </c>
      <c r="AF54" s="44">
        <v>0</v>
      </c>
      <c r="AG54" s="44">
        <f>AG45*5%</f>
        <v>65006.9</v>
      </c>
      <c r="AH54" s="44">
        <f>AH45*5%</f>
        <v>30296.205000000002</v>
      </c>
      <c r="AI54" s="45">
        <f>AI45*5%</f>
        <v>65006.9</v>
      </c>
      <c r="AJ54" s="45">
        <f>AH54+AI54</f>
        <v>95303.10500000001</v>
      </c>
      <c r="AK54" s="273"/>
    </row>
    <row r="55" spans="1:49" ht="18">
      <c r="H55" s="213"/>
      <c r="V55"/>
      <c r="Y55" s="1"/>
      <c r="Z55" s="43" t="s">
        <v>53</v>
      </c>
      <c r="AA55" s="2"/>
      <c r="AB55" s="2"/>
      <c r="AC55" s="3"/>
      <c r="AD55" s="3"/>
      <c r="AE55" s="44"/>
      <c r="AF55" s="44"/>
      <c r="AG55" s="44"/>
      <c r="AH55" s="44">
        <v>0</v>
      </c>
      <c r="AI55" s="45">
        <v>0</v>
      </c>
      <c r="AJ55" s="45">
        <f>AH55+AI55</f>
        <v>0</v>
      </c>
      <c r="AK55" s="273"/>
    </row>
    <row r="56" spans="1:49" ht="18">
      <c r="V56"/>
      <c r="Y56" s="1"/>
      <c r="Z56" s="43" t="s">
        <v>66</v>
      </c>
      <c r="AA56" s="2"/>
      <c r="AB56" s="2"/>
      <c r="AC56" s="3"/>
      <c r="AD56" s="3"/>
      <c r="AE56" s="44"/>
      <c r="AF56" s="44"/>
      <c r="AG56" s="44"/>
      <c r="AH56" s="44">
        <v>575627</v>
      </c>
      <c r="AI56" s="45">
        <v>0</v>
      </c>
      <c r="AJ56" s="45">
        <f t="shared" ref="AJ56:AJ59" si="58">AH56+AI56</f>
        <v>575627</v>
      </c>
      <c r="AK56" s="273"/>
    </row>
    <row r="57" spans="1:49" ht="18">
      <c r="G57" s="213"/>
      <c r="V57"/>
      <c r="Y57" s="1"/>
      <c r="Z57" s="71" t="s">
        <v>57</v>
      </c>
      <c r="AA57" s="2"/>
      <c r="AB57" s="2"/>
      <c r="AC57" s="3"/>
      <c r="AD57" s="3"/>
      <c r="AE57" s="44"/>
      <c r="AF57" s="44"/>
      <c r="AG57" s="44"/>
      <c r="AH57" s="44">
        <v>0</v>
      </c>
      <c r="AI57" s="45">
        <v>0</v>
      </c>
      <c r="AJ57" s="45">
        <f t="shared" si="58"/>
        <v>0</v>
      </c>
      <c r="AK57" s="273"/>
    </row>
    <row r="58" spans="1:49" ht="18">
      <c r="H58" s="213"/>
      <c r="V58"/>
      <c r="Y58" s="1"/>
      <c r="Z58" s="43" t="s">
        <v>55</v>
      </c>
      <c r="AA58" s="2"/>
      <c r="AB58" s="2"/>
      <c r="AC58" s="3"/>
      <c r="AD58" s="3"/>
      <c r="AE58" s="44"/>
      <c r="AF58" s="44"/>
      <c r="AG58" s="44"/>
      <c r="AH58" s="44">
        <v>58000</v>
      </c>
      <c r="AI58" s="45">
        <v>0</v>
      </c>
      <c r="AJ58" s="45">
        <f t="shared" si="58"/>
        <v>58000</v>
      </c>
      <c r="AK58" s="273"/>
    </row>
    <row r="59" spans="1:49" ht="18">
      <c r="V59"/>
      <c r="Y59" s="1"/>
      <c r="Z59" s="43" t="s">
        <v>54</v>
      </c>
      <c r="AA59" s="2"/>
      <c r="AB59" s="2"/>
      <c r="AC59" s="3"/>
      <c r="AD59" s="3"/>
      <c r="AE59" s="44"/>
      <c r="AF59" s="44"/>
      <c r="AG59" s="44"/>
      <c r="AH59" s="44">
        <v>0</v>
      </c>
      <c r="AI59" s="45">
        <v>0</v>
      </c>
      <c r="AJ59" s="45">
        <f t="shared" si="58"/>
        <v>0</v>
      </c>
      <c r="AK59" s="273"/>
    </row>
    <row r="60" spans="1:49" ht="18.75" thickBot="1">
      <c r="G60" s="213"/>
      <c r="V60"/>
      <c r="Y60" s="111"/>
      <c r="Z60" s="72" t="s">
        <v>13</v>
      </c>
      <c r="AA60" s="72"/>
      <c r="AB60" s="72"/>
      <c r="AC60" s="73"/>
      <c r="AD60" s="73"/>
      <c r="AE60" s="73"/>
      <c r="AF60" s="73"/>
      <c r="AG60" s="73"/>
      <c r="AH60" s="74">
        <f>SUM(AH53:AH59)</f>
        <v>663923.20499999996</v>
      </c>
      <c r="AI60" s="75">
        <f>SUM(AI53:AI59)</f>
        <v>65006.9</v>
      </c>
      <c r="AJ60" s="75">
        <f>SUM(AJ53:AJ59)</f>
        <v>728930.10499999998</v>
      </c>
      <c r="AK60" s="273"/>
    </row>
    <row r="61" spans="1:49" ht="19.5" thickTop="1" thickBot="1">
      <c r="H61" s="213"/>
      <c r="V61"/>
      <c r="Y61" s="154"/>
      <c r="Z61" s="20" t="s">
        <v>14</v>
      </c>
      <c r="AA61" s="20"/>
      <c r="AB61" s="20"/>
      <c r="AC61" s="21"/>
      <c r="AD61" s="21"/>
      <c r="AE61" s="21"/>
      <c r="AF61" s="21"/>
      <c r="AG61" s="21" t="s">
        <v>63</v>
      </c>
      <c r="AH61" s="21">
        <v>634649.44999999995</v>
      </c>
      <c r="AI61" s="121">
        <v>634649.44999999995</v>
      </c>
      <c r="AJ61" s="38">
        <f>AJ52-AJ60</f>
        <v>1285032.7950000002</v>
      </c>
      <c r="AK61" s="273"/>
    </row>
    <row r="62" spans="1:49" ht="17.25" thickTop="1" thickBot="1">
      <c r="V62"/>
      <c r="Y62" s="365" t="s">
        <v>16</v>
      </c>
      <c r="Z62" s="366"/>
      <c r="AA62" s="366"/>
      <c r="AB62" s="366"/>
      <c r="AC62" s="366"/>
      <c r="AD62" s="366"/>
      <c r="AE62" s="367"/>
      <c r="AF62" s="365" t="s">
        <v>62</v>
      </c>
      <c r="AG62" s="366"/>
      <c r="AH62" s="366"/>
      <c r="AI62" s="366"/>
      <c r="AJ62" s="367"/>
      <c r="AK62" s="273"/>
    </row>
    <row r="63" spans="1:49" ht="18.75" thickTop="1">
      <c r="G63" s="213"/>
      <c r="V63"/>
      <c r="Y63" s="153"/>
      <c r="Z63" s="153" t="s">
        <v>17</v>
      </c>
      <c r="AA63" s="153"/>
      <c r="AB63" s="153" t="s">
        <v>18</v>
      </c>
      <c r="AC63" s="153"/>
      <c r="AD63" s="368" t="s">
        <v>19</v>
      </c>
      <c r="AE63" s="368"/>
      <c r="AF63" s="368"/>
      <c r="AG63" s="158"/>
      <c r="AH63" s="368"/>
      <c r="AI63" s="368"/>
      <c r="AJ63" s="368"/>
      <c r="AK63" s="273"/>
    </row>
    <row r="64" spans="1:49" s="168" customFormat="1" ht="18">
      <c r="A64"/>
      <c r="B64"/>
      <c r="C64"/>
      <c r="D64"/>
      <c r="E64"/>
      <c r="F64"/>
      <c r="G64"/>
      <c r="H64" s="213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 s="286"/>
      <c r="X64" s="271"/>
      <c r="Y64" s="170"/>
      <c r="Z64" s="170"/>
      <c r="AA64" s="170"/>
      <c r="AB64" s="170"/>
      <c r="AC64" s="170"/>
      <c r="AD64" s="171"/>
      <c r="AE64" s="171"/>
      <c r="AF64" s="171"/>
      <c r="AG64" s="171"/>
      <c r="AH64" s="171"/>
      <c r="AI64" s="171"/>
      <c r="AJ64" s="171"/>
      <c r="AK64" s="273"/>
      <c r="AL64" s="269"/>
      <c r="AM64" s="269"/>
      <c r="AN64" s="269"/>
      <c r="AO64" s="269"/>
      <c r="AP64" s="269"/>
      <c r="AQ64" s="269"/>
      <c r="AR64" s="269"/>
      <c r="AS64" s="269"/>
      <c r="AT64" s="269"/>
      <c r="AU64" s="269"/>
      <c r="AV64" s="269"/>
      <c r="AW64" s="269"/>
    </row>
    <row r="65" spans="7:37" ht="18">
      <c r="V65"/>
      <c r="Y65" s="79" t="s">
        <v>0</v>
      </c>
      <c r="Z65" s="118"/>
      <c r="AA65" s="79"/>
      <c r="AB65" s="79"/>
      <c r="AC65" s="79"/>
      <c r="AD65" s="79"/>
      <c r="AE65" s="79"/>
      <c r="AF65" s="79"/>
      <c r="AG65" s="79"/>
      <c r="AH65" s="79"/>
      <c r="AI65" s="79"/>
      <c r="AJ65" s="82"/>
      <c r="AK65" s="273"/>
    </row>
    <row r="66" spans="7:37" ht="15.75">
      <c r="G66" s="213"/>
      <c r="V66"/>
      <c r="Y66" s="359" t="s">
        <v>64</v>
      </c>
      <c r="Z66" s="359"/>
      <c r="AA66" s="359"/>
      <c r="AB66" s="359"/>
      <c r="AC66" s="359"/>
      <c r="AD66" s="359"/>
      <c r="AE66" s="359"/>
      <c r="AF66" s="359"/>
      <c r="AG66" s="359"/>
      <c r="AH66" s="359"/>
      <c r="AI66" s="359"/>
      <c r="AJ66" s="359"/>
      <c r="AK66" s="273"/>
    </row>
    <row r="67" spans="7:37" ht="15.75">
      <c r="H67" s="213"/>
      <c r="V67"/>
      <c r="Y67" s="359" t="s">
        <v>52</v>
      </c>
      <c r="Z67" s="359"/>
      <c r="AA67" s="359"/>
      <c r="AB67" s="359"/>
      <c r="AC67" s="359"/>
      <c r="AD67" s="359"/>
      <c r="AE67" s="359"/>
      <c r="AF67" s="359"/>
      <c r="AG67" s="359"/>
      <c r="AH67" s="359"/>
      <c r="AI67" s="359"/>
      <c r="AJ67" s="359"/>
      <c r="AK67" s="273"/>
    </row>
    <row r="68" spans="7:37" ht="16.5" thickBot="1">
      <c r="V68"/>
      <c r="Y68" s="359" t="s">
        <v>80</v>
      </c>
      <c r="Z68" s="359"/>
      <c r="AA68" s="359"/>
      <c r="AB68" s="359"/>
      <c r="AC68" s="359"/>
      <c r="AD68" s="359"/>
      <c r="AE68" s="359"/>
      <c r="AF68" s="359"/>
      <c r="AG68" s="359"/>
      <c r="AH68" s="359"/>
      <c r="AI68" s="359"/>
      <c r="AJ68" s="359"/>
      <c r="AK68" s="273"/>
    </row>
    <row r="69" spans="7:37" ht="17.25" thickTop="1" thickBot="1">
      <c r="G69" s="213"/>
      <c r="V69"/>
      <c r="Y69" s="47" t="s">
        <v>4</v>
      </c>
      <c r="Z69" s="160" t="s">
        <v>47</v>
      </c>
      <c r="AA69" s="160" t="s">
        <v>6</v>
      </c>
      <c r="AB69" s="160" t="s">
        <v>21</v>
      </c>
      <c r="AC69" s="160" t="s">
        <v>29</v>
      </c>
      <c r="AD69" s="360" t="s">
        <v>7</v>
      </c>
      <c r="AE69" s="360"/>
      <c r="AF69" s="360"/>
      <c r="AG69" s="361"/>
      <c r="AH69" s="362" t="s">
        <v>33</v>
      </c>
      <c r="AI69" s="363"/>
      <c r="AJ69" s="363"/>
      <c r="AK69" s="273"/>
    </row>
    <row r="70" spans="7:37" ht="16.5" thickTop="1">
      <c r="H70" s="213"/>
      <c r="V70"/>
      <c r="Y70" s="1"/>
      <c r="Z70" s="29"/>
      <c r="AA70" s="85" t="s">
        <v>8</v>
      </c>
      <c r="AB70" s="85" t="s">
        <v>20</v>
      </c>
      <c r="AC70" s="85" t="s">
        <v>30</v>
      </c>
      <c r="AD70" s="63" t="s">
        <v>27</v>
      </c>
      <c r="AE70" s="64" t="s">
        <v>25</v>
      </c>
      <c r="AF70" s="65" t="s">
        <v>31</v>
      </c>
      <c r="AG70" s="66" t="s">
        <v>25</v>
      </c>
      <c r="AH70" s="64" t="s">
        <v>35</v>
      </c>
      <c r="AI70" s="119" t="s">
        <v>36</v>
      </c>
      <c r="AJ70" s="65" t="s">
        <v>34</v>
      </c>
      <c r="AK70" s="273">
        <v>3</v>
      </c>
    </row>
    <row r="71" spans="7:37" ht="18">
      <c r="V71"/>
      <c r="Y71" s="1"/>
      <c r="Z71" s="2" t="s">
        <v>41</v>
      </c>
      <c r="AA71" s="29" t="s">
        <v>8</v>
      </c>
      <c r="AB71" s="29" t="s">
        <v>42</v>
      </c>
      <c r="AC71" s="29" t="s">
        <v>9</v>
      </c>
      <c r="AD71" s="67" t="s">
        <v>28</v>
      </c>
      <c r="AE71" s="68" t="s">
        <v>26</v>
      </c>
      <c r="AF71" s="69" t="s">
        <v>10</v>
      </c>
      <c r="AG71" s="70" t="s">
        <v>32</v>
      </c>
      <c r="AH71" s="90" t="s">
        <v>28</v>
      </c>
      <c r="AI71" s="91" t="s">
        <v>37</v>
      </c>
      <c r="AJ71" s="176" t="s">
        <v>38</v>
      </c>
      <c r="AK71" s="273"/>
    </row>
    <row r="72" spans="7:37" ht="18">
      <c r="G72" s="213"/>
      <c r="V72"/>
      <c r="Y72" s="1">
        <v>1</v>
      </c>
      <c r="Z72" s="2" t="s">
        <v>43</v>
      </c>
      <c r="AA72" s="2"/>
      <c r="AB72" s="2"/>
      <c r="AC72" s="3">
        <v>750</v>
      </c>
      <c r="AD72" s="4">
        <v>2495.04</v>
      </c>
      <c r="AE72" s="5">
        <f>AD72*AC72</f>
        <v>1871280</v>
      </c>
      <c r="AF72" s="6">
        <v>287.91000000000003</v>
      </c>
      <c r="AG72" s="7">
        <f>AF72*AC72</f>
        <v>215932.50000000003</v>
      </c>
      <c r="AH72" s="5">
        <f>AE72</f>
        <v>1871280</v>
      </c>
      <c r="AI72" s="8">
        <f>AG72</f>
        <v>215932.50000000003</v>
      </c>
      <c r="AJ72" s="177">
        <f>AH72+AI72</f>
        <v>2087212.5</v>
      </c>
      <c r="AK72" s="273"/>
    </row>
    <row r="73" spans="7:37" ht="18">
      <c r="H73" s="213"/>
      <c r="V73"/>
      <c r="Y73" s="1">
        <v>2</v>
      </c>
      <c r="Z73" s="2" t="s">
        <v>44</v>
      </c>
      <c r="AA73" s="2"/>
      <c r="AB73" s="2"/>
      <c r="AC73" s="3">
        <v>200</v>
      </c>
      <c r="AD73" s="4">
        <v>173.91</v>
      </c>
      <c r="AE73" s="5">
        <f t="shared" ref="AE73:AE81" si="59">AD73*AC73</f>
        <v>34782</v>
      </c>
      <c r="AF73" s="6">
        <v>6.99</v>
      </c>
      <c r="AG73" s="7">
        <f t="shared" ref="AG73:AG81" si="60">AF73*AC73</f>
        <v>1398</v>
      </c>
      <c r="AH73" s="5">
        <f t="shared" ref="AH73:AH81" si="61">AE73</f>
        <v>34782</v>
      </c>
      <c r="AI73" s="8">
        <f t="shared" ref="AI73:AI81" si="62">AG73</f>
        <v>1398</v>
      </c>
      <c r="AJ73" s="177">
        <f t="shared" ref="AJ73:AJ81" si="63">AH73+AI73</f>
        <v>36180</v>
      </c>
      <c r="AK73" s="273"/>
    </row>
    <row r="74" spans="7:37" ht="18">
      <c r="V74"/>
      <c r="Y74" s="1"/>
      <c r="Z74" s="2"/>
      <c r="AA74" s="2"/>
      <c r="AB74" s="2"/>
      <c r="AC74" s="3"/>
      <c r="AD74" s="4"/>
      <c r="AE74" s="5"/>
      <c r="AF74" s="6"/>
      <c r="AG74" s="7"/>
      <c r="AH74" s="5"/>
      <c r="AI74" s="8"/>
      <c r="AJ74" s="177"/>
      <c r="AK74" s="273"/>
    </row>
    <row r="75" spans="7:37" ht="18">
      <c r="G75" s="213"/>
      <c r="V75"/>
      <c r="Y75" s="1"/>
      <c r="Z75" s="2"/>
      <c r="AA75" s="2"/>
      <c r="AB75" s="2"/>
      <c r="AC75" s="3"/>
      <c r="AD75" s="4"/>
      <c r="AE75" s="5"/>
      <c r="AF75" s="6"/>
      <c r="AG75" s="7"/>
      <c r="AH75" s="5"/>
      <c r="AI75" s="8"/>
      <c r="AJ75" s="177"/>
      <c r="AK75" s="273"/>
    </row>
    <row r="76" spans="7:37" ht="18.75" thickBot="1">
      <c r="H76" s="213"/>
      <c r="V76"/>
      <c r="Y76" s="10"/>
      <c r="Z76" s="11"/>
      <c r="AA76" s="11"/>
      <c r="AB76" s="11"/>
      <c r="AC76" s="12"/>
      <c r="AD76" s="13"/>
      <c r="AE76" s="14"/>
      <c r="AF76" s="15"/>
      <c r="AG76" s="16"/>
      <c r="AH76" s="14"/>
      <c r="AI76" s="17"/>
      <c r="AJ76" s="178"/>
      <c r="AK76" s="273"/>
    </row>
    <row r="77" spans="7:37" ht="19.5" thickTop="1" thickBot="1">
      <c r="V77"/>
      <c r="X77" s="271">
        <f>AK70</f>
        <v>3</v>
      </c>
      <c r="Y77" s="154"/>
      <c r="Z77" s="20" t="s">
        <v>50</v>
      </c>
      <c r="AA77" s="20"/>
      <c r="AB77" s="20"/>
      <c r="AC77" s="21"/>
      <c r="AD77" s="22">
        <f t="shared" ref="AD77:AJ77" si="64">SUM(AD72:AD76)</f>
        <v>2668.95</v>
      </c>
      <c r="AE77" s="23">
        <f t="shared" si="64"/>
        <v>1906062</v>
      </c>
      <c r="AF77" s="24">
        <f t="shared" si="64"/>
        <v>294.90000000000003</v>
      </c>
      <c r="AG77" s="25">
        <f t="shared" si="64"/>
        <v>217330.50000000003</v>
      </c>
      <c r="AH77" s="23">
        <f t="shared" si="64"/>
        <v>1906062</v>
      </c>
      <c r="AI77" s="26">
        <f t="shared" si="64"/>
        <v>217330.50000000003</v>
      </c>
      <c r="AJ77" s="37">
        <f t="shared" si="64"/>
        <v>2123392.5</v>
      </c>
      <c r="AK77" s="273"/>
    </row>
    <row r="78" spans="7:37" ht="18.75" thickTop="1">
      <c r="G78" s="213"/>
      <c r="V78"/>
      <c r="Y78" s="47"/>
      <c r="Z78" s="159" t="s">
        <v>48</v>
      </c>
      <c r="AA78" s="159"/>
      <c r="AB78" s="159"/>
      <c r="AC78" s="49">
        <v>0</v>
      </c>
      <c r="AD78" s="50">
        <v>0</v>
      </c>
      <c r="AE78" s="51">
        <v>0</v>
      </c>
      <c r="AF78" s="53">
        <v>0</v>
      </c>
      <c r="AG78" s="51">
        <v>0</v>
      </c>
      <c r="AH78" s="51">
        <v>0</v>
      </c>
      <c r="AI78" s="51">
        <v>0</v>
      </c>
      <c r="AJ78" s="179">
        <v>0</v>
      </c>
      <c r="AK78" s="273"/>
    </row>
    <row r="79" spans="7:37" ht="18">
      <c r="H79" s="213"/>
      <c r="V79"/>
      <c r="Y79" s="1">
        <v>4</v>
      </c>
      <c r="Z79" s="2" t="s">
        <v>45</v>
      </c>
      <c r="AA79" s="2"/>
      <c r="AB79" s="2"/>
      <c r="AC79" s="3">
        <v>20</v>
      </c>
      <c r="AD79" s="4">
        <v>2495.04</v>
      </c>
      <c r="AE79" s="5">
        <f t="shared" si="59"/>
        <v>49900.800000000003</v>
      </c>
      <c r="AF79" s="6">
        <v>287.91000000000003</v>
      </c>
      <c r="AG79" s="5">
        <f t="shared" si="60"/>
        <v>5758.2000000000007</v>
      </c>
      <c r="AH79" s="5">
        <f t="shared" si="61"/>
        <v>49900.800000000003</v>
      </c>
      <c r="AI79" s="5">
        <f t="shared" si="62"/>
        <v>5758.2000000000007</v>
      </c>
      <c r="AJ79" s="177">
        <f t="shared" si="63"/>
        <v>55659</v>
      </c>
      <c r="AK79" s="273"/>
    </row>
    <row r="80" spans="7:37" ht="18">
      <c r="V80"/>
      <c r="Y80" s="1">
        <v>5</v>
      </c>
      <c r="Z80" s="2" t="s">
        <v>46</v>
      </c>
      <c r="AA80" s="2"/>
      <c r="AB80" s="2"/>
      <c r="AC80" s="3">
        <v>1</v>
      </c>
      <c r="AD80" s="4">
        <v>58000</v>
      </c>
      <c r="AE80" s="5">
        <f t="shared" si="59"/>
        <v>58000</v>
      </c>
      <c r="AF80" s="6"/>
      <c r="AG80" s="5">
        <f t="shared" si="60"/>
        <v>0</v>
      </c>
      <c r="AH80" s="5">
        <f t="shared" si="61"/>
        <v>58000</v>
      </c>
      <c r="AI80" s="5">
        <f t="shared" si="62"/>
        <v>0</v>
      </c>
      <c r="AJ80" s="177">
        <f t="shared" si="63"/>
        <v>58000</v>
      </c>
      <c r="AK80" s="273"/>
    </row>
    <row r="81" spans="1:49" ht="18">
      <c r="G81" s="213"/>
      <c r="V81"/>
      <c r="Y81" s="1">
        <v>6</v>
      </c>
      <c r="Z81" s="2"/>
      <c r="AA81" s="2"/>
      <c r="AB81" s="2"/>
      <c r="AC81" s="3"/>
      <c r="AD81" s="4"/>
      <c r="AE81" s="5">
        <f t="shared" si="59"/>
        <v>0</v>
      </c>
      <c r="AF81" s="6"/>
      <c r="AG81" s="5">
        <f t="shared" si="60"/>
        <v>0</v>
      </c>
      <c r="AH81" s="5">
        <f t="shared" si="61"/>
        <v>0</v>
      </c>
      <c r="AI81" s="5">
        <f t="shared" si="62"/>
        <v>0</v>
      </c>
      <c r="AJ81" s="177">
        <f t="shared" si="63"/>
        <v>0</v>
      </c>
      <c r="AK81" s="273"/>
    </row>
    <row r="82" spans="1:49" ht="18">
      <c r="H82" s="213"/>
      <c r="V82"/>
      <c r="Y82" s="10"/>
      <c r="Z82" s="11"/>
      <c r="AA82" s="11"/>
      <c r="AB82" s="11"/>
      <c r="AC82" s="12"/>
      <c r="AD82" s="13"/>
      <c r="AE82" s="52"/>
      <c r="AF82" s="15"/>
      <c r="AG82" s="52"/>
      <c r="AH82" s="52"/>
      <c r="AI82" s="52"/>
      <c r="AJ82" s="178"/>
      <c r="AK82" s="273"/>
    </row>
    <row r="83" spans="1:49" ht="18.75" thickBot="1">
      <c r="V83"/>
      <c r="Y83" s="32"/>
      <c r="Z83" s="33" t="s">
        <v>49</v>
      </c>
      <c r="AA83" s="33"/>
      <c r="AB83" s="33"/>
      <c r="AC83" s="34"/>
      <c r="AD83" s="34">
        <f t="shared" ref="AD83:AJ83" si="65">SUM(AD78:AD82)</f>
        <v>60495.040000000001</v>
      </c>
      <c r="AE83" s="34">
        <f t="shared" si="65"/>
        <v>107900.8</v>
      </c>
      <c r="AF83" s="34">
        <f t="shared" si="65"/>
        <v>287.91000000000003</v>
      </c>
      <c r="AG83" s="34">
        <f t="shared" si="65"/>
        <v>5758.2000000000007</v>
      </c>
      <c r="AH83" s="34">
        <f t="shared" si="65"/>
        <v>107900.8</v>
      </c>
      <c r="AI83" s="34">
        <f t="shared" si="65"/>
        <v>5758.2000000000007</v>
      </c>
      <c r="AJ83" s="180">
        <f t="shared" si="65"/>
        <v>113659</v>
      </c>
      <c r="AK83" s="273"/>
    </row>
    <row r="84" spans="1:49" ht="19.5" thickTop="1" thickBot="1">
      <c r="G84" s="213"/>
      <c r="V84"/>
      <c r="X84" s="271">
        <f>10000+X77</f>
        <v>10003</v>
      </c>
      <c r="Y84" s="154"/>
      <c r="Z84" s="20" t="s">
        <v>11</v>
      </c>
      <c r="AA84" s="20"/>
      <c r="AB84" s="36"/>
      <c r="AC84" s="21"/>
      <c r="AD84" s="22">
        <v>0</v>
      </c>
      <c r="AE84" s="23">
        <f>AE77+AE83</f>
        <v>2013962.8</v>
      </c>
      <c r="AF84" s="37">
        <v>0</v>
      </c>
      <c r="AG84" s="38">
        <f>AG77+AG83</f>
        <v>223088.70000000004</v>
      </c>
      <c r="AH84" s="39">
        <f>AH77+AH83</f>
        <v>2013962.8</v>
      </c>
      <c r="AI84" s="40">
        <f>AI77+AI83</f>
        <v>223088.70000000004</v>
      </c>
      <c r="AJ84" s="37">
        <f>AJ77+AJ83</f>
        <v>2237051.5</v>
      </c>
      <c r="AK84" s="273"/>
    </row>
    <row r="85" spans="1:49" ht="18.75" thickTop="1">
      <c r="H85" s="213"/>
      <c r="V85"/>
      <c r="Y85" s="28"/>
      <c r="Z85" s="41" t="s">
        <v>12</v>
      </c>
      <c r="AA85" s="29">
        <v>0</v>
      </c>
      <c r="AB85" s="29">
        <v>0</v>
      </c>
      <c r="AC85" s="30">
        <v>0</v>
      </c>
      <c r="AD85" s="30">
        <v>0</v>
      </c>
      <c r="AE85" s="30">
        <v>0</v>
      </c>
      <c r="AF85" s="30">
        <v>0</v>
      </c>
      <c r="AG85" s="30">
        <v>0</v>
      </c>
      <c r="AH85" s="30">
        <v>0</v>
      </c>
      <c r="AI85" s="31">
        <v>0</v>
      </c>
      <c r="AJ85" s="31">
        <v>0</v>
      </c>
      <c r="AK85" s="273"/>
    </row>
    <row r="86" spans="1:49" ht="18">
      <c r="V86"/>
      <c r="Y86" s="1"/>
      <c r="Z86" s="43" t="s">
        <v>22</v>
      </c>
      <c r="AA86" s="2"/>
      <c r="AB86" s="2"/>
      <c r="AC86" s="3"/>
      <c r="AD86" s="3">
        <v>0</v>
      </c>
      <c r="AE86" s="44">
        <f>AE77*5%</f>
        <v>95303.1</v>
      </c>
      <c r="AF86" s="44">
        <v>0</v>
      </c>
      <c r="AG86" s="44">
        <f>AG77*5%</f>
        <v>10866.525000000001</v>
      </c>
      <c r="AH86" s="44">
        <f>AH77*5%</f>
        <v>95303.1</v>
      </c>
      <c r="AI86" s="45">
        <f>AI77*5%</f>
        <v>10866.525000000001</v>
      </c>
      <c r="AJ86" s="45">
        <f>AH86+AI86</f>
        <v>106169.625</v>
      </c>
      <c r="AK86" s="273"/>
    </row>
    <row r="87" spans="1:49" ht="18">
      <c r="G87" s="213"/>
      <c r="V87"/>
      <c r="Y87" s="1"/>
      <c r="Z87" s="43" t="s">
        <v>53</v>
      </c>
      <c r="AA87" s="2"/>
      <c r="AB87" s="2"/>
      <c r="AC87" s="3"/>
      <c r="AD87" s="3"/>
      <c r="AE87" s="44"/>
      <c r="AF87" s="44"/>
      <c r="AG87" s="44"/>
      <c r="AH87" s="44">
        <v>0</v>
      </c>
      <c r="AI87" s="45">
        <v>0</v>
      </c>
      <c r="AJ87" s="45">
        <f>AH87+AI87</f>
        <v>0</v>
      </c>
      <c r="AK87" s="273"/>
    </row>
    <row r="88" spans="1:49" ht="18">
      <c r="H88" s="213"/>
      <c r="V88"/>
      <c r="Y88" s="1"/>
      <c r="Z88" s="43" t="s">
        <v>56</v>
      </c>
      <c r="AA88" s="2"/>
      <c r="AB88" s="2"/>
      <c r="AC88" s="3"/>
      <c r="AD88" s="3"/>
      <c r="AE88" s="44"/>
      <c r="AF88" s="44"/>
      <c r="AG88" s="44"/>
      <c r="AH88" s="44">
        <v>575627</v>
      </c>
      <c r="AI88" s="45">
        <v>0</v>
      </c>
      <c r="AJ88" s="45">
        <f t="shared" ref="AJ88:AJ91" si="66">AH88+AI88</f>
        <v>575627</v>
      </c>
      <c r="AK88" s="273"/>
    </row>
    <row r="89" spans="1:49" ht="18">
      <c r="V89"/>
      <c r="Y89" s="1"/>
      <c r="Z89" s="71" t="s">
        <v>57</v>
      </c>
      <c r="AA89" s="2"/>
      <c r="AB89" s="2"/>
      <c r="AC89" s="3"/>
      <c r="AD89" s="3"/>
      <c r="AE89" s="44"/>
      <c r="AF89" s="44"/>
      <c r="AG89" s="44"/>
      <c r="AH89" s="44">
        <v>0</v>
      </c>
      <c r="AI89" s="45">
        <v>1269298.8999999999</v>
      </c>
      <c r="AJ89" s="45">
        <f t="shared" si="66"/>
        <v>1269298.8999999999</v>
      </c>
      <c r="AK89" s="273"/>
    </row>
    <row r="90" spans="1:49" ht="18">
      <c r="G90" s="213"/>
      <c r="V90"/>
      <c r="Y90" s="1"/>
      <c r="Z90" s="43" t="s">
        <v>55</v>
      </c>
      <c r="AA90" s="2"/>
      <c r="AB90" s="2"/>
      <c r="AC90" s="3"/>
      <c r="AD90" s="3"/>
      <c r="AE90" s="44"/>
      <c r="AF90" s="44"/>
      <c r="AG90" s="44"/>
      <c r="AH90" s="44">
        <v>58000</v>
      </c>
      <c r="AI90" s="45">
        <v>0</v>
      </c>
      <c r="AJ90" s="45">
        <f t="shared" si="66"/>
        <v>58000</v>
      </c>
      <c r="AK90" s="273"/>
    </row>
    <row r="91" spans="1:49" ht="18">
      <c r="H91" s="213"/>
      <c r="V91"/>
      <c r="Y91" s="1"/>
      <c r="Z91" s="43" t="s">
        <v>54</v>
      </c>
      <c r="AA91" s="2"/>
      <c r="AB91" s="2"/>
      <c r="AC91" s="3"/>
      <c r="AD91" s="3"/>
      <c r="AE91" s="44"/>
      <c r="AF91" s="44"/>
      <c r="AG91" s="44"/>
      <c r="AH91" s="44">
        <v>0</v>
      </c>
      <c r="AI91" s="45">
        <v>105765</v>
      </c>
      <c r="AJ91" s="45">
        <f t="shared" si="66"/>
        <v>105765</v>
      </c>
      <c r="AK91" s="273"/>
    </row>
    <row r="92" spans="1:49" ht="18.75" thickBot="1">
      <c r="V92"/>
      <c r="Y92" s="111"/>
      <c r="Z92" s="72" t="s">
        <v>13</v>
      </c>
      <c r="AA92" s="72"/>
      <c r="AB92" s="72"/>
      <c r="AC92" s="73"/>
      <c r="AD92" s="73"/>
      <c r="AE92" s="73"/>
      <c r="AF92" s="73"/>
      <c r="AG92" s="73"/>
      <c r="AH92" s="74">
        <f>SUM(AH85:AH91)</f>
        <v>728930.1</v>
      </c>
      <c r="AI92" s="75">
        <f>SUM(AI85:AI91)</f>
        <v>1385930.4249999998</v>
      </c>
      <c r="AJ92" s="75">
        <f>SUM(AJ85:AJ91)</f>
        <v>2114860.5249999999</v>
      </c>
      <c r="AK92" s="273"/>
    </row>
    <row r="93" spans="1:49" ht="19.5" thickTop="1" thickBot="1">
      <c r="G93" s="213"/>
      <c r="V93"/>
      <c r="Y93" s="154"/>
      <c r="Z93" s="20" t="s">
        <v>14</v>
      </c>
      <c r="AA93" s="20"/>
      <c r="AB93" s="20"/>
      <c r="AC93" s="21"/>
      <c r="AD93" s="21"/>
      <c r="AE93" s="21"/>
      <c r="AF93" s="21"/>
      <c r="AG93" s="21" t="s">
        <v>63</v>
      </c>
      <c r="AH93" s="21">
        <f>AJ93*50%</f>
        <v>61095.487500000047</v>
      </c>
      <c r="AI93" s="121">
        <f>AJ93*50%</f>
        <v>61095.487500000047</v>
      </c>
      <c r="AJ93" s="38">
        <f>AJ84-AJ92</f>
        <v>122190.97500000009</v>
      </c>
      <c r="AK93" s="273"/>
    </row>
    <row r="94" spans="1:49" ht="17.25" thickTop="1" thickBot="1">
      <c r="H94" s="213"/>
      <c r="V94"/>
      <c r="Y94" s="365" t="s">
        <v>16</v>
      </c>
      <c r="Z94" s="366"/>
      <c r="AA94" s="366"/>
      <c r="AB94" s="366"/>
      <c r="AC94" s="366"/>
      <c r="AD94" s="366"/>
      <c r="AE94" s="367"/>
      <c r="AF94" s="365" t="s">
        <v>62</v>
      </c>
      <c r="AG94" s="366"/>
      <c r="AH94" s="366"/>
      <c r="AI94" s="366"/>
      <c r="AJ94" s="367"/>
      <c r="AK94" s="273"/>
    </row>
    <row r="95" spans="1:49" ht="18.75" thickTop="1">
      <c r="V95"/>
      <c r="Y95" s="153"/>
      <c r="Z95" s="122" t="s">
        <v>17</v>
      </c>
      <c r="AA95" s="122"/>
      <c r="AB95" s="122" t="s">
        <v>18</v>
      </c>
      <c r="AC95" s="153"/>
      <c r="AD95" s="368" t="s">
        <v>19</v>
      </c>
      <c r="AE95" s="368"/>
      <c r="AF95" s="368"/>
      <c r="AG95" s="158"/>
      <c r="AH95" s="368" t="s">
        <v>19</v>
      </c>
      <c r="AI95" s="368"/>
      <c r="AJ95" s="368"/>
      <c r="AK95" s="273"/>
    </row>
    <row r="96" spans="1:49" s="169" customFormat="1">
      <c r="A96"/>
      <c r="B96"/>
      <c r="C96"/>
      <c r="D96"/>
      <c r="E96"/>
      <c r="F96"/>
      <c r="G96" s="213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 s="286"/>
      <c r="X96" s="271"/>
      <c r="AK96" s="273"/>
      <c r="AL96" s="269"/>
      <c r="AM96" s="269"/>
      <c r="AN96" s="269"/>
      <c r="AO96" s="269"/>
      <c r="AP96" s="269"/>
      <c r="AQ96" s="269"/>
      <c r="AR96" s="269"/>
      <c r="AS96" s="269"/>
      <c r="AT96" s="269"/>
      <c r="AU96" s="269"/>
      <c r="AV96" s="269"/>
      <c r="AW96" s="269"/>
    </row>
    <row r="97" spans="7:37" ht="18">
      <c r="H97" s="213"/>
      <c r="V97"/>
      <c r="Y97" s="79" t="s">
        <v>0</v>
      </c>
      <c r="Z97" s="118"/>
      <c r="AA97" s="79"/>
      <c r="AB97" s="79"/>
      <c r="AC97" s="79"/>
      <c r="AD97" s="79"/>
      <c r="AE97" s="79"/>
      <c r="AF97" s="79"/>
      <c r="AG97" s="79"/>
      <c r="AH97" s="79"/>
      <c r="AI97" s="79"/>
      <c r="AJ97" s="82">
        <v>23</v>
      </c>
      <c r="AK97" s="273"/>
    </row>
    <row r="98" spans="7:37" ht="15.75">
      <c r="V98"/>
      <c r="Y98" s="359" t="s">
        <v>109</v>
      </c>
      <c r="Z98" s="359"/>
      <c r="AA98" s="359"/>
      <c r="AB98" s="359"/>
      <c r="AC98" s="359"/>
      <c r="AD98" s="359"/>
      <c r="AE98" s="359"/>
      <c r="AF98" s="359"/>
      <c r="AG98" s="359"/>
      <c r="AH98" s="359"/>
      <c r="AI98" s="359"/>
      <c r="AJ98" s="359"/>
      <c r="AK98" s="273"/>
    </row>
    <row r="99" spans="7:37" ht="15.75">
      <c r="G99" s="213"/>
      <c r="V99"/>
      <c r="Y99" s="359" t="s">
        <v>52</v>
      </c>
      <c r="Z99" s="359"/>
      <c r="AA99" s="359"/>
      <c r="AB99" s="359"/>
      <c r="AC99" s="359"/>
      <c r="AD99" s="359"/>
      <c r="AE99" s="359"/>
      <c r="AF99" s="359"/>
      <c r="AG99" s="359"/>
      <c r="AH99" s="359"/>
      <c r="AI99" s="359"/>
      <c r="AJ99" s="359"/>
      <c r="AK99" s="273"/>
    </row>
    <row r="100" spans="7:37" ht="16.5" thickBot="1">
      <c r="H100" s="213"/>
      <c r="V100"/>
      <c r="Y100" s="359" t="s">
        <v>110</v>
      </c>
      <c r="Z100" s="359"/>
      <c r="AA100" s="359"/>
      <c r="AB100" s="359"/>
      <c r="AC100" s="359"/>
      <c r="AD100" s="359"/>
      <c r="AE100" s="359"/>
      <c r="AF100" s="359"/>
      <c r="AG100" s="359"/>
      <c r="AH100" s="359"/>
      <c r="AI100" s="359"/>
      <c r="AJ100" s="359"/>
      <c r="AK100" s="273"/>
    </row>
    <row r="101" spans="7:37" ht="17.25" thickTop="1" thickBot="1">
      <c r="V101"/>
      <c r="Y101" s="47" t="s">
        <v>4</v>
      </c>
      <c r="Z101" s="160" t="s">
        <v>47</v>
      </c>
      <c r="AA101" s="160" t="s">
        <v>6</v>
      </c>
      <c r="AB101" s="160" t="s">
        <v>21</v>
      </c>
      <c r="AC101" s="160" t="s">
        <v>29</v>
      </c>
      <c r="AD101" s="360" t="s">
        <v>7</v>
      </c>
      <c r="AE101" s="360"/>
      <c r="AF101" s="360"/>
      <c r="AG101" s="361"/>
      <c r="AH101" s="362" t="s">
        <v>33</v>
      </c>
      <c r="AI101" s="363"/>
      <c r="AJ101" s="363"/>
      <c r="AK101" s="273"/>
    </row>
    <row r="102" spans="7:37" ht="16.5" thickTop="1">
      <c r="G102" s="213"/>
      <c r="V102"/>
      <c r="Y102" s="1"/>
      <c r="Z102" s="29"/>
      <c r="AA102" s="85" t="s">
        <v>8</v>
      </c>
      <c r="AB102" s="85" t="s">
        <v>20</v>
      </c>
      <c r="AC102" s="85" t="s">
        <v>30</v>
      </c>
      <c r="AD102" s="63" t="s">
        <v>27</v>
      </c>
      <c r="AE102" s="64" t="s">
        <v>25</v>
      </c>
      <c r="AF102" s="65" t="s">
        <v>31</v>
      </c>
      <c r="AG102" s="66" t="s">
        <v>25</v>
      </c>
      <c r="AH102" s="64" t="s">
        <v>35</v>
      </c>
      <c r="AI102" s="119" t="s">
        <v>36</v>
      </c>
      <c r="AJ102" s="65" t="s">
        <v>34</v>
      </c>
      <c r="AK102" s="273">
        <v>4</v>
      </c>
    </row>
    <row r="103" spans="7:37" ht="18">
      <c r="H103" s="213"/>
      <c r="V103"/>
      <c r="Y103" s="1"/>
      <c r="Z103" s="2" t="s">
        <v>41</v>
      </c>
      <c r="AA103" s="29" t="s">
        <v>8</v>
      </c>
      <c r="AB103" s="29" t="s">
        <v>42</v>
      </c>
      <c r="AC103" s="29" t="s">
        <v>9</v>
      </c>
      <c r="AD103" s="67" t="s">
        <v>28</v>
      </c>
      <c r="AE103" s="68" t="s">
        <v>26</v>
      </c>
      <c r="AF103" s="69" t="s">
        <v>10</v>
      </c>
      <c r="AG103" s="70" t="s">
        <v>32</v>
      </c>
      <c r="AH103" s="90" t="s">
        <v>28</v>
      </c>
      <c r="AI103" s="91" t="s">
        <v>37</v>
      </c>
      <c r="AJ103" s="176" t="s">
        <v>38</v>
      </c>
      <c r="AK103" s="273"/>
    </row>
    <row r="104" spans="7:37" ht="18">
      <c r="V104"/>
      <c r="Y104" s="1">
        <v>1</v>
      </c>
      <c r="Z104" s="2" t="s">
        <v>43</v>
      </c>
      <c r="AA104" s="2"/>
      <c r="AB104" s="2"/>
      <c r="AC104" s="3">
        <v>750</v>
      </c>
      <c r="AD104" s="4">
        <v>2782.95</v>
      </c>
      <c r="AE104" s="5">
        <f>AD104*AC104</f>
        <v>2087212.4999999998</v>
      </c>
      <c r="AF104" s="6">
        <v>1899.05</v>
      </c>
      <c r="AG104" s="7">
        <f>AF104*AC104</f>
        <v>1424287.5</v>
      </c>
      <c r="AH104" s="5">
        <f>AE104</f>
        <v>2087212.4999999998</v>
      </c>
      <c r="AI104" s="8">
        <f>AG104</f>
        <v>1424287.5</v>
      </c>
      <c r="AJ104" s="177">
        <f>AH104+AI104</f>
        <v>3511500</v>
      </c>
      <c r="AK104" s="273"/>
    </row>
    <row r="105" spans="7:37" ht="18">
      <c r="G105" s="213"/>
      <c r="V105"/>
      <c r="Y105" s="1">
        <v>2</v>
      </c>
      <c r="Z105" s="2" t="s">
        <v>44</v>
      </c>
      <c r="AA105" s="2"/>
      <c r="AB105" s="2"/>
      <c r="AC105" s="3">
        <v>200</v>
      </c>
      <c r="AD105" s="4">
        <v>180.9</v>
      </c>
      <c r="AE105" s="5">
        <f t="shared" ref="AE105" si="67">AD105*AC105</f>
        <v>36180</v>
      </c>
      <c r="AF105" s="6">
        <v>122.1</v>
      </c>
      <c r="AG105" s="7">
        <f t="shared" ref="AG105" si="68">AF105*AC105</f>
        <v>24420</v>
      </c>
      <c r="AH105" s="5">
        <f t="shared" ref="AH105" si="69">AE105</f>
        <v>36180</v>
      </c>
      <c r="AI105" s="8">
        <f t="shared" ref="AI105" si="70">AG105</f>
        <v>24420</v>
      </c>
      <c r="AJ105" s="177">
        <f t="shared" ref="AJ105" si="71">AH105+AI105</f>
        <v>60600</v>
      </c>
      <c r="AK105" s="273"/>
    </row>
    <row r="106" spans="7:37" ht="18">
      <c r="H106" s="213"/>
      <c r="V106"/>
      <c r="Y106" s="1"/>
      <c r="Z106" s="2"/>
      <c r="AA106" s="2"/>
      <c r="AB106" s="2"/>
      <c r="AC106" s="3"/>
      <c r="AD106" s="4"/>
      <c r="AE106" s="5"/>
      <c r="AF106" s="6"/>
      <c r="AG106" s="7"/>
      <c r="AH106" s="5"/>
      <c r="AI106" s="8"/>
      <c r="AJ106" s="177"/>
      <c r="AK106" s="273"/>
    </row>
    <row r="107" spans="7:37" ht="18">
      <c r="V107"/>
      <c r="Y107" s="1"/>
      <c r="Z107" s="2"/>
      <c r="AA107" s="2"/>
      <c r="AB107" s="2"/>
      <c r="AC107" s="3"/>
      <c r="AD107" s="4"/>
      <c r="AE107" s="5"/>
      <c r="AF107" s="6"/>
      <c r="AG107" s="7"/>
      <c r="AH107" s="5"/>
      <c r="AI107" s="8"/>
      <c r="AJ107" s="177"/>
      <c r="AK107" s="273"/>
    </row>
    <row r="108" spans="7:37" ht="18.75" thickBot="1">
      <c r="G108" s="213"/>
      <c r="V108"/>
      <c r="Y108" s="10"/>
      <c r="Z108" s="11"/>
      <c r="AA108" s="11"/>
      <c r="AB108" s="11"/>
      <c r="AC108" s="12"/>
      <c r="AD108" s="13"/>
      <c r="AE108" s="14"/>
      <c r="AF108" s="15"/>
      <c r="AG108" s="16"/>
      <c r="AH108" s="14"/>
      <c r="AI108" s="17"/>
      <c r="AJ108" s="178"/>
      <c r="AK108" s="273"/>
    </row>
    <row r="109" spans="7:37" ht="19.5" thickTop="1" thickBot="1">
      <c r="H109" s="213"/>
      <c r="V109"/>
      <c r="X109" s="271">
        <f>AK102</f>
        <v>4</v>
      </c>
      <c r="Y109" s="154"/>
      <c r="Z109" s="20" t="s">
        <v>50</v>
      </c>
      <c r="AA109" s="20"/>
      <c r="AB109" s="20"/>
      <c r="AC109" s="21"/>
      <c r="AD109" s="22">
        <f t="shared" ref="AD109:AJ109" si="72">SUM(AD104:AD108)</f>
        <v>2963.85</v>
      </c>
      <c r="AE109" s="23">
        <f t="shared" si="72"/>
        <v>2123392.5</v>
      </c>
      <c r="AF109" s="24">
        <f t="shared" si="72"/>
        <v>2021.1499999999999</v>
      </c>
      <c r="AG109" s="25">
        <f t="shared" si="72"/>
        <v>1448707.5</v>
      </c>
      <c r="AH109" s="23">
        <f t="shared" si="72"/>
        <v>2123392.5</v>
      </c>
      <c r="AI109" s="26">
        <f t="shared" si="72"/>
        <v>1448707.5</v>
      </c>
      <c r="AJ109" s="37">
        <f t="shared" si="72"/>
        <v>3572100</v>
      </c>
      <c r="AK109" s="273"/>
    </row>
    <row r="110" spans="7:37" ht="18.75" thickTop="1">
      <c r="V110"/>
      <c r="Y110" s="47"/>
      <c r="Z110" s="159" t="s">
        <v>48</v>
      </c>
      <c r="AA110" s="159"/>
      <c r="AB110" s="159"/>
      <c r="AC110" s="49">
        <v>0</v>
      </c>
      <c r="AD110" s="50">
        <v>0</v>
      </c>
      <c r="AE110" s="51">
        <v>0</v>
      </c>
      <c r="AF110" s="53">
        <v>0</v>
      </c>
      <c r="AG110" s="51">
        <v>0</v>
      </c>
      <c r="AH110" s="51">
        <v>0</v>
      </c>
      <c r="AI110" s="51">
        <v>0</v>
      </c>
      <c r="AJ110" s="179">
        <v>0</v>
      </c>
      <c r="AK110" s="273"/>
    </row>
    <row r="111" spans="7:37" ht="18">
      <c r="G111" s="213"/>
      <c r="V111"/>
      <c r="Y111" s="1">
        <v>4</v>
      </c>
      <c r="Z111" s="2" t="s">
        <v>45</v>
      </c>
      <c r="AA111" s="2"/>
      <c r="AB111" s="2"/>
      <c r="AC111" s="3">
        <v>20</v>
      </c>
      <c r="AD111" s="4">
        <v>2782.95</v>
      </c>
      <c r="AE111" s="5">
        <f t="shared" ref="AE111:AE113" si="73">AD111*AC111</f>
        <v>55659</v>
      </c>
      <c r="AF111" s="6">
        <v>1899.05</v>
      </c>
      <c r="AG111" s="5">
        <f t="shared" ref="AG111:AG113" si="74">AF111*AC111</f>
        <v>37981</v>
      </c>
      <c r="AH111" s="5">
        <f t="shared" ref="AH111:AH113" si="75">AE111</f>
        <v>55659</v>
      </c>
      <c r="AI111" s="5">
        <f t="shared" ref="AI111:AI113" si="76">AG111</f>
        <v>37981</v>
      </c>
      <c r="AJ111" s="177">
        <f t="shared" ref="AJ111:AJ113" si="77">AH111+AI111</f>
        <v>93640</v>
      </c>
      <c r="AK111" s="273"/>
    </row>
    <row r="112" spans="7:37" ht="18">
      <c r="H112" s="213"/>
      <c r="V112"/>
      <c r="Y112" s="1">
        <v>5</v>
      </c>
      <c r="Z112" s="2" t="s">
        <v>46</v>
      </c>
      <c r="AA112" s="2"/>
      <c r="AB112" s="2"/>
      <c r="AC112" s="3">
        <v>1</v>
      </c>
      <c r="AD112" s="4">
        <v>58000</v>
      </c>
      <c r="AE112" s="5">
        <f t="shared" si="73"/>
        <v>58000</v>
      </c>
      <c r="AF112" s="6"/>
      <c r="AG112" s="5">
        <f t="shared" si="74"/>
        <v>0</v>
      </c>
      <c r="AH112" s="5">
        <f t="shared" si="75"/>
        <v>58000</v>
      </c>
      <c r="AI112" s="5">
        <f t="shared" si="76"/>
        <v>0</v>
      </c>
      <c r="AJ112" s="177">
        <f t="shared" si="77"/>
        <v>58000</v>
      </c>
      <c r="AK112" s="273"/>
    </row>
    <row r="113" spans="1:49" ht="18">
      <c r="V113"/>
      <c r="Y113" s="1">
        <v>6</v>
      </c>
      <c r="Z113" s="2"/>
      <c r="AA113" s="2"/>
      <c r="AB113" s="2"/>
      <c r="AC113" s="3"/>
      <c r="AD113" s="4"/>
      <c r="AE113" s="5">
        <f t="shared" si="73"/>
        <v>0</v>
      </c>
      <c r="AF113" s="6"/>
      <c r="AG113" s="5">
        <f t="shared" si="74"/>
        <v>0</v>
      </c>
      <c r="AH113" s="5">
        <f t="shared" si="75"/>
        <v>0</v>
      </c>
      <c r="AI113" s="5">
        <f t="shared" si="76"/>
        <v>0</v>
      </c>
      <c r="AJ113" s="177">
        <f t="shared" si="77"/>
        <v>0</v>
      </c>
      <c r="AK113" s="273"/>
    </row>
    <row r="114" spans="1:49" ht="18">
      <c r="G114" s="213"/>
      <c r="V114"/>
      <c r="Y114" s="10"/>
      <c r="Z114" s="11"/>
      <c r="AA114" s="11"/>
      <c r="AB114" s="11"/>
      <c r="AC114" s="12"/>
      <c r="AD114" s="13"/>
      <c r="AE114" s="52"/>
      <c r="AF114" s="15"/>
      <c r="AG114" s="52"/>
      <c r="AH114" s="52"/>
      <c r="AI114" s="52"/>
      <c r="AJ114" s="178"/>
      <c r="AK114" s="273"/>
    </row>
    <row r="115" spans="1:49" ht="18.75" thickBot="1">
      <c r="H115" s="213"/>
      <c r="V115"/>
      <c r="Y115" s="32"/>
      <c r="Z115" s="33" t="s">
        <v>49</v>
      </c>
      <c r="AA115" s="33"/>
      <c r="AB115" s="33"/>
      <c r="AC115" s="34"/>
      <c r="AD115" s="34">
        <f t="shared" ref="AD115:AJ115" si="78">SUM(AD110:AD114)</f>
        <v>60782.95</v>
      </c>
      <c r="AE115" s="34">
        <f t="shared" si="78"/>
        <v>113659</v>
      </c>
      <c r="AF115" s="34">
        <f t="shared" si="78"/>
        <v>1899.05</v>
      </c>
      <c r="AG115" s="34">
        <f t="shared" si="78"/>
        <v>37981</v>
      </c>
      <c r="AH115" s="34">
        <f t="shared" si="78"/>
        <v>113659</v>
      </c>
      <c r="AI115" s="34">
        <f t="shared" si="78"/>
        <v>37981</v>
      </c>
      <c r="AJ115" s="180">
        <f t="shared" si="78"/>
        <v>151640</v>
      </c>
      <c r="AK115" s="273"/>
    </row>
    <row r="116" spans="1:49" ht="19.5" thickTop="1" thickBot="1">
      <c r="V116"/>
      <c r="X116" s="271">
        <f>10000+X109</f>
        <v>10004</v>
      </c>
      <c r="Y116" s="154"/>
      <c r="Z116" s="20" t="s">
        <v>11</v>
      </c>
      <c r="AA116" s="20"/>
      <c r="AB116" s="36"/>
      <c r="AC116" s="21"/>
      <c r="AD116" s="22">
        <v>0</v>
      </c>
      <c r="AE116" s="23">
        <f>AE109+AE115</f>
        <v>2237051.5</v>
      </c>
      <c r="AF116" s="37">
        <v>0</v>
      </c>
      <c r="AG116" s="55">
        <f>AG109+AG115</f>
        <v>1486688.5</v>
      </c>
      <c r="AH116" s="39">
        <f>AH109+AH115</f>
        <v>2237051.5</v>
      </c>
      <c r="AI116" s="40">
        <f>AI109+AI115</f>
        <v>1486688.5</v>
      </c>
      <c r="AJ116" s="37">
        <f>AJ109+AJ115</f>
        <v>3723740</v>
      </c>
      <c r="AK116" s="273"/>
    </row>
    <row r="117" spans="1:49" ht="18.75" thickTop="1">
      <c r="G117" s="213"/>
      <c r="V117"/>
      <c r="Y117" s="28"/>
      <c r="Z117" s="41" t="s">
        <v>12</v>
      </c>
      <c r="AA117" s="29">
        <v>0</v>
      </c>
      <c r="AB117" s="29">
        <v>0</v>
      </c>
      <c r="AC117" s="30">
        <v>0</v>
      </c>
      <c r="AD117" s="30">
        <v>0</v>
      </c>
      <c r="AE117" s="30">
        <v>0</v>
      </c>
      <c r="AF117" s="30">
        <v>0</v>
      </c>
      <c r="AG117" s="30">
        <v>0</v>
      </c>
      <c r="AH117" s="30">
        <v>0</v>
      </c>
      <c r="AI117" s="31">
        <v>0</v>
      </c>
      <c r="AJ117" s="31">
        <v>0</v>
      </c>
      <c r="AK117" s="273"/>
    </row>
    <row r="118" spans="1:49" ht="18">
      <c r="H118" s="213"/>
      <c r="V118"/>
      <c r="Y118" s="1"/>
      <c r="Z118" s="43" t="s">
        <v>22</v>
      </c>
      <c r="AA118" s="2"/>
      <c r="AB118" s="2"/>
      <c r="AC118" s="3"/>
      <c r="AD118" s="3">
        <v>0</v>
      </c>
      <c r="AE118" s="44">
        <f>AE109*5%</f>
        <v>106169.625</v>
      </c>
      <c r="AF118" s="44">
        <v>0</v>
      </c>
      <c r="AG118" s="44">
        <f>AG109*5%</f>
        <v>72435.375</v>
      </c>
      <c r="AH118" s="44">
        <f>AH109*5%</f>
        <v>106169.625</v>
      </c>
      <c r="AI118" s="45">
        <f>AI109*5%</f>
        <v>72435.375</v>
      </c>
      <c r="AJ118" s="45">
        <f>AH118+AI118</f>
        <v>178605</v>
      </c>
      <c r="AK118" s="273"/>
    </row>
    <row r="119" spans="1:49" ht="18">
      <c r="V119"/>
      <c r="Y119" s="1"/>
      <c r="Z119" s="43" t="s">
        <v>53</v>
      </c>
      <c r="AA119" s="2"/>
      <c r="AB119" s="2"/>
      <c r="AC119" s="3"/>
      <c r="AD119" s="3"/>
      <c r="AE119" s="44"/>
      <c r="AF119" s="44"/>
      <c r="AG119" s="44"/>
      <c r="AH119" s="44">
        <v>0</v>
      </c>
      <c r="AI119" s="45">
        <v>0</v>
      </c>
      <c r="AJ119" s="45">
        <f>AH119+AI119</f>
        <v>0</v>
      </c>
      <c r="AK119" s="273"/>
    </row>
    <row r="120" spans="1:49" ht="18">
      <c r="G120" s="213"/>
      <c r="V120"/>
      <c r="Y120" s="1"/>
      <c r="Z120" s="43" t="s">
        <v>56</v>
      </c>
      <c r="AA120" s="2"/>
      <c r="AB120" s="2"/>
      <c r="AC120" s="3"/>
      <c r="AD120" s="3"/>
      <c r="AE120" s="44"/>
      <c r="AF120" s="44"/>
      <c r="AG120" s="44"/>
      <c r="AH120" s="44">
        <v>1967116.88</v>
      </c>
      <c r="AI120" s="45">
        <v>0</v>
      </c>
      <c r="AJ120" s="45">
        <f t="shared" ref="AJ120:AJ123" si="79">AH120+AI120</f>
        <v>1967116.88</v>
      </c>
      <c r="AK120" s="273"/>
    </row>
    <row r="121" spans="1:49" ht="18">
      <c r="H121" s="213"/>
      <c r="V121"/>
      <c r="Y121" s="1"/>
      <c r="Z121" s="71" t="s">
        <v>57</v>
      </c>
      <c r="AA121" s="2"/>
      <c r="AB121" s="2"/>
      <c r="AC121" s="3"/>
      <c r="AD121" s="3"/>
      <c r="AE121" s="44"/>
      <c r="AF121" s="44"/>
      <c r="AG121" s="44"/>
      <c r="AH121" s="44">
        <v>0</v>
      </c>
      <c r="AI121" s="45">
        <v>0</v>
      </c>
      <c r="AJ121" s="45">
        <f t="shared" si="79"/>
        <v>0</v>
      </c>
      <c r="AK121" s="273"/>
    </row>
    <row r="122" spans="1:49" ht="18">
      <c r="V122"/>
      <c r="Y122" s="1"/>
      <c r="Z122" s="43" t="s">
        <v>55</v>
      </c>
      <c r="AA122" s="2"/>
      <c r="AB122" s="2"/>
      <c r="AC122" s="3"/>
      <c r="AD122" s="3"/>
      <c r="AE122" s="44"/>
      <c r="AF122" s="44"/>
      <c r="AG122" s="44"/>
      <c r="AH122" s="44">
        <v>58000</v>
      </c>
      <c r="AI122" s="45">
        <v>0</v>
      </c>
      <c r="AJ122" s="45">
        <f t="shared" si="79"/>
        <v>58000</v>
      </c>
      <c r="AK122" s="273"/>
    </row>
    <row r="123" spans="1:49" ht="18">
      <c r="G123" s="213"/>
      <c r="V123"/>
      <c r="Y123" s="1"/>
      <c r="Z123" s="43" t="s">
        <v>54</v>
      </c>
      <c r="AA123" s="2"/>
      <c r="AB123" s="2"/>
      <c r="AC123" s="3"/>
      <c r="AD123" s="3"/>
      <c r="AE123" s="44"/>
      <c r="AF123" s="44"/>
      <c r="AG123" s="44"/>
      <c r="AH123" s="44">
        <v>0</v>
      </c>
      <c r="AI123" s="45">
        <v>105765</v>
      </c>
      <c r="AJ123" s="45">
        <f t="shared" si="79"/>
        <v>105765</v>
      </c>
      <c r="AK123" s="273"/>
    </row>
    <row r="124" spans="1:49" ht="18.75" thickBot="1">
      <c r="H124" s="213"/>
      <c r="V124"/>
      <c r="Y124" s="111"/>
      <c r="Z124" s="72" t="s">
        <v>13</v>
      </c>
      <c r="AA124" s="72"/>
      <c r="AB124" s="72"/>
      <c r="AC124" s="73"/>
      <c r="AD124" s="73"/>
      <c r="AE124" s="73"/>
      <c r="AF124" s="73"/>
      <c r="AG124" s="73"/>
      <c r="AH124" s="74">
        <f>SUM(AH117:AH123)</f>
        <v>2131286.5049999999</v>
      </c>
      <c r="AI124" s="75">
        <f>SUM(AI117:AI123)</f>
        <v>178200.375</v>
      </c>
      <c r="AJ124" s="75">
        <f>SUM(AJ117:AJ123)</f>
        <v>2309486.88</v>
      </c>
      <c r="AK124" s="273"/>
    </row>
    <row r="125" spans="1:49" ht="19.5" thickTop="1" thickBot="1">
      <c r="V125"/>
      <c r="Y125" s="154"/>
      <c r="Z125" s="20" t="s">
        <v>14</v>
      </c>
      <c r="AA125" s="20"/>
      <c r="AB125" s="20"/>
      <c r="AC125" s="21"/>
      <c r="AD125" s="21"/>
      <c r="AE125" s="21"/>
      <c r="AF125" s="21"/>
      <c r="AG125" s="21" t="s">
        <v>63</v>
      </c>
      <c r="AH125" s="21">
        <f>AJ125*50%</f>
        <v>707126.56</v>
      </c>
      <c r="AI125" s="121">
        <f>AJ125*50%</f>
        <v>707126.56</v>
      </c>
      <c r="AJ125" s="38">
        <f>AJ116-AJ124</f>
        <v>1414253.12</v>
      </c>
      <c r="AK125" s="273"/>
    </row>
    <row r="126" spans="1:49" ht="17.25" thickTop="1" thickBot="1">
      <c r="G126" s="213"/>
      <c r="V126"/>
      <c r="Y126" s="365" t="s">
        <v>16</v>
      </c>
      <c r="Z126" s="366"/>
      <c r="AA126" s="366"/>
      <c r="AB126" s="366"/>
      <c r="AC126" s="366"/>
      <c r="AD126" s="366"/>
      <c r="AE126" s="367"/>
      <c r="AF126" s="127"/>
      <c r="AG126" s="20"/>
      <c r="AH126" s="125">
        <v>43356</v>
      </c>
      <c r="AI126" s="125">
        <v>43386</v>
      </c>
      <c r="AJ126" s="240"/>
      <c r="AK126" s="273"/>
    </row>
    <row r="127" spans="1:49" ht="18.75" thickTop="1">
      <c r="H127" s="213"/>
      <c r="V127"/>
      <c r="Y127" s="153"/>
      <c r="Z127" s="122" t="s">
        <v>17</v>
      </c>
      <c r="AA127" s="122"/>
      <c r="AB127" s="122" t="s">
        <v>18</v>
      </c>
      <c r="AC127" s="153"/>
      <c r="AD127" s="368" t="s">
        <v>19</v>
      </c>
      <c r="AE127" s="368"/>
      <c r="AF127" s="368"/>
      <c r="AG127" s="158"/>
      <c r="AH127" s="368" t="s">
        <v>19</v>
      </c>
      <c r="AI127" s="368"/>
      <c r="AJ127" s="368"/>
      <c r="AK127" s="273"/>
    </row>
    <row r="128" spans="1:49" s="168" customFormat="1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 s="286"/>
      <c r="X128" s="271"/>
      <c r="AK128" s="273"/>
      <c r="AL128" s="269"/>
      <c r="AM128" s="269"/>
      <c r="AN128" s="269"/>
      <c r="AO128" s="269"/>
      <c r="AP128" s="269"/>
      <c r="AQ128" s="269"/>
      <c r="AR128" s="269"/>
      <c r="AS128" s="269"/>
      <c r="AT128" s="269"/>
      <c r="AU128" s="269"/>
      <c r="AV128" s="269"/>
      <c r="AW128" s="269"/>
    </row>
    <row r="129" spans="7:37" ht="18">
      <c r="G129" s="213"/>
      <c r="V129"/>
      <c r="Y129" s="79" t="s">
        <v>0</v>
      </c>
      <c r="Z129" s="118"/>
      <c r="AA129" s="79"/>
      <c r="AB129" s="79"/>
      <c r="AC129" s="79"/>
      <c r="AD129" s="79"/>
      <c r="AE129" s="79"/>
      <c r="AF129" s="79"/>
      <c r="AG129" s="79"/>
      <c r="AH129" s="79"/>
      <c r="AI129" s="79"/>
      <c r="AJ129" s="136">
        <v>29</v>
      </c>
      <c r="AK129" s="273"/>
    </row>
    <row r="130" spans="7:37" ht="15.75">
      <c r="H130" s="213"/>
      <c r="V130"/>
      <c r="Y130" s="359" t="s">
        <v>126</v>
      </c>
      <c r="Z130" s="359"/>
      <c r="AA130" s="359"/>
      <c r="AB130" s="359"/>
      <c r="AC130" s="359"/>
      <c r="AD130" s="359"/>
      <c r="AE130" s="359"/>
      <c r="AF130" s="359"/>
      <c r="AG130" s="359"/>
      <c r="AH130" s="359"/>
      <c r="AI130" s="359"/>
      <c r="AJ130" s="359"/>
      <c r="AK130" s="273"/>
    </row>
    <row r="131" spans="7:37" ht="15.75">
      <c r="V131"/>
      <c r="Y131" s="359" t="s">
        <v>52</v>
      </c>
      <c r="Z131" s="359"/>
      <c r="AA131" s="359"/>
      <c r="AB131" s="359"/>
      <c r="AC131" s="359"/>
      <c r="AD131" s="359"/>
      <c r="AE131" s="359"/>
      <c r="AF131" s="359"/>
      <c r="AG131" s="359"/>
      <c r="AH131" s="359"/>
      <c r="AI131" s="359"/>
      <c r="AJ131" s="359"/>
      <c r="AK131" s="273"/>
    </row>
    <row r="132" spans="7:37" ht="16.5" thickBot="1">
      <c r="G132" s="213"/>
      <c r="V132"/>
      <c r="Y132" s="359" t="s">
        <v>127</v>
      </c>
      <c r="Z132" s="359"/>
      <c r="AA132" s="359"/>
      <c r="AB132" s="359"/>
      <c r="AC132" s="359"/>
      <c r="AD132" s="359"/>
      <c r="AE132" s="359"/>
      <c r="AF132" s="359"/>
      <c r="AG132" s="359"/>
      <c r="AH132" s="359"/>
      <c r="AI132" s="359"/>
      <c r="AJ132" s="359"/>
      <c r="AK132" s="273"/>
    </row>
    <row r="133" spans="7:37" ht="17.25" thickTop="1" thickBot="1">
      <c r="H133" s="213"/>
      <c r="V133"/>
      <c r="Y133" s="47" t="s">
        <v>4</v>
      </c>
      <c r="Z133" s="160" t="s">
        <v>47</v>
      </c>
      <c r="AA133" s="160" t="s">
        <v>6</v>
      </c>
      <c r="AB133" s="160" t="s">
        <v>21</v>
      </c>
      <c r="AC133" s="160" t="s">
        <v>29</v>
      </c>
      <c r="AD133" s="360" t="s">
        <v>7</v>
      </c>
      <c r="AE133" s="360"/>
      <c r="AF133" s="360"/>
      <c r="AG133" s="361"/>
      <c r="AH133" s="362" t="s">
        <v>33</v>
      </c>
      <c r="AI133" s="363"/>
      <c r="AJ133" s="363"/>
      <c r="AK133" s="273"/>
    </row>
    <row r="134" spans="7:37" ht="16.5" thickTop="1">
      <c r="V134"/>
      <c r="Y134" s="1"/>
      <c r="Z134" s="29"/>
      <c r="AA134" s="85" t="s">
        <v>8</v>
      </c>
      <c r="AB134" s="85" t="s">
        <v>20</v>
      </c>
      <c r="AC134" s="85" t="s">
        <v>30</v>
      </c>
      <c r="AD134" s="63" t="s">
        <v>27</v>
      </c>
      <c r="AE134" s="64" t="s">
        <v>25</v>
      </c>
      <c r="AF134" s="65" t="s">
        <v>31</v>
      </c>
      <c r="AG134" s="66" t="s">
        <v>25</v>
      </c>
      <c r="AH134" s="64" t="s">
        <v>35</v>
      </c>
      <c r="AI134" s="119" t="s">
        <v>36</v>
      </c>
      <c r="AJ134" s="65" t="s">
        <v>34</v>
      </c>
      <c r="AK134" s="273">
        <v>5</v>
      </c>
    </row>
    <row r="135" spans="7:37" ht="18">
      <c r="G135" s="213"/>
      <c r="V135"/>
      <c r="Y135" s="1"/>
      <c r="Z135" s="2" t="s">
        <v>41</v>
      </c>
      <c r="AA135" s="29" t="s">
        <v>8</v>
      </c>
      <c r="AB135" s="29" t="s">
        <v>42</v>
      </c>
      <c r="AC135" s="29" t="s">
        <v>9</v>
      </c>
      <c r="AD135" s="67" t="s">
        <v>28</v>
      </c>
      <c r="AE135" s="68" t="s">
        <v>26</v>
      </c>
      <c r="AF135" s="69" t="s">
        <v>10</v>
      </c>
      <c r="AG135" s="70" t="s">
        <v>32</v>
      </c>
      <c r="AH135" s="90" t="s">
        <v>28</v>
      </c>
      <c r="AI135" s="91" t="s">
        <v>37</v>
      </c>
      <c r="AJ135" s="176" t="s">
        <v>38</v>
      </c>
      <c r="AK135" s="273"/>
    </row>
    <row r="136" spans="7:37" ht="18">
      <c r="H136" s="213"/>
      <c r="V136"/>
      <c r="Y136" s="1">
        <v>1</v>
      </c>
      <c r="Z136" s="2" t="s">
        <v>43</v>
      </c>
      <c r="AA136" s="2"/>
      <c r="AB136" s="2"/>
      <c r="AC136" s="3">
        <v>750</v>
      </c>
      <c r="AD136" s="4">
        <v>4682</v>
      </c>
      <c r="AE136" s="5">
        <f>AD136*AC136</f>
        <v>3511500</v>
      </c>
      <c r="AF136" s="6">
        <v>294</v>
      </c>
      <c r="AG136" s="7">
        <f>AF136*AC136</f>
        <v>220500</v>
      </c>
      <c r="AH136" s="5">
        <f>AE136</f>
        <v>3511500</v>
      </c>
      <c r="AI136" s="8">
        <f>AG136</f>
        <v>220500</v>
      </c>
      <c r="AJ136" s="177">
        <f>AH136+AI136</f>
        <v>3732000</v>
      </c>
      <c r="AK136" s="273"/>
    </row>
    <row r="137" spans="7:37" ht="18">
      <c r="V137"/>
      <c r="Y137" s="1">
        <v>2</v>
      </c>
      <c r="Z137" s="2" t="s">
        <v>44</v>
      </c>
      <c r="AA137" s="2"/>
      <c r="AB137" s="2"/>
      <c r="AC137" s="3">
        <v>200</v>
      </c>
      <c r="AD137" s="4">
        <v>303</v>
      </c>
      <c r="AE137" s="5">
        <f t="shared" ref="AE137" si="80">AD137*AC137</f>
        <v>60600</v>
      </c>
      <c r="AF137" s="6">
        <v>19</v>
      </c>
      <c r="AG137" s="7">
        <f t="shared" ref="AG137" si="81">AF137*AC137</f>
        <v>3800</v>
      </c>
      <c r="AH137" s="5">
        <f t="shared" ref="AH137" si="82">AE137</f>
        <v>60600</v>
      </c>
      <c r="AI137" s="8">
        <f t="shared" ref="AI137" si="83">AG137</f>
        <v>3800</v>
      </c>
      <c r="AJ137" s="177">
        <f t="shared" ref="AJ137" si="84">AH137+AI137</f>
        <v>64400</v>
      </c>
      <c r="AK137" s="273"/>
    </row>
    <row r="138" spans="7:37" ht="18">
      <c r="G138" s="213"/>
      <c r="V138"/>
      <c r="Y138" s="1"/>
      <c r="Z138" s="2"/>
      <c r="AA138" s="2"/>
      <c r="AB138" s="2"/>
      <c r="AC138" s="3"/>
      <c r="AD138" s="4"/>
      <c r="AE138" s="5"/>
      <c r="AF138" s="6"/>
      <c r="AG138" s="7"/>
      <c r="AH138" s="5"/>
      <c r="AI138" s="8"/>
      <c r="AJ138" s="177"/>
      <c r="AK138" s="273"/>
    </row>
    <row r="139" spans="7:37" ht="18">
      <c r="H139" s="213"/>
      <c r="V139"/>
      <c r="Y139" s="1"/>
      <c r="Z139" s="2"/>
      <c r="AA139" s="2"/>
      <c r="AB139" s="2"/>
      <c r="AC139" s="3"/>
      <c r="AD139" s="4"/>
      <c r="AE139" s="5"/>
      <c r="AF139" s="6"/>
      <c r="AG139" s="7"/>
      <c r="AH139" s="5"/>
      <c r="AI139" s="8"/>
      <c r="AJ139" s="177"/>
      <c r="AK139" s="273"/>
    </row>
    <row r="140" spans="7:37" ht="18.75" thickBot="1">
      <c r="V140"/>
      <c r="Y140" s="10"/>
      <c r="Z140" s="11"/>
      <c r="AA140" s="11"/>
      <c r="AB140" s="11"/>
      <c r="AC140" s="12"/>
      <c r="AD140" s="13"/>
      <c r="AE140" s="14"/>
      <c r="AF140" s="15"/>
      <c r="AG140" s="16"/>
      <c r="AH140" s="14"/>
      <c r="AI140" s="17"/>
      <c r="AJ140" s="178"/>
      <c r="AK140" s="273"/>
    </row>
    <row r="141" spans="7:37" ht="19.5" thickTop="1" thickBot="1">
      <c r="G141" s="213"/>
      <c r="V141"/>
      <c r="X141" s="271">
        <f>AK134</f>
        <v>5</v>
      </c>
      <c r="Y141" s="154"/>
      <c r="Z141" s="20" t="s">
        <v>50</v>
      </c>
      <c r="AA141" s="20"/>
      <c r="AB141" s="20"/>
      <c r="AC141" s="21"/>
      <c r="AD141" s="22">
        <f t="shared" ref="AD141:AJ141" si="85">SUM(AD136:AD140)</f>
        <v>4985</v>
      </c>
      <c r="AE141" s="23">
        <f t="shared" si="85"/>
        <v>3572100</v>
      </c>
      <c r="AF141" s="24">
        <f t="shared" si="85"/>
        <v>313</v>
      </c>
      <c r="AG141" s="25">
        <f t="shared" si="85"/>
        <v>224300</v>
      </c>
      <c r="AH141" s="23">
        <f t="shared" si="85"/>
        <v>3572100</v>
      </c>
      <c r="AI141" s="26">
        <f t="shared" si="85"/>
        <v>224300</v>
      </c>
      <c r="AJ141" s="37">
        <f t="shared" si="85"/>
        <v>3796400</v>
      </c>
      <c r="AK141" s="273"/>
    </row>
    <row r="142" spans="7:37" ht="18.75" thickTop="1">
      <c r="H142" s="213"/>
      <c r="V142"/>
      <c r="Y142" s="47"/>
      <c r="Z142" s="159" t="s">
        <v>48</v>
      </c>
      <c r="AA142" s="159"/>
      <c r="AB142" s="159"/>
      <c r="AC142" s="49">
        <v>0</v>
      </c>
      <c r="AD142" s="50">
        <v>0</v>
      </c>
      <c r="AE142" s="51">
        <v>0</v>
      </c>
      <c r="AF142" s="53">
        <v>0</v>
      </c>
      <c r="AG142" s="51">
        <v>0</v>
      </c>
      <c r="AH142" s="51">
        <v>0</v>
      </c>
      <c r="AI142" s="51">
        <v>0</v>
      </c>
      <c r="AJ142" s="179">
        <v>0</v>
      </c>
      <c r="AK142" s="273"/>
    </row>
    <row r="143" spans="7:37" ht="18">
      <c r="V143"/>
      <c r="Y143" s="1">
        <v>4</v>
      </c>
      <c r="Z143" s="2" t="s">
        <v>45</v>
      </c>
      <c r="AA143" s="2"/>
      <c r="AB143" s="2"/>
      <c r="AC143" s="3">
        <v>20</v>
      </c>
      <c r="AD143" s="4">
        <v>4682</v>
      </c>
      <c r="AE143" s="5">
        <f t="shared" ref="AE143:AE145" si="86">AD143*AC143</f>
        <v>93640</v>
      </c>
      <c r="AF143" s="6">
        <v>294</v>
      </c>
      <c r="AG143" s="5">
        <f t="shared" ref="AG143:AG145" si="87">AF143*AC143</f>
        <v>5880</v>
      </c>
      <c r="AH143" s="5">
        <f t="shared" ref="AH143:AH145" si="88">AE143</f>
        <v>93640</v>
      </c>
      <c r="AI143" s="5">
        <f t="shared" ref="AI143:AI145" si="89">AG143</f>
        <v>5880</v>
      </c>
      <c r="AJ143" s="177">
        <f t="shared" ref="AJ143:AJ145" si="90">AH143+AI143</f>
        <v>99520</v>
      </c>
      <c r="AK143" s="273"/>
    </row>
    <row r="144" spans="7:37" ht="18">
      <c r="G144" s="213"/>
      <c r="V144"/>
      <c r="Y144" s="1">
        <v>5</v>
      </c>
      <c r="Z144" s="2" t="s">
        <v>46</v>
      </c>
      <c r="AA144" s="2"/>
      <c r="AB144" s="2"/>
      <c r="AC144" s="3">
        <v>1</v>
      </c>
      <c r="AD144" s="4">
        <v>58000</v>
      </c>
      <c r="AE144" s="5">
        <f t="shared" si="86"/>
        <v>58000</v>
      </c>
      <c r="AF144" s="6"/>
      <c r="AG144" s="5">
        <f t="shared" si="87"/>
        <v>0</v>
      </c>
      <c r="AH144" s="5">
        <f t="shared" si="88"/>
        <v>58000</v>
      </c>
      <c r="AI144" s="5">
        <f t="shared" si="89"/>
        <v>0</v>
      </c>
      <c r="AJ144" s="177">
        <f t="shared" si="90"/>
        <v>58000</v>
      </c>
      <c r="AK144" s="273"/>
    </row>
    <row r="145" spans="1:49" ht="18">
      <c r="H145" s="213"/>
      <c r="V145"/>
      <c r="Y145" s="1">
        <v>6</v>
      </c>
      <c r="Z145" s="2"/>
      <c r="AA145" s="2"/>
      <c r="AB145" s="2"/>
      <c r="AC145" s="3"/>
      <c r="AD145" s="4"/>
      <c r="AE145" s="5">
        <f t="shared" si="86"/>
        <v>0</v>
      </c>
      <c r="AF145" s="6"/>
      <c r="AG145" s="5">
        <f t="shared" si="87"/>
        <v>0</v>
      </c>
      <c r="AH145" s="5">
        <f t="shared" si="88"/>
        <v>0</v>
      </c>
      <c r="AI145" s="5">
        <f t="shared" si="89"/>
        <v>0</v>
      </c>
      <c r="AJ145" s="177">
        <f t="shared" si="90"/>
        <v>0</v>
      </c>
      <c r="AK145" s="273"/>
    </row>
    <row r="146" spans="1:49" ht="18">
      <c r="V146"/>
      <c r="Y146" s="10"/>
      <c r="Z146" s="11"/>
      <c r="AA146" s="11"/>
      <c r="AB146" s="11"/>
      <c r="AC146" s="12"/>
      <c r="AD146" s="13"/>
      <c r="AE146" s="52"/>
      <c r="AF146" s="15"/>
      <c r="AG146" s="52"/>
      <c r="AH146" s="52"/>
      <c r="AI146" s="52"/>
      <c r="AJ146" s="178"/>
      <c r="AK146" s="273"/>
    </row>
    <row r="147" spans="1:49" ht="18.75" thickBot="1">
      <c r="G147" s="213"/>
      <c r="V147"/>
      <c r="Y147" s="32"/>
      <c r="Z147" s="33" t="s">
        <v>49</v>
      </c>
      <c r="AA147" s="33"/>
      <c r="AB147" s="33"/>
      <c r="AC147" s="34"/>
      <c r="AD147" s="34">
        <f t="shared" ref="AD147:AJ147" si="91">SUM(AD142:AD146)</f>
        <v>62682</v>
      </c>
      <c r="AE147" s="34">
        <f t="shared" si="91"/>
        <v>151640</v>
      </c>
      <c r="AF147" s="34">
        <f t="shared" si="91"/>
        <v>294</v>
      </c>
      <c r="AG147" s="34">
        <f t="shared" si="91"/>
        <v>5880</v>
      </c>
      <c r="AH147" s="34">
        <f t="shared" si="91"/>
        <v>151640</v>
      </c>
      <c r="AI147" s="34">
        <f t="shared" si="91"/>
        <v>5880</v>
      </c>
      <c r="AJ147" s="180">
        <f t="shared" si="91"/>
        <v>157520</v>
      </c>
      <c r="AK147" s="273"/>
    </row>
    <row r="148" spans="1:49" ht="19.5" thickTop="1" thickBot="1">
      <c r="H148" s="213"/>
      <c r="V148"/>
      <c r="X148" s="271">
        <f>10000+X141</f>
        <v>10005</v>
      </c>
      <c r="Y148" s="154"/>
      <c r="Z148" s="20" t="s">
        <v>11</v>
      </c>
      <c r="AA148" s="20"/>
      <c r="AB148" s="36"/>
      <c r="AC148" s="21"/>
      <c r="AD148" s="22">
        <v>0</v>
      </c>
      <c r="AE148" s="23">
        <f>AE141+AE147</f>
        <v>3723740</v>
      </c>
      <c r="AF148" s="37">
        <v>0</v>
      </c>
      <c r="AG148" s="55">
        <f>AG141+AG147</f>
        <v>230180</v>
      </c>
      <c r="AH148" s="39">
        <f>AH141+AH147</f>
        <v>3723740</v>
      </c>
      <c r="AI148" s="40">
        <f>AI141+AI147</f>
        <v>230180</v>
      </c>
      <c r="AJ148" s="37">
        <f>AJ141+AJ147</f>
        <v>3953920</v>
      </c>
      <c r="AK148" s="273"/>
    </row>
    <row r="149" spans="1:49" ht="18.75" thickTop="1">
      <c r="V149"/>
      <c r="Y149" s="28"/>
      <c r="Z149" s="41" t="s">
        <v>12</v>
      </c>
      <c r="AA149" s="29">
        <v>0</v>
      </c>
      <c r="AB149" s="29">
        <v>0</v>
      </c>
      <c r="AC149" s="30">
        <v>0</v>
      </c>
      <c r="AD149" s="30">
        <v>0</v>
      </c>
      <c r="AE149" s="30">
        <v>0</v>
      </c>
      <c r="AF149" s="30">
        <v>0</v>
      </c>
      <c r="AG149" s="30">
        <v>0</v>
      </c>
      <c r="AH149" s="30">
        <v>0</v>
      </c>
      <c r="AI149" s="31">
        <v>0</v>
      </c>
      <c r="AJ149" s="31">
        <v>0</v>
      </c>
      <c r="AK149" s="273"/>
    </row>
    <row r="150" spans="1:49" ht="18">
      <c r="G150" s="213"/>
      <c r="V150"/>
      <c r="Y150" s="1"/>
      <c r="Z150" s="43" t="s">
        <v>22</v>
      </c>
      <c r="AA150" s="2"/>
      <c r="AB150" s="2"/>
      <c r="AC150" s="3"/>
      <c r="AD150" s="3">
        <v>0</v>
      </c>
      <c r="AE150" s="44">
        <f>AE141*5%</f>
        <v>178605</v>
      </c>
      <c r="AF150" s="44">
        <v>0</v>
      </c>
      <c r="AG150" s="44">
        <f>AG141*5%</f>
        <v>11215</v>
      </c>
      <c r="AH150" s="44">
        <f>AH141*5%</f>
        <v>178605</v>
      </c>
      <c r="AI150" s="45">
        <f>AI141*5%</f>
        <v>11215</v>
      </c>
      <c r="AJ150" s="272">
        <f>AH150+AI150</f>
        <v>189820</v>
      </c>
      <c r="AK150" s="273"/>
    </row>
    <row r="151" spans="1:49" ht="18">
      <c r="H151" s="213"/>
      <c r="V151"/>
      <c r="Y151" s="1"/>
      <c r="Z151" s="43" t="s">
        <v>53</v>
      </c>
      <c r="AA151" s="2"/>
      <c r="AB151" s="2"/>
      <c r="AC151" s="3"/>
      <c r="AD151" s="3"/>
      <c r="AE151" s="44"/>
      <c r="AF151" s="44"/>
      <c r="AG151" s="44"/>
      <c r="AH151" s="44">
        <v>0</v>
      </c>
      <c r="AI151" s="45">
        <v>0</v>
      </c>
      <c r="AJ151" s="45">
        <f>AH151+AI151</f>
        <v>0</v>
      </c>
      <c r="AK151" s="273"/>
    </row>
    <row r="152" spans="1:49" ht="18">
      <c r="V152"/>
      <c r="Y152" s="1"/>
      <c r="Z152" s="43" t="s">
        <v>56</v>
      </c>
      <c r="AA152" s="2"/>
      <c r="AB152" s="2"/>
      <c r="AC152" s="3"/>
      <c r="AD152" s="3"/>
      <c r="AE152" s="44"/>
      <c r="AF152" s="44"/>
      <c r="AG152" s="44"/>
      <c r="AH152" s="44">
        <v>2674243.44</v>
      </c>
      <c r="AI152" s="45">
        <v>707126.56</v>
      </c>
      <c r="AJ152" s="45">
        <f t="shared" ref="AJ152:AJ155" si="92">AH152+AI152</f>
        <v>3381370</v>
      </c>
      <c r="AK152" s="273"/>
    </row>
    <row r="153" spans="1:49" ht="18">
      <c r="G153" s="213"/>
      <c r="V153"/>
      <c r="Y153" s="1"/>
      <c r="Z153" s="71" t="s">
        <v>57</v>
      </c>
      <c r="AA153" s="2"/>
      <c r="AB153" s="2"/>
      <c r="AC153" s="3"/>
      <c r="AD153" s="3"/>
      <c r="AE153" s="44"/>
      <c r="AF153" s="44"/>
      <c r="AG153" s="44"/>
      <c r="AH153" s="44">
        <v>0</v>
      </c>
      <c r="AI153" s="45">
        <v>0</v>
      </c>
      <c r="AJ153" s="45">
        <f t="shared" si="92"/>
        <v>0</v>
      </c>
      <c r="AK153" s="273"/>
    </row>
    <row r="154" spans="1:49" ht="18">
      <c r="H154" s="213"/>
      <c r="V154"/>
      <c r="Y154" s="1"/>
      <c r="Z154" s="43" t="s">
        <v>55</v>
      </c>
      <c r="AA154" s="2"/>
      <c r="AB154" s="2"/>
      <c r="AC154" s="3"/>
      <c r="AD154" s="3"/>
      <c r="AE154" s="44"/>
      <c r="AF154" s="44"/>
      <c r="AG154" s="44"/>
      <c r="AH154" s="44">
        <v>58000</v>
      </c>
      <c r="AI154" s="45">
        <v>0</v>
      </c>
      <c r="AJ154" s="45">
        <f t="shared" si="92"/>
        <v>58000</v>
      </c>
      <c r="AK154" s="273"/>
    </row>
    <row r="155" spans="1:49" ht="18">
      <c r="V155"/>
      <c r="Y155" s="1"/>
      <c r="Z155" s="43" t="s">
        <v>54</v>
      </c>
      <c r="AA155" s="2"/>
      <c r="AB155" s="2"/>
      <c r="AC155" s="3"/>
      <c r="AD155" s="3"/>
      <c r="AE155" s="44"/>
      <c r="AF155" s="44"/>
      <c r="AG155" s="44"/>
      <c r="AH155" s="44">
        <v>0</v>
      </c>
      <c r="AI155" s="45">
        <v>105765</v>
      </c>
      <c r="AJ155" s="45">
        <f t="shared" si="92"/>
        <v>105765</v>
      </c>
      <c r="AK155" s="273"/>
    </row>
    <row r="156" spans="1:49" ht="18.75" thickBot="1">
      <c r="G156" s="213"/>
      <c r="V156"/>
      <c r="Y156" s="111"/>
      <c r="Z156" s="72" t="s">
        <v>13</v>
      </c>
      <c r="AA156" s="72"/>
      <c r="AB156" s="72"/>
      <c r="AC156" s="73"/>
      <c r="AD156" s="73"/>
      <c r="AE156" s="73"/>
      <c r="AF156" s="73"/>
      <c r="AG156" s="73"/>
      <c r="AH156" s="74">
        <f>SUM(AH149:AH155)</f>
        <v>2910848.44</v>
      </c>
      <c r="AI156" s="75">
        <f>SUM(AI149:AI155)</f>
        <v>824106.56</v>
      </c>
      <c r="AJ156" s="75">
        <f>SUM(AJ149:AJ155)</f>
        <v>3734955</v>
      </c>
      <c r="AK156" s="273"/>
    </row>
    <row r="157" spans="1:49" ht="19.5" thickTop="1" thickBot="1">
      <c r="H157" s="213"/>
      <c r="V157"/>
      <c r="Y157" s="154"/>
      <c r="Z157" s="20" t="s">
        <v>14</v>
      </c>
      <c r="AA157" s="20"/>
      <c r="AB157" s="20"/>
      <c r="AC157" s="21"/>
      <c r="AD157" s="21"/>
      <c r="AE157" s="21"/>
      <c r="AF157" s="21"/>
      <c r="AG157" s="21" t="s">
        <v>63</v>
      </c>
      <c r="AH157" s="21">
        <f>AJ157*50%</f>
        <v>109482.5</v>
      </c>
      <c r="AI157" s="121">
        <f>AJ157*50%</f>
        <v>109482.5</v>
      </c>
      <c r="AJ157" s="38">
        <f>AJ148-AJ156</f>
        <v>218965</v>
      </c>
      <c r="AK157" s="273"/>
    </row>
    <row r="158" spans="1:49" ht="17.25" thickTop="1" thickBot="1">
      <c r="V158"/>
      <c r="Y158" s="365" t="s">
        <v>16</v>
      </c>
      <c r="Z158" s="366"/>
      <c r="AA158" s="366"/>
      <c r="AB158" s="366"/>
      <c r="AC158" s="366"/>
      <c r="AD158" s="366"/>
      <c r="AE158" s="367"/>
      <c r="AF158" s="127"/>
      <c r="AG158" s="20"/>
      <c r="AH158" s="125">
        <v>43452</v>
      </c>
      <c r="AI158" s="125">
        <v>43483</v>
      </c>
      <c r="AJ158" s="240"/>
      <c r="AK158" s="273"/>
    </row>
    <row r="159" spans="1:49" ht="18.75" thickTop="1">
      <c r="G159" s="213"/>
      <c r="V159"/>
      <c r="Y159" s="153"/>
      <c r="Z159" s="122" t="s">
        <v>17</v>
      </c>
      <c r="AA159" s="122"/>
      <c r="AB159" s="122" t="s">
        <v>18</v>
      </c>
      <c r="AC159" s="153"/>
      <c r="AD159" s="368" t="s">
        <v>19</v>
      </c>
      <c r="AE159" s="368"/>
      <c r="AF159" s="368"/>
      <c r="AG159" s="158"/>
      <c r="AH159" s="368" t="s">
        <v>19</v>
      </c>
      <c r="AI159" s="368"/>
      <c r="AJ159" s="368"/>
      <c r="AK159" s="273"/>
    </row>
    <row r="160" spans="1:49" s="169" customFormat="1">
      <c r="A160"/>
      <c r="B160"/>
      <c r="C160"/>
      <c r="D160"/>
      <c r="E160"/>
      <c r="F160"/>
      <c r="G160"/>
      <c r="H160" s="213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 s="286"/>
      <c r="X160" s="271"/>
      <c r="AK160" s="273"/>
      <c r="AL160" s="269"/>
      <c r="AM160" s="269"/>
      <c r="AN160" s="269"/>
      <c r="AO160" s="269"/>
      <c r="AP160" s="269"/>
      <c r="AQ160" s="269"/>
      <c r="AR160" s="269"/>
      <c r="AS160" s="269"/>
      <c r="AT160" s="269"/>
      <c r="AU160" s="269"/>
      <c r="AV160" s="269"/>
      <c r="AW160" s="269"/>
    </row>
    <row r="161" spans="7:37" ht="18">
      <c r="V161"/>
      <c r="Y161" s="172" t="s">
        <v>0</v>
      </c>
      <c r="Z161" s="173"/>
      <c r="AA161" s="172"/>
      <c r="AB161" s="172"/>
      <c r="AC161" s="172"/>
      <c r="AD161" s="172"/>
      <c r="AE161" s="172"/>
      <c r="AF161" s="172"/>
      <c r="AG161" s="172"/>
      <c r="AH161" s="172"/>
      <c r="AI161" s="172"/>
      <c r="AJ161" s="174">
        <v>31</v>
      </c>
      <c r="AK161" s="273"/>
    </row>
    <row r="162" spans="7:37" ht="15.75">
      <c r="G162" s="213"/>
      <c r="V162"/>
      <c r="Y162" s="406" t="s">
        <v>130</v>
      </c>
      <c r="Z162" s="406"/>
      <c r="AA162" s="406"/>
      <c r="AB162" s="406"/>
      <c r="AC162" s="406"/>
      <c r="AD162" s="406"/>
      <c r="AE162" s="406"/>
      <c r="AF162" s="406"/>
      <c r="AG162" s="406"/>
      <c r="AH162" s="406"/>
      <c r="AI162" s="406"/>
      <c r="AJ162" s="406"/>
      <c r="AK162" s="273"/>
    </row>
    <row r="163" spans="7:37" ht="15.75">
      <c r="H163" s="213"/>
      <c r="V163"/>
      <c r="Y163" s="359" t="s">
        <v>52</v>
      </c>
      <c r="Z163" s="359"/>
      <c r="AA163" s="359"/>
      <c r="AB163" s="359"/>
      <c r="AC163" s="359"/>
      <c r="AD163" s="359"/>
      <c r="AE163" s="359"/>
      <c r="AF163" s="359"/>
      <c r="AG163" s="359"/>
      <c r="AH163" s="359"/>
      <c r="AI163" s="359"/>
      <c r="AJ163" s="359"/>
      <c r="AK163" s="273"/>
    </row>
    <row r="164" spans="7:37" ht="16.5" thickBot="1">
      <c r="V164"/>
      <c r="Y164" s="359" t="s">
        <v>131</v>
      </c>
      <c r="Z164" s="359"/>
      <c r="AA164" s="359"/>
      <c r="AB164" s="359"/>
      <c r="AC164" s="359"/>
      <c r="AD164" s="359"/>
      <c r="AE164" s="359"/>
      <c r="AF164" s="359"/>
      <c r="AG164" s="359"/>
      <c r="AH164" s="359"/>
      <c r="AI164" s="359"/>
      <c r="AJ164" s="359"/>
      <c r="AK164" s="273"/>
    </row>
    <row r="165" spans="7:37" ht="17.25" thickTop="1" thickBot="1">
      <c r="G165" s="213"/>
      <c r="V165"/>
      <c r="Y165" s="47" t="s">
        <v>4</v>
      </c>
      <c r="Z165" s="160" t="s">
        <v>47</v>
      </c>
      <c r="AA165" s="160" t="s">
        <v>6</v>
      </c>
      <c r="AB165" s="160" t="s">
        <v>21</v>
      </c>
      <c r="AC165" s="160" t="s">
        <v>29</v>
      </c>
      <c r="AD165" s="360" t="s">
        <v>7</v>
      </c>
      <c r="AE165" s="360"/>
      <c r="AF165" s="360"/>
      <c r="AG165" s="361"/>
      <c r="AH165" s="362" t="s">
        <v>33</v>
      </c>
      <c r="AI165" s="363"/>
      <c r="AJ165" s="363"/>
      <c r="AK165" s="273"/>
    </row>
    <row r="166" spans="7:37" ht="16.5" thickTop="1">
      <c r="H166" s="213"/>
      <c r="V166"/>
      <c r="Y166" s="1"/>
      <c r="Z166" s="29"/>
      <c r="AA166" s="85" t="s">
        <v>8</v>
      </c>
      <c r="AB166" s="85" t="s">
        <v>20</v>
      </c>
      <c r="AC166" s="85" t="s">
        <v>30</v>
      </c>
      <c r="AD166" s="63" t="s">
        <v>27</v>
      </c>
      <c r="AE166" s="64" t="s">
        <v>25</v>
      </c>
      <c r="AF166" s="65" t="s">
        <v>31</v>
      </c>
      <c r="AG166" s="66" t="s">
        <v>25</v>
      </c>
      <c r="AH166" s="64" t="s">
        <v>35</v>
      </c>
      <c r="AI166" s="119" t="s">
        <v>36</v>
      </c>
      <c r="AJ166" s="65" t="s">
        <v>34</v>
      </c>
      <c r="AK166" s="273">
        <v>6</v>
      </c>
    </row>
    <row r="167" spans="7:37" ht="18">
      <c r="V167"/>
      <c r="Y167" s="1"/>
      <c r="Z167" s="2" t="s">
        <v>41</v>
      </c>
      <c r="AA167" s="29" t="s">
        <v>8</v>
      </c>
      <c r="AB167" s="29" t="s">
        <v>42</v>
      </c>
      <c r="AC167" s="29" t="s">
        <v>9</v>
      </c>
      <c r="AD167" s="67" t="s">
        <v>28</v>
      </c>
      <c r="AE167" s="68" t="s">
        <v>26</v>
      </c>
      <c r="AF167" s="69" t="s">
        <v>10</v>
      </c>
      <c r="AG167" s="70" t="s">
        <v>32</v>
      </c>
      <c r="AH167" s="90" t="s">
        <v>28</v>
      </c>
      <c r="AI167" s="91" t="s">
        <v>37</v>
      </c>
      <c r="AJ167" s="176" t="s">
        <v>38</v>
      </c>
      <c r="AK167" s="273"/>
    </row>
    <row r="168" spans="7:37" ht="18">
      <c r="G168" s="213"/>
      <c r="V168"/>
      <c r="Y168" s="1">
        <v>1</v>
      </c>
      <c r="Z168" s="2" t="s">
        <v>43</v>
      </c>
      <c r="AA168" s="2"/>
      <c r="AB168" s="2"/>
      <c r="AC168" s="3">
        <v>750</v>
      </c>
      <c r="AD168" s="4">
        <v>4976</v>
      </c>
      <c r="AE168" s="5">
        <f>AD168*AC168</f>
        <v>3732000</v>
      </c>
      <c r="AF168" s="6">
        <v>607</v>
      </c>
      <c r="AG168" s="7">
        <f>AF168*AC168</f>
        <v>455250</v>
      </c>
      <c r="AH168" s="5">
        <f>AE168</f>
        <v>3732000</v>
      </c>
      <c r="AI168" s="8">
        <f>AG168</f>
        <v>455250</v>
      </c>
      <c r="AJ168" s="177">
        <f>AH168+AI168</f>
        <v>4187250</v>
      </c>
      <c r="AK168" s="273"/>
    </row>
    <row r="169" spans="7:37" ht="18">
      <c r="H169" s="213"/>
      <c r="V169"/>
      <c r="Y169" s="1">
        <v>2</v>
      </c>
      <c r="Z169" s="2" t="s">
        <v>44</v>
      </c>
      <c r="AA169" s="2"/>
      <c r="AB169" s="2"/>
      <c r="AC169" s="3">
        <v>200</v>
      </c>
      <c r="AD169" s="4">
        <v>322</v>
      </c>
      <c r="AE169" s="5">
        <f t="shared" ref="AE169" si="93">AD169*AC169</f>
        <v>64400</v>
      </c>
      <c r="AF169" s="6">
        <v>38</v>
      </c>
      <c r="AG169" s="7">
        <f t="shared" ref="AG169" si="94">AF169*AC169</f>
        <v>7600</v>
      </c>
      <c r="AH169" s="5">
        <f t="shared" ref="AH169" si="95">AE169</f>
        <v>64400</v>
      </c>
      <c r="AI169" s="8">
        <f t="shared" ref="AI169" si="96">AG169</f>
        <v>7600</v>
      </c>
      <c r="AJ169" s="177">
        <f t="shared" ref="AJ169" si="97">AH169+AI169</f>
        <v>72000</v>
      </c>
      <c r="AK169" s="273"/>
    </row>
    <row r="170" spans="7:37" ht="18">
      <c r="V170"/>
      <c r="Y170" s="1"/>
      <c r="Z170" s="2"/>
      <c r="AA170" s="2"/>
      <c r="AB170" s="2"/>
      <c r="AC170" s="3"/>
      <c r="AD170" s="4"/>
      <c r="AE170" s="5"/>
      <c r="AF170" s="6"/>
      <c r="AG170" s="7"/>
      <c r="AH170" s="5"/>
      <c r="AI170" s="8"/>
      <c r="AJ170" s="177"/>
      <c r="AK170" s="273"/>
    </row>
    <row r="171" spans="7:37" ht="18">
      <c r="G171" s="213"/>
      <c r="V171"/>
      <c r="Y171" s="1"/>
      <c r="Z171" s="2"/>
      <c r="AA171" s="2"/>
      <c r="AB171" s="2"/>
      <c r="AC171" s="3"/>
      <c r="AD171" s="4"/>
      <c r="AE171" s="5"/>
      <c r="AF171" s="6"/>
      <c r="AG171" s="7"/>
      <c r="AH171" s="5"/>
      <c r="AI171" s="8"/>
      <c r="AJ171" s="177"/>
      <c r="AK171" s="273"/>
    </row>
    <row r="172" spans="7:37" ht="18.75" thickBot="1">
      <c r="H172" s="213"/>
      <c r="V172"/>
      <c r="Y172" s="10"/>
      <c r="Z172" s="11"/>
      <c r="AA172" s="11"/>
      <c r="AB172" s="11"/>
      <c r="AC172" s="12"/>
      <c r="AD172" s="13"/>
      <c r="AE172" s="14"/>
      <c r="AF172" s="15"/>
      <c r="AG172" s="16"/>
      <c r="AH172" s="14"/>
      <c r="AI172" s="17"/>
      <c r="AJ172" s="178"/>
      <c r="AK172" s="273"/>
    </row>
    <row r="173" spans="7:37" ht="19.5" thickTop="1" thickBot="1">
      <c r="V173"/>
      <c r="X173" s="271">
        <f>AK166</f>
        <v>6</v>
      </c>
      <c r="Y173" s="154"/>
      <c r="Z173" s="20" t="s">
        <v>50</v>
      </c>
      <c r="AA173" s="20"/>
      <c r="AB173" s="20"/>
      <c r="AC173" s="21"/>
      <c r="AD173" s="22">
        <f t="shared" ref="AD173:AJ173" si="98">SUM(AD168:AD172)</f>
        <v>5298</v>
      </c>
      <c r="AE173" s="23">
        <f t="shared" si="98"/>
        <v>3796400</v>
      </c>
      <c r="AF173" s="24">
        <f t="shared" si="98"/>
        <v>645</v>
      </c>
      <c r="AG173" s="25">
        <f t="shared" si="98"/>
        <v>462850</v>
      </c>
      <c r="AH173" s="23">
        <f t="shared" si="98"/>
        <v>3796400</v>
      </c>
      <c r="AI173" s="26">
        <f t="shared" si="98"/>
        <v>462850</v>
      </c>
      <c r="AJ173" s="37">
        <f t="shared" si="98"/>
        <v>4259250</v>
      </c>
      <c r="AK173" s="273"/>
    </row>
    <row r="174" spans="7:37" ht="18.75" thickTop="1">
      <c r="G174" s="213"/>
      <c r="V174"/>
      <c r="Y174" s="47"/>
      <c r="Z174" s="159" t="s">
        <v>48</v>
      </c>
      <c r="AA174" s="159"/>
      <c r="AB174" s="159"/>
      <c r="AC174" s="49">
        <v>0</v>
      </c>
      <c r="AD174" s="50">
        <v>0</v>
      </c>
      <c r="AE174" s="51">
        <v>0</v>
      </c>
      <c r="AF174" s="53">
        <v>0</v>
      </c>
      <c r="AG174" s="51">
        <v>0</v>
      </c>
      <c r="AH174" s="51">
        <v>0</v>
      </c>
      <c r="AI174" s="51">
        <v>0</v>
      </c>
      <c r="AJ174" s="179">
        <v>0</v>
      </c>
      <c r="AK174" s="273"/>
    </row>
    <row r="175" spans="7:37" ht="18">
      <c r="H175" s="213"/>
      <c r="V175"/>
      <c r="Y175" s="1">
        <v>4</v>
      </c>
      <c r="Z175" s="2" t="s">
        <v>45</v>
      </c>
      <c r="AA175" s="2"/>
      <c r="AB175" s="2"/>
      <c r="AC175" s="3">
        <v>20</v>
      </c>
      <c r="AD175" s="4">
        <v>4976</v>
      </c>
      <c r="AE175" s="5">
        <f t="shared" ref="AE175:AE177" si="99">AD175*AC175</f>
        <v>99520</v>
      </c>
      <c r="AF175" s="6">
        <v>607</v>
      </c>
      <c r="AG175" s="5">
        <f t="shared" ref="AG175:AG177" si="100">AF175*AC175</f>
        <v>12140</v>
      </c>
      <c r="AH175" s="5">
        <f t="shared" ref="AH175:AH177" si="101">AE175</f>
        <v>99520</v>
      </c>
      <c r="AI175" s="5">
        <f t="shared" ref="AI175:AI177" si="102">AG175</f>
        <v>12140</v>
      </c>
      <c r="AJ175" s="177">
        <f t="shared" ref="AJ175:AJ177" si="103">AH175+AI175</f>
        <v>111660</v>
      </c>
      <c r="AK175" s="273"/>
    </row>
    <row r="176" spans="7:37" ht="18">
      <c r="V176"/>
      <c r="Y176" s="1">
        <v>5</v>
      </c>
      <c r="Z176" s="2" t="s">
        <v>46</v>
      </c>
      <c r="AA176" s="2"/>
      <c r="AB176" s="2"/>
      <c r="AC176" s="3">
        <v>1</v>
      </c>
      <c r="AD176" s="4">
        <v>58000</v>
      </c>
      <c r="AE176" s="5">
        <f t="shared" si="99"/>
        <v>58000</v>
      </c>
      <c r="AF176" s="6"/>
      <c r="AG176" s="5">
        <f t="shared" si="100"/>
        <v>0</v>
      </c>
      <c r="AH176" s="5">
        <f t="shared" si="101"/>
        <v>58000</v>
      </c>
      <c r="AI176" s="5">
        <f t="shared" si="102"/>
        <v>0</v>
      </c>
      <c r="AJ176" s="177">
        <f t="shared" si="103"/>
        <v>58000</v>
      </c>
      <c r="AK176" s="273"/>
    </row>
    <row r="177" spans="1:49" ht="18">
      <c r="G177" s="213"/>
      <c r="V177"/>
      <c r="Y177" s="1">
        <v>6</v>
      </c>
      <c r="Z177" s="2"/>
      <c r="AA177" s="2"/>
      <c r="AB177" s="2"/>
      <c r="AC177" s="3"/>
      <c r="AD177" s="4"/>
      <c r="AE177" s="5">
        <f t="shared" si="99"/>
        <v>0</v>
      </c>
      <c r="AF177" s="6"/>
      <c r="AG177" s="5">
        <f t="shared" si="100"/>
        <v>0</v>
      </c>
      <c r="AH177" s="5">
        <f t="shared" si="101"/>
        <v>0</v>
      </c>
      <c r="AI177" s="5">
        <f t="shared" si="102"/>
        <v>0</v>
      </c>
      <c r="AJ177" s="177">
        <f t="shared" si="103"/>
        <v>0</v>
      </c>
      <c r="AK177" s="273"/>
    </row>
    <row r="178" spans="1:49" ht="18">
      <c r="H178" s="213"/>
      <c r="V178"/>
      <c r="Y178" s="10"/>
      <c r="Z178" s="11"/>
      <c r="AA178" s="11"/>
      <c r="AB178" s="11"/>
      <c r="AC178" s="12"/>
      <c r="AD178" s="13"/>
      <c r="AE178" s="52"/>
      <c r="AF178" s="15"/>
      <c r="AG178" s="52"/>
      <c r="AH178" s="52"/>
      <c r="AI178" s="52"/>
      <c r="AJ178" s="178"/>
      <c r="AK178" s="273"/>
    </row>
    <row r="179" spans="1:49" ht="18.75" thickBot="1">
      <c r="V179"/>
      <c r="Y179" s="32"/>
      <c r="Z179" s="33" t="s">
        <v>49</v>
      </c>
      <c r="AA179" s="33"/>
      <c r="AB179" s="33"/>
      <c r="AC179" s="34"/>
      <c r="AD179" s="34">
        <f t="shared" ref="AD179:AJ179" si="104">SUM(AD174:AD178)</f>
        <v>62976</v>
      </c>
      <c r="AE179" s="34">
        <f t="shared" si="104"/>
        <v>157520</v>
      </c>
      <c r="AF179" s="34">
        <f t="shared" si="104"/>
        <v>607</v>
      </c>
      <c r="AG179" s="34">
        <f t="shared" si="104"/>
        <v>12140</v>
      </c>
      <c r="AH179" s="34">
        <f t="shared" si="104"/>
        <v>157520</v>
      </c>
      <c r="AI179" s="34">
        <f t="shared" si="104"/>
        <v>12140</v>
      </c>
      <c r="AJ179" s="180">
        <f t="shared" si="104"/>
        <v>169660</v>
      </c>
      <c r="AK179" s="273"/>
    </row>
    <row r="180" spans="1:49" ht="19.5" thickTop="1" thickBot="1">
      <c r="G180" s="213"/>
      <c r="V180"/>
      <c r="X180" s="271">
        <f>10000+X173</f>
        <v>10006</v>
      </c>
      <c r="Y180" s="154"/>
      <c r="Z180" s="20" t="s">
        <v>11</v>
      </c>
      <c r="AA180" s="20"/>
      <c r="AB180" s="36"/>
      <c r="AC180" s="21"/>
      <c r="AD180" s="22">
        <v>0</v>
      </c>
      <c r="AE180" s="23">
        <f>AE173+AE179</f>
        <v>3953920</v>
      </c>
      <c r="AF180" s="37">
        <v>0</v>
      </c>
      <c r="AG180" s="55">
        <f>AG173+AG179</f>
        <v>474990</v>
      </c>
      <c r="AH180" s="39">
        <f>AH173+AH179</f>
        <v>3953920</v>
      </c>
      <c r="AI180" s="40">
        <f>AI173+AI179</f>
        <v>474990</v>
      </c>
      <c r="AJ180" s="37">
        <f>AJ173+AJ179</f>
        <v>4428910</v>
      </c>
      <c r="AK180" s="273"/>
    </row>
    <row r="181" spans="1:49" ht="18.75" thickTop="1">
      <c r="H181" s="213"/>
      <c r="V181"/>
      <c r="Y181" s="28"/>
      <c r="Z181" s="41" t="s">
        <v>12</v>
      </c>
      <c r="AA181" s="29">
        <v>0</v>
      </c>
      <c r="AB181" s="29">
        <v>0</v>
      </c>
      <c r="AC181" s="30">
        <v>0</v>
      </c>
      <c r="AD181" s="30">
        <v>0</v>
      </c>
      <c r="AE181" s="30">
        <v>0</v>
      </c>
      <c r="AF181" s="30">
        <v>0</v>
      </c>
      <c r="AG181" s="30">
        <v>0</v>
      </c>
      <c r="AH181" s="30">
        <v>0</v>
      </c>
      <c r="AI181" s="31">
        <v>0</v>
      </c>
      <c r="AJ181" s="31">
        <v>0</v>
      </c>
      <c r="AK181" s="273"/>
    </row>
    <row r="182" spans="1:49" ht="18">
      <c r="V182"/>
      <c r="Y182" s="1"/>
      <c r="Z182" s="43" t="s">
        <v>22</v>
      </c>
      <c r="AA182" s="2"/>
      <c r="AB182" s="2"/>
      <c r="AC182" s="3"/>
      <c r="AD182" s="3">
        <v>0</v>
      </c>
      <c r="AE182" s="44">
        <f>AE173*5%</f>
        <v>189820</v>
      </c>
      <c r="AF182" s="44">
        <v>0</v>
      </c>
      <c r="AG182" s="150">
        <f>AG173*5%</f>
        <v>23142.5</v>
      </c>
      <c r="AH182" s="44">
        <f>AH173*5%</f>
        <v>189820</v>
      </c>
      <c r="AI182" s="45">
        <f>AI173*5%</f>
        <v>23142.5</v>
      </c>
      <c r="AJ182" s="272">
        <f>AH182+AI182</f>
        <v>212962.5</v>
      </c>
      <c r="AK182" s="273"/>
    </row>
    <row r="183" spans="1:49" ht="18">
      <c r="G183" s="213"/>
      <c r="V183"/>
      <c r="Y183" s="1"/>
      <c r="Z183" s="43" t="s">
        <v>53</v>
      </c>
      <c r="AA183" s="2"/>
      <c r="AB183" s="2"/>
      <c r="AC183" s="3"/>
      <c r="AD183" s="3"/>
      <c r="AE183" s="44"/>
      <c r="AF183" s="44"/>
      <c r="AG183" s="44"/>
      <c r="AH183" s="44">
        <v>0</v>
      </c>
      <c r="AI183" s="45">
        <v>0</v>
      </c>
      <c r="AJ183" s="45">
        <f>AH183+AI183</f>
        <v>0</v>
      </c>
      <c r="AK183" s="273"/>
    </row>
    <row r="184" spans="1:49" ht="18">
      <c r="H184" s="213"/>
      <c r="V184"/>
      <c r="Y184" s="1"/>
      <c r="Z184" s="43" t="s">
        <v>56</v>
      </c>
      <c r="AA184" s="2"/>
      <c r="AB184" s="2"/>
      <c r="AC184" s="3"/>
      <c r="AD184" s="3"/>
      <c r="AE184" s="44"/>
      <c r="AF184" s="44"/>
      <c r="AG184" s="44"/>
      <c r="AH184" s="44">
        <v>3381370</v>
      </c>
      <c r="AI184" s="45">
        <v>218965</v>
      </c>
      <c r="AJ184" s="45">
        <f t="shared" ref="AJ184:AJ187" si="105">AH184+AI184</f>
        <v>3600335</v>
      </c>
      <c r="AK184" s="273"/>
    </row>
    <row r="185" spans="1:49" ht="18">
      <c r="V185"/>
      <c r="Y185" s="1"/>
      <c r="Z185" s="71" t="s">
        <v>57</v>
      </c>
      <c r="AA185" s="2"/>
      <c r="AB185" s="2"/>
      <c r="AC185" s="3"/>
      <c r="AD185" s="3"/>
      <c r="AE185" s="44"/>
      <c r="AF185" s="44"/>
      <c r="AG185" s="44"/>
      <c r="AH185" s="44">
        <v>0</v>
      </c>
      <c r="AI185" s="45">
        <v>0</v>
      </c>
      <c r="AJ185" s="45">
        <f t="shared" si="105"/>
        <v>0</v>
      </c>
      <c r="AK185" s="273"/>
    </row>
    <row r="186" spans="1:49" ht="18">
      <c r="G186" s="213"/>
      <c r="V186"/>
      <c r="Y186" s="1"/>
      <c r="Z186" s="43" t="s">
        <v>55</v>
      </c>
      <c r="AA186" s="2"/>
      <c r="AB186" s="2"/>
      <c r="AC186" s="3"/>
      <c r="AD186" s="3"/>
      <c r="AE186" s="44"/>
      <c r="AF186" s="44"/>
      <c r="AG186" s="44"/>
      <c r="AH186" s="44">
        <v>58000</v>
      </c>
      <c r="AI186" s="45">
        <v>0</v>
      </c>
      <c r="AJ186" s="45">
        <f t="shared" si="105"/>
        <v>58000</v>
      </c>
      <c r="AK186" s="273"/>
    </row>
    <row r="187" spans="1:49" ht="18">
      <c r="H187" s="213"/>
      <c r="V187"/>
      <c r="Y187" s="1"/>
      <c r="Z187" s="43" t="s">
        <v>54</v>
      </c>
      <c r="AA187" s="2"/>
      <c r="AB187" s="2"/>
      <c r="AC187" s="3"/>
      <c r="AD187" s="3"/>
      <c r="AE187" s="44"/>
      <c r="AF187" s="44"/>
      <c r="AG187" s="44"/>
      <c r="AH187" s="44">
        <v>0</v>
      </c>
      <c r="AI187" s="45">
        <v>105765</v>
      </c>
      <c r="AJ187" s="45">
        <f t="shared" si="105"/>
        <v>105765</v>
      </c>
      <c r="AK187" s="273"/>
    </row>
    <row r="188" spans="1:49" ht="18.75" thickBot="1">
      <c r="V188"/>
      <c r="Y188" s="111"/>
      <c r="Z188" s="72" t="s">
        <v>13</v>
      </c>
      <c r="AA188" s="72"/>
      <c r="AB188" s="72"/>
      <c r="AC188" s="73"/>
      <c r="AD188" s="73"/>
      <c r="AE188" s="73"/>
      <c r="AF188" s="73"/>
      <c r="AG188" s="73"/>
      <c r="AH188" s="74">
        <f>SUM(AH181:AH187)</f>
        <v>3629190</v>
      </c>
      <c r="AI188" s="75">
        <f>SUM(AI181:AI187)</f>
        <v>347872.5</v>
      </c>
      <c r="AJ188" s="75">
        <f>SUM(AJ181:AJ187)</f>
        <v>3977062.5</v>
      </c>
      <c r="AK188" s="273"/>
    </row>
    <row r="189" spans="1:49" ht="19.5" thickTop="1" thickBot="1">
      <c r="G189" s="213"/>
      <c r="V189"/>
      <c r="Y189" s="154"/>
      <c r="Z189" s="20" t="s">
        <v>14</v>
      </c>
      <c r="AA189" s="20"/>
      <c r="AB189" s="20"/>
      <c r="AC189" s="21"/>
      <c r="AD189" s="21"/>
      <c r="AE189" s="21"/>
      <c r="AF189" s="21"/>
      <c r="AG189" s="21" t="s">
        <v>63</v>
      </c>
      <c r="AH189" s="21">
        <f>AJ189*50%</f>
        <v>225923.75</v>
      </c>
      <c r="AI189" s="121">
        <f>AJ189*50%</f>
        <v>225923.75</v>
      </c>
      <c r="AJ189" s="38">
        <f>AJ180-AJ188</f>
        <v>451847.5</v>
      </c>
      <c r="AK189" s="273"/>
    </row>
    <row r="190" spans="1:49" ht="17.25" thickTop="1" thickBot="1">
      <c r="H190" s="213"/>
      <c r="V190"/>
      <c r="Y190" s="365" t="s">
        <v>16</v>
      </c>
      <c r="Z190" s="366"/>
      <c r="AA190" s="366"/>
      <c r="AB190" s="366"/>
      <c r="AC190" s="366"/>
      <c r="AD190" s="366"/>
      <c r="AE190" s="367"/>
      <c r="AF190" s="127"/>
      <c r="AG190" s="20"/>
      <c r="AH190" s="125">
        <v>43495</v>
      </c>
      <c r="AI190" s="125">
        <v>43525</v>
      </c>
      <c r="AJ190" s="240"/>
      <c r="AK190" s="273"/>
    </row>
    <row r="191" spans="1:49" ht="18.75" thickTop="1">
      <c r="V191"/>
      <c r="Y191" s="153"/>
      <c r="Z191" s="122" t="s">
        <v>17</v>
      </c>
      <c r="AA191" s="122"/>
      <c r="AB191" s="122" t="s">
        <v>18</v>
      </c>
      <c r="AC191" s="153"/>
      <c r="AD191" s="368" t="s">
        <v>19</v>
      </c>
      <c r="AE191" s="368"/>
      <c r="AF191" s="368"/>
      <c r="AG191" s="158"/>
      <c r="AH191" s="368" t="s">
        <v>19</v>
      </c>
      <c r="AI191" s="368"/>
      <c r="AJ191" s="368"/>
      <c r="AK191" s="273"/>
    </row>
    <row r="192" spans="1:49" s="169" customFormat="1">
      <c r="A192"/>
      <c r="B192"/>
      <c r="C192"/>
      <c r="D192"/>
      <c r="E192"/>
      <c r="F192"/>
      <c r="G192" s="213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 s="286"/>
      <c r="X192" s="271"/>
      <c r="AK192" s="273"/>
      <c r="AL192" s="269"/>
      <c r="AM192" s="269"/>
      <c r="AN192" s="269"/>
      <c r="AO192" s="269"/>
      <c r="AP192" s="269"/>
      <c r="AQ192" s="269"/>
      <c r="AR192" s="269"/>
      <c r="AS192" s="269"/>
      <c r="AT192" s="269"/>
      <c r="AU192" s="269"/>
      <c r="AV192" s="269"/>
      <c r="AW192" s="269"/>
    </row>
    <row r="193" spans="7:37">
      <c r="H193" s="213"/>
      <c r="V193"/>
      <c r="Y193" s="169"/>
      <c r="Z193" s="169"/>
      <c r="AA193" s="169"/>
      <c r="AB193" s="169"/>
      <c r="AC193" s="169"/>
      <c r="AD193" s="169"/>
      <c r="AE193" s="169"/>
      <c r="AF193" s="169"/>
      <c r="AG193" s="169"/>
      <c r="AH193" s="169"/>
      <c r="AI193" s="169"/>
      <c r="AJ193" s="169"/>
      <c r="AK193" s="273"/>
    </row>
    <row r="194" spans="7:37" ht="18">
      <c r="V194"/>
      <c r="Y194" s="172" t="s">
        <v>0</v>
      </c>
      <c r="Z194" s="173"/>
      <c r="AA194" s="172"/>
      <c r="AB194" s="172"/>
      <c r="AC194" s="172"/>
      <c r="AD194" s="172"/>
      <c r="AE194" s="172"/>
      <c r="AF194" s="172"/>
      <c r="AG194" s="172"/>
      <c r="AH194" s="172"/>
      <c r="AI194" s="172"/>
      <c r="AJ194" s="174">
        <v>31</v>
      </c>
      <c r="AK194" s="273"/>
    </row>
    <row r="195" spans="7:37" ht="15.75">
      <c r="G195" s="213"/>
      <c r="V195"/>
      <c r="Y195" s="406" t="s">
        <v>130</v>
      </c>
      <c r="Z195" s="406"/>
      <c r="AA195" s="406"/>
      <c r="AB195" s="406"/>
      <c r="AC195" s="406"/>
      <c r="AD195" s="406"/>
      <c r="AE195" s="406"/>
      <c r="AF195" s="406"/>
      <c r="AG195" s="406"/>
      <c r="AH195" s="406"/>
      <c r="AI195" s="406"/>
      <c r="AJ195" s="406"/>
      <c r="AK195" s="273"/>
    </row>
    <row r="196" spans="7:37" ht="15.75">
      <c r="H196" s="213"/>
      <c r="V196"/>
      <c r="Y196" s="359" t="s">
        <v>52</v>
      </c>
      <c r="Z196" s="359"/>
      <c r="AA196" s="359"/>
      <c r="AB196" s="359"/>
      <c r="AC196" s="359"/>
      <c r="AD196" s="359"/>
      <c r="AE196" s="359"/>
      <c r="AF196" s="359"/>
      <c r="AG196" s="359"/>
      <c r="AH196" s="359"/>
      <c r="AI196" s="359"/>
      <c r="AJ196" s="359"/>
      <c r="AK196" s="273"/>
    </row>
    <row r="197" spans="7:37" ht="16.5" thickBot="1">
      <c r="V197"/>
      <c r="Y197" s="359" t="s">
        <v>131</v>
      </c>
      <c r="Z197" s="359"/>
      <c r="AA197" s="359"/>
      <c r="AB197" s="359"/>
      <c r="AC197" s="359"/>
      <c r="AD197" s="359"/>
      <c r="AE197" s="359"/>
      <c r="AF197" s="359"/>
      <c r="AG197" s="359"/>
      <c r="AH197" s="359"/>
      <c r="AI197" s="359"/>
      <c r="AJ197" s="359"/>
      <c r="AK197" s="273"/>
    </row>
    <row r="198" spans="7:37" ht="17.25" thickTop="1" thickBot="1">
      <c r="G198" s="213"/>
      <c r="V198"/>
      <c r="Y198" s="47" t="s">
        <v>4</v>
      </c>
      <c r="Z198" s="351" t="s">
        <v>47</v>
      </c>
      <c r="AA198" s="351" t="s">
        <v>6</v>
      </c>
      <c r="AB198" s="351" t="s">
        <v>21</v>
      </c>
      <c r="AC198" s="351" t="s">
        <v>29</v>
      </c>
      <c r="AD198" s="360" t="s">
        <v>7</v>
      </c>
      <c r="AE198" s="360"/>
      <c r="AF198" s="360"/>
      <c r="AG198" s="361"/>
      <c r="AH198" s="362" t="s">
        <v>33</v>
      </c>
      <c r="AI198" s="363"/>
      <c r="AJ198" s="363"/>
      <c r="AK198" s="273"/>
    </row>
    <row r="199" spans="7:37" ht="16.5" thickTop="1">
      <c r="H199" s="213"/>
      <c r="V199"/>
      <c r="Y199" s="1"/>
      <c r="Z199" s="29"/>
      <c r="AA199" s="85" t="s">
        <v>8</v>
      </c>
      <c r="AB199" s="85" t="s">
        <v>20</v>
      </c>
      <c r="AC199" s="85" t="s">
        <v>30</v>
      </c>
      <c r="AD199" s="63" t="s">
        <v>27</v>
      </c>
      <c r="AE199" s="64" t="s">
        <v>25</v>
      </c>
      <c r="AF199" s="65" t="s">
        <v>31</v>
      </c>
      <c r="AG199" s="66" t="s">
        <v>25</v>
      </c>
      <c r="AH199" s="64" t="s">
        <v>35</v>
      </c>
      <c r="AI199" s="119" t="s">
        <v>36</v>
      </c>
      <c r="AJ199" s="65" t="s">
        <v>34</v>
      </c>
      <c r="AK199" s="273">
        <v>7</v>
      </c>
    </row>
    <row r="200" spans="7:37" ht="18">
      <c r="V200"/>
      <c r="Y200" s="1"/>
      <c r="Z200" s="2" t="s">
        <v>41</v>
      </c>
      <c r="AA200" s="29" t="s">
        <v>8</v>
      </c>
      <c r="AB200" s="29" t="s">
        <v>42</v>
      </c>
      <c r="AC200" s="29" t="s">
        <v>9</v>
      </c>
      <c r="AD200" s="67" t="s">
        <v>28</v>
      </c>
      <c r="AE200" s="68" t="s">
        <v>26</v>
      </c>
      <c r="AF200" s="69" t="s">
        <v>10</v>
      </c>
      <c r="AG200" s="70" t="s">
        <v>32</v>
      </c>
      <c r="AH200" s="90" t="s">
        <v>28</v>
      </c>
      <c r="AI200" s="91" t="s">
        <v>37</v>
      </c>
      <c r="AJ200" s="176" t="s">
        <v>38</v>
      </c>
      <c r="AK200" s="273"/>
    </row>
    <row r="201" spans="7:37" ht="18">
      <c r="G201" s="213"/>
      <c r="V201"/>
      <c r="Y201" s="1">
        <v>1</v>
      </c>
      <c r="Z201" s="2" t="s">
        <v>43</v>
      </c>
      <c r="AA201" s="2"/>
      <c r="AB201" s="2"/>
      <c r="AC201" s="3">
        <v>750</v>
      </c>
      <c r="AD201" s="4">
        <v>5583</v>
      </c>
      <c r="AE201" s="5">
        <f>AD201*AC201</f>
        <v>4187250</v>
      </c>
      <c r="AF201" s="6">
        <v>321</v>
      </c>
      <c r="AG201" s="7">
        <f>AF201*AC201</f>
        <v>240750</v>
      </c>
      <c r="AH201" s="5">
        <f>AE201</f>
        <v>4187250</v>
      </c>
      <c r="AI201" s="8">
        <f>AG201</f>
        <v>240750</v>
      </c>
      <c r="AJ201" s="177">
        <f>AH201+AI201</f>
        <v>4428000</v>
      </c>
      <c r="AK201" s="273"/>
    </row>
    <row r="202" spans="7:37" ht="18">
      <c r="H202" s="213"/>
      <c r="V202"/>
      <c r="Y202" s="1">
        <v>2</v>
      </c>
      <c r="Z202" s="2" t="s">
        <v>44</v>
      </c>
      <c r="AA202" s="2"/>
      <c r="AB202" s="2"/>
      <c r="AC202" s="3">
        <v>200</v>
      </c>
      <c r="AD202" s="4">
        <v>360</v>
      </c>
      <c r="AE202" s="5">
        <f t="shared" ref="AE202" si="106">AD202*AC202</f>
        <v>72000</v>
      </c>
      <c r="AF202" s="6">
        <v>21</v>
      </c>
      <c r="AG202" s="7">
        <f t="shared" ref="AG202" si="107">AF202*AC202</f>
        <v>4200</v>
      </c>
      <c r="AH202" s="5">
        <f t="shared" ref="AH202" si="108">AE202</f>
        <v>72000</v>
      </c>
      <c r="AI202" s="8">
        <f t="shared" ref="AI202" si="109">AG202</f>
        <v>4200</v>
      </c>
      <c r="AJ202" s="177">
        <f t="shared" ref="AJ202" si="110">AH202+AI202</f>
        <v>76200</v>
      </c>
      <c r="AK202" s="273"/>
    </row>
    <row r="203" spans="7:37" ht="18">
      <c r="V203"/>
      <c r="Y203" s="1"/>
      <c r="Z203" s="2"/>
      <c r="AA203" s="2"/>
      <c r="AB203" s="2"/>
      <c r="AC203" s="3"/>
      <c r="AD203" s="4"/>
      <c r="AE203" s="5"/>
      <c r="AF203" s="6"/>
      <c r="AG203" s="7"/>
      <c r="AH203" s="5"/>
      <c r="AI203" s="8"/>
      <c r="AJ203" s="177"/>
      <c r="AK203" s="273"/>
    </row>
    <row r="204" spans="7:37" ht="18">
      <c r="G204" s="213"/>
      <c r="V204"/>
      <c r="Y204" s="1"/>
      <c r="Z204" s="2"/>
      <c r="AA204" s="2"/>
      <c r="AB204" s="2"/>
      <c r="AC204" s="3"/>
      <c r="AD204" s="4"/>
      <c r="AE204" s="5"/>
      <c r="AF204" s="6"/>
      <c r="AG204" s="7"/>
      <c r="AH204" s="5"/>
      <c r="AI204" s="8"/>
      <c r="AJ204" s="177"/>
      <c r="AK204" s="273"/>
    </row>
    <row r="205" spans="7:37" ht="18.75" thickBot="1">
      <c r="H205" s="213"/>
      <c r="V205"/>
      <c r="Y205" s="10"/>
      <c r="Z205" s="11"/>
      <c r="AA205" s="11"/>
      <c r="AB205" s="11"/>
      <c r="AC205" s="12"/>
      <c r="AD205" s="13"/>
      <c r="AE205" s="14"/>
      <c r="AF205" s="15"/>
      <c r="AG205" s="16"/>
      <c r="AH205" s="14"/>
      <c r="AI205" s="17"/>
      <c r="AJ205" s="178"/>
      <c r="AK205" s="273"/>
    </row>
    <row r="206" spans="7:37" ht="19.5" thickTop="1" thickBot="1">
      <c r="V206"/>
      <c r="X206" s="271">
        <f>AK199</f>
        <v>7</v>
      </c>
      <c r="Y206" s="347"/>
      <c r="Z206" s="20" t="s">
        <v>50</v>
      </c>
      <c r="AA206" s="20"/>
      <c r="AB206" s="20"/>
      <c r="AC206" s="21"/>
      <c r="AD206" s="22">
        <f t="shared" ref="AD206:AJ206" si="111">SUM(AD201:AD205)</f>
        <v>5943</v>
      </c>
      <c r="AE206" s="23">
        <f t="shared" si="111"/>
        <v>4259250</v>
      </c>
      <c r="AF206" s="24">
        <f t="shared" si="111"/>
        <v>342</v>
      </c>
      <c r="AG206" s="25">
        <f t="shared" si="111"/>
        <v>244950</v>
      </c>
      <c r="AH206" s="23">
        <f t="shared" si="111"/>
        <v>4259250</v>
      </c>
      <c r="AI206" s="26">
        <f t="shared" si="111"/>
        <v>244950</v>
      </c>
      <c r="AJ206" s="37">
        <f t="shared" si="111"/>
        <v>4504200</v>
      </c>
      <c r="AK206" s="273"/>
    </row>
    <row r="207" spans="7:37" ht="18.75" thickTop="1">
      <c r="G207" s="213"/>
      <c r="V207"/>
      <c r="Y207" s="47"/>
      <c r="Z207" s="350" t="s">
        <v>48</v>
      </c>
      <c r="AA207" s="350"/>
      <c r="AB207" s="350"/>
      <c r="AC207" s="49">
        <v>0</v>
      </c>
      <c r="AD207" s="50">
        <v>0</v>
      </c>
      <c r="AE207" s="51">
        <v>0</v>
      </c>
      <c r="AF207" s="53">
        <v>0</v>
      </c>
      <c r="AG207" s="51">
        <v>0</v>
      </c>
      <c r="AH207" s="51">
        <v>0</v>
      </c>
      <c r="AI207" s="51">
        <v>0</v>
      </c>
      <c r="AJ207" s="179">
        <v>0</v>
      </c>
      <c r="AK207" s="273"/>
    </row>
    <row r="208" spans="7:37" ht="18">
      <c r="H208" s="213"/>
      <c r="V208"/>
      <c r="Y208" s="1">
        <v>4</v>
      </c>
      <c r="Z208" s="2" t="s">
        <v>45</v>
      </c>
      <c r="AA208" s="2"/>
      <c r="AB208" s="2"/>
      <c r="AC208" s="3">
        <v>20</v>
      </c>
      <c r="AD208" s="4">
        <v>5583</v>
      </c>
      <c r="AE208" s="5">
        <f t="shared" ref="AE208:AE210" si="112">AD208*AC208</f>
        <v>111660</v>
      </c>
      <c r="AF208" s="6">
        <v>321</v>
      </c>
      <c r="AG208" s="5">
        <f t="shared" ref="AG208:AG209" si="113">AF208*AC208</f>
        <v>6420</v>
      </c>
      <c r="AH208" s="5">
        <f>AE208</f>
        <v>111660</v>
      </c>
      <c r="AI208" s="5">
        <f t="shared" ref="AI208:AI209" si="114">AG208</f>
        <v>6420</v>
      </c>
      <c r="AJ208" s="177">
        <f t="shared" ref="AJ208:AJ209" si="115">AH208+AI208</f>
        <v>118080</v>
      </c>
      <c r="AK208" s="273"/>
    </row>
    <row r="209" spans="7:37" ht="18">
      <c r="V209"/>
      <c r="Y209" s="1">
        <v>5</v>
      </c>
      <c r="Z209" s="2" t="s">
        <v>194</v>
      </c>
      <c r="AA209" s="2"/>
      <c r="AB209" s="2"/>
      <c r="AC209" s="3">
        <v>10</v>
      </c>
      <c r="AD209" s="4">
        <v>0</v>
      </c>
      <c r="AE209" s="5">
        <f t="shared" si="112"/>
        <v>0</v>
      </c>
      <c r="AF209" s="6">
        <v>342</v>
      </c>
      <c r="AG209" s="5">
        <f t="shared" si="113"/>
        <v>3420</v>
      </c>
      <c r="AH209" s="5">
        <f t="shared" ref="AH209:AH210" si="116">AE209</f>
        <v>0</v>
      </c>
      <c r="AI209" s="5">
        <f t="shared" si="114"/>
        <v>3420</v>
      </c>
      <c r="AJ209" s="177">
        <f t="shared" si="115"/>
        <v>3420</v>
      </c>
      <c r="AK209" s="273"/>
    </row>
    <row r="210" spans="7:37" ht="18">
      <c r="G210" s="213"/>
      <c r="V210"/>
      <c r="Y210" s="1">
        <v>6</v>
      </c>
      <c r="Z210" s="2" t="s">
        <v>46</v>
      </c>
      <c r="AA210" s="2"/>
      <c r="AB210" s="2"/>
      <c r="AC210" s="3"/>
      <c r="AD210" s="4"/>
      <c r="AE210" s="5">
        <f t="shared" si="112"/>
        <v>0</v>
      </c>
      <c r="AF210" s="6"/>
      <c r="AG210" s="5">
        <v>58000</v>
      </c>
      <c r="AH210" s="5">
        <f t="shared" si="116"/>
        <v>0</v>
      </c>
      <c r="AI210" s="5">
        <f>AG210</f>
        <v>58000</v>
      </c>
      <c r="AJ210" s="177">
        <f>AH210+AI210</f>
        <v>58000</v>
      </c>
      <c r="AK210" s="273"/>
    </row>
    <row r="211" spans="7:37" ht="18">
      <c r="H211" s="213"/>
      <c r="V211"/>
      <c r="Y211" s="10"/>
      <c r="Z211" s="11"/>
      <c r="AA211" s="11"/>
      <c r="AB211" s="11"/>
      <c r="AC211" s="12"/>
      <c r="AD211" s="13"/>
      <c r="AE211" s="52"/>
      <c r="AF211" s="15"/>
      <c r="AG211" s="52"/>
      <c r="AH211" s="52"/>
      <c r="AI211" s="52"/>
      <c r="AJ211" s="178"/>
      <c r="AK211" s="273"/>
    </row>
    <row r="212" spans="7:37" ht="18.75" thickBot="1">
      <c r="V212"/>
      <c r="Y212" s="32"/>
      <c r="Z212" s="33" t="s">
        <v>49</v>
      </c>
      <c r="AA212" s="33"/>
      <c r="AB212" s="33"/>
      <c r="AC212" s="34"/>
      <c r="AD212" s="34">
        <f>SUM(AD207:AD211)</f>
        <v>5583</v>
      </c>
      <c r="AE212" s="34">
        <f t="shared" ref="AE212:AJ212" si="117">SUM(AE207:AE211)</f>
        <v>111660</v>
      </c>
      <c r="AF212" s="34">
        <f t="shared" si="117"/>
        <v>663</v>
      </c>
      <c r="AG212" s="34">
        <f t="shared" si="117"/>
        <v>67840</v>
      </c>
      <c r="AH212" s="34">
        <f t="shared" si="117"/>
        <v>111660</v>
      </c>
      <c r="AI212" s="34">
        <f t="shared" si="117"/>
        <v>67840</v>
      </c>
      <c r="AJ212" s="180">
        <f t="shared" si="117"/>
        <v>179500</v>
      </c>
      <c r="AK212" s="273"/>
    </row>
    <row r="213" spans="7:37" ht="19.5" thickTop="1" thickBot="1">
      <c r="G213" s="213"/>
      <c r="V213"/>
      <c r="X213" s="271">
        <f>10000+X206</f>
        <v>10007</v>
      </c>
      <c r="Y213" s="347"/>
      <c r="Z213" s="20" t="s">
        <v>11</v>
      </c>
      <c r="AA213" s="20"/>
      <c r="AB213" s="36"/>
      <c r="AC213" s="21"/>
      <c r="AD213" s="22">
        <v>0</v>
      </c>
      <c r="AE213" s="23">
        <f>AE206+AE212</f>
        <v>4370910</v>
      </c>
      <c r="AF213" s="37">
        <v>0</v>
      </c>
      <c r="AG213" s="55">
        <f>AG206+AG212</f>
        <v>312790</v>
      </c>
      <c r="AH213" s="39">
        <f>AH206+AH212</f>
        <v>4370910</v>
      </c>
      <c r="AI213" s="40">
        <f>AI206+AI212</f>
        <v>312790</v>
      </c>
      <c r="AJ213" s="37">
        <f>AJ206+AJ212</f>
        <v>4683700</v>
      </c>
      <c r="AK213" s="273"/>
    </row>
    <row r="214" spans="7:37" ht="18.75" thickTop="1">
      <c r="H214" s="213"/>
      <c r="V214"/>
      <c r="Y214" s="28"/>
      <c r="Z214" s="41" t="s">
        <v>12</v>
      </c>
      <c r="AA214" s="29">
        <v>0</v>
      </c>
      <c r="AB214" s="29">
        <v>0</v>
      </c>
      <c r="AC214" s="30">
        <v>0</v>
      </c>
      <c r="AD214" s="30">
        <v>0</v>
      </c>
      <c r="AE214" s="30">
        <v>0</v>
      </c>
      <c r="AF214" s="30">
        <v>0</v>
      </c>
      <c r="AG214" s="30">
        <v>0</v>
      </c>
      <c r="AH214" s="30">
        <v>0</v>
      </c>
      <c r="AI214" s="31">
        <v>0</v>
      </c>
      <c r="AJ214" s="31">
        <v>0</v>
      </c>
      <c r="AK214" s="273"/>
    </row>
    <row r="215" spans="7:37" ht="18">
      <c r="V215"/>
      <c r="Y215" s="1"/>
      <c r="Z215" s="43" t="s">
        <v>22</v>
      </c>
      <c r="AA215" s="2"/>
      <c r="AB215" s="2"/>
      <c r="AC215" s="3"/>
      <c r="AD215" s="3">
        <v>0</v>
      </c>
      <c r="AE215" s="44">
        <f>AE206*5%</f>
        <v>212962.5</v>
      </c>
      <c r="AF215" s="44">
        <v>0</v>
      </c>
      <c r="AG215" s="150">
        <f>AG206*5%</f>
        <v>12247.5</v>
      </c>
      <c r="AH215" s="44">
        <f>AH206*5%</f>
        <v>212962.5</v>
      </c>
      <c r="AI215" s="45">
        <f>AI206*5%</f>
        <v>12247.5</v>
      </c>
      <c r="AJ215" s="272">
        <f>AH215+AI215</f>
        <v>225210</v>
      </c>
      <c r="AK215" s="273"/>
    </row>
    <row r="216" spans="7:37" ht="18">
      <c r="G216" s="213"/>
      <c r="V216"/>
      <c r="Y216" s="1"/>
      <c r="Z216" s="43" t="s">
        <v>53</v>
      </c>
      <c r="AA216" s="2"/>
      <c r="AB216" s="2"/>
      <c r="AC216" s="3"/>
      <c r="AD216" s="3"/>
      <c r="AE216" s="44"/>
      <c r="AF216" s="44"/>
      <c r="AG216" s="44"/>
      <c r="AH216" s="44">
        <v>0</v>
      </c>
      <c r="AI216" s="45">
        <v>0</v>
      </c>
      <c r="AJ216" s="45">
        <f>AH216+AI216</f>
        <v>0</v>
      </c>
      <c r="AK216" s="273"/>
    </row>
    <row r="217" spans="7:37" ht="18">
      <c r="H217" s="213"/>
      <c r="V217"/>
      <c r="Y217" s="1"/>
      <c r="Z217" s="43" t="s">
        <v>56</v>
      </c>
      <c r="AA217" s="2"/>
      <c r="AB217" s="2"/>
      <c r="AC217" s="3"/>
      <c r="AD217" s="3"/>
      <c r="AE217" s="44"/>
      <c r="AF217" s="44"/>
      <c r="AG217" s="44"/>
      <c r="AH217" s="44">
        <v>3938982.5</v>
      </c>
      <c r="AI217" s="45">
        <v>218965</v>
      </c>
      <c r="AJ217" s="45">
        <f t="shared" ref="AJ217:AJ220" si="118">AH217+AI217</f>
        <v>4157947.5</v>
      </c>
      <c r="AK217" s="273"/>
    </row>
    <row r="218" spans="7:37" ht="18">
      <c r="V218"/>
      <c r="Y218" s="1"/>
      <c r="Z218" s="71" t="s">
        <v>57</v>
      </c>
      <c r="AA218" s="2"/>
      <c r="AB218" s="2"/>
      <c r="AC218" s="3"/>
      <c r="AD218" s="3"/>
      <c r="AE218" s="44"/>
      <c r="AF218" s="44"/>
      <c r="AG218" s="44"/>
      <c r="AH218" s="44">
        <v>0</v>
      </c>
      <c r="AI218" s="45">
        <v>0</v>
      </c>
      <c r="AJ218" s="45">
        <f t="shared" si="118"/>
        <v>0</v>
      </c>
      <c r="AK218" s="273"/>
    </row>
    <row r="219" spans="7:37" ht="18">
      <c r="G219" s="213"/>
      <c r="V219"/>
      <c r="Y219" s="1"/>
      <c r="Z219" s="43" t="s">
        <v>55</v>
      </c>
      <c r="AA219" s="2"/>
      <c r="AB219" s="2"/>
      <c r="AC219" s="3"/>
      <c r="AD219" s="3"/>
      <c r="AE219" s="44"/>
      <c r="AF219" s="44"/>
      <c r="AG219" s="44"/>
      <c r="AH219" s="44">
        <v>58000</v>
      </c>
      <c r="AI219" s="45">
        <v>0</v>
      </c>
      <c r="AJ219" s="45">
        <f t="shared" si="118"/>
        <v>58000</v>
      </c>
      <c r="AK219" s="273"/>
    </row>
    <row r="220" spans="7:37" ht="18">
      <c r="H220" s="213"/>
      <c r="V220"/>
      <c r="Y220" s="1"/>
      <c r="Z220" s="43" t="s">
        <v>54</v>
      </c>
      <c r="AA220" s="2"/>
      <c r="AB220" s="2"/>
      <c r="AC220" s="3"/>
      <c r="AD220" s="3"/>
      <c r="AE220" s="44"/>
      <c r="AF220" s="44"/>
      <c r="AG220" s="44"/>
      <c r="AH220" s="44">
        <v>0</v>
      </c>
      <c r="AI220" s="45">
        <v>0</v>
      </c>
      <c r="AJ220" s="45">
        <f t="shared" si="118"/>
        <v>0</v>
      </c>
      <c r="AK220" s="273"/>
    </row>
    <row r="221" spans="7:37" ht="18.75" thickBot="1">
      <c r="V221"/>
      <c r="Y221" s="111"/>
      <c r="Z221" s="72" t="s">
        <v>13</v>
      </c>
      <c r="AA221" s="72"/>
      <c r="AB221" s="72"/>
      <c r="AC221" s="73"/>
      <c r="AD221" s="73"/>
      <c r="AE221" s="73"/>
      <c r="AF221" s="73"/>
      <c r="AG221" s="73"/>
      <c r="AH221" s="74">
        <f>SUM(AH214:AH220)</f>
        <v>4209945</v>
      </c>
      <c r="AI221" s="75">
        <f>SUM(AI214:AI220)</f>
        <v>231212.5</v>
      </c>
      <c r="AJ221" s="75">
        <f>SUM(AJ214:AJ220)</f>
        <v>4441157.5</v>
      </c>
      <c r="AK221" s="273"/>
    </row>
    <row r="222" spans="7:37" ht="19.5" thickTop="1" thickBot="1">
      <c r="G222" s="213"/>
      <c r="V222"/>
      <c r="Y222" s="347"/>
      <c r="Z222" s="20" t="s">
        <v>14</v>
      </c>
      <c r="AA222" s="20"/>
      <c r="AB222" s="20"/>
      <c r="AC222" s="21"/>
      <c r="AD222" s="21"/>
      <c r="AE222" s="21"/>
      <c r="AF222" s="21"/>
      <c r="AG222" s="21" t="s">
        <v>63</v>
      </c>
      <c r="AH222" s="21">
        <f>AJ222*50%</f>
        <v>121271.25</v>
      </c>
      <c r="AI222" s="121">
        <f>AJ222*50%</f>
        <v>121271.25</v>
      </c>
      <c r="AJ222" s="38">
        <f>AJ213-AJ221</f>
        <v>242542.5</v>
      </c>
      <c r="AK222" s="273"/>
    </row>
    <row r="223" spans="7:37" ht="17.25" thickTop="1" thickBot="1">
      <c r="H223" s="213"/>
      <c r="V223"/>
      <c r="Y223" s="365" t="s">
        <v>16</v>
      </c>
      <c r="Z223" s="366"/>
      <c r="AA223" s="366"/>
      <c r="AB223" s="366"/>
      <c r="AC223" s="366"/>
      <c r="AD223" s="366"/>
      <c r="AE223" s="367"/>
      <c r="AF223" s="127"/>
      <c r="AG223" s="20"/>
      <c r="AH223" s="125">
        <v>43586</v>
      </c>
      <c r="AI223" s="125">
        <v>43525</v>
      </c>
      <c r="AJ223" s="348"/>
      <c r="AK223" s="273"/>
    </row>
    <row r="224" spans="7:37" ht="18.75" thickTop="1">
      <c r="V224"/>
      <c r="Y224" s="346"/>
      <c r="Z224" s="122" t="s">
        <v>17</v>
      </c>
      <c r="AA224" s="122"/>
      <c r="AB224" s="122" t="s">
        <v>18</v>
      </c>
      <c r="AC224" s="346"/>
      <c r="AD224" s="368" t="s">
        <v>19</v>
      </c>
      <c r="AE224" s="368"/>
      <c r="AF224" s="368"/>
      <c r="AG224" s="349"/>
      <c r="AH224" s="368" t="s">
        <v>19</v>
      </c>
      <c r="AI224" s="368"/>
      <c r="AJ224" s="368"/>
      <c r="AK224" s="273"/>
    </row>
    <row r="225" spans="7:37">
      <c r="G225" s="213"/>
      <c r="V225"/>
      <c r="Y225" s="169"/>
      <c r="Z225" s="169"/>
      <c r="AA225" s="169"/>
      <c r="AB225" s="169"/>
      <c r="AC225" s="169"/>
      <c r="AD225" s="169"/>
      <c r="AE225" s="169"/>
      <c r="AF225" s="169"/>
      <c r="AG225" s="169"/>
      <c r="AH225" s="169"/>
      <c r="AI225" s="169"/>
      <c r="AJ225" s="169"/>
      <c r="AK225" s="273"/>
    </row>
    <row r="226" spans="7:37">
      <c r="H226" s="213"/>
      <c r="V226"/>
      <c r="AK226" s="273"/>
    </row>
    <row r="227" spans="7:37">
      <c r="V227"/>
      <c r="AK227" s="273"/>
    </row>
    <row r="228" spans="7:37">
      <c r="G228" s="213"/>
      <c r="V228"/>
      <c r="AK228" s="273"/>
    </row>
    <row r="229" spans="7:37">
      <c r="H229" s="213"/>
      <c r="V229"/>
      <c r="AJ229" s="213"/>
      <c r="AK229" s="273"/>
    </row>
    <row r="230" spans="7:37">
      <c r="V230"/>
      <c r="AK230" s="273"/>
    </row>
    <row r="231" spans="7:37">
      <c r="G231" s="213"/>
      <c r="V231"/>
      <c r="AG231" s="213"/>
      <c r="AK231" s="273"/>
    </row>
    <row r="232" spans="7:37">
      <c r="H232" s="213"/>
      <c r="V232"/>
      <c r="AK232" s="273"/>
    </row>
    <row r="233" spans="7:37">
      <c r="V233"/>
      <c r="AK233" s="273"/>
    </row>
    <row r="234" spans="7:37">
      <c r="G234" s="213"/>
      <c r="V234"/>
      <c r="AK234" s="273"/>
    </row>
    <row r="235" spans="7:37">
      <c r="H235" s="213"/>
      <c r="V235"/>
      <c r="AK235" s="273"/>
    </row>
    <row r="236" spans="7:37">
      <c r="V236"/>
      <c r="AK236" s="273"/>
    </row>
    <row r="237" spans="7:37">
      <c r="G237" s="213"/>
      <c r="V237"/>
      <c r="AK237" s="273"/>
    </row>
    <row r="238" spans="7:37">
      <c r="H238" s="213"/>
      <c r="V238"/>
      <c r="AK238" s="273"/>
    </row>
    <row r="239" spans="7:37">
      <c r="V239"/>
      <c r="AK239" s="273"/>
    </row>
    <row r="240" spans="7:37">
      <c r="G240" s="213"/>
      <c r="V240"/>
      <c r="AK240" s="273"/>
    </row>
    <row r="241" spans="7:37">
      <c r="H241" s="213"/>
      <c r="V241"/>
      <c r="AK241" s="273"/>
    </row>
    <row r="242" spans="7:37">
      <c r="V242"/>
      <c r="AK242" s="273"/>
    </row>
    <row r="243" spans="7:37">
      <c r="G243" s="213"/>
      <c r="V243"/>
      <c r="AK243" s="273"/>
    </row>
    <row r="244" spans="7:37">
      <c r="H244" s="213"/>
      <c r="V244"/>
      <c r="AK244" s="273"/>
    </row>
    <row r="245" spans="7:37">
      <c r="V245"/>
      <c r="AK245" s="273"/>
    </row>
    <row r="246" spans="7:37">
      <c r="G246" s="213"/>
      <c r="V246"/>
      <c r="AK246" s="273"/>
    </row>
    <row r="247" spans="7:37">
      <c r="H247" s="213"/>
      <c r="V247"/>
      <c r="AK247" s="273"/>
    </row>
    <row r="248" spans="7:37">
      <c r="V248"/>
      <c r="AK248" s="273"/>
    </row>
    <row r="249" spans="7:37">
      <c r="G249" s="213"/>
      <c r="V249"/>
      <c r="AK249" s="273"/>
    </row>
    <row r="250" spans="7:37">
      <c r="H250" s="213"/>
      <c r="V250"/>
      <c r="AK250" s="273"/>
    </row>
    <row r="251" spans="7:37">
      <c r="V251"/>
      <c r="AK251" s="273"/>
    </row>
    <row r="252" spans="7:37">
      <c r="G252" s="213"/>
      <c r="V252"/>
      <c r="AK252" s="273"/>
    </row>
    <row r="253" spans="7:37">
      <c r="H253" s="213"/>
      <c r="V253"/>
      <c r="AK253" s="273"/>
    </row>
    <row r="254" spans="7:37">
      <c r="V254"/>
      <c r="AK254" s="273"/>
    </row>
    <row r="255" spans="7:37">
      <c r="G255" s="213"/>
      <c r="V255"/>
      <c r="AK255" s="273"/>
    </row>
    <row r="256" spans="7:37">
      <c r="H256" s="213"/>
      <c r="V256"/>
      <c r="AK256" s="273"/>
    </row>
    <row r="257" spans="7:37">
      <c r="V257"/>
      <c r="AK257" s="273"/>
    </row>
    <row r="258" spans="7:37">
      <c r="G258" s="213"/>
      <c r="V258"/>
      <c r="AK258" s="273"/>
    </row>
    <row r="259" spans="7:37">
      <c r="H259" s="213"/>
      <c r="V259"/>
      <c r="AK259" s="273"/>
    </row>
    <row r="260" spans="7:37">
      <c r="V260"/>
      <c r="AK260" s="273"/>
    </row>
    <row r="261" spans="7:37">
      <c r="G261" s="213"/>
      <c r="V261"/>
      <c r="AK261" s="273"/>
    </row>
    <row r="262" spans="7:37">
      <c r="H262" s="213"/>
      <c r="V262"/>
      <c r="AK262" s="273"/>
    </row>
    <row r="263" spans="7:37">
      <c r="V263"/>
      <c r="AK263" s="273"/>
    </row>
    <row r="264" spans="7:37">
      <c r="G264" s="213"/>
      <c r="V264"/>
      <c r="AK264" s="273"/>
    </row>
    <row r="265" spans="7:37">
      <c r="H265" s="213"/>
      <c r="V265"/>
      <c r="AK265" s="273"/>
    </row>
    <row r="266" spans="7:37">
      <c r="V266"/>
      <c r="AK266" s="273"/>
    </row>
    <row r="267" spans="7:37">
      <c r="G267" s="213"/>
      <c r="V267"/>
      <c r="AK267" s="273"/>
    </row>
    <row r="268" spans="7:37">
      <c r="H268" s="213"/>
      <c r="V268"/>
      <c r="AK268" s="273"/>
    </row>
    <row r="269" spans="7:37">
      <c r="V269"/>
      <c r="AK269" s="273"/>
    </row>
    <row r="270" spans="7:37">
      <c r="G270" s="213"/>
      <c r="V270"/>
      <c r="AK270" s="273"/>
    </row>
    <row r="271" spans="7:37">
      <c r="H271" s="213"/>
      <c r="V271"/>
      <c r="AK271" s="273"/>
    </row>
    <row r="272" spans="7:37">
      <c r="V272"/>
      <c r="AK272" s="273"/>
    </row>
    <row r="273" spans="7:37">
      <c r="G273" s="213"/>
      <c r="V273"/>
      <c r="AK273" s="273"/>
    </row>
    <row r="274" spans="7:37">
      <c r="H274" s="213"/>
      <c r="V274"/>
      <c r="AK274" s="273"/>
    </row>
    <row r="275" spans="7:37">
      <c r="V275"/>
      <c r="AK275" s="273"/>
    </row>
    <row r="276" spans="7:37">
      <c r="V276"/>
      <c r="AK276" s="273"/>
    </row>
    <row r="277" spans="7:37">
      <c r="V277"/>
      <c r="AK277" s="273"/>
    </row>
    <row r="278" spans="7:37">
      <c r="V278"/>
      <c r="AK278" s="273"/>
    </row>
    <row r="279" spans="7:37">
      <c r="V279"/>
      <c r="AK279" s="273"/>
    </row>
    <row r="280" spans="7:37">
      <c r="V280"/>
      <c r="AK280" s="273"/>
    </row>
    <row r="281" spans="7:37">
      <c r="V281"/>
      <c r="AK281" s="273"/>
    </row>
    <row r="282" spans="7:37">
      <c r="V282"/>
      <c r="AK282" s="273"/>
    </row>
    <row r="283" spans="7:37">
      <c r="V283"/>
      <c r="AK283" s="273"/>
    </row>
    <row r="284" spans="7:37">
      <c r="V284"/>
      <c r="AK284" s="273"/>
    </row>
    <row r="285" spans="7:37">
      <c r="V285"/>
      <c r="AK285" s="273"/>
    </row>
    <row r="286" spans="7:37">
      <c r="V286"/>
      <c r="AK286" s="273"/>
    </row>
    <row r="287" spans="7:37">
      <c r="V287"/>
      <c r="AK287" s="273"/>
    </row>
    <row r="288" spans="7:37">
      <c r="V288"/>
      <c r="AK288" s="273"/>
    </row>
    <row r="289" spans="22:37">
      <c r="V289"/>
      <c r="AK289" s="273"/>
    </row>
    <row r="290" spans="22:37">
      <c r="V290"/>
      <c r="AK290" s="273"/>
    </row>
    <row r="291" spans="22:37">
      <c r="V291"/>
      <c r="AK291" s="273"/>
    </row>
    <row r="292" spans="22:37">
      <c r="V292"/>
      <c r="AK292" s="273"/>
    </row>
    <row r="293" spans="22:37">
      <c r="V293"/>
      <c r="AK293" s="273"/>
    </row>
    <row r="294" spans="22:37">
      <c r="V294"/>
      <c r="AK294" s="273"/>
    </row>
    <row r="295" spans="22:37">
      <c r="V295"/>
      <c r="AK295" s="273"/>
    </row>
    <row r="296" spans="22:37">
      <c r="V296"/>
      <c r="AK296" s="273"/>
    </row>
    <row r="297" spans="22:37">
      <c r="V297"/>
      <c r="AK297" s="273"/>
    </row>
    <row r="298" spans="22:37">
      <c r="V298"/>
      <c r="AK298" s="273"/>
    </row>
    <row r="299" spans="22:37">
      <c r="V299"/>
      <c r="AK299" s="273"/>
    </row>
    <row r="300" spans="22:37">
      <c r="V300"/>
      <c r="AK300" s="273"/>
    </row>
    <row r="301" spans="22:37">
      <c r="V301"/>
      <c r="AK301" s="273"/>
    </row>
    <row r="302" spans="22:37">
      <c r="V302"/>
      <c r="AK302" s="273"/>
    </row>
    <row r="303" spans="22:37">
      <c r="V303"/>
      <c r="AK303" s="273"/>
    </row>
    <row r="304" spans="22:37">
      <c r="V304"/>
      <c r="AK304" s="273"/>
    </row>
    <row r="305" spans="22:37">
      <c r="V305"/>
      <c r="AK305" s="273"/>
    </row>
    <row r="306" spans="22:37">
      <c r="V306"/>
      <c r="AK306" s="273"/>
    </row>
    <row r="307" spans="22:37">
      <c r="V307"/>
      <c r="AK307" s="273"/>
    </row>
    <row r="308" spans="22:37">
      <c r="V308"/>
      <c r="AK308" s="273"/>
    </row>
    <row r="309" spans="22:37">
      <c r="V309"/>
      <c r="AK309" s="273"/>
    </row>
    <row r="310" spans="22:37">
      <c r="V310"/>
      <c r="AK310" s="273"/>
    </row>
    <row r="311" spans="22:37">
      <c r="V311"/>
      <c r="AK311" s="273"/>
    </row>
    <row r="312" spans="22:37">
      <c r="V312"/>
      <c r="AK312" s="273"/>
    </row>
    <row r="313" spans="22:37">
      <c r="V313"/>
      <c r="AK313" s="273"/>
    </row>
    <row r="314" spans="22:37">
      <c r="V314"/>
      <c r="AK314" s="273"/>
    </row>
    <row r="315" spans="22:37">
      <c r="V315"/>
      <c r="AK315" s="273"/>
    </row>
    <row r="316" spans="22:37">
      <c r="V316"/>
      <c r="AK316" s="273"/>
    </row>
    <row r="317" spans="22:37">
      <c r="V317"/>
      <c r="AK317" s="273"/>
    </row>
    <row r="318" spans="22:37">
      <c r="V318"/>
      <c r="AK318" s="273"/>
    </row>
    <row r="319" spans="22:37">
      <c r="V319"/>
      <c r="AK319" s="273"/>
    </row>
    <row r="320" spans="22:37">
      <c r="V320"/>
      <c r="AK320" s="273"/>
    </row>
    <row r="321" spans="22:37">
      <c r="V321"/>
      <c r="AK321" s="273"/>
    </row>
    <row r="322" spans="22:37">
      <c r="V322"/>
      <c r="AK322" s="273"/>
    </row>
    <row r="323" spans="22:37">
      <c r="V323"/>
      <c r="AK323" s="273"/>
    </row>
    <row r="324" spans="22:37">
      <c r="V324"/>
      <c r="AK324" s="273"/>
    </row>
    <row r="325" spans="22:37">
      <c r="V325"/>
      <c r="AK325" s="273"/>
    </row>
    <row r="326" spans="22:37">
      <c r="V326"/>
      <c r="AK326" s="273"/>
    </row>
    <row r="327" spans="22:37">
      <c r="V327"/>
      <c r="AK327" s="273"/>
    </row>
    <row r="328" spans="22:37">
      <c r="V328"/>
      <c r="AK328" s="273"/>
    </row>
    <row r="329" spans="22:37">
      <c r="V329"/>
      <c r="AK329" s="273"/>
    </row>
    <row r="330" spans="22:37">
      <c r="V330"/>
      <c r="AK330" s="273"/>
    </row>
    <row r="331" spans="22:37">
      <c r="V331"/>
      <c r="AK331" s="273"/>
    </row>
    <row r="332" spans="22:37">
      <c r="V332"/>
      <c r="AK332" s="273"/>
    </row>
    <row r="333" spans="22:37">
      <c r="V333"/>
      <c r="AK333" s="273"/>
    </row>
    <row r="334" spans="22:37">
      <c r="V334"/>
      <c r="AK334" s="273"/>
    </row>
    <row r="335" spans="22:37">
      <c r="V335"/>
      <c r="AK335" s="273"/>
    </row>
    <row r="336" spans="22:37">
      <c r="V336"/>
      <c r="AK336" s="273"/>
    </row>
    <row r="337" spans="22:37">
      <c r="V337"/>
      <c r="AK337" s="273"/>
    </row>
    <row r="338" spans="22:37">
      <c r="V338"/>
      <c r="AK338" s="273"/>
    </row>
    <row r="339" spans="22:37">
      <c r="V339"/>
      <c r="AK339" s="273"/>
    </row>
    <row r="340" spans="22:37">
      <c r="V340"/>
      <c r="AK340" s="273"/>
    </row>
    <row r="341" spans="22:37">
      <c r="V341"/>
      <c r="AK341" s="273"/>
    </row>
    <row r="342" spans="22:37">
      <c r="V342"/>
      <c r="AK342" s="273"/>
    </row>
    <row r="343" spans="22:37">
      <c r="V343"/>
      <c r="AK343" s="273"/>
    </row>
    <row r="344" spans="22:37">
      <c r="V344"/>
      <c r="AK344" s="273"/>
    </row>
    <row r="345" spans="22:37">
      <c r="V345"/>
      <c r="AK345" s="273"/>
    </row>
    <row r="346" spans="22:37">
      <c r="V346"/>
      <c r="AK346" s="273"/>
    </row>
    <row r="347" spans="22:37">
      <c r="V347"/>
      <c r="AK347" s="273"/>
    </row>
    <row r="348" spans="22:37">
      <c r="V348"/>
      <c r="AK348" s="273"/>
    </row>
    <row r="349" spans="22:37">
      <c r="V349"/>
      <c r="AK349" s="273"/>
    </row>
    <row r="350" spans="22:37">
      <c r="V350"/>
      <c r="AK350" s="273"/>
    </row>
    <row r="351" spans="22:37">
      <c r="V351"/>
      <c r="AK351" s="273"/>
    </row>
    <row r="352" spans="22:37">
      <c r="V352"/>
      <c r="AK352" s="273"/>
    </row>
    <row r="353" spans="22:37">
      <c r="V353"/>
      <c r="AK353" s="273"/>
    </row>
    <row r="354" spans="22:37">
      <c r="V354"/>
      <c r="AK354" s="273"/>
    </row>
    <row r="355" spans="22:37">
      <c r="V355"/>
      <c r="AK355" s="273"/>
    </row>
    <row r="356" spans="22:37">
      <c r="V356"/>
      <c r="AK356" s="273"/>
    </row>
    <row r="357" spans="22:37">
      <c r="V357"/>
      <c r="AK357" s="273"/>
    </row>
    <row r="358" spans="22:37">
      <c r="V358"/>
      <c r="AK358" s="273"/>
    </row>
    <row r="359" spans="22:37">
      <c r="V359"/>
      <c r="AK359" s="273"/>
    </row>
    <row r="360" spans="22:37">
      <c r="V360"/>
      <c r="AK360" s="273"/>
    </row>
    <row r="361" spans="22:37">
      <c r="V361"/>
      <c r="AK361" s="273"/>
    </row>
    <row r="362" spans="22:37">
      <c r="V362"/>
      <c r="AK362" s="273"/>
    </row>
    <row r="363" spans="22:37">
      <c r="V363"/>
      <c r="AK363" s="273"/>
    </row>
    <row r="364" spans="22:37">
      <c r="V364"/>
      <c r="AK364" s="273"/>
    </row>
    <row r="365" spans="22:37">
      <c r="V365"/>
      <c r="AK365" s="273"/>
    </row>
    <row r="366" spans="22:37">
      <c r="V366"/>
      <c r="AK366" s="273"/>
    </row>
    <row r="367" spans="22:37">
      <c r="V367"/>
      <c r="AK367" s="273"/>
    </row>
    <row r="368" spans="22:37">
      <c r="V368"/>
      <c r="AK368" s="273"/>
    </row>
    <row r="369" spans="22:37">
      <c r="V369"/>
      <c r="AK369" s="273"/>
    </row>
    <row r="370" spans="22:37">
      <c r="V370"/>
      <c r="AK370" s="273"/>
    </row>
    <row r="371" spans="22:37">
      <c r="V371"/>
      <c r="AK371" s="273"/>
    </row>
    <row r="372" spans="22:37">
      <c r="V372"/>
      <c r="AK372" s="273"/>
    </row>
    <row r="373" spans="22:37">
      <c r="V373"/>
      <c r="AK373" s="273"/>
    </row>
    <row r="374" spans="22:37">
      <c r="V374"/>
      <c r="AK374" s="273"/>
    </row>
    <row r="375" spans="22:37">
      <c r="V375"/>
      <c r="AK375" s="273"/>
    </row>
    <row r="376" spans="22:37">
      <c r="V376"/>
      <c r="AK376" s="273"/>
    </row>
    <row r="377" spans="22:37">
      <c r="V377"/>
      <c r="AK377" s="273"/>
    </row>
    <row r="378" spans="22:37">
      <c r="V378"/>
      <c r="AK378" s="273"/>
    </row>
    <row r="379" spans="22:37">
      <c r="V379"/>
      <c r="AK379" s="273"/>
    </row>
    <row r="380" spans="22:37">
      <c r="V380"/>
      <c r="AK380" s="273"/>
    </row>
    <row r="381" spans="22:37">
      <c r="V381"/>
      <c r="AK381" s="273"/>
    </row>
    <row r="382" spans="22:37">
      <c r="V382"/>
      <c r="AK382" s="273"/>
    </row>
    <row r="383" spans="22:37">
      <c r="V383"/>
      <c r="AK383" s="273"/>
    </row>
    <row r="384" spans="22:37">
      <c r="V384"/>
      <c r="AK384" s="273"/>
    </row>
    <row r="385" spans="22:37">
      <c r="V385"/>
      <c r="AK385" s="273"/>
    </row>
    <row r="386" spans="22:37">
      <c r="V386"/>
      <c r="AK386" s="273"/>
    </row>
    <row r="387" spans="22:37">
      <c r="V387"/>
      <c r="AK387" s="273"/>
    </row>
    <row r="388" spans="22:37">
      <c r="V388"/>
      <c r="AK388" s="273"/>
    </row>
    <row r="389" spans="22:37">
      <c r="V389"/>
      <c r="AK389" s="273"/>
    </row>
    <row r="390" spans="22:37">
      <c r="V390"/>
      <c r="AK390" s="273"/>
    </row>
    <row r="391" spans="22:37">
      <c r="V391"/>
      <c r="AK391" s="273"/>
    </row>
    <row r="392" spans="22:37">
      <c r="V392"/>
      <c r="AK392" s="273"/>
    </row>
    <row r="393" spans="22:37">
      <c r="V393"/>
      <c r="AK393" s="273"/>
    </row>
    <row r="394" spans="22:37">
      <c r="V394"/>
      <c r="AK394" s="273"/>
    </row>
    <row r="395" spans="22:37">
      <c r="V395"/>
      <c r="AK395" s="273"/>
    </row>
    <row r="396" spans="22:37">
      <c r="V396"/>
      <c r="AK396" s="273"/>
    </row>
    <row r="397" spans="22:37">
      <c r="V397"/>
      <c r="AK397" s="273"/>
    </row>
    <row r="398" spans="22:37">
      <c r="V398"/>
      <c r="AK398" s="273"/>
    </row>
    <row r="399" spans="22:37">
      <c r="V399"/>
      <c r="AK399" s="273"/>
    </row>
    <row r="400" spans="22:37">
      <c r="V400"/>
      <c r="AK400" s="273"/>
    </row>
    <row r="401" spans="22:37">
      <c r="V401"/>
      <c r="AK401" s="273"/>
    </row>
    <row r="402" spans="22:37">
      <c r="V402"/>
      <c r="AK402" s="273"/>
    </row>
    <row r="403" spans="22:37">
      <c r="V403"/>
      <c r="AK403" s="273"/>
    </row>
    <row r="404" spans="22:37">
      <c r="V404"/>
      <c r="AK404" s="273"/>
    </row>
    <row r="405" spans="22:37">
      <c r="V405"/>
      <c r="AK405" s="273"/>
    </row>
    <row r="406" spans="22:37">
      <c r="V406"/>
      <c r="AK406" s="273"/>
    </row>
    <row r="407" spans="22:37">
      <c r="V407"/>
      <c r="AK407" s="273"/>
    </row>
    <row r="408" spans="22:37">
      <c r="V408"/>
      <c r="AK408" s="273"/>
    </row>
    <row r="409" spans="22:37">
      <c r="V409"/>
      <c r="AK409" s="273"/>
    </row>
    <row r="410" spans="22:37">
      <c r="V410"/>
      <c r="AK410" s="273"/>
    </row>
    <row r="411" spans="22:37">
      <c r="V411"/>
      <c r="AK411" s="273"/>
    </row>
    <row r="412" spans="22:37">
      <c r="V412"/>
      <c r="AK412" s="273"/>
    </row>
    <row r="413" spans="22:37">
      <c r="V413"/>
      <c r="AK413" s="273"/>
    </row>
    <row r="414" spans="22:37">
      <c r="V414"/>
      <c r="AK414" s="273"/>
    </row>
    <row r="415" spans="22:37">
      <c r="V415"/>
      <c r="AK415" s="273"/>
    </row>
    <row r="416" spans="22:37">
      <c r="V416"/>
      <c r="AK416" s="273"/>
    </row>
    <row r="417" spans="22:37">
      <c r="V417"/>
      <c r="AK417" s="273"/>
    </row>
    <row r="418" spans="22:37">
      <c r="V418"/>
      <c r="AK418" s="273"/>
    </row>
    <row r="419" spans="22:37">
      <c r="V419"/>
      <c r="AK419" s="273"/>
    </row>
    <row r="420" spans="22:37">
      <c r="V420"/>
      <c r="AK420" s="273"/>
    </row>
    <row r="421" spans="22:37">
      <c r="V421"/>
      <c r="AK421" s="273"/>
    </row>
    <row r="422" spans="22:37">
      <c r="V422"/>
      <c r="AK422" s="273"/>
    </row>
    <row r="423" spans="22:37">
      <c r="V423"/>
      <c r="AK423" s="273"/>
    </row>
    <row r="424" spans="22:37">
      <c r="V424"/>
      <c r="AK424" s="273"/>
    </row>
    <row r="425" spans="22:37">
      <c r="V425"/>
      <c r="AK425" s="273"/>
    </row>
    <row r="426" spans="22:37">
      <c r="V426"/>
      <c r="AK426" s="273"/>
    </row>
    <row r="427" spans="22:37">
      <c r="V427"/>
      <c r="AK427" s="273"/>
    </row>
    <row r="428" spans="22:37">
      <c r="V428"/>
      <c r="AK428" s="273"/>
    </row>
    <row r="429" spans="22:37">
      <c r="V429"/>
      <c r="AK429" s="273"/>
    </row>
    <row r="430" spans="22:37">
      <c r="V430"/>
      <c r="AK430" s="273"/>
    </row>
    <row r="431" spans="22:37">
      <c r="V431"/>
      <c r="AK431" s="273"/>
    </row>
    <row r="432" spans="22:37">
      <c r="V432"/>
      <c r="AK432" s="273"/>
    </row>
    <row r="433" spans="22:37">
      <c r="V433"/>
      <c r="AK433" s="273"/>
    </row>
    <row r="434" spans="22:37">
      <c r="V434"/>
      <c r="AK434" s="273"/>
    </row>
    <row r="435" spans="22:37">
      <c r="V435"/>
      <c r="AK435" s="273"/>
    </row>
    <row r="436" spans="22:37">
      <c r="V436"/>
      <c r="AK436" s="273"/>
    </row>
    <row r="437" spans="22:37">
      <c r="V437"/>
      <c r="AK437" s="273"/>
    </row>
    <row r="438" spans="22:37">
      <c r="V438"/>
      <c r="AK438" s="273"/>
    </row>
    <row r="439" spans="22:37">
      <c r="V439"/>
      <c r="AK439" s="273"/>
    </row>
    <row r="440" spans="22:37">
      <c r="V440"/>
      <c r="AK440" s="273"/>
    </row>
    <row r="441" spans="22:37">
      <c r="V441"/>
      <c r="AK441" s="273"/>
    </row>
    <row r="442" spans="22:37">
      <c r="V442"/>
      <c r="AK442" s="273"/>
    </row>
    <row r="443" spans="22:37">
      <c r="V443"/>
      <c r="AK443" s="273"/>
    </row>
    <row r="444" spans="22:37">
      <c r="V444"/>
      <c r="AK444" s="273"/>
    </row>
    <row r="445" spans="22:37">
      <c r="V445"/>
      <c r="AK445" s="273"/>
    </row>
    <row r="446" spans="22:37">
      <c r="V446"/>
      <c r="AK446" s="273"/>
    </row>
    <row r="447" spans="22:37">
      <c r="V447"/>
      <c r="AK447" s="273"/>
    </row>
    <row r="448" spans="22:37">
      <c r="V448"/>
      <c r="AK448" s="273"/>
    </row>
    <row r="449" spans="22:37">
      <c r="V449"/>
      <c r="AK449" s="273"/>
    </row>
    <row r="450" spans="22:37">
      <c r="V450"/>
      <c r="AK450" s="273"/>
    </row>
    <row r="451" spans="22:37">
      <c r="V451"/>
      <c r="AK451" s="273"/>
    </row>
    <row r="452" spans="22:37">
      <c r="V452"/>
      <c r="AK452" s="273"/>
    </row>
    <row r="453" spans="22:37">
      <c r="V453"/>
      <c r="AK453" s="273"/>
    </row>
    <row r="454" spans="22:37">
      <c r="V454"/>
      <c r="AK454" s="273"/>
    </row>
    <row r="455" spans="22:37">
      <c r="V455"/>
      <c r="AK455" s="273"/>
    </row>
    <row r="456" spans="22:37">
      <c r="V456"/>
      <c r="AK456" s="273"/>
    </row>
    <row r="457" spans="22:37">
      <c r="V457"/>
      <c r="AK457" s="273"/>
    </row>
    <row r="458" spans="22:37">
      <c r="V458"/>
      <c r="AK458" s="273"/>
    </row>
    <row r="459" spans="22:37">
      <c r="V459"/>
      <c r="AK459" s="273"/>
    </row>
    <row r="460" spans="22:37">
      <c r="V460"/>
      <c r="AK460" s="273"/>
    </row>
    <row r="461" spans="22:37">
      <c r="V461"/>
      <c r="AK461" s="273"/>
    </row>
    <row r="462" spans="22:37">
      <c r="V462"/>
      <c r="AK462" s="273"/>
    </row>
    <row r="463" spans="22:37">
      <c r="V463"/>
      <c r="AK463" s="273"/>
    </row>
    <row r="464" spans="22:37">
      <c r="V464"/>
      <c r="AK464" s="273"/>
    </row>
    <row r="465" spans="22:37">
      <c r="V465"/>
      <c r="AK465" s="273"/>
    </row>
    <row r="466" spans="22:37">
      <c r="V466"/>
      <c r="AK466" s="273"/>
    </row>
    <row r="467" spans="22:37">
      <c r="V467"/>
      <c r="AK467" s="273"/>
    </row>
    <row r="468" spans="22:37">
      <c r="V468"/>
      <c r="AK468" s="273"/>
    </row>
    <row r="469" spans="22:37">
      <c r="V469"/>
      <c r="AK469" s="273"/>
    </row>
    <row r="470" spans="22:37">
      <c r="V470"/>
      <c r="AK470" s="273"/>
    </row>
    <row r="471" spans="22:37">
      <c r="V471"/>
      <c r="AK471" s="273"/>
    </row>
    <row r="472" spans="22:37">
      <c r="V472"/>
      <c r="AK472" s="273"/>
    </row>
    <row r="473" spans="22:37">
      <c r="V473"/>
      <c r="AK473" s="273"/>
    </row>
    <row r="474" spans="22:37">
      <c r="V474"/>
      <c r="AK474" s="273"/>
    </row>
    <row r="475" spans="22:37">
      <c r="V475"/>
      <c r="AK475" s="273"/>
    </row>
    <row r="476" spans="22:37">
      <c r="V476"/>
      <c r="AK476" s="273"/>
    </row>
    <row r="477" spans="22:37">
      <c r="V477"/>
      <c r="AK477" s="273"/>
    </row>
    <row r="478" spans="22:37">
      <c r="V478"/>
      <c r="AK478" s="273"/>
    </row>
    <row r="479" spans="22:37">
      <c r="V479"/>
      <c r="AK479" s="273"/>
    </row>
    <row r="480" spans="22:37">
      <c r="V480"/>
      <c r="AK480" s="273"/>
    </row>
    <row r="481" spans="22:37">
      <c r="V481"/>
      <c r="AK481" s="273"/>
    </row>
    <row r="482" spans="22:37">
      <c r="V482"/>
      <c r="AK482" s="273"/>
    </row>
    <row r="483" spans="22:37">
      <c r="V483"/>
      <c r="AK483" s="273"/>
    </row>
    <row r="484" spans="22:37">
      <c r="V484"/>
      <c r="AK484" s="273"/>
    </row>
    <row r="485" spans="22:37">
      <c r="V485"/>
      <c r="AK485" s="273"/>
    </row>
    <row r="486" spans="22:37">
      <c r="V486"/>
      <c r="AK486" s="273"/>
    </row>
    <row r="487" spans="22:37">
      <c r="V487"/>
      <c r="AK487" s="273"/>
    </row>
    <row r="488" spans="22:37">
      <c r="V488"/>
      <c r="AK488" s="273"/>
    </row>
    <row r="489" spans="22:37">
      <c r="V489"/>
      <c r="AK489" s="273"/>
    </row>
    <row r="490" spans="22:37">
      <c r="V490"/>
      <c r="AK490" s="273"/>
    </row>
    <row r="491" spans="22:37">
      <c r="V491"/>
      <c r="AK491" s="273"/>
    </row>
    <row r="492" spans="22:37">
      <c r="V492"/>
      <c r="AK492" s="273"/>
    </row>
    <row r="493" spans="22:37">
      <c r="V493"/>
      <c r="AK493" s="273"/>
    </row>
    <row r="494" spans="22:37">
      <c r="V494"/>
      <c r="AK494" s="273"/>
    </row>
    <row r="495" spans="22:37">
      <c r="V495"/>
      <c r="AK495" s="273"/>
    </row>
    <row r="496" spans="22:37">
      <c r="V496"/>
      <c r="AK496" s="273"/>
    </row>
    <row r="497" spans="22:37">
      <c r="V497"/>
      <c r="AK497" s="273"/>
    </row>
    <row r="498" spans="22:37">
      <c r="V498"/>
      <c r="AK498" s="273"/>
    </row>
    <row r="499" spans="22:37">
      <c r="V499"/>
      <c r="AK499" s="273"/>
    </row>
    <row r="500" spans="22:37">
      <c r="V500"/>
      <c r="AK500" s="273"/>
    </row>
    <row r="501" spans="22:37">
      <c r="V501"/>
      <c r="AK501" s="273"/>
    </row>
    <row r="502" spans="22:37">
      <c r="V502"/>
      <c r="AK502" s="273"/>
    </row>
    <row r="503" spans="22:37">
      <c r="V503"/>
      <c r="AK503" s="273"/>
    </row>
    <row r="504" spans="22:37">
      <c r="V504"/>
      <c r="AK504" s="273"/>
    </row>
    <row r="505" spans="22:37">
      <c r="V505"/>
      <c r="AK505" s="273"/>
    </row>
    <row r="506" spans="22:37">
      <c r="V506"/>
      <c r="AK506" s="273"/>
    </row>
    <row r="507" spans="22:37">
      <c r="V507"/>
      <c r="AK507" s="273"/>
    </row>
    <row r="508" spans="22:37">
      <c r="V508"/>
      <c r="AK508" s="273"/>
    </row>
    <row r="509" spans="22:37">
      <c r="V509"/>
      <c r="AK509" s="273"/>
    </row>
    <row r="510" spans="22:37">
      <c r="V510"/>
      <c r="AK510" s="273"/>
    </row>
    <row r="511" spans="22:37">
      <c r="V511"/>
      <c r="AK511" s="273"/>
    </row>
    <row r="512" spans="22:37">
      <c r="V512"/>
      <c r="AK512" s="273"/>
    </row>
    <row r="513" spans="22:37">
      <c r="V513"/>
      <c r="AK513" s="273"/>
    </row>
    <row r="514" spans="22:37">
      <c r="V514"/>
      <c r="AK514" s="273"/>
    </row>
    <row r="515" spans="22:37">
      <c r="V515"/>
      <c r="AK515" s="273"/>
    </row>
    <row r="516" spans="22:37">
      <c r="V516"/>
      <c r="AK516" s="273"/>
    </row>
    <row r="517" spans="22:37">
      <c r="V517"/>
      <c r="AK517" s="273"/>
    </row>
    <row r="518" spans="22:37">
      <c r="V518"/>
      <c r="AK518" s="273"/>
    </row>
    <row r="519" spans="22:37">
      <c r="V519"/>
      <c r="AK519" s="273"/>
    </row>
    <row r="520" spans="22:37">
      <c r="V520"/>
      <c r="AK520" s="273"/>
    </row>
    <row r="521" spans="22:37">
      <c r="V521"/>
      <c r="AK521" s="273"/>
    </row>
    <row r="522" spans="22:37">
      <c r="V522"/>
      <c r="AK522" s="273"/>
    </row>
    <row r="523" spans="22:37">
      <c r="V523"/>
      <c r="AK523" s="273"/>
    </row>
    <row r="524" spans="22:37">
      <c r="V524"/>
      <c r="AK524" s="273"/>
    </row>
    <row r="525" spans="22:37">
      <c r="V525"/>
      <c r="AK525" s="273"/>
    </row>
    <row r="526" spans="22:37">
      <c r="V526"/>
      <c r="AK526" s="273"/>
    </row>
    <row r="527" spans="22:37">
      <c r="V527"/>
      <c r="AK527" s="273"/>
    </row>
    <row r="528" spans="22:37">
      <c r="V528"/>
      <c r="AK528" s="273"/>
    </row>
    <row r="529" spans="22:37">
      <c r="V529"/>
      <c r="AK529" s="273"/>
    </row>
    <row r="530" spans="22:37">
      <c r="V530"/>
      <c r="AK530" s="273"/>
    </row>
    <row r="531" spans="22:37">
      <c r="V531"/>
      <c r="AK531" s="273"/>
    </row>
    <row r="532" spans="22:37">
      <c r="V532"/>
      <c r="AK532" s="273"/>
    </row>
    <row r="533" spans="22:37">
      <c r="V533"/>
      <c r="AK533" s="273"/>
    </row>
    <row r="534" spans="22:37">
      <c r="V534"/>
      <c r="AK534" s="273"/>
    </row>
    <row r="535" spans="22:37">
      <c r="V535"/>
      <c r="AK535" s="273"/>
    </row>
    <row r="536" spans="22:37">
      <c r="V536"/>
      <c r="AK536" s="273"/>
    </row>
    <row r="537" spans="22:37">
      <c r="V537"/>
      <c r="AK537" s="273"/>
    </row>
    <row r="538" spans="22:37">
      <c r="V538"/>
      <c r="AK538" s="273"/>
    </row>
    <row r="539" spans="22:37">
      <c r="V539"/>
      <c r="AK539" s="273"/>
    </row>
    <row r="540" spans="22:37">
      <c r="V540"/>
      <c r="AK540" s="273"/>
    </row>
    <row r="541" spans="22:37">
      <c r="V541"/>
      <c r="AK541" s="273"/>
    </row>
    <row r="542" spans="22:37">
      <c r="V542"/>
      <c r="AK542" s="273"/>
    </row>
    <row r="543" spans="22:37">
      <c r="V543"/>
      <c r="AK543" s="273"/>
    </row>
    <row r="544" spans="22:37">
      <c r="V544"/>
      <c r="AK544" s="273"/>
    </row>
    <row r="545" spans="22:37">
      <c r="V545"/>
      <c r="AK545" s="273"/>
    </row>
    <row r="546" spans="22:37">
      <c r="V546"/>
      <c r="AK546" s="273"/>
    </row>
    <row r="547" spans="22:37">
      <c r="V547"/>
      <c r="AK547" s="273"/>
    </row>
    <row r="548" spans="22:37">
      <c r="V548"/>
      <c r="AK548" s="273"/>
    </row>
    <row r="549" spans="22:37">
      <c r="V549"/>
      <c r="AK549" s="273"/>
    </row>
    <row r="550" spans="22:37">
      <c r="V550"/>
      <c r="AK550" s="273"/>
    </row>
    <row r="551" spans="22:37">
      <c r="V551"/>
      <c r="AK551" s="273"/>
    </row>
    <row r="552" spans="22:37">
      <c r="V552"/>
      <c r="AK552" s="273"/>
    </row>
    <row r="553" spans="22:37">
      <c r="V553"/>
      <c r="AK553" s="273"/>
    </row>
    <row r="554" spans="22:37">
      <c r="V554"/>
      <c r="AK554" s="273"/>
    </row>
    <row r="555" spans="22:37">
      <c r="V555"/>
      <c r="AK555" s="273"/>
    </row>
    <row r="556" spans="22:37">
      <c r="V556"/>
      <c r="AK556" s="273"/>
    </row>
    <row r="557" spans="22:37">
      <c r="V557"/>
      <c r="AK557" s="273"/>
    </row>
    <row r="558" spans="22:37">
      <c r="V558"/>
      <c r="AK558" s="273"/>
    </row>
    <row r="559" spans="22:37">
      <c r="V559"/>
      <c r="AK559" s="273"/>
    </row>
    <row r="560" spans="22:37">
      <c r="V560"/>
      <c r="AK560" s="273"/>
    </row>
    <row r="561" spans="22:37">
      <c r="V561"/>
      <c r="AK561" s="273"/>
    </row>
    <row r="562" spans="22:37">
      <c r="V562"/>
      <c r="AK562" s="273"/>
    </row>
    <row r="563" spans="22:37">
      <c r="V563"/>
      <c r="AK563" s="273"/>
    </row>
    <row r="564" spans="22:37">
      <c r="V564"/>
      <c r="AK564" s="273"/>
    </row>
    <row r="565" spans="22:37">
      <c r="V565"/>
      <c r="AK565" s="273"/>
    </row>
    <row r="566" spans="22:37">
      <c r="V566"/>
      <c r="AK566" s="273"/>
    </row>
    <row r="567" spans="22:37">
      <c r="V567"/>
      <c r="AK567" s="273"/>
    </row>
    <row r="568" spans="22:37">
      <c r="V568"/>
      <c r="AK568" s="273"/>
    </row>
    <row r="569" spans="22:37">
      <c r="V569"/>
      <c r="AK569" s="273"/>
    </row>
    <row r="570" spans="22:37">
      <c r="V570"/>
      <c r="AK570" s="273"/>
    </row>
    <row r="571" spans="22:37">
      <c r="V571"/>
      <c r="AK571" s="273"/>
    </row>
    <row r="572" spans="22:37">
      <c r="V572"/>
      <c r="AK572" s="273"/>
    </row>
    <row r="573" spans="22:37">
      <c r="V573"/>
      <c r="AK573" s="273"/>
    </row>
    <row r="574" spans="22:37">
      <c r="V574"/>
      <c r="AK574" s="273"/>
    </row>
    <row r="575" spans="22:37">
      <c r="V575"/>
      <c r="AK575" s="273"/>
    </row>
    <row r="576" spans="22:37">
      <c r="V576"/>
      <c r="AK576" s="273"/>
    </row>
    <row r="577" spans="22:37">
      <c r="V577"/>
      <c r="AK577" s="273"/>
    </row>
    <row r="578" spans="22:37">
      <c r="V578"/>
      <c r="AK578" s="273"/>
    </row>
    <row r="579" spans="22:37">
      <c r="V579"/>
      <c r="AK579" s="273"/>
    </row>
    <row r="580" spans="22:37">
      <c r="V580"/>
      <c r="AK580" s="273"/>
    </row>
    <row r="581" spans="22:37">
      <c r="V581"/>
      <c r="AK581" s="273"/>
    </row>
    <row r="582" spans="22:37">
      <c r="V582"/>
      <c r="AK582" s="273"/>
    </row>
    <row r="583" spans="22:37">
      <c r="V583"/>
      <c r="AK583" s="273"/>
    </row>
    <row r="584" spans="22:37">
      <c r="V584"/>
      <c r="AK584" s="273"/>
    </row>
    <row r="585" spans="22:37">
      <c r="V585"/>
      <c r="AK585" s="273"/>
    </row>
    <row r="586" spans="22:37">
      <c r="V586"/>
      <c r="AK586" s="273"/>
    </row>
    <row r="587" spans="22:37">
      <c r="V587"/>
      <c r="AK587" s="273"/>
    </row>
    <row r="588" spans="22:37">
      <c r="V588"/>
      <c r="AK588" s="273"/>
    </row>
    <row r="589" spans="22:37">
      <c r="V589"/>
      <c r="AK589" s="273"/>
    </row>
    <row r="590" spans="22:37">
      <c r="V590"/>
      <c r="AK590" s="273"/>
    </row>
    <row r="591" spans="22:37">
      <c r="V591"/>
      <c r="AK591" s="273"/>
    </row>
    <row r="592" spans="22:37">
      <c r="V592"/>
      <c r="AK592" s="273"/>
    </row>
    <row r="593" spans="22:37">
      <c r="V593"/>
      <c r="AK593" s="273"/>
    </row>
    <row r="594" spans="22:37">
      <c r="V594"/>
      <c r="AK594" s="273"/>
    </row>
    <row r="595" spans="22:37">
      <c r="V595"/>
      <c r="AK595" s="273"/>
    </row>
    <row r="596" spans="22:37">
      <c r="V596"/>
      <c r="AK596" s="273"/>
    </row>
    <row r="597" spans="22:37">
      <c r="V597"/>
      <c r="AK597" s="273"/>
    </row>
    <row r="598" spans="22:37">
      <c r="V598"/>
      <c r="AK598" s="273"/>
    </row>
    <row r="599" spans="22:37">
      <c r="V599"/>
      <c r="AK599" s="273"/>
    </row>
    <row r="600" spans="22:37">
      <c r="V600"/>
      <c r="AK600" s="273"/>
    </row>
    <row r="601" spans="22:37">
      <c r="V601"/>
      <c r="AK601" s="273"/>
    </row>
    <row r="602" spans="22:37">
      <c r="V602"/>
      <c r="AK602" s="273"/>
    </row>
    <row r="603" spans="22:37">
      <c r="V603"/>
      <c r="AK603" s="273"/>
    </row>
    <row r="604" spans="22:37">
      <c r="V604"/>
      <c r="AK604" s="273"/>
    </row>
    <row r="605" spans="22:37">
      <c r="V605"/>
      <c r="AK605" s="273"/>
    </row>
    <row r="606" spans="22:37">
      <c r="V606"/>
      <c r="AK606" s="273"/>
    </row>
    <row r="607" spans="22:37">
      <c r="V607"/>
      <c r="AK607" s="273"/>
    </row>
    <row r="608" spans="22:37">
      <c r="V608"/>
      <c r="AK608" s="273"/>
    </row>
    <row r="609" spans="22:37">
      <c r="V609"/>
      <c r="AK609" s="273"/>
    </row>
    <row r="610" spans="22:37">
      <c r="V610"/>
      <c r="AK610" s="273"/>
    </row>
    <row r="611" spans="22:37">
      <c r="V611"/>
      <c r="AK611" s="273"/>
    </row>
    <row r="612" spans="22:37">
      <c r="V612"/>
      <c r="AK612" s="273"/>
    </row>
    <row r="613" spans="22:37">
      <c r="V613"/>
      <c r="AK613" s="273"/>
    </row>
    <row r="614" spans="22:37">
      <c r="V614"/>
      <c r="AK614" s="273"/>
    </row>
    <row r="615" spans="22:37">
      <c r="V615"/>
      <c r="AK615" s="273"/>
    </row>
    <row r="616" spans="22:37">
      <c r="V616"/>
      <c r="AK616" s="273"/>
    </row>
    <row r="617" spans="22:37">
      <c r="V617"/>
      <c r="AK617" s="273"/>
    </row>
    <row r="618" spans="22:37">
      <c r="V618"/>
      <c r="AK618" s="273"/>
    </row>
    <row r="619" spans="22:37">
      <c r="V619"/>
      <c r="AK619" s="273"/>
    </row>
    <row r="620" spans="22:37">
      <c r="V620"/>
      <c r="AK620" s="273"/>
    </row>
    <row r="621" spans="22:37">
      <c r="V621"/>
      <c r="AK621" s="273"/>
    </row>
    <row r="622" spans="22:37">
      <c r="V622"/>
      <c r="AK622" s="273"/>
    </row>
    <row r="623" spans="22:37">
      <c r="V623"/>
      <c r="AK623" s="273"/>
    </row>
    <row r="624" spans="22:37">
      <c r="V624"/>
      <c r="AK624" s="273"/>
    </row>
    <row r="625" spans="22:37">
      <c r="V625"/>
      <c r="AK625" s="273"/>
    </row>
    <row r="626" spans="22:37">
      <c r="V626"/>
      <c r="AK626" s="273"/>
    </row>
    <row r="627" spans="22:37">
      <c r="V627"/>
      <c r="AK627" s="273"/>
    </row>
    <row r="628" spans="22:37">
      <c r="V628"/>
      <c r="AK628" s="273"/>
    </row>
    <row r="629" spans="22:37">
      <c r="V629"/>
      <c r="AK629" s="273"/>
    </row>
    <row r="630" spans="22:37">
      <c r="V630"/>
      <c r="AK630" s="273"/>
    </row>
    <row r="631" spans="22:37">
      <c r="V631"/>
      <c r="AK631" s="273"/>
    </row>
    <row r="632" spans="22:37">
      <c r="V632"/>
      <c r="AK632" s="273"/>
    </row>
    <row r="633" spans="22:37">
      <c r="V633"/>
      <c r="AK633" s="273"/>
    </row>
    <row r="634" spans="22:37">
      <c r="V634"/>
      <c r="AK634" s="273"/>
    </row>
    <row r="635" spans="22:37">
      <c r="V635"/>
      <c r="AK635" s="273"/>
    </row>
    <row r="636" spans="22:37">
      <c r="V636"/>
      <c r="AK636" s="273"/>
    </row>
    <row r="637" spans="22:37">
      <c r="V637"/>
      <c r="AK637" s="273"/>
    </row>
    <row r="638" spans="22:37">
      <c r="V638"/>
      <c r="AK638" s="273"/>
    </row>
    <row r="639" spans="22:37">
      <c r="V639"/>
      <c r="AK639" s="273"/>
    </row>
    <row r="640" spans="22:37">
      <c r="V640"/>
      <c r="AK640" s="273"/>
    </row>
    <row r="641" spans="22:37">
      <c r="V641"/>
      <c r="AK641" s="273"/>
    </row>
    <row r="642" spans="22:37">
      <c r="V642"/>
      <c r="AK642" s="273"/>
    </row>
    <row r="643" spans="22:37">
      <c r="V643"/>
      <c r="AK643" s="273"/>
    </row>
    <row r="644" spans="22:37">
      <c r="V644"/>
      <c r="AK644" s="273"/>
    </row>
    <row r="645" spans="22:37">
      <c r="V645"/>
      <c r="AK645" s="273"/>
    </row>
    <row r="646" spans="22:37">
      <c r="V646"/>
      <c r="AK646" s="273"/>
    </row>
    <row r="647" spans="22:37">
      <c r="V647"/>
      <c r="AK647" s="273"/>
    </row>
    <row r="648" spans="22:37">
      <c r="V648"/>
      <c r="AK648" s="273"/>
    </row>
    <row r="649" spans="22:37">
      <c r="V649"/>
      <c r="AK649" s="273"/>
    </row>
    <row r="650" spans="22:37">
      <c r="V650"/>
      <c r="AK650" s="273"/>
    </row>
    <row r="651" spans="22:37">
      <c r="V651"/>
      <c r="AK651" s="273"/>
    </row>
    <row r="652" spans="22:37">
      <c r="V652"/>
      <c r="AK652" s="273"/>
    </row>
    <row r="653" spans="22:37">
      <c r="V653"/>
      <c r="AK653" s="273"/>
    </row>
    <row r="654" spans="22:37">
      <c r="V654"/>
      <c r="AK654" s="273"/>
    </row>
    <row r="655" spans="22:37">
      <c r="V655"/>
      <c r="AK655" s="273"/>
    </row>
    <row r="656" spans="22:37">
      <c r="V656"/>
      <c r="AK656" s="273"/>
    </row>
    <row r="657" spans="22:37">
      <c r="V657"/>
      <c r="AK657" s="273"/>
    </row>
    <row r="658" spans="22:37">
      <c r="V658"/>
      <c r="AK658" s="273"/>
    </row>
    <row r="659" spans="22:37">
      <c r="V659"/>
      <c r="AK659" s="273"/>
    </row>
    <row r="660" spans="22:37">
      <c r="V660"/>
      <c r="AK660" s="273"/>
    </row>
    <row r="661" spans="22:37">
      <c r="V661"/>
      <c r="AK661" s="273"/>
    </row>
    <row r="662" spans="22:37">
      <c r="V662"/>
      <c r="AK662" s="273"/>
    </row>
    <row r="663" spans="22:37">
      <c r="V663"/>
      <c r="AK663" s="273"/>
    </row>
    <row r="664" spans="22:37">
      <c r="V664"/>
      <c r="AK664" s="273"/>
    </row>
    <row r="665" spans="22:37">
      <c r="V665"/>
      <c r="AK665" s="273"/>
    </row>
    <row r="666" spans="22:37">
      <c r="V666"/>
      <c r="AK666" s="273"/>
    </row>
    <row r="667" spans="22:37">
      <c r="V667"/>
      <c r="AK667" s="273"/>
    </row>
    <row r="668" spans="22:37">
      <c r="V668"/>
      <c r="AK668" s="273"/>
    </row>
    <row r="669" spans="22:37">
      <c r="V669"/>
      <c r="AK669" s="273"/>
    </row>
    <row r="670" spans="22:37">
      <c r="V670"/>
      <c r="AK670" s="273"/>
    </row>
    <row r="671" spans="22:37">
      <c r="V671"/>
      <c r="AK671" s="273"/>
    </row>
    <row r="672" spans="22:37">
      <c r="V672"/>
      <c r="AK672" s="273"/>
    </row>
    <row r="673" spans="22:37">
      <c r="V673"/>
      <c r="AK673" s="273"/>
    </row>
    <row r="674" spans="22:37">
      <c r="V674"/>
      <c r="AK674" s="273"/>
    </row>
    <row r="675" spans="22:37">
      <c r="V675"/>
      <c r="AK675" s="273"/>
    </row>
    <row r="676" spans="22:37">
      <c r="V676"/>
      <c r="AK676" s="273"/>
    </row>
    <row r="677" spans="22:37">
      <c r="V677"/>
      <c r="AK677" s="273"/>
    </row>
    <row r="678" spans="22:37">
      <c r="V678"/>
      <c r="AK678" s="273"/>
    </row>
    <row r="679" spans="22:37">
      <c r="V679"/>
      <c r="AK679" s="273"/>
    </row>
    <row r="680" spans="22:37">
      <c r="V680"/>
      <c r="AK680" s="273"/>
    </row>
    <row r="681" spans="22:37">
      <c r="V681"/>
      <c r="AK681" s="273"/>
    </row>
    <row r="682" spans="22:37">
      <c r="V682"/>
      <c r="AK682" s="273"/>
    </row>
    <row r="683" spans="22:37">
      <c r="V683"/>
      <c r="AK683" s="273"/>
    </row>
    <row r="684" spans="22:37">
      <c r="V684"/>
      <c r="AK684" s="273"/>
    </row>
    <row r="685" spans="22:37">
      <c r="V685"/>
      <c r="AK685" s="273"/>
    </row>
    <row r="686" spans="22:37">
      <c r="V686"/>
      <c r="AK686" s="273"/>
    </row>
    <row r="687" spans="22:37">
      <c r="V687"/>
      <c r="AK687" s="273"/>
    </row>
    <row r="688" spans="22:37">
      <c r="V688"/>
      <c r="AK688" s="273"/>
    </row>
    <row r="689" spans="22:37">
      <c r="V689"/>
      <c r="AK689" s="273"/>
    </row>
    <row r="690" spans="22:37">
      <c r="V690"/>
      <c r="AK690" s="273"/>
    </row>
    <row r="691" spans="22:37">
      <c r="V691"/>
      <c r="AK691" s="273"/>
    </row>
    <row r="692" spans="22:37">
      <c r="V692"/>
      <c r="AK692" s="273"/>
    </row>
    <row r="693" spans="22:37">
      <c r="V693"/>
      <c r="AK693" s="273"/>
    </row>
    <row r="694" spans="22:37">
      <c r="V694"/>
      <c r="AK694" s="273"/>
    </row>
    <row r="695" spans="22:37">
      <c r="V695"/>
      <c r="AK695" s="273"/>
    </row>
    <row r="696" spans="22:37">
      <c r="V696"/>
      <c r="AK696" s="273"/>
    </row>
    <row r="697" spans="22:37">
      <c r="V697"/>
      <c r="AK697" s="273"/>
    </row>
    <row r="698" spans="22:37">
      <c r="V698"/>
      <c r="AK698" s="273"/>
    </row>
    <row r="699" spans="22:37">
      <c r="V699"/>
      <c r="AK699" s="273"/>
    </row>
    <row r="700" spans="22:37">
      <c r="V700"/>
      <c r="AK700" s="273"/>
    </row>
    <row r="701" spans="22:37">
      <c r="V701"/>
      <c r="AK701" s="273"/>
    </row>
    <row r="702" spans="22:37">
      <c r="V702"/>
      <c r="AK702" s="273"/>
    </row>
    <row r="703" spans="22:37">
      <c r="V703"/>
      <c r="AK703" s="273"/>
    </row>
    <row r="704" spans="22:37">
      <c r="V704"/>
      <c r="AK704" s="273"/>
    </row>
    <row r="705" spans="22:37">
      <c r="V705"/>
      <c r="AK705" s="273"/>
    </row>
    <row r="706" spans="22:37">
      <c r="V706"/>
      <c r="AK706" s="273"/>
    </row>
    <row r="707" spans="22:37">
      <c r="V707"/>
      <c r="AK707" s="273"/>
    </row>
    <row r="708" spans="22:37">
      <c r="V708"/>
      <c r="AK708" s="273"/>
    </row>
    <row r="709" spans="22:37">
      <c r="V709"/>
      <c r="AK709" s="273"/>
    </row>
    <row r="710" spans="22:37">
      <c r="V710"/>
      <c r="AK710" s="273"/>
    </row>
    <row r="711" spans="22:37">
      <c r="V711"/>
      <c r="AK711" s="273"/>
    </row>
    <row r="712" spans="22:37">
      <c r="V712"/>
      <c r="AK712" s="273"/>
    </row>
    <row r="713" spans="22:37">
      <c r="V713"/>
      <c r="AK713" s="273"/>
    </row>
    <row r="714" spans="22:37">
      <c r="V714"/>
      <c r="AK714" s="273"/>
    </row>
    <row r="715" spans="22:37">
      <c r="V715"/>
      <c r="AK715" s="273"/>
    </row>
    <row r="716" spans="22:37">
      <c r="V716"/>
      <c r="AK716" s="273"/>
    </row>
    <row r="717" spans="22:37">
      <c r="V717"/>
      <c r="AK717" s="273"/>
    </row>
    <row r="718" spans="22:37">
      <c r="V718"/>
      <c r="AK718" s="273"/>
    </row>
    <row r="719" spans="22:37">
      <c r="V719"/>
      <c r="AK719" s="273"/>
    </row>
    <row r="720" spans="22:37">
      <c r="V720"/>
      <c r="AK720" s="273"/>
    </row>
    <row r="721" spans="22:37">
      <c r="V721"/>
      <c r="AK721" s="273"/>
    </row>
    <row r="722" spans="22:37">
      <c r="V722"/>
      <c r="AK722" s="273"/>
    </row>
    <row r="723" spans="22:37">
      <c r="V723"/>
      <c r="AK723" s="273"/>
    </row>
    <row r="724" spans="22:37">
      <c r="V724"/>
      <c r="AK724" s="273"/>
    </row>
    <row r="725" spans="22:37">
      <c r="V725"/>
      <c r="AK725" s="273"/>
    </row>
    <row r="726" spans="22:37">
      <c r="V726"/>
      <c r="AK726" s="273"/>
    </row>
    <row r="727" spans="22:37">
      <c r="V727"/>
      <c r="AK727" s="273"/>
    </row>
    <row r="728" spans="22:37">
      <c r="V728"/>
      <c r="AK728" s="273"/>
    </row>
    <row r="729" spans="22:37">
      <c r="V729"/>
      <c r="AK729" s="273"/>
    </row>
    <row r="730" spans="22:37">
      <c r="V730"/>
      <c r="AK730" s="273"/>
    </row>
    <row r="731" spans="22:37">
      <c r="V731"/>
      <c r="AK731" s="273"/>
    </row>
    <row r="732" spans="22:37">
      <c r="V732"/>
      <c r="AK732" s="273"/>
    </row>
    <row r="733" spans="22:37">
      <c r="V733"/>
      <c r="AK733" s="273"/>
    </row>
    <row r="734" spans="22:37">
      <c r="V734"/>
      <c r="AK734" s="273"/>
    </row>
    <row r="735" spans="22:37">
      <c r="V735"/>
      <c r="AK735" s="273"/>
    </row>
    <row r="736" spans="22:37">
      <c r="V736"/>
      <c r="AK736" s="273"/>
    </row>
    <row r="737" spans="22:37">
      <c r="V737"/>
      <c r="AK737" s="273"/>
    </row>
    <row r="738" spans="22:37">
      <c r="V738"/>
      <c r="AK738" s="273"/>
    </row>
    <row r="739" spans="22:37">
      <c r="V739"/>
      <c r="AK739" s="273"/>
    </row>
    <row r="740" spans="22:37">
      <c r="AK740" s="273"/>
    </row>
    <row r="741" spans="22:37">
      <c r="AK741" s="273"/>
    </row>
    <row r="742" spans="22:37">
      <c r="AK742" s="273"/>
    </row>
    <row r="743" spans="22:37">
      <c r="AK743" s="273"/>
    </row>
    <row r="744" spans="22:37">
      <c r="AK744" s="273"/>
    </row>
    <row r="745" spans="22:37">
      <c r="AK745" s="273"/>
    </row>
    <row r="746" spans="22:37">
      <c r="AK746" s="273"/>
    </row>
    <row r="747" spans="22:37">
      <c r="AK747" s="273"/>
    </row>
    <row r="748" spans="22:37">
      <c r="AK748" s="273"/>
    </row>
    <row r="749" spans="22:37">
      <c r="AK749" s="273"/>
    </row>
    <row r="750" spans="22:37">
      <c r="AK750" s="273"/>
    </row>
    <row r="751" spans="22:37">
      <c r="AK751" s="273"/>
    </row>
    <row r="752" spans="22:37">
      <c r="AK752" s="273"/>
    </row>
    <row r="753" spans="37:37">
      <c r="AK753" s="273"/>
    </row>
    <row r="754" spans="37:37">
      <c r="AK754" s="273"/>
    </row>
    <row r="755" spans="37:37">
      <c r="AK755" s="273"/>
    </row>
    <row r="756" spans="37:37">
      <c r="AK756" s="273"/>
    </row>
    <row r="757" spans="37:37">
      <c r="AK757" s="273"/>
    </row>
    <row r="758" spans="37:37">
      <c r="AK758" s="273"/>
    </row>
    <row r="759" spans="37:37">
      <c r="AK759" s="273"/>
    </row>
    <row r="760" spans="37:37">
      <c r="AK760" s="273"/>
    </row>
    <row r="761" spans="37:37">
      <c r="AK761" s="273"/>
    </row>
    <row r="762" spans="37:37">
      <c r="AK762" s="273"/>
    </row>
    <row r="763" spans="37:37">
      <c r="AK763" s="273"/>
    </row>
    <row r="764" spans="37:37">
      <c r="AK764" s="273"/>
    </row>
    <row r="765" spans="37:37">
      <c r="AK765" s="273"/>
    </row>
    <row r="766" spans="37:37">
      <c r="AK766" s="273"/>
    </row>
    <row r="767" spans="37:37">
      <c r="AK767" s="273"/>
    </row>
    <row r="768" spans="37:37">
      <c r="AK768" s="273"/>
    </row>
    <row r="769" spans="37:37">
      <c r="AK769" s="273"/>
    </row>
    <row r="770" spans="37:37">
      <c r="AK770" s="273"/>
    </row>
    <row r="771" spans="37:37">
      <c r="AK771" s="273"/>
    </row>
    <row r="772" spans="37:37">
      <c r="AK772" s="273"/>
    </row>
    <row r="773" spans="37:37">
      <c r="AK773" s="273"/>
    </row>
    <row r="774" spans="37:37">
      <c r="AK774" s="273"/>
    </row>
    <row r="775" spans="37:37">
      <c r="AK775" s="273"/>
    </row>
    <row r="776" spans="37:37">
      <c r="AK776" s="273"/>
    </row>
    <row r="777" spans="37:37">
      <c r="AK777" s="273"/>
    </row>
    <row r="778" spans="37:37">
      <c r="AK778" s="273"/>
    </row>
    <row r="779" spans="37:37">
      <c r="AK779" s="273"/>
    </row>
    <row r="780" spans="37:37">
      <c r="AK780" s="273"/>
    </row>
    <row r="781" spans="37:37">
      <c r="AK781" s="273"/>
    </row>
    <row r="782" spans="37:37">
      <c r="AK782" s="273"/>
    </row>
    <row r="783" spans="37:37">
      <c r="AK783" s="273"/>
    </row>
    <row r="784" spans="37:37">
      <c r="AK784" s="273"/>
    </row>
    <row r="785" spans="37:37">
      <c r="AK785" s="273"/>
    </row>
    <row r="786" spans="37:37">
      <c r="AK786" s="273"/>
    </row>
    <row r="787" spans="37:37">
      <c r="AK787" s="273"/>
    </row>
    <row r="788" spans="37:37">
      <c r="AK788" s="273"/>
    </row>
    <row r="789" spans="37:37">
      <c r="AK789" s="273"/>
    </row>
    <row r="790" spans="37:37">
      <c r="AK790" s="273"/>
    </row>
    <row r="791" spans="37:37">
      <c r="AK791" s="273"/>
    </row>
    <row r="792" spans="37:37">
      <c r="AK792" s="273"/>
    </row>
    <row r="793" spans="37:37">
      <c r="AK793" s="273"/>
    </row>
    <row r="794" spans="37:37">
      <c r="AK794" s="273"/>
    </row>
    <row r="795" spans="37:37">
      <c r="AK795" s="273"/>
    </row>
    <row r="796" spans="37:37">
      <c r="AK796" s="273"/>
    </row>
    <row r="797" spans="37:37">
      <c r="AK797" s="273"/>
    </row>
    <row r="798" spans="37:37">
      <c r="AK798" s="273"/>
    </row>
    <row r="799" spans="37:37">
      <c r="AK799" s="273"/>
    </row>
    <row r="800" spans="37:37">
      <c r="AK800" s="273"/>
    </row>
    <row r="801" spans="37:37">
      <c r="AK801" s="273"/>
    </row>
    <row r="802" spans="37:37">
      <c r="AK802" s="273"/>
    </row>
    <row r="803" spans="37:37">
      <c r="AK803" s="273"/>
    </row>
    <row r="804" spans="37:37">
      <c r="AK804" s="273"/>
    </row>
    <row r="805" spans="37:37">
      <c r="AK805" s="273"/>
    </row>
    <row r="806" spans="37:37">
      <c r="AK806" s="273"/>
    </row>
    <row r="807" spans="37:37">
      <c r="AK807" s="273"/>
    </row>
    <row r="808" spans="37:37">
      <c r="AK808" s="273"/>
    </row>
    <row r="809" spans="37:37">
      <c r="AK809" s="273"/>
    </row>
    <row r="810" spans="37:37">
      <c r="AK810" s="273"/>
    </row>
    <row r="811" spans="37:37">
      <c r="AK811" s="273"/>
    </row>
    <row r="812" spans="37:37">
      <c r="AK812" s="273"/>
    </row>
    <row r="813" spans="37:37">
      <c r="AK813" s="273"/>
    </row>
    <row r="814" spans="37:37">
      <c r="AK814" s="273"/>
    </row>
    <row r="815" spans="37:37">
      <c r="AK815" s="273"/>
    </row>
    <row r="816" spans="37:37">
      <c r="AK816" s="273"/>
    </row>
    <row r="817" spans="37:37">
      <c r="AK817" s="273"/>
    </row>
    <row r="818" spans="37:37">
      <c r="AK818" s="273"/>
    </row>
    <row r="819" spans="37:37">
      <c r="AK819" s="273"/>
    </row>
    <row r="820" spans="37:37">
      <c r="AK820" s="273"/>
    </row>
    <row r="821" spans="37:37">
      <c r="AK821" s="273"/>
    </row>
    <row r="822" spans="37:37">
      <c r="AK822" s="273"/>
    </row>
    <row r="823" spans="37:37">
      <c r="AK823" s="273"/>
    </row>
    <row r="824" spans="37:37">
      <c r="AK824" s="273"/>
    </row>
    <row r="825" spans="37:37">
      <c r="AK825" s="273"/>
    </row>
    <row r="826" spans="37:37">
      <c r="AK826" s="273"/>
    </row>
    <row r="827" spans="37:37">
      <c r="AK827" s="273"/>
    </row>
    <row r="828" spans="37:37">
      <c r="AK828" s="273"/>
    </row>
    <row r="829" spans="37:37">
      <c r="AK829" s="273"/>
    </row>
    <row r="830" spans="37:37">
      <c r="AK830" s="273"/>
    </row>
    <row r="831" spans="37:37">
      <c r="AK831" s="273"/>
    </row>
    <row r="832" spans="37:37">
      <c r="AK832" s="273"/>
    </row>
    <row r="833" spans="37:37">
      <c r="AK833" s="273"/>
    </row>
    <row r="834" spans="37:37">
      <c r="AK834" s="273"/>
    </row>
    <row r="835" spans="37:37">
      <c r="AK835" s="273"/>
    </row>
    <row r="836" spans="37:37">
      <c r="AK836" s="273"/>
    </row>
    <row r="837" spans="37:37">
      <c r="AK837" s="273"/>
    </row>
    <row r="838" spans="37:37">
      <c r="AK838" s="273"/>
    </row>
    <row r="839" spans="37:37">
      <c r="AK839" s="273"/>
    </row>
    <row r="840" spans="37:37">
      <c r="AK840" s="273"/>
    </row>
    <row r="841" spans="37:37">
      <c r="AK841" s="273"/>
    </row>
    <row r="842" spans="37:37">
      <c r="AK842" s="273"/>
    </row>
    <row r="843" spans="37:37">
      <c r="AK843" s="273"/>
    </row>
    <row r="844" spans="37:37">
      <c r="AK844" s="273"/>
    </row>
    <row r="845" spans="37:37">
      <c r="AK845" s="273"/>
    </row>
    <row r="846" spans="37:37">
      <c r="AK846" s="273"/>
    </row>
    <row r="847" spans="37:37">
      <c r="AK847" s="273"/>
    </row>
    <row r="848" spans="37:37">
      <c r="AK848" s="273"/>
    </row>
    <row r="849" spans="37:37">
      <c r="AK849" s="273"/>
    </row>
    <row r="850" spans="37:37">
      <c r="AK850" s="273"/>
    </row>
    <row r="851" spans="37:37">
      <c r="AK851" s="273"/>
    </row>
    <row r="852" spans="37:37">
      <c r="AK852" s="273"/>
    </row>
    <row r="853" spans="37:37">
      <c r="AK853" s="273"/>
    </row>
    <row r="854" spans="37:37">
      <c r="AK854" s="273"/>
    </row>
    <row r="855" spans="37:37">
      <c r="AK855" s="273"/>
    </row>
    <row r="856" spans="37:37">
      <c r="AK856" s="273"/>
    </row>
    <row r="857" spans="37:37">
      <c r="AK857" s="273"/>
    </row>
    <row r="858" spans="37:37">
      <c r="AK858" s="273"/>
    </row>
    <row r="859" spans="37:37">
      <c r="AK859" s="273"/>
    </row>
    <row r="860" spans="37:37">
      <c r="AK860" s="273"/>
    </row>
    <row r="861" spans="37:37">
      <c r="AK861" s="273"/>
    </row>
    <row r="862" spans="37:37">
      <c r="AK862" s="273"/>
    </row>
    <row r="863" spans="37:37">
      <c r="AK863" s="273"/>
    </row>
    <row r="864" spans="37:37">
      <c r="AK864" s="273"/>
    </row>
    <row r="865" spans="37:37">
      <c r="AK865" s="273"/>
    </row>
    <row r="866" spans="37:37">
      <c r="AK866" s="273"/>
    </row>
    <row r="867" spans="37:37">
      <c r="AK867" s="273"/>
    </row>
    <row r="868" spans="37:37">
      <c r="AK868" s="273"/>
    </row>
    <row r="869" spans="37:37">
      <c r="AK869" s="273"/>
    </row>
    <row r="870" spans="37:37">
      <c r="AK870" s="273"/>
    </row>
    <row r="871" spans="37:37">
      <c r="AK871" s="273"/>
    </row>
    <row r="872" spans="37:37">
      <c r="AK872" s="273"/>
    </row>
    <row r="873" spans="37:37">
      <c r="AK873" s="273"/>
    </row>
    <row r="874" spans="37:37">
      <c r="AK874" s="273"/>
    </row>
    <row r="875" spans="37:37">
      <c r="AK875" s="273"/>
    </row>
    <row r="876" spans="37:37">
      <c r="AK876" s="273"/>
    </row>
    <row r="877" spans="37:37">
      <c r="AK877" s="273"/>
    </row>
    <row r="878" spans="37:37">
      <c r="AK878" s="273"/>
    </row>
    <row r="879" spans="37:37">
      <c r="AK879" s="273"/>
    </row>
    <row r="880" spans="37:37">
      <c r="AK880" s="273"/>
    </row>
    <row r="881" spans="37:37">
      <c r="AK881" s="273"/>
    </row>
    <row r="882" spans="37:37">
      <c r="AK882" s="273"/>
    </row>
    <row r="883" spans="37:37">
      <c r="AK883" s="273"/>
    </row>
    <row r="884" spans="37:37">
      <c r="AK884" s="273"/>
    </row>
    <row r="885" spans="37:37">
      <c r="AK885" s="273"/>
    </row>
    <row r="886" spans="37:37">
      <c r="AK886" s="273"/>
    </row>
    <row r="887" spans="37:37">
      <c r="AK887" s="273"/>
    </row>
    <row r="888" spans="37:37">
      <c r="AK888" s="273"/>
    </row>
    <row r="889" spans="37:37">
      <c r="AK889" s="273"/>
    </row>
    <row r="890" spans="37:37">
      <c r="AK890" s="273"/>
    </row>
    <row r="891" spans="37:37">
      <c r="AK891" s="273"/>
    </row>
    <row r="892" spans="37:37">
      <c r="AK892" s="273"/>
    </row>
    <row r="893" spans="37:37">
      <c r="AK893" s="273"/>
    </row>
    <row r="894" spans="37:37">
      <c r="AK894" s="273"/>
    </row>
    <row r="895" spans="37:37">
      <c r="AK895" s="273"/>
    </row>
    <row r="896" spans="37:37">
      <c r="AK896" s="273"/>
    </row>
    <row r="897" spans="37:37">
      <c r="AK897" s="273"/>
    </row>
    <row r="898" spans="37:37">
      <c r="AK898" s="273"/>
    </row>
    <row r="899" spans="37:37">
      <c r="AK899" s="273"/>
    </row>
    <row r="900" spans="37:37">
      <c r="AK900" s="273"/>
    </row>
    <row r="901" spans="37:37">
      <c r="AK901" s="273"/>
    </row>
    <row r="902" spans="37:37">
      <c r="AK902" s="273"/>
    </row>
    <row r="903" spans="37:37">
      <c r="AK903" s="273"/>
    </row>
    <row r="904" spans="37:37">
      <c r="AK904" s="273"/>
    </row>
    <row r="905" spans="37:37">
      <c r="AK905" s="273"/>
    </row>
    <row r="906" spans="37:37">
      <c r="AK906" s="273"/>
    </row>
    <row r="907" spans="37:37">
      <c r="AK907" s="273"/>
    </row>
    <row r="908" spans="37:37">
      <c r="AK908" s="273"/>
    </row>
    <row r="909" spans="37:37">
      <c r="AK909" s="273"/>
    </row>
    <row r="910" spans="37:37">
      <c r="AK910" s="273"/>
    </row>
    <row r="911" spans="37:37">
      <c r="AK911" s="273"/>
    </row>
    <row r="912" spans="37:37">
      <c r="AK912" s="273"/>
    </row>
    <row r="913" spans="37:37">
      <c r="AK913" s="273"/>
    </row>
    <row r="914" spans="37:37">
      <c r="AK914" s="273"/>
    </row>
    <row r="915" spans="37:37">
      <c r="AK915" s="273"/>
    </row>
    <row r="916" spans="37:37">
      <c r="AK916" s="273"/>
    </row>
    <row r="917" spans="37:37">
      <c r="AK917" s="273"/>
    </row>
    <row r="918" spans="37:37">
      <c r="AK918" s="273"/>
    </row>
    <row r="919" spans="37:37">
      <c r="AK919" s="273"/>
    </row>
    <row r="920" spans="37:37">
      <c r="AK920" s="273"/>
    </row>
    <row r="921" spans="37:37">
      <c r="AK921" s="273"/>
    </row>
    <row r="922" spans="37:37">
      <c r="AK922" s="273"/>
    </row>
    <row r="923" spans="37:37">
      <c r="AK923" s="273"/>
    </row>
    <row r="924" spans="37:37">
      <c r="AK924" s="273"/>
    </row>
    <row r="925" spans="37:37">
      <c r="AK925" s="273"/>
    </row>
    <row r="926" spans="37:37">
      <c r="AK926" s="273"/>
    </row>
    <row r="927" spans="37:37">
      <c r="AK927" s="273"/>
    </row>
    <row r="928" spans="37:37">
      <c r="AK928" s="273"/>
    </row>
    <row r="929" spans="37:37">
      <c r="AK929" s="273"/>
    </row>
    <row r="930" spans="37:37">
      <c r="AK930" s="273"/>
    </row>
    <row r="931" spans="37:37">
      <c r="AK931" s="273"/>
    </row>
    <row r="932" spans="37:37">
      <c r="AK932" s="273"/>
    </row>
    <row r="933" spans="37:37">
      <c r="AK933" s="273"/>
    </row>
    <row r="934" spans="37:37">
      <c r="AK934" s="273"/>
    </row>
    <row r="935" spans="37:37">
      <c r="AK935" s="273"/>
    </row>
    <row r="936" spans="37:37">
      <c r="AK936" s="273"/>
    </row>
    <row r="937" spans="37:37">
      <c r="AK937" s="273"/>
    </row>
    <row r="938" spans="37:37">
      <c r="AK938" s="273"/>
    </row>
    <row r="939" spans="37:37">
      <c r="AK939" s="273"/>
    </row>
    <row r="940" spans="37:37">
      <c r="AK940" s="273"/>
    </row>
    <row r="941" spans="37:37">
      <c r="AK941" s="273"/>
    </row>
    <row r="942" spans="37:37">
      <c r="AK942" s="273"/>
    </row>
    <row r="943" spans="37:37">
      <c r="AK943" s="273"/>
    </row>
    <row r="944" spans="37:37">
      <c r="AK944" s="273"/>
    </row>
    <row r="945" spans="37:37">
      <c r="AK945" s="273"/>
    </row>
    <row r="946" spans="37:37">
      <c r="AK946" s="273"/>
    </row>
    <row r="947" spans="37:37">
      <c r="AK947" s="273"/>
    </row>
    <row r="948" spans="37:37">
      <c r="AK948" s="273"/>
    </row>
    <row r="949" spans="37:37">
      <c r="AK949" s="273"/>
    </row>
    <row r="950" spans="37:37">
      <c r="AK950" s="273"/>
    </row>
    <row r="951" spans="37:37">
      <c r="AK951" s="273"/>
    </row>
    <row r="952" spans="37:37">
      <c r="AK952" s="273"/>
    </row>
    <row r="953" spans="37:37">
      <c r="AK953" s="273"/>
    </row>
    <row r="954" spans="37:37">
      <c r="AK954" s="273"/>
    </row>
    <row r="955" spans="37:37">
      <c r="AK955" s="273"/>
    </row>
    <row r="956" spans="37:37">
      <c r="AK956" s="273"/>
    </row>
    <row r="957" spans="37:37">
      <c r="AK957" s="273"/>
    </row>
    <row r="958" spans="37:37">
      <c r="AK958" s="273"/>
    </row>
    <row r="959" spans="37:37">
      <c r="AK959" s="273"/>
    </row>
    <row r="960" spans="37:37">
      <c r="AK960" s="273"/>
    </row>
    <row r="961" spans="37:37">
      <c r="AK961" s="273"/>
    </row>
    <row r="962" spans="37:37">
      <c r="AK962" s="273"/>
    </row>
    <row r="963" spans="37:37">
      <c r="AK963" s="273"/>
    </row>
    <row r="964" spans="37:37">
      <c r="AK964" s="273"/>
    </row>
    <row r="965" spans="37:37">
      <c r="AK965" s="273"/>
    </row>
    <row r="966" spans="37:37">
      <c r="AK966" s="273"/>
    </row>
    <row r="967" spans="37:37">
      <c r="AK967" s="273"/>
    </row>
    <row r="968" spans="37:37">
      <c r="AK968" s="273"/>
    </row>
    <row r="969" spans="37:37">
      <c r="AK969" s="273"/>
    </row>
    <row r="970" spans="37:37">
      <c r="AK970" s="273"/>
    </row>
    <row r="971" spans="37:37">
      <c r="AK971" s="273"/>
    </row>
    <row r="972" spans="37:37">
      <c r="AK972" s="273"/>
    </row>
    <row r="973" spans="37:37">
      <c r="AK973" s="273"/>
    </row>
    <row r="974" spans="37:37">
      <c r="AK974" s="273"/>
    </row>
    <row r="975" spans="37:37">
      <c r="AK975" s="273"/>
    </row>
    <row r="976" spans="37:37">
      <c r="AK976" s="273"/>
    </row>
    <row r="977" spans="37:37">
      <c r="AK977" s="273"/>
    </row>
    <row r="978" spans="37:37">
      <c r="AK978" s="273"/>
    </row>
    <row r="979" spans="37:37">
      <c r="AK979" s="273"/>
    </row>
    <row r="980" spans="37:37">
      <c r="AK980" s="273"/>
    </row>
    <row r="981" spans="37:37">
      <c r="AK981" s="273"/>
    </row>
    <row r="982" spans="37:37">
      <c r="AK982" s="273"/>
    </row>
    <row r="983" spans="37:37">
      <c r="AK983" s="273"/>
    </row>
    <row r="984" spans="37:37">
      <c r="AK984" s="273"/>
    </row>
    <row r="985" spans="37:37">
      <c r="AK985" s="273"/>
    </row>
    <row r="986" spans="37:37">
      <c r="AK986" s="273"/>
    </row>
    <row r="987" spans="37:37">
      <c r="AK987" s="273"/>
    </row>
    <row r="988" spans="37:37">
      <c r="AK988" s="273"/>
    </row>
    <row r="989" spans="37:37">
      <c r="AK989" s="273"/>
    </row>
    <row r="990" spans="37:37">
      <c r="AK990" s="273"/>
    </row>
    <row r="991" spans="37:37">
      <c r="AK991" s="273"/>
    </row>
    <row r="992" spans="37:37">
      <c r="AK992" s="273"/>
    </row>
    <row r="993" spans="37:37">
      <c r="AK993" s="273"/>
    </row>
    <row r="994" spans="37:37">
      <c r="AK994" s="273"/>
    </row>
    <row r="995" spans="37:37">
      <c r="AK995" s="273"/>
    </row>
    <row r="996" spans="37:37">
      <c r="AK996" s="273"/>
    </row>
    <row r="997" spans="37:37">
      <c r="AK997" s="273"/>
    </row>
    <row r="998" spans="37:37">
      <c r="AK998" s="273"/>
    </row>
    <row r="999" spans="37:37">
      <c r="AK999" s="273"/>
    </row>
    <row r="1000" spans="37:37">
      <c r="AK1000" s="273"/>
    </row>
    <row r="1001" spans="37:37">
      <c r="AK1001" s="273"/>
    </row>
    <row r="1002" spans="37:37">
      <c r="AK1002" s="273"/>
    </row>
    <row r="1003" spans="37:37">
      <c r="AK1003" s="273"/>
    </row>
    <row r="1004" spans="37:37">
      <c r="AK1004" s="273"/>
    </row>
    <row r="1005" spans="37:37">
      <c r="AK1005" s="273"/>
    </row>
    <row r="1006" spans="37:37">
      <c r="AK1006" s="273"/>
    </row>
    <row r="1007" spans="37:37">
      <c r="AK1007" s="273"/>
    </row>
    <row r="1008" spans="37:37">
      <c r="AK1008" s="273"/>
    </row>
    <row r="1009" spans="37:37">
      <c r="AK1009" s="273"/>
    </row>
    <row r="1010" spans="37:37">
      <c r="AK1010" s="273"/>
    </row>
    <row r="1011" spans="37:37">
      <c r="AK1011" s="273"/>
    </row>
    <row r="1012" spans="37:37">
      <c r="AK1012" s="273"/>
    </row>
    <row r="1013" spans="37:37">
      <c r="AK1013" s="273"/>
    </row>
    <row r="1014" spans="37:37">
      <c r="AK1014" s="273"/>
    </row>
    <row r="1015" spans="37:37">
      <c r="AK1015" s="273"/>
    </row>
    <row r="1016" spans="37:37">
      <c r="AK1016" s="273"/>
    </row>
    <row r="1017" spans="37:37">
      <c r="AK1017" s="273"/>
    </row>
    <row r="1018" spans="37:37">
      <c r="AK1018" s="273"/>
    </row>
    <row r="1019" spans="37:37">
      <c r="AK1019" s="273"/>
    </row>
    <row r="1020" spans="37:37">
      <c r="AK1020" s="273"/>
    </row>
    <row r="1021" spans="37:37">
      <c r="AK1021" s="273"/>
    </row>
    <row r="1022" spans="37:37">
      <c r="AK1022" s="273"/>
    </row>
    <row r="1023" spans="37:37">
      <c r="AK1023" s="273"/>
    </row>
    <row r="1024" spans="37:37">
      <c r="AK1024" s="273"/>
    </row>
    <row r="1025" spans="37:37">
      <c r="AK1025" s="273"/>
    </row>
    <row r="1026" spans="37:37">
      <c r="AK1026" s="273"/>
    </row>
    <row r="1027" spans="37:37">
      <c r="AK1027" s="273"/>
    </row>
    <row r="1028" spans="37:37">
      <c r="AK1028" s="273"/>
    </row>
    <row r="1029" spans="37:37">
      <c r="AK1029" s="273"/>
    </row>
    <row r="1030" spans="37:37">
      <c r="AK1030" s="273"/>
    </row>
    <row r="1031" spans="37:37">
      <c r="AK1031" s="273"/>
    </row>
    <row r="1032" spans="37:37">
      <c r="AK1032" s="273"/>
    </row>
    <row r="1033" spans="37:37">
      <c r="AK1033" s="273"/>
    </row>
    <row r="1034" spans="37:37">
      <c r="AK1034" s="273"/>
    </row>
    <row r="1035" spans="37:37">
      <c r="AK1035" s="273"/>
    </row>
    <row r="1036" spans="37:37">
      <c r="AK1036" s="273"/>
    </row>
    <row r="1037" spans="37:37">
      <c r="AK1037" s="273"/>
    </row>
    <row r="1038" spans="37:37">
      <c r="AK1038" s="273"/>
    </row>
    <row r="1039" spans="37:37">
      <c r="AK1039" s="273"/>
    </row>
    <row r="1040" spans="37:37">
      <c r="AK1040" s="273"/>
    </row>
    <row r="1041" spans="37:37">
      <c r="AK1041" s="273"/>
    </row>
    <row r="1042" spans="37:37">
      <c r="AK1042" s="273"/>
    </row>
    <row r="1043" spans="37:37">
      <c r="AK1043" s="273"/>
    </row>
    <row r="1044" spans="37:37">
      <c r="AK1044" s="273"/>
    </row>
    <row r="1045" spans="37:37">
      <c r="AK1045" s="273"/>
    </row>
    <row r="1046" spans="37:37">
      <c r="AK1046" s="273"/>
    </row>
    <row r="1047" spans="37:37">
      <c r="AK1047" s="273"/>
    </row>
    <row r="1048" spans="37:37">
      <c r="AK1048" s="273"/>
    </row>
    <row r="1049" spans="37:37">
      <c r="AK1049" s="273"/>
    </row>
    <row r="1050" spans="37:37">
      <c r="AK1050" s="273"/>
    </row>
    <row r="1051" spans="37:37">
      <c r="AK1051" s="273"/>
    </row>
    <row r="1052" spans="37:37">
      <c r="AK1052" s="273"/>
    </row>
    <row r="1053" spans="37:37">
      <c r="AK1053" s="273"/>
    </row>
    <row r="1054" spans="37:37">
      <c r="AK1054" s="273"/>
    </row>
    <row r="1055" spans="37:37">
      <c r="AK1055" s="273"/>
    </row>
    <row r="1056" spans="37:37">
      <c r="AK1056" s="273"/>
    </row>
    <row r="1057" spans="37:37">
      <c r="AK1057" s="273"/>
    </row>
    <row r="1058" spans="37:37">
      <c r="AK1058" s="273"/>
    </row>
    <row r="1059" spans="37:37">
      <c r="AK1059" s="273"/>
    </row>
    <row r="1060" spans="37:37">
      <c r="AK1060" s="273"/>
    </row>
    <row r="1061" spans="37:37">
      <c r="AK1061" s="273"/>
    </row>
    <row r="1062" spans="37:37">
      <c r="AK1062" s="273"/>
    </row>
    <row r="1063" spans="37:37">
      <c r="AK1063" s="273"/>
    </row>
    <row r="1064" spans="37:37">
      <c r="AK1064" s="273"/>
    </row>
    <row r="1065" spans="37:37">
      <c r="AK1065" s="273"/>
    </row>
    <row r="1066" spans="37:37">
      <c r="AK1066" s="273"/>
    </row>
    <row r="1067" spans="37:37">
      <c r="AK1067" s="273"/>
    </row>
    <row r="1068" spans="37:37">
      <c r="AK1068" s="273"/>
    </row>
    <row r="1069" spans="37:37">
      <c r="AK1069" s="273"/>
    </row>
    <row r="1070" spans="37:37">
      <c r="AK1070" s="273"/>
    </row>
    <row r="1071" spans="37:37">
      <c r="AK1071" s="273"/>
    </row>
    <row r="1072" spans="37:37">
      <c r="AK1072" s="273"/>
    </row>
    <row r="1073" spans="37:37">
      <c r="AK1073" s="273"/>
    </row>
    <row r="1074" spans="37:37">
      <c r="AK1074" s="273"/>
    </row>
    <row r="1075" spans="37:37">
      <c r="AK1075" s="273"/>
    </row>
    <row r="1076" spans="37:37">
      <c r="AK1076" s="273"/>
    </row>
    <row r="1077" spans="37:37">
      <c r="AK1077" s="273"/>
    </row>
    <row r="1078" spans="37:37">
      <c r="AK1078" s="273"/>
    </row>
    <row r="1079" spans="37:37">
      <c r="AK1079" s="273"/>
    </row>
    <row r="1080" spans="37:37">
      <c r="AK1080" s="273"/>
    </row>
    <row r="1081" spans="37:37">
      <c r="AK1081" s="273"/>
    </row>
    <row r="1082" spans="37:37">
      <c r="AK1082" s="273"/>
    </row>
    <row r="1083" spans="37:37">
      <c r="AK1083" s="273"/>
    </row>
    <row r="1084" spans="37:37">
      <c r="AK1084" s="273"/>
    </row>
    <row r="1085" spans="37:37">
      <c r="AK1085" s="273"/>
    </row>
    <row r="1086" spans="37:37">
      <c r="AK1086" s="273"/>
    </row>
    <row r="1087" spans="37:37">
      <c r="AK1087" s="273"/>
    </row>
    <row r="1088" spans="37:37">
      <c r="AK1088" s="273"/>
    </row>
    <row r="1089" spans="37:37">
      <c r="AK1089" s="273"/>
    </row>
    <row r="1090" spans="37:37">
      <c r="AK1090" s="273"/>
    </row>
    <row r="1091" spans="37:37">
      <c r="AK1091" s="273"/>
    </row>
    <row r="1092" spans="37:37">
      <c r="AK1092" s="273"/>
    </row>
    <row r="1093" spans="37:37">
      <c r="AK1093" s="273"/>
    </row>
    <row r="1094" spans="37:37">
      <c r="AK1094" s="273"/>
    </row>
    <row r="1095" spans="37:37">
      <c r="AK1095" s="273"/>
    </row>
    <row r="1096" spans="37:37">
      <c r="AK1096" s="273"/>
    </row>
    <row r="1097" spans="37:37">
      <c r="AK1097" s="273"/>
    </row>
    <row r="1098" spans="37:37">
      <c r="AK1098" s="273"/>
    </row>
    <row r="1099" spans="37:37">
      <c r="AK1099" s="273"/>
    </row>
    <row r="1100" spans="37:37">
      <c r="AK1100" s="273"/>
    </row>
    <row r="1101" spans="37:37">
      <c r="AK1101" s="273"/>
    </row>
    <row r="1102" spans="37:37">
      <c r="AK1102" s="273"/>
    </row>
    <row r="1103" spans="37:37">
      <c r="AK1103" s="273"/>
    </row>
    <row r="1104" spans="37:37">
      <c r="AK1104" s="273"/>
    </row>
    <row r="1105" spans="37:37">
      <c r="AK1105" s="273"/>
    </row>
    <row r="1106" spans="37:37">
      <c r="AK1106" s="273"/>
    </row>
    <row r="1107" spans="37:37">
      <c r="AK1107" s="273"/>
    </row>
    <row r="1108" spans="37:37">
      <c r="AK1108" s="273"/>
    </row>
    <row r="1109" spans="37:37">
      <c r="AK1109" s="273"/>
    </row>
    <row r="1110" spans="37:37">
      <c r="AK1110" s="273"/>
    </row>
    <row r="1111" spans="37:37">
      <c r="AK1111" s="273"/>
    </row>
    <row r="1112" spans="37:37">
      <c r="AK1112" s="273"/>
    </row>
    <row r="1113" spans="37:37">
      <c r="AK1113" s="273"/>
    </row>
    <row r="1114" spans="37:37">
      <c r="AK1114" s="273"/>
    </row>
    <row r="1115" spans="37:37">
      <c r="AK1115" s="273"/>
    </row>
    <row r="1116" spans="37:37">
      <c r="AK1116" s="273"/>
    </row>
    <row r="1117" spans="37:37">
      <c r="AK1117" s="273"/>
    </row>
    <row r="1118" spans="37:37">
      <c r="AK1118" s="273"/>
    </row>
    <row r="1119" spans="37:37">
      <c r="AK1119" s="273"/>
    </row>
    <row r="1120" spans="37:37">
      <c r="AK1120" s="273"/>
    </row>
    <row r="1121" spans="37:37">
      <c r="AK1121" s="273"/>
    </row>
    <row r="1122" spans="37:37">
      <c r="AK1122" s="273"/>
    </row>
    <row r="1123" spans="37:37">
      <c r="AK1123" s="273"/>
    </row>
    <row r="1124" spans="37:37">
      <c r="AK1124" s="273"/>
    </row>
    <row r="1125" spans="37:37">
      <c r="AK1125" s="273"/>
    </row>
    <row r="1126" spans="37:37">
      <c r="AK1126" s="273"/>
    </row>
    <row r="1127" spans="37:37">
      <c r="AK1127" s="273"/>
    </row>
    <row r="1128" spans="37:37">
      <c r="AK1128" s="273"/>
    </row>
    <row r="1129" spans="37:37">
      <c r="AK1129" s="273"/>
    </row>
    <row r="1130" spans="37:37">
      <c r="AK1130" s="273"/>
    </row>
    <row r="1131" spans="37:37">
      <c r="AK1131" s="273"/>
    </row>
    <row r="1132" spans="37:37">
      <c r="AK1132" s="273"/>
    </row>
    <row r="1133" spans="37:37">
      <c r="AK1133" s="273"/>
    </row>
    <row r="1134" spans="37:37">
      <c r="AK1134" s="273"/>
    </row>
    <row r="1135" spans="37:37">
      <c r="AK1135" s="273"/>
    </row>
    <row r="1136" spans="37:37">
      <c r="AK1136" s="273"/>
    </row>
    <row r="1137" spans="37:37">
      <c r="AK1137" s="273"/>
    </row>
    <row r="1138" spans="37:37">
      <c r="AK1138" s="273"/>
    </row>
    <row r="1139" spans="37:37">
      <c r="AK1139" s="273"/>
    </row>
    <row r="1140" spans="37:37">
      <c r="AK1140" s="273"/>
    </row>
    <row r="1141" spans="37:37">
      <c r="AK1141" s="273"/>
    </row>
    <row r="1142" spans="37:37">
      <c r="AK1142" s="273"/>
    </row>
    <row r="1143" spans="37:37">
      <c r="AK1143" s="273"/>
    </row>
    <row r="1144" spans="37:37">
      <c r="AK1144" s="273"/>
    </row>
    <row r="1145" spans="37:37">
      <c r="AK1145" s="273"/>
    </row>
    <row r="1146" spans="37:37">
      <c r="AK1146" s="273"/>
    </row>
    <row r="1147" spans="37:37">
      <c r="AK1147" s="273"/>
    </row>
    <row r="1148" spans="37:37">
      <c r="AK1148" s="273"/>
    </row>
    <row r="1149" spans="37:37">
      <c r="AK1149" s="273"/>
    </row>
    <row r="1150" spans="37:37">
      <c r="AK1150" s="273"/>
    </row>
    <row r="1151" spans="37:37">
      <c r="AK1151" s="273"/>
    </row>
    <row r="1152" spans="37:37">
      <c r="AK1152" s="273"/>
    </row>
    <row r="1153" spans="37:37">
      <c r="AK1153" s="273"/>
    </row>
    <row r="1154" spans="37:37">
      <c r="AK1154" s="273"/>
    </row>
    <row r="1155" spans="37:37">
      <c r="AK1155" s="273"/>
    </row>
    <row r="1156" spans="37:37">
      <c r="AK1156" s="273"/>
    </row>
    <row r="1157" spans="37:37">
      <c r="AK1157" s="273"/>
    </row>
    <row r="1158" spans="37:37">
      <c r="AK1158" s="273"/>
    </row>
    <row r="1159" spans="37:37">
      <c r="AK1159" s="273"/>
    </row>
    <row r="1160" spans="37:37">
      <c r="AK1160" s="273"/>
    </row>
    <row r="1161" spans="37:37">
      <c r="AK1161" s="273"/>
    </row>
    <row r="1162" spans="37:37">
      <c r="AK1162" s="273"/>
    </row>
    <row r="1163" spans="37:37">
      <c r="AK1163" s="273"/>
    </row>
    <row r="1164" spans="37:37">
      <c r="AK1164" s="273"/>
    </row>
    <row r="1165" spans="37:37">
      <c r="AK1165" s="273"/>
    </row>
    <row r="1166" spans="37:37">
      <c r="AK1166" s="273"/>
    </row>
    <row r="1167" spans="37:37">
      <c r="AK1167" s="273"/>
    </row>
    <row r="1168" spans="37:37">
      <c r="AK1168" s="273"/>
    </row>
    <row r="1169" spans="37:37">
      <c r="AK1169" s="273"/>
    </row>
    <row r="1170" spans="37:37">
      <c r="AK1170" s="273"/>
    </row>
    <row r="1171" spans="37:37">
      <c r="AK1171" s="273"/>
    </row>
    <row r="1172" spans="37:37">
      <c r="AK1172" s="273"/>
    </row>
    <row r="1173" spans="37:37">
      <c r="AK1173" s="273"/>
    </row>
    <row r="1174" spans="37:37">
      <c r="AK1174" s="273"/>
    </row>
    <row r="1175" spans="37:37">
      <c r="AK1175" s="273"/>
    </row>
    <row r="1176" spans="37:37">
      <c r="AK1176" s="273"/>
    </row>
    <row r="1177" spans="37:37">
      <c r="AK1177" s="273"/>
    </row>
    <row r="1178" spans="37:37">
      <c r="AK1178" s="273"/>
    </row>
    <row r="1179" spans="37:37">
      <c r="AK1179" s="273"/>
    </row>
    <row r="1180" spans="37:37">
      <c r="AK1180" s="273"/>
    </row>
    <row r="1181" spans="37:37">
      <c r="AK1181" s="273"/>
    </row>
    <row r="1182" spans="37:37">
      <c r="AK1182" s="273"/>
    </row>
    <row r="1183" spans="37:37">
      <c r="AK1183" s="273"/>
    </row>
    <row r="1184" spans="37:37">
      <c r="AK1184" s="273"/>
    </row>
    <row r="1185" spans="37:37">
      <c r="AK1185" s="273"/>
    </row>
    <row r="1186" spans="37:37">
      <c r="AK1186" s="273"/>
    </row>
    <row r="1187" spans="37:37">
      <c r="AK1187" s="273"/>
    </row>
    <row r="1188" spans="37:37">
      <c r="AK1188" s="273"/>
    </row>
    <row r="1189" spans="37:37">
      <c r="AK1189" s="273"/>
    </row>
    <row r="1190" spans="37:37">
      <c r="AK1190" s="273"/>
    </row>
    <row r="1191" spans="37:37">
      <c r="AK1191" s="273"/>
    </row>
    <row r="1192" spans="37:37">
      <c r="AK1192" s="273"/>
    </row>
    <row r="1193" spans="37:37">
      <c r="AK1193" s="273"/>
    </row>
    <row r="1194" spans="37:37">
      <c r="AK1194" s="273"/>
    </row>
    <row r="1195" spans="37:37">
      <c r="AK1195" s="273"/>
    </row>
    <row r="1196" spans="37:37">
      <c r="AK1196" s="273"/>
    </row>
    <row r="1197" spans="37:37">
      <c r="AK1197" s="273"/>
    </row>
    <row r="1198" spans="37:37">
      <c r="AK1198" s="273"/>
    </row>
    <row r="1199" spans="37:37">
      <c r="AK1199" s="273"/>
    </row>
    <row r="1200" spans="37:37">
      <c r="AK1200" s="273"/>
    </row>
    <row r="1201" spans="37:37">
      <c r="AK1201" s="273"/>
    </row>
    <row r="1202" spans="37:37">
      <c r="AK1202" s="273"/>
    </row>
    <row r="1203" spans="37:37">
      <c r="AK1203" s="273"/>
    </row>
    <row r="1204" spans="37:37">
      <c r="AK1204" s="273"/>
    </row>
    <row r="1205" spans="37:37">
      <c r="AK1205" s="273"/>
    </row>
    <row r="1206" spans="37:37">
      <c r="AK1206" s="273"/>
    </row>
    <row r="1207" spans="37:37">
      <c r="AK1207" s="273"/>
    </row>
    <row r="1208" spans="37:37">
      <c r="AK1208" s="273"/>
    </row>
    <row r="1209" spans="37:37">
      <c r="AK1209" s="273"/>
    </row>
    <row r="1210" spans="37:37">
      <c r="AK1210" s="273"/>
    </row>
    <row r="1211" spans="37:37">
      <c r="AK1211" s="273"/>
    </row>
    <row r="1212" spans="37:37">
      <c r="AK1212" s="273"/>
    </row>
    <row r="1213" spans="37:37">
      <c r="AK1213" s="273"/>
    </row>
    <row r="1214" spans="37:37">
      <c r="AK1214" s="273"/>
    </row>
    <row r="1215" spans="37:37">
      <c r="AK1215" s="273"/>
    </row>
    <row r="1216" spans="37:37">
      <c r="AK1216" s="273"/>
    </row>
    <row r="1217" spans="37:37">
      <c r="AK1217" s="273"/>
    </row>
    <row r="1218" spans="37:37">
      <c r="AK1218" s="273"/>
    </row>
    <row r="1219" spans="37:37">
      <c r="AK1219" s="273"/>
    </row>
    <row r="1220" spans="37:37">
      <c r="AK1220" s="273"/>
    </row>
    <row r="1221" spans="37:37">
      <c r="AK1221" s="273"/>
    </row>
    <row r="1222" spans="37:37">
      <c r="AK1222" s="273"/>
    </row>
    <row r="1223" spans="37:37">
      <c r="AK1223" s="273"/>
    </row>
    <row r="1224" spans="37:37">
      <c r="AK1224" s="273"/>
    </row>
    <row r="1225" spans="37:37">
      <c r="AK1225" s="273"/>
    </row>
    <row r="1226" spans="37:37">
      <c r="AK1226" s="273"/>
    </row>
    <row r="1227" spans="37:37">
      <c r="AK1227" s="273"/>
    </row>
    <row r="1228" spans="37:37">
      <c r="AK1228" s="273"/>
    </row>
    <row r="1229" spans="37:37">
      <c r="AK1229" s="273"/>
    </row>
    <row r="1230" spans="37:37">
      <c r="AK1230" s="273"/>
    </row>
    <row r="1231" spans="37:37">
      <c r="AK1231" s="273"/>
    </row>
    <row r="1232" spans="37:37">
      <c r="AK1232" s="273"/>
    </row>
    <row r="1233" spans="37:37">
      <c r="AK1233" s="273"/>
    </row>
    <row r="1234" spans="37:37">
      <c r="AK1234" s="273"/>
    </row>
    <row r="1235" spans="37:37">
      <c r="AK1235" s="273"/>
    </row>
    <row r="1236" spans="37:37">
      <c r="AK1236" s="273"/>
    </row>
    <row r="1237" spans="37:37">
      <c r="AK1237" s="273"/>
    </row>
    <row r="1238" spans="37:37">
      <c r="AK1238" s="273"/>
    </row>
    <row r="1239" spans="37:37">
      <c r="AK1239" s="273"/>
    </row>
    <row r="1240" spans="37:37">
      <c r="AK1240" s="273"/>
    </row>
    <row r="1241" spans="37:37">
      <c r="AK1241" s="273"/>
    </row>
    <row r="1242" spans="37:37">
      <c r="AK1242" s="273"/>
    </row>
    <row r="1243" spans="37:37">
      <c r="AK1243" s="273"/>
    </row>
    <row r="1244" spans="37:37">
      <c r="AK1244" s="273"/>
    </row>
    <row r="1245" spans="37:37">
      <c r="AK1245" s="273"/>
    </row>
    <row r="1246" spans="37:37">
      <c r="AK1246" s="273"/>
    </row>
    <row r="1247" spans="37:37">
      <c r="AK1247" s="273"/>
    </row>
    <row r="1248" spans="37:37">
      <c r="AK1248" s="273"/>
    </row>
    <row r="1249" spans="37:37">
      <c r="AK1249" s="273"/>
    </row>
    <row r="1250" spans="37:37">
      <c r="AK1250" s="273"/>
    </row>
    <row r="1251" spans="37:37">
      <c r="AK1251" s="273"/>
    </row>
    <row r="1252" spans="37:37">
      <c r="AK1252" s="273"/>
    </row>
    <row r="1253" spans="37:37">
      <c r="AK1253" s="273"/>
    </row>
    <row r="1254" spans="37:37">
      <c r="AK1254" s="273"/>
    </row>
    <row r="1255" spans="37:37">
      <c r="AK1255" s="273"/>
    </row>
    <row r="1256" spans="37:37">
      <c r="AK1256" s="273"/>
    </row>
    <row r="1257" spans="37:37">
      <c r="AK1257" s="273"/>
    </row>
    <row r="1258" spans="37:37">
      <c r="AK1258" s="273"/>
    </row>
    <row r="1259" spans="37:37">
      <c r="AK1259" s="273"/>
    </row>
    <row r="1260" spans="37:37">
      <c r="AK1260" s="273"/>
    </row>
    <row r="1261" spans="37:37">
      <c r="AK1261" s="273"/>
    </row>
    <row r="1262" spans="37:37">
      <c r="AK1262" s="273"/>
    </row>
    <row r="1263" spans="37:37">
      <c r="AK1263" s="273"/>
    </row>
    <row r="1264" spans="37:37">
      <c r="AK1264" s="273"/>
    </row>
    <row r="1265" spans="37:37">
      <c r="AK1265" s="273"/>
    </row>
    <row r="1266" spans="37:37">
      <c r="AK1266" s="273"/>
    </row>
    <row r="1267" spans="37:37">
      <c r="AK1267" s="273"/>
    </row>
    <row r="1268" spans="37:37">
      <c r="AK1268" s="273"/>
    </row>
    <row r="1269" spans="37:37">
      <c r="AK1269" s="273"/>
    </row>
    <row r="1270" spans="37:37">
      <c r="AK1270" s="273"/>
    </row>
    <row r="1271" spans="37:37">
      <c r="AK1271" s="273"/>
    </row>
    <row r="1272" spans="37:37">
      <c r="AK1272" s="273"/>
    </row>
    <row r="1273" spans="37:37">
      <c r="AK1273" s="273"/>
    </row>
    <row r="1274" spans="37:37">
      <c r="AK1274" s="273"/>
    </row>
    <row r="1275" spans="37:37">
      <c r="AK1275" s="273"/>
    </row>
    <row r="1276" spans="37:37">
      <c r="AK1276" s="273"/>
    </row>
    <row r="1277" spans="37:37">
      <c r="AK1277" s="273"/>
    </row>
    <row r="1278" spans="37:37">
      <c r="AK1278" s="273"/>
    </row>
    <row r="1279" spans="37:37">
      <c r="AK1279" s="273"/>
    </row>
    <row r="1280" spans="37:37">
      <c r="AK1280" s="273"/>
    </row>
    <row r="1281" spans="37:37">
      <c r="AK1281" s="273"/>
    </row>
    <row r="1282" spans="37:37">
      <c r="AK1282" s="273"/>
    </row>
    <row r="1283" spans="37:37">
      <c r="AK1283" s="273"/>
    </row>
    <row r="1284" spans="37:37">
      <c r="AK1284" s="273"/>
    </row>
    <row r="1285" spans="37:37">
      <c r="AK1285" s="273"/>
    </row>
    <row r="1286" spans="37:37">
      <c r="AK1286" s="273"/>
    </row>
    <row r="1287" spans="37:37">
      <c r="AK1287" s="273"/>
    </row>
    <row r="1288" spans="37:37">
      <c r="AK1288" s="273"/>
    </row>
    <row r="1289" spans="37:37">
      <c r="AK1289" s="273"/>
    </row>
    <row r="1290" spans="37:37">
      <c r="AK1290" s="273"/>
    </row>
    <row r="1291" spans="37:37">
      <c r="AK1291" s="273"/>
    </row>
    <row r="1292" spans="37:37">
      <c r="AK1292" s="273"/>
    </row>
    <row r="1293" spans="37:37">
      <c r="AK1293" s="273"/>
    </row>
    <row r="1294" spans="37:37">
      <c r="AK1294" s="273"/>
    </row>
    <row r="1295" spans="37:37">
      <c r="AK1295" s="273"/>
    </row>
    <row r="1296" spans="37:37">
      <c r="AK1296" s="273"/>
    </row>
    <row r="1297" spans="37:37">
      <c r="AK1297" s="273"/>
    </row>
    <row r="1298" spans="37:37">
      <c r="AK1298" s="273"/>
    </row>
    <row r="1299" spans="37:37">
      <c r="AK1299" s="273"/>
    </row>
    <row r="1300" spans="37:37">
      <c r="AK1300" s="273"/>
    </row>
    <row r="1301" spans="37:37">
      <c r="AK1301" s="273"/>
    </row>
    <row r="1302" spans="37:37">
      <c r="AK1302" s="273"/>
    </row>
    <row r="1303" spans="37:37">
      <c r="AK1303" s="273"/>
    </row>
    <row r="1304" spans="37:37">
      <c r="AK1304" s="273"/>
    </row>
    <row r="1305" spans="37:37">
      <c r="AK1305" s="273"/>
    </row>
    <row r="1306" spans="37:37">
      <c r="AK1306" s="273"/>
    </row>
    <row r="1307" spans="37:37">
      <c r="AK1307" s="273"/>
    </row>
    <row r="1308" spans="37:37">
      <c r="AK1308" s="273"/>
    </row>
    <row r="1309" spans="37:37">
      <c r="AK1309" s="273"/>
    </row>
    <row r="1310" spans="37:37">
      <c r="AK1310" s="273"/>
    </row>
    <row r="1311" spans="37:37">
      <c r="AK1311" s="273"/>
    </row>
    <row r="1312" spans="37:37">
      <c r="AK1312" s="273"/>
    </row>
    <row r="1313" spans="37:37">
      <c r="AK1313" s="273"/>
    </row>
    <row r="1314" spans="37:37">
      <c r="AK1314" s="273"/>
    </row>
    <row r="1315" spans="37:37">
      <c r="AK1315" s="273"/>
    </row>
    <row r="1316" spans="37:37">
      <c r="AK1316" s="273"/>
    </row>
    <row r="1317" spans="37:37">
      <c r="AK1317" s="273"/>
    </row>
    <row r="1318" spans="37:37">
      <c r="AK1318" s="273"/>
    </row>
    <row r="1319" spans="37:37">
      <c r="AK1319" s="273"/>
    </row>
    <row r="1320" spans="37:37">
      <c r="AK1320" s="273"/>
    </row>
    <row r="1321" spans="37:37">
      <c r="AK1321" s="273"/>
    </row>
    <row r="1322" spans="37:37">
      <c r="AK1322" s="273"/>
    </row>
    <row r="1323" spans="37:37">
      <c r="AK1323" s="273"/>
    </row>
    <row r="1324" spans="37:37">
      <c r="AK1324" s="273"/>
    </row>
    <row r="1325" spans="37:37">
      <c r="AK1325" s="273"/>
    </row>
    <row r="1326" spans="37:37">
      <c r="AK1326" s="273"/>
    </row>
    <row r="1327" spans="37:37">
      <c r="AK1327" s="273"/>
    </row>
    <row r="1328" spans="37:37">
      <c r="AK1328" s="273"/>
    </row>
    <row r="1329" spans="37:37">
      <c r="AK1329" s="273"/>
    </row>
    <row r="1330" spans="37:37">
      <c r="AK1330" s="273"/>
    </row>
    <row r="1331" spans="37:37">
      <c r="AK1331" s="273"/>
    </row>
    <row r="1332" spans="37:37">
      <c r="AK1332" s="273"/>
    </row>
    <row r="1333" spans="37:37">
      <c r="AK1333" s="273"/>
    </row>
    <row r="1334" spans="37:37">
      <c r="AK1334" s="273"/>
    </row>
    <row r="1335" spans="37:37">
      <c r="AK1335" s="273"/>
    </row>
    <row r="1336" spans="37:37">
      <c r="AK1336" s="273"/>
    </row>
    <row r="1337" spans="37:37">
      <c r="AK1337" s="273"/>
    </row>
    <row r="1338" spans="37:37">
      <c r="AK1338" s="273"/>
    </row>
    <row r="1339" spans="37:37">
      <c r="AK1339" s="273"/>
    </row>
    <row r="1340" spans="37:37">
      <c r="AK1340" s="273"/>
    </row>
    <row r="1341" spans="37:37">
      <c r="AK1341" s="273"/>
    </row>
    <row r="1342" spans="37:37">
      <c r="AK1342" s="273"/>
    </row>
    <row r="1343" spans="37:37">
      <c r="AK1343" s="273"/>
    </row>
    <row r="1344" spans="37:37">
      <c r="AK1344" s="273"/>
    </row>
    <row r="1345" spans="37:37">
      <c r="AK1345" s="273"/>
    </row>
    <row r="1346" spans="37:37">
      <c r="AK1346" s="273"/>
    </row>
    <row r="1347" spans="37:37">
      <c r="AK1347" s="273"/>
    </row>
    <row r="1348" spans="37:37">
      <c r="AK1348" s="273"/>
    </row>
    <row r="1349" spans="37:37">
      <c r="AK1349" s="273"/>
    </row>
    <row r="1350" spans="37:37">
      <c r="AK1350" s="273"/>
    </row>
    <row r="1351" spans="37:37">
      <c r="AK1351" s="273"/>
    </row>
    <row r="1352" spans="37:37">
      <c r="AK1352" s="273"/>
    </row>
    <row r="1353" spans="37:37">
      <c r="AK1353" s="273"/>
    </row>
    <row r="1354" spans="37:37">
      <c r="AK1354" s="273"/>
    </row>
    <row r="1355" spans="37:37">
      <c r="AK1355" s="273"/>
    </row>
    <row r="1356" spans="37:37">
      <c r="AK1356" s="273"/>
    </row>
    <row r="1357" spans="37:37">
      <c r="AK1357" s="273"/>
    </row>
    <row r="1358" spans="37:37">
      <c r="AK1358" s="273"/>
    </row>
    <row r="1359" spans="37:37">
      <c r="AK1359" s="273"/>
    </row>
    <row r="1360" spans="37:37">
      <c r="AK1360" s="273"/>
    </row>
    <row r="1361" spans="37:37">
      <c r="AK1361" s="273"/>
    </row>
    <row r="1362" spans="37:37">
      <c r="AK1362" s="273"/>
    </row>
    <row r="1363" spans="37:37">
      <c r="AK1363" s="273"/>
    </row>
    <row r="1364" spans="37:37">
      <c r="AK1364" s="273"/>
    </row>
    <row r="1365" spans="37:37">
      <c r="AK1365" s="273"/>
    </row>
    <row r="1366" spans="37:37">
      <c r="AK1366" s="273"/>
    </row>
    <row r="1367" spans="37:37">
      <c r="AK1367" s="273"/>
    </row>
    <row r="1368" spans="37:37">
      <c r="AK1368" s="273"/>
    </row>
    <row r="1369" spans="37:37">
      <c r="AK1369" s="273"/>
    </row>
    <row r="1370" spans="37:37">
      <c r="AK1370" s="273"/>
    </row>
    <row r="1371" spans="37:37">
      <c r="AK1371" s="273"/>
    </row>
    <row r="1372" spans="37:37">
      <c r="AK1372" s="273"/>
    </row>
    <row r="1373" spans="37:37">
      <c r="AK1373" s="273"/>
    </row>
    <row r="1374" spans="37:37">
      <c r="AK1374" s="273"/>
    </row>
    <row r="1375" spans="37:37">
      <c r="AK1375" s="273"/>
    </row>
    <row r="1376" spans="37:37">
      <c r="AK1376" s="273"/>
    </row>
    <row r="1377" spans="37:37">
      <c r="AK1377" s="273"/>
    </row>
    <row r="1378" spans="37:37">
      <c r="AK1378" s="273"/>
    </row>
    <row r="1379" spans="37:37">
      <c r="AK1379" s="273"/>
    </row>
    <row r="1380" spans="37:37">
      <c r="AK1380" s="273"/>
    </row>
    <row r="1381" spans="37:37">
      <c r="AK1381" s="273"/>
    </row>
    <row r="1382" spans="37:37">
      <c r="AK1382" s="273"/>
    </row>
    <row r="1383" spans="37:37">
      <c r="AK1383" s="273"/>
    </row>
    <row r="1384" spans="37:37">
      <c r="AK1384" s="273"/>
    </row>
    <row r="1385" spans="37:37">
      <c r="AK1385" s="273"/>
    </row>
    <row r="1386" spans="37:37">
      <c r="AK1386" s="273"/>
    </row>
    <row r="1387" spans="37:37">
      <c r="AK1387" s="273"/>
    </row>
    <row r="1388" spans="37:37">
      <c r="AK1388" s="273"/>
    </row>
    <row r="1389" spans="37:37">
      <c r="AK1389" s="273"/>
    </row>
    <row r="1390" spans="37:37">
      <c r="AK1390" s="273"/>
    </row>
    <row r="1391" spans="37:37">
      <c r="AK1391" s="273"/>
    </row>
    <row r="1392" spans="37:37">
      <c r="AK1392" s="273"/>
    </row>
    <row r="1393" spans="37:37">
      <c r="AK1393" s="273"/>
    </row>
    <row r="1394" spans="37:37">
      <c r="AK1394" s="273"/>
    </row>
    <row r="1395" spans="37:37">
      <c r="AK1395" s="273"/>
    </row>
    <row r="1396" spans="37:37">
      <c r="AK1396" s="273"/>
    </row>
    <row r="1397" spans="37:37">
      <c r="AK1397" s="273"/>
    </row>
    <row r="1398" spans="37:37">
      <c r="AK1398" s="273"/>
    </row>
    <row r="1399" spans="37:37">
      <c r="AK1399" s="273"/>
    </row>
    <row r="1400" spans="37:37">
      <c r="AK1400" s="273"/>
    </row>
    <row r="1401" spans="37:37">
      <c r="AK1401" s="273"/>
    </row>
    <row r="1402" spans="37:37">
      <c r="AK1402" s="273"/>
    </row>
    <row r="1403" spans="37:37">
      <c r="AK1403" s="273"/>
    </row>
    <row r="1404" spans="37:37">
      <c r="AK1404" s="273"/>
    </row>
    <row r="1405" spans="37:37">
      <c r="AK1405" s="273"/>
    </row>
    <row r="1406" spans="37:37">
      <c r="AK1406" s="273"/>
    </row>
    <row r="1407" spans="37:37">
      <c r="AK1407" s="273"/>
    </row>
    <row r="1408" spans="37:37">
      <c r="AK1408" s="273"/>
    </row>
    <row r="1409" spans="37:37">
      <c r="AK1409" s="273"/>
    </row>
    <row r="1410" spans="37:37">
      <c r="AK1410" s="273"/>
    </row>
    <row r="1411" spans="37:37">
      <c r="AK1411" s="273"/>
    </row>
    <row r="1412" spans="37:37">
      <c r="AK1412" s="273"/>
    </row>
    <row r="1413" spans="37:37">
      <c r="AK1413" s="273"/>
    </row>
    <row r="1414" spans="37:37">
      <c r="AK1414" s="273"/>
    </row>
    <row r="1415" spans="37:37">
      <c r="AK1415" s="273"/>
    </row>
    <row r="1416" spans="37:37">
      <c r="AK1416" s="273"/>
    </row>
    <row r="1417" spans="37:37">
      <c r="AK1417" s="273"/>
    </row>
    <row r="1418" spans="37:37">
      <c r="AK1418" s="273"/>
    </row>
    <row r="1419" spans="37:37">
      <c r="AK1419" s="273"/>
    </row>
    <row r="1420" spans="37:37">
      <c r="AK1420" s="273"/>
    </row>
    <row r="1421" spans="37:37">
      <c r="AK1421" s="273"/>
    </row>
    <row r="1422" spans="37:37">
      <c r="AK1422" s="273"/>
    </row>
    <row r="1423" spans="37:37">
      <c r="AK1423" s="273"/>
    </row>
    <row r="1424" spans="37:37">
      <c r="AK1424" s="273"/>
    </row>
    <row r="1425" spans="37:37">
      <c r="AK1425" s="273"/>
    </row>
    <row r="1426" spans="37:37">
      <c r="AK1426" s="273"/>
    </row>
    <row r="1427" spans="37:37">
      <c r="AK1427" s="273"/>
    </row>
    <row r="1428" spans="37:37">
      <c r="AK1428" s="273"/>
    </row>
    <row r="1429" spans="37:37">
      <c r="AK1429" s="273"/>
    </row>
    <row r="1430" spans="37:37">
      <c r="AK1430" s="273"/>
    </row>
    <row r="1431" spans="37:37">
      <c r="AK1431" s="273"/>
    </row>
    <row r="1432" spans="37:37">
      <c r="AK1432" s="273"/>
    </row>
    <row r="1433" spans="37:37">
      <c r="AK1433" s="273"/>
    </row>
    <row r="1434" spans="37:37">
      <c r="AK1434" s="273"/>
    </row>
    <row r="1435" spans="37:37">
      <c r="AK1435" s="273"/>
    </row>
    <row r="1436" spans="37:37">
      <c r="AK1436" s="273"/>
    </row>
    <row r="1437" spans="37:37">
      <c r="AK1437" s="273"/>
    </row>
    <row r="1438" spans="37:37">
      <c r="AK1438" s="273"/>
    </row>
    <row r="1439" spans="37:37">
      <c r="AK1439" s="273"/>
    </row>
    <row r="1440" spans="37:37">
      <c r="AK1440" s="273"/>
    </row>
    <row r="1441" spans="37:37">
      <c r="AK1441" s="273"/>
    </row>
    <row r="1442" spans="37:37">
      <c r="AK1442" s="273"/>
    </row>
    <row r="1443" spans="37:37">
      <c r="AK1443" s="273"/>
    </row>
    <row r="1444" spans="37:37">
      <c r="AK1444" s="273"/>
    </row>
    <row r="1445" spans="37:37">
      <c r="AK1445" s="273"/>
    </row>
    <row r="1446" spans="37:37">
      <c r="AK1446" s="273"/>
    </row>
    <row r="1447" spans="37:37">
      <c r="AK1447" s="273"/>
    </row>
    <row r="1448" spans="37:37">
      <c r="AK1448" s="273"/>
    </row>
    <row r="1449" spans="37:37">
      <c r="AK1449" s="273"/>
    </row>
    <row r="1450" spans="37:37">
      <c r="AK1450" s="273"/>
    </row>
    <row r="1451" spans="37:37">
      <c r="AK1451" s="273"/>
    </row>
    <row r="1452" spans="37:37">
      <c r="AK1452" s="273"/>
    </row>
    <row r="1453" spans="37:37">
      <c r="AK1453" s="273"/>
    </row>
    <row r="1454" spans="37:37">
      <c r="AK1454" s="273"/>
    </row>
    <row r="1455" spans="37:37">
      <c r="AK1455" s="273"/>
    </row>
    <row r="1456" spans="37:37">
      <c r="AK1456" s="273"/>
    </row>
    <row r="1457" spans="37:37">
      <c r="AK1457" s="273"/>
    </row>
    <row r="1458" spans="37:37">
      <c r="AK1458" s="273"/>
    </row>
    <row r="1459" spans="37:37">
      <c r="AK1459" s="273"/>
    </row>
    <row r="1460" spans="37:37">
      <c r="AK1460" s="273"/>
    </row>
    <row r="1461" spans="37:37">
      <c r="AK1461" s="273"/>
    </row>
    <row r="1462" spans="37:37">
      <c r="AK1462" s="273"/>
    </row>
    <row r="1463" spans="37:37">
      <c r="AK1463" s="273"/>
    </row>
    <row r="1464" spans="37:37">
      <c r="AK1464" s="273"/>
    </row>
    <row r="1465" spans="37:37">
      <c r="AK1465" s="273"/>
    </row>
    <row r="1466" spans="37:37">
      <c r="AK1466" s="273"/>
    </row>
    <row r="1467" spans="37:37">
      <c r="AK1467" s="273"/>
    </row>
    <row r="1468" spans="37:37">
      <c r="AK1468" s="273"/>
    </row>
    <row r="1469" spans="37:37">
      <c r="AK1469" s="273"/>
    </row>
    <row r="1470" spans="37:37">
      <c r="AK1470" s="273"/>
    </row>
    <row r="1471" spans="37:37">
      <c r="AK1471" s="273"/>
    </row>
    <row r="1472" spans="37:37">
      <c r="AK1472" s="273"/>
    </row>
    <row r="1473" spans="37:37">
      <c r="AK1473" s="273"/>
    </row>
    <row r="1474" spans="37:37">
      <c r="AK1474" s="273"/>
    </row>
    <row r="1475" spans="37:37">
      <c r="AK1475" s="273"/>
    </row>
    <row r="1476" spans="37:37">
      <c r="AK1476" s="273"/>
    </row>
    <row r="1477" spans="37:37">
      <c r="AK1477" s="273"/>
    </row>
    <row r="1478" spans="37:37">
      <c r="AK1478" s="273"/>
    </row>
    <row r="1479" spans="37:37">
      <c r="AK1479" s="273"/>
    </row>
    <row r="1480" spans="37:37">
      <c r="AK1480" s="273"/>
    </row>
    <row r="1481" spans="37:37">
      <c r="AK1481" s="273"/>
    </row>
    <row r="1482" spans="37:37">
      <c r="AK1482" s="273"/>
    </row>
    <row r="1483" spans="37:37">
      <c r="AK1483" s="273"/>
    </row>
    <row r="1484" spans="37:37">
      <c r="AK1484" s="273"/>
    </row>
    <row r="1485" spans="37:37">
      <c r="AK1485" s="273"/>
    </row>
    <row r="1486" spans="37:37">
      <c r="AK1486" s="273"/>
    </row>
    <row r="1487" spans="37:37">
      <c r="AK1487" s="273"/>
    </row>
    <row r="1488" spans="37:37">
      <c r="AK1488" s="273"/>
    </row>
    <row r="1489" spans="37:37">
      <c r="AK1489" s="273"/>
    </row>
    <row r="1490" spans="37:37">
      <c r="AK1490" s="273"/>
    </row>
    <row r="1491" spans="37:37">
      <c r="AK1491" s="273"/>
    </row>
    <row r="1492" spans="37:37">
      <c r="AK1492" s="273"/>
    </row>
    <row r="1493" spans="37:37">
      <c r="AK1493" s="273"/>
    </row>
    <row r="1494" spans="37:37">
      <c r="AK1494" s="273"/>
    </row>
    <row r="1495" spans="37:37">
      <c r="AK1495" s="273"/>
    </row>
    <row r="1496" spans="37:37">
      <c r="AK1496" s="273"/>
    </row>
    <row r="1497" spans="37:37">
      <c r="AK1497" s="273"/>
    </row>
    <row r="1498" spans="37:37">
      <c r="AK1498" s="273"/>
    </row>
    <row r="1499" spans="37:37">
      <c r="AK1499" s="273"/>
    </row>
    <row r="1500" spans="37:37">
      <c r="AK1500" s="273"/>
    </row>
    <row r="1501" spans="37:37">
      <c r="AK1501" s="273"/>
    </row>
    <row r="1502" spans="37:37">
      <c r="AK1502" s="273"/>
    </row>
    <row r="1503" spans="37:37">
      <c r="AK1503" s="273"/>
    </row>
    <row r="1504" spans="37:37">
      <c r="AK1504" s="273"/>
    </row>
    <row r="1505" spans="37:37">
      <c r="AK1505" s="273"/>
    </row>
    <row r="1506" spans="37:37">
      <c r="AK1506" s="273"/>
    </row>
    <row r="1507" spans="37:37">
      <c r="AK1507" s="273"/>
    </row>
    <row r="1508" spans="37:37">
      <c r="AK1508" s="273"/>
    </row>
    <row r="1509" spans="37:37">
      <c r="AK1509" s="273"/>
    </row>
    <row r="1510" spans="37:37">
      <c r="AK1510" s="273"/>
    </row>
    <row r="1511" spans="37:37">
      <c r="AK1511" s="273"/>
    </row>
    <row r="1512" spans="37:37">
      <c r="AK1512" s="273"/>
    </row>
    <row r="1513" spans="37:37">
      <c r="AK1513" s="273"/>
    </row>
    <row r="1514" spans="37:37">
      <c r="AK1514" s="273"/>
    </row>
    <row r="1515" spans="37:37">
      <c r="AK1515" s="273"/>
    </row>
    <row r="1516" spans="37:37">
      <c r="AK1516" s="273"/>
    </row>
    <row r="1517" spans="37:37">
      <c r="AK1517" s="273"/>
    </row>
    <row r="1518" spans="37:37">
      <c r="AK1518" s="273"/>
    </row>
    <row r="1519" spans="37:37">
      <c r="AK1519" s="273"/>
    </row>
    <row r="1520" spans="37:37">
      <c r="AK1520" s="273"/>
    </row>
    <row r="1521" spans="37:37">
      <c r="AK1521" s="273"/>
    </row>
    <row r="1522" spans="37:37">
      <c r="AK1522" s="273"/>
    </row>
    <row r="1523" spans="37:37">
      <c r="AK1523" s="273"/>
    </row>
    <row r="1524" spans="37:37">
      <c r="AK1524" s="273"/>
    </row>
    <row r="1525" spans="37:37">
      <c r="AK1525" s="273"/>
    </row>
    <row r="1526" spans="37:37">
      <c r="AK1526" s="273"/>
    </row>
    <row r="1527" spans="37:37">
      <c r="AK1527" s="273"/>
    </row>
    <row r="1528" spans="37:37">
      <c r="AK1528" s="273"/>
    </row>
    <row r="1529" spans="37:37">
      <c r="AK1529" s="273"/>
    </row>
    <row r="1530" spans="37:37">
      <c r="AK1530" s="273"/>
    </row>
    <row r="1531" spans="37:37">
      <c r="AK1531" s="273"/>
    </row>
    <row r="1532" spans="37:37">
      <c r="AK1532" s="273"/>
    </row>
    <row r="1533" spans="37:37">
      <c r="AK1533" s="273"/>
    </row>
    <row r="1534" spans="37:37">
      <c r="AK1534" s="273"/>
    </row>
    <row r="1535" spans="37:37">
      <c r="AK1535" s="273"/>
    </row>
    <row r="1536" spans="37:37">
      <c r="AK1536" s="273"/>
    </row>
    <row r="1537" spans="37:37">
      <c r="AK1537" s="273"/>
    </row>
    <row r="1538" spans="37:37">
      <c r="AK1538" s="273"/>
    </row>
    <row r="1539" spans="37:37">
      <c r="AK1539" s="273"/>
    </row>
    <row r="1540" spans="37:37">
      <c r="AK1540" s="273"/>
    </row>
    <row r="1541" spans="37:37">
      <c r="AK1541" s="273"/>
    </row>
    <row r="1542" spans="37:37">
      <c r="AK1542" s="273"/>
    </row>
    <row r="1543" spans="37:37">
      <c r="AK1543" s="273"/>
    </row>
    <row r="1544" spans="37:37">
      <c r="AK1544" s="273"/>
    </row>
    <row r="1545" spans="37:37">
      <c r="AK1545" s="273"/>
    </row>
    <row r="1546" spans="37:37">
      <c r="AK1546" s="273"/>
    </row>
    <row r="1547" spans="37:37">
      <c r="AK1547" s="273"/>
    </row>
    <row r="1548" spans="37:37">
      <c r="AK1548" s="273"/>
    </row>
    <row r="1549" spans="37:37">
      <c r="AK1549" s="273"/>
    </row>
    <row r="1550" spans="37:37">
      <c r="AK1550" s="273"/>
    </row>
    <row r="1551" spans="37:37">
      <c r="AK1551" s="273"/>
    </row>
    <row r="1552" spans="37:37">
      <c r="AK1552" s="273"/>
    </row>
    <row r="1553" spans="37:37">
      <c r="AK1553" s="273"/>
    </row>
    <row r="1554" spans="37:37">
      <c r="AK1554" s="273"/>
    </row>
    <row r="1555" spans="37:37">
      <c r="AK1555" s="273"/>
    </row>
    <row r="1556" spans="37:37">
      <c r="AK1556" s="273"/>
    </row>
    <row r="1557" spans="37:37">
      <c r="AK1557" s="273"/>
    </row>
    <row r="1558" spans="37:37">
      <c r="AK1558" s="273"/>
    </row>
    <row r="1559" spans="37:37">
      <c r="AK1559" s="273"/>
    </row>
    <row r="1560" spans="37:37">
      <c r="AK1560" s="273"/>
    </row>
    <row r="1561" spans="37:37">
      <c r="AK1561" s="273"/>
    </row>
    <row r="1562" spans="37:37">
      <c r="AK1562" s="273"/>
    </row>
    <row r="1563" spans="37:37">
      <c r="AK1563" s="273"/>
    </row>
    <row r="1564" spans="37:37">
      <c r="AK1564" s="273"/>
    </row>
    <row r="1565" spans="37:37">
      <c r="AK1565" s="273"/>
    </row>
    <row r="1566" spans="37:37">
      <c r="AK1566" s="273"/>
    </row>
    <row r="1567" spans="37:37">
      <c r="AK1567" s="273"/>
    </row>
    <row r="1568" spans="37:37">
      <c r="AK1568" s="273"/>
    </row>
    <row r="1569" spans="37:37">
      <c r="AK1569" s="273"/>
    </row>
    <row r="1570" spans="37:37">
      <c r="AK1570" s="273"/>
    </row>
    <row r="1571" spans="37:37">
      <c r="AK1571" s="273"/>
    </row>
    <row r="1572" spans="37:37">
      <c r="AK1572" s="273"/>
    </row>
    <row r="1573" spans="37:37">
      <c r="AK1573" s="273"/>
    </row>
    <row r="1574" spans="37:37">
      <c r="AK1574" s="273"/>
    </row>
    <row r="1575" spans="37:37">
      <c r="AK1575" s="273"/>
    </row>
    <row r="1576" spans="37:37">
      <c r="AK1576" s="273"/>
    </row>
    <row r="1577" spans="37:37">
      <c r="AK1577" s="273"/>
    </row>
    <row r="1578" spans="37:37">
      <c r="AK1578" s="273"/>
    </row>
    <row r="1579" spans="37:37">
      <c r="AK1579" s="273"/>
    </row>
    <row r="1580" spans="37:37">
      <c r="AK1580" s="273"/>
    </row>
    <row r="1581" spans="37:37">
      <c r="AK1581" s="273"/>
    </row>
    <row r="1582" spans="37:37">
      <c r="AK1582" s="273"/>
    </row>
    <row r="1583" spans="37:37">
      <c r="AK1583" s="273"/>
    </row>
    <row r="1584" spans="37:37">
      <c r="AK1584" s="273"/>
    </row>
    <row r="1585" spans="37:37">
      <c r="AK1585" s="273"/>
    </row>
    <row r="1586" spans="37:37">
      <c r="AK1586" s="273"/>
    </row>
    <row r="1587" spans="37:37">
      <c r="AK1587" s="273"/>
    </row>
    <row r="1588" spans="37:37">
      <c r="AK1588" s="273"/>
    </row>
    <row r="1589" spans="37:37">
      <c r="AK1589" s="273"/>
    </row>
    <row r="1590" spans="37:37">
      <c r="AK1590" s="273"/>
    </row>
    <row r="1591" spans="37:37">
      <c r="AK1591" s="273"/>
    </row>
    <row r="1592" spans="37:37">
      <c r="AK1592" s="273"/>
    </row>
    <row r="1593" spans="37:37">
      <c r="AK1593" s="273"/>
    </row>
    <row r="1594" spans="37:37">
      <c r="AK1594" s="273"/>
    </row>
    <row r="1595" spans="37:37">
      <c r="AK1595" s="273"/>
    </row>
    <row r="1596" spans="37:37">
      <c r="AK1596" s="273"/>
    </row>
    <row r="1597" spans="37:37">
      <c r="AK1597" s="273"/>
    </row>
    <row r="1598" spans="37:37">
      <c r="AK1598" s="273"/>
    </row>
    <row r="1599" spans="37:37">
      <c r="AK1599" s="273"/>
    </row>
    <row r="1600" spans="37:37">
      <c r="AK1600" s="273"/>
    </row>
    <row r="1601" spans="37:37">
      <c r="AK1601" s="273"/>
    </row>
    <row r="1602" spans="37:37">
      <c r="AK1602" s="273"/>
    </row>
    <row r="1603" spans="37:37">
      <c r="AK1603" s="273"/>
    </row>
    <row r="1604" spans="37:37">
      <c r="AK1604" s="273"/>
    </row>
    <row r="1605" spans="37:37">
      <c r="AK1605" s="273"/>
    </row>
    <row r="1606" spans="37:37">
      <c r="AK1606" s="273"/>
    </row>
    <row r="1607" spans="37:37">
      <c r="AK1607" s="273"/>
    </row>
    <row r="1608" spans="37:37">
      <c r="AK1608" s="273"/>
    </row>
    <row r="1609" spans="37:37">
      <c r="AK1609" s="273"/>
    </row>
    <row r="1610" spans="37:37">
      <c r="AK1610" s="273"/>
    </row>
    <row r="1611" spans="37:37">
      <c r="AK1611" s="273"/>
    </row>
    <row r="1612" spans="37:37">
      <c r="AK1612" s="273"/>
    </row>
    <row r="1613" spans="37:37">
      <c r="AK1613" s="273"/>
    </row>
    <row r="1614" spans="37:37">
      <c r="AK1614" s="273"/>
    </row>
    <row r="1615" spans="37:37">
      <c r="AK1615" s="273"/>
    </row>
    <row r="1616" spans="37:37">
      <c r="AK1616" s="273"/>
    </row>
    <row r="1617" spans="37:37">
      <c r="AK1617" s="273"/>
    </row>
    <row r="1618" spans="37:37">
      <c r="AK1618" s="273"/>
    </row>
    <row r="1619" spans="37:37">
      <c r="AK1619" s="273"/>
    </row>
    <row r="1620" spans="37:37">
      <c r="AK1620" s="273"/>
    </row>
    <row r="1621" spans="37:37">
      <c r="AK1621" s="273"/>
    </row>
    <row r="1622" spans="37:37">
      <c r="AK1622" s="273"/>
    </row>
    <row r="1623" spans="37:37">
      <c r="AK1623" s="273"/>
    </row>
    <row r="1624" spans="37:37">
      <c r="AK1624" s="273"/>
    </row>
    <row r="1625" spans="37:37">
      <c r="AK1625" s="273"/>
    </row>
    <row r="1626" spans="37:37">
      <c r="AK1626" s="273"/>
    </row>
    <row r="1627" spans="37:37">
      <c r="AK1627" s="273"/>
    </row>
    <row r="1628" spans="37:37">
      <c r="AK1628" s="273"/>
    </row>
    <row r="1629" spans="37:37">
      <c r="AK1629" s="273"/>
    </row>
    <row r="1630" spans="37:37">
      <c r="AK1630" s="273"/>
    </row>
    <row r="1631" spans="37:37">
      <c r="AK1631" s="273"/>
    </row>
    <row r="1632" spans="37:37">
      <c r="AK1632" s="273"/>
    </row>
    <row r="1633" spans="37:37">
      <c r="AK1633" s="273"/>
    </row>
    <row r="1634" spans="37:37">
      <c r="AK1634" s="273"/>
    </row>
    <row r="1635" spans="37:37">
      <c r="AK1635" s="273"/>
    </row>
    <row r="1636" spans="37:37">
      <c r="AK1636" s="273"/>
    </row>
    <row r="1637" spans="37:37">
      <c r="AK1637" s="273"/>
    </row>
    <row r="1638" spans="37:37">
      <c r="AK1638" s="273"/>
    </row>
    <row r="1639" spans="37:37">
      <c r="AK1639" s="273"/>
    </row>
    <row r="1640" spans="37:37">
      <c r="AK1640" s="273"/>
    </row>
    <row r="1641" spans="37:37">
      <c r="AK1641" s="273"/>
    </row>
    <row r="1642" spans="37:37">
      <c r="AK1642" s="273"/>
    </row>
    <row r="1643" spans="37:37">
      <c r="AK1643" s="273"/>
    </row>
    <row r="1644" spans="37:37">
      <c r="AK1644" s="273"/>
    </row>
    <row r="1645" spans="37:37">
      <c r="AK1645" s="273"/>
    </row>
    <row r="1646" spans="37:37">
      <c r="AK1646" s="273"/>
    </row>
    <row r="1647" spans="37:37">
      <c r="AK1647" s="273"/>
    </row>
    <row r="1648" spans="37:37">
      <c r="AK1648" s="273"/>
    </row>
    <row r="1649" spans="37:37">
      <c r="AK1649" s="273"/>
    </row>
    <row r="1650" spans="37:37">
      <c r="AK1650" s="273"/>
    </row>
    <row r="1651" spans="37:37">
      <c r="AK1651" s="273"/>
    </row>
    <row r="1652" spans="37:37">
      <c r="AK1652" s="273"/>
    </row>
    <row r="1653" spans="37:37">
      <c r="AK1653" s="273"/>
    </row>
    <row r="1654" spans="37:37">
      <c r="AK1654" s="273"/>
    </row>
    <row r="1655" spans="37:37">
      <c r="AK1655" s="273"/>
    </row>
    <row r="1656" spans="37:37">
      <c r="AK1656" s="273"/>
    </row>
    <row r="1657" spans="37:37">
      <c r="AK1657" s="273"/>
    </row>
    <row r="1658" spans="37:37">
      <c r="AK1658" s="273"/>
    </row>
    <row r="1659" spans="37:37">
      <c r="AK1659" s="273"/>
    </row>
    <row r="1660" spans="37:37">
      <c r="AK1660" s="273"/>
    </row>
    <row r="1661" spans="37:37">
      <c r="AK1661" s="273"/>
    </row>
    <row r="1662" spans="37:37">
      <c r="AK1662" s="273"/>
    </row>
    <row r="1663" spans="37:37">
      <c r="AK1663" s="273"/>
    </row>
    <row r="1664" spans="37:37">
      <c r="AK1664" s="273"/>
    </row>
    <row r="1665" spans="37:37">
      <c r="AK1665" s="273"/>
    </row>
    <row r="1666" spans="37:37">
      <c r="AK1666" s="273"/>
    </row>
    <row r="1667" spans="37:37">
      <c r="AK1667" s="273"/>
    </row>
    <row r="1668" spans="37:37">
      <c r="AK1668" s="273"/>
    </row>
    <row r="1669" spans="37:37">
      <c r="AK1669" s="273"/>
    </row>
    <row r="1670" spans="37:37">
      <c r="AK1670" s="273"/>
    </row>
    <row r="1671" spans="37:37">
      <c r="AK1671" s="273"/>
    </row>
    <row r="1672" spans="37:37">
      <c r="AK1672" s="273"/>
    </row>
    <row r="1673" spans="37:37">
      <c r="AK1673" s="273"/>
    </row>
    <row r="1674" spans="37:37">
      <c r="AK1674" s="273"/>
    </row>
    <row r="1675" spans="37:37">
      <c r="AK1675" s="273"/>
    </row>
    <row r="1676" spans="37:37">
      <c r="AK1676" s="273"/>
    </row>
    <row r="1677" spans="37:37">
      <c r="AK1677" s="273"/>
    </row>
    <row r="1678" spans="37:37">
      <c r="AK1678" s="273"/>
    </row>
    <row r="1679" spans="37:37">
      <c r="AK1679" s="273"/>
    </row>
    <row r="1680" spans="37:37">
      <c r="AK1680" s="273"/>
    </row>
    <row r="1681" spans="37:37">
      <c r="AK1681" s="273"/>
    </row>
    <row r="1682" spans="37:37">
      <c r="AK1682" s="273"/>
    </row>
    <row r="1683" spans="37:37">
      <c r="AK1683" s="273"/>
    </row>
    <row r="1684" spans="37:37">
      <c r="AK1684" s="273"/>
    </row>
    <row r="1685" spans="37:37">
      <c r="AK1685" s="273"/>
    </row>
    <row r="1686" spans="37:37">
      <c r="AK1686" s="273"/>
    </row>
    <row r="1687" spans="37:37">
      <c r="AK1687" s="273"/>
    </row>
    <row r="1688" spans="37:37">
      <c r="AK1688" s="273"/>
    </row>
    <row r="1689" spans="37:37">
      <c r="AK1689" s="273"/>
    </row>
    <row r="1690" spans="37:37">
      <c r="AK1690" s="273"/>
    </row>
    <row r="1691" spans="37:37">
      <c r="AK1691" s="273"/>
    </row>
    <row r="1692" spans="37:37">
      <c r="AK1692" s="273"/>
    </row>
    <row r="1693" spans="37:37">
      <c r="AK1693" s="273"/>
    </row>
    <row r="1694" spans="37:37">
      <c r="AK1694" s="273"/>
    </row>
    <row r="1695" spans="37:37">
      <c r="AK1695" s="273"/>
    </row>
    <row r="1696" spans="37:37">
      <c r="AK1696" s="273"/>
    </row>
    <row r="1697" spans="37:37">
      <c r="AK1697" s="273"/>
    </row>
    <row r="1698" spans="37:37">
      <c r="AK1698" s="273"/>
    </row>
    <row r="1699" spans="37:37">
      <c r="AK1699" s="273"/>
    </row>
    <row r="1700" spans="37:37">
      <c r="AK1700" s="273"/>
    </row>
    <row r="1701" spans="37:37">
      <c r="AK1701" s="273"/>
    </row>
    <row r="1702" spans="37:37">
      <c r="AK1702" s="273"/>
    </row>
    <row r="1703" spans="37:37">
      <c r="AK1703" s="273"/>
    </row>
    <row r="1704" spans="37:37">
      <c r="AK1704" s="273"/>
    </row>
    <row r="1705" spans="37:37">
      <c r="AK1705" s="273"/>
    </row>
    <row r="1706" spans="37:37">
      <c r="AK1706" s="273"/>
    </row>
    <row r="1707" spans="37:37">
      <c r="AK1707" s="273"/>
    </row>
    <row r="1708" spans="37:37">
      <c r="AK1708" s="273"/>
    </row>
    <row r="1709" spans="37:37">
      <c r="AK1709" s="273"/>
    </row>
    <row r="1710" spans="37:37">
      <c r="AK1710" s="273"/>
    </row>
    <row r="1711" spans="37:37">
      <c r="AK1711" s="273"/>
    </row>
    <row r="1712" spans="37:37">
      <c r="AK1712" s="273"/>
    </row>
    <row r="1713" spans="37:37">
      <c r="AK1713" s="273"/>
    </row>
    <row r="1714" spans="37:37">
      <c r="AK1714" s="273"/>
    </row>
    <row r="1715" spans="37:37">
      <c r="AK1715" s="273"/>
    </row>
    <row r="1716" spans="37:37">
      <c r="AK1716" s="273"/>
    </row>
    <row r="1717" spans="37:37">
      <c r="AK1717" s="273"/>
    </row>
    <row r="1718" spans="37:37">
      <c r="AK1718" s="273"/>
    </row>
    <row r="1719" spans="37:37">
      <c r="AK1719" s="273"/>
    </row>
    <row r="1720" spans="37:37">
      <c r="AK1720" s="273"/>
    </row>
    <row r="1721" spans="37:37">
      <c r="AK1721" s="273"/>
    </row>
    <row r="1722" spans="37:37">
      <c r="AK1722" s="273"/>
    </row>
    <row r="1723" spans="37:37">
      <c r="AK1723" s="273"/>
    </row>
    <row r="1724" spans="37:37">
      <c r="AK1724" s="273"/>
    </row>
    <row r="1725" spans="37:37">
      <c r="AK1725" s="273"/>
    </row>
    <row r="1726" spans="37:37">
      <c r="AK1726" s="273"/>
    </row>
    <row r="1727" spans="37:37">
      <c r="AK1727" s="273"/>
    </row>
    <row r="1728" spans="37:37">
      <c r="AK1728" s="273"/>
    </row>
    <row r="1729" spans="37:37">
      <c r="AK1729" s="273"/>
    </row>
    <row r="1730" spans="37:37">
      <c r="AK1730" s="273"/>
    </row>
    <row r="1731" spans="37:37">
      <c r="AK1731" s="273"/>
    </row>
    <row r="1732" spans="37:37">
      <c r="AK1732" s="273"/>
    </row>
    <row r="1733" spans="37:37">
      <c r="AK1733" s="273"/>
    </row>
    <row r="1734" spans="37:37">
      <c r="AK1734" s="273"/>
    </row>
    <row r="1735" spans="37:37">
      <c r="AK1735" s="273"/>
    </row>
    <row r="1736" spans="37:37">
      <c r="AK1736" s="273"/>
    </row>
    <row r="1737" spans="37:37">
      <c r="AK1737" s="273"/>
    </row>
    <row r="1738" spans="37:37">
      <c r="AK1738" s="273"/>
    </row>
    <row r="1739" spans="37:37">
      <c r="AK1739" s="273"/>
    </row>
    <row r="1740" spans="37:37">
      <c r="AK1740" s="273"/>
    </row>
    <row r="1741" spans="37:37">
      <c r="AK1741" s="273"/>
    </row>
    <row r="1742" spans="37:37">
      <c r="AK1742" s="273"/>
    </row>
    <row r="1743" spans="37:37">
      <c r="AK1743" s="273"/>
    </row>
    <row r="1744" spans="37:37">
      <c r="AK1744" s="273"/>
    </row>
    <row r="1745" spans="37:37">
      <c r="AK1745" s="273"/>
    </row>
    <row r="1746" spans="37:37">
      <c r="AK1746" s="273"/>
    </row>
    <row r="1747" spans="37:37">
      <c r="AK1747" s="273"/>
    </row>
    <row r="1748" spans="37:37">
      <c r="AK1748" s="273"/>
    </row>
    <row r="1749" spans="37:37">
      <c r="AK1749" s="273"/>
    </row>
    <row r="1750" spans="37:37">
      <c r="AK1750" s="273"/>
    </row>
    <row r="1751" spans="37:37">
      <c r="AK1751" s="273"/>
    </row>
    <row r="1752" spans="37:37">
      <c r="AK1752" s="273"/>
    </row>
    <row r="1753" spans="37:37">
      <c r="AK1753" s="273"/>
    </row>
    <row r="1754" spans="37:37">
      <c r="AK1754" s="273"/>
    </row>
    <row r="1755" spans="37:37">
      <c r="AK1755" s="273"/>
    </row>
    <row r="1756" spans="37:37">
      <c r="AK1756" s="273"/>
    </row>
    <row r="1757" spans="37:37">
      <c r="AK1757" s="273"/>
    </row>
    <row r="1758" spans="37:37">
      <c r="AK1758" s="273"/>
    </row>
    <row r="1759" spans="37:37">
      <c r="AK1759" s="273"/>
    </row>
    <row r="1760" spans="37:37">
      <c r="AK1760" s="273"/>
    </row>
    <row r="1761" spans="37:37">
      <c r="AK1761" s="273"/>
    </row>
    <row r="1762" spans="37:37">
      <c r="AK1762" s="273"/>
    </row>
    <row r="1763" spans="37:37">
      <c r="AK1763" s="273"/>
    </row>
    <row r="1764" spans="37:37">
      <c r="AK1764" s="273"/>
    </row>
    <row r="1765" spans="37:37">
      <c r="AK1765" s="273"/>
    </row>
    <row r="1766" spans="37:37">
      <c r="AK1766" s="273"/>
    </row>
    <row r="1767" spans="37:37">
      <c r="AK1767" s="273"/>
    </row>
    <row r="1768" spans="37:37">
      <c r="AK1768" s="273"/>
    </row>
    <row r="1769" spans="37:37">
      <c r="AK1769" s="273"/>
    </row>
    <row r="1770" spans="37:37">
      <c r="AK1770" s="273"/>
    </row>
    <row r="1771" spans="37:37">
      <c r="AK1771" s="273"/>
    </row>
    <row r="1772" spans="37:37">
      <c r="AK1772" s="273"/>
    </row>
    <row r="1773" spans="37:37">
      <c r="AK1773" s="273"/>
    </row>
    <row r="1774" spans="37:37">
      <c r="AK1774" s="273"/>
    </row>
    <row r="1775" spans="37:37">
      <c r="AK1775" s="273"/>
    </row>
    <row r="1776" spans="37:37">
      <c r="AK1776" s="273"/>
    </row>
    <row r="1777" spans="37:37">
      <c r="AK1777" s="273"/>
    </row>
    <row r="1778" spans="37:37">
      <c r="AK1778" s="273"/>
    </row>
    <row r="1779" spans="37:37">
      <c r="AK1779" s="273"/>
    </row>
    <row r="1780" spans="37:37">
      <c r="AK1780" s="273"/>
    </row>
    <row r="1781" spans="37:37">
      <c r="AK1781" s="273"/>
    </row>
    <row r="1782" spans="37:37">
      <c r="AK1782" s="273"/>
    </row>
    <row r="1783" spans="37:37">
      <c r="AK1783" s="273"/>
    </row>
    <row r="1784" spans="37:37">
      <c r="AK1784" s="273"/>
    </row>
    <row r="1785" spans="37:37">
      <c r="AK1785" s="273"/>
    </row>
    <row r="1786" spans="37:37">
      <c r="AK1786" s="273"/>
    </row>
    <row r="1787" spans="37:37">
      <c r="AK1787" s="273"/>
    </row>
    <row r="1788" spans="37:37">
      <c r="AK1788" s="273"/>
    </row>
    <row r="1789" spans="37:37">
      <c r="AK1789" s="273"/>
    </row>
    <row r="1790" spans="37:37">
      <c r="AK1790" s="273"/>
    </row>
    <row r="1791" spans="37:37">
      <c r="AK1791" s="273"/>
    </row>
    <row r="1792" spans="37:37">
      <c r="AK1792" s="273"/>
    </row>
    <row r="1793" spans="37:37">
      <c r="AK1793" s="273"/>
    </row>
    <row r="1794" spans="37:37">
      <c r="AK1794" s="273"/>
    </row>
    <row r="1795" spans="37:37">
      <c r="AK1795" s="273"/>
    </row>
    <row r="1796" spans="37:37">
      <c r="AK1796" s="273"/>
    </row>
    <row r="1797" spans="37:37">
      <c r="AK1797" s="273"/>
    </row>
    <row r="1798" spans="37:37">
      <c r="AK1798" s="273"/>
    </row>
    <row r="1799" spans="37:37">
      <c r="AK1799" s="273"/>
    </row>
    <row r="1800" spans="37:37">
      <c r="AK1800" s="273"/>
    </row>
    <row r="1801" spans="37:37">
      <c r="AK1801" s="273"/>
    </row>
    <row r="1802" spans="37:37">
      <c r="AK1802" s="273"/>
    </row>
    <row r="1803" spans="37:37">
      <c r="AK1803" s="273"/>
    </row>
    <row r="1804" spans="37:37">
      <c r="AK1804" s="273"/>
    </row>
    <row r="1805" spans="37:37">
      <c r="AK1805" s="273"/>
    </row>
    <row r="1806" spans="37:37">
      <c r="AK1806" s="273"/>
    </row>
    <row r="1807" spans="37:37">
      <c r="AK1807" s="273"/>
    </row>
    <row r="1808" spans="37:37">
      <c r="AK1808" s="273"/>
    </row>
    <row r="1809" spans="37:37">
      <c r="AK1809" s="273"/>
    </row>
    <row r="1810" spans="37:37">
      <c r="AK1810" s="273"/>
    </row>
    <row r="1811" spans="37:37">
      <c r="AK1811" s="273"/>
    </row>
    <row r="1812" spans="37:37">
      <c r="AK1812" s="273"/>
    </row>
    <row r="1813" spans="37:37">
      <c r="AK1813" s="273"/>
    </row>
    <row r="1814" spans="37:37">
      <c r="AK1814" s="273"/>
    </row>
    <row r="1815" spans="37:37">
      <c r="AK1815" s="273"/>
    </row>
    <row r="1816" spans="37:37">
      <c r="AK1816" s="273"/>
    </row>
    <row r="1817" spans="37:37">
      <c r="AK1817" s="273"/>
    </row>
    <row r="1818" spans="37:37">
      <c r="AK1818" s="273"/>
    </row>
    <row r="1819" spans="37:37">
      <c r="AK1819" s="273"/>
    </row>
    <row r="1820" spans="37:37">
      <c r="AK1820" s="273"/>
    </row>
    <row r="1821" spans="37:37">
      <c r="AK1821" s="273"/>
    </row>
    <row r="1822" spans="37:37">
      <c r="AK1822" s="273"/>
    </row>
    <row r="1823" spans="37:37">
      <c r="AK1823" s="273"/>
    </row>
    <row r="1824" spans="37:37">
      <c r="AK1824" s="273"/>
    </row>
    <row r="1825" spans="37:37">
      <c r="AK1825" s="273"/>
    </row>
    <row r="1826" spans="37:37">
      <c r="AK1826" s="273"/>
    </row>
    <row r="1827" spans="37:37">
      <c r="AK1827" s="273"/>
    </row>
    <row r="1828" spans="37:37">
      <c r="AK1828" s="273"/>
    </row>
    <row r="1829" spans="37:37">
      <c r="AK1829" s="273"/>
    </row>
    <row r="1830" spans="37:37">
      <c r="AK1830" s="273"/>
    </row>
    <row r="1831" spans="37:37">
      <c r="AK1831" s="273"/>
    </row>
    <row r="1832" spans="37:37">
      <c r="AK1832" s="273"/>
    </row>
    <row r="1833" spans="37:37">
      <c r="AK1833" s="273"/>
    </row>
    <row r="1834" spans="37:37">
      <c r="AK1834" s="273"/>
    </row>
    <row r="1835" spans="37:37">
      <c r="AK1835" s="273"/>
    </row>
    <row r="1836" spans="37:37">
      <c r="AK1836" s="273"/>
    </row>
    <row r="1837" spans="37:37">
      <c r="AK1837" s="273"/>
    </row>
    <row r="1838" spans="37:37">
      <c r="AK1838" s="273"/>
    </row>
    <row r="1839" spans="37:37">
      <c r="AK1839" s="273"/>
    </row>
    <row r="1840" spans="37:37">
      <c r="AK1840" s="273"/>
    </row>
    <row r="1841" spans="37:37">
      <c r="AK1841" s="273"/>
    </row>
    <row r="1842" spans="37:37">
      <c r="AK1842" s="273"/>
    </row>
    <row r="1843" spans="37:37">
      <c r="AK1843" s="273"/>
    </row>
    <row r="1844" spans="37:37">
      <c r="AK1844" s="273"/>
    </row>
    <row r="1845" spans="37:37">
      <c r="AK1845" s="273"/>
    </row>
    <row r="1846" spans="37:37">
      <c r="AK1846" s="273"/>
    </row>
    <row r="1847" spans="37:37">
      <c r="AK1847" s="273"/>
    </row>
    <row r="1848" spans="37:37">
      <c r="AK1848" s="273"/>
    </row>
    <row r="1849" spans="37:37">
      <c r="AK1849" s="273"/>
    </row>
    <row r="1850" spans="37:37">
      <c r="AK1850" s="273"/>
    </row>
    <row r="1851" spans="37:37">
      <c r="AK1851" s="273"/>
    </row>
    <row r="1852" spans="37:37">
      <c r="AK1852" s="273"/>
    </row>
    <row r="1853" spans="37:37">
      <c r="AK1853" s="273"/>
    </row>
    <row r="1854" spans="37:37">
      <c r="AK1854" s="273"/>
    </row>
    <row r="1855" spans="37:37">
      <c r="AK1855" s="273"/>
    </row>
    <row r="1856" spans="37:37">
      <c r="AK1856" s="273"/>
    </row>
    <row r="1857" spans="37:37">
      <c r="AK1857" s="273"/>
    </row>
    <row r="1858" spans="37:37">
      <c r="AK1858" s="273"/>
    </row>
    <row r="1859" spans="37:37">
      <c r="AK1859" s="273"/>
    </row>
    <row r="1860" spans="37:37">
      <c r="AK1860" s="273"/>
    </row>
    <row r="1861" spans="37:37">
      <c r="AK1861" s="273"/>
    </row>
    <row r="1862" spans="37:37">
      <c r="AK1862" s="273"/>
    </row>
    <row r="1863" spans="37:37">
      <c r="AK1863" s="273"/>
    </row>
    <row r="1864" spans="37:37">
      <c r="AK1864" s="273"/>
    </row>
    <row r="1865" spans="37:37">
      <c r="AK1865" s="273"/>
    </row>
    <row r="1866" spans="37:37">
      <c r="AK1866" s="273"/>
    </row>
    <row r="1867" spans="37:37">
      <c r="AK1867" s="273"/>
    </row>
    <row r="1868" spans="37:37">
      <c r="AK1868" s="273"/>
    </row>
    <row r="1869" spans="37:37">
      <c r="AK1869" s="273"/>
    </row>
    <row r="1870" spans="37:37">
      <c r="AK1870" s="273"/>
    </row>
    <row r="1871" spans="37:37">
      <c r="AK1871" s="273"/>
    </row>
    <row r="1872" spans="37:37">
      <c r="AK1872" s="273"/>
    </row>
    <row r="1873" spans="37:37">
      <c r="AK1873" s="273"/>
    </row>
    <row r="1874" spans="37:37">
      <c r="AK1874" s="273"/>
    </row>
    <row r="1875" spans="37:37">
      <c r="AK1875" s="273"/>
    </row>
    <row r="1876" spans="37:37">
      <c r="AK1876" s="273"/>
    </row>
    <row r="1877" spans="37:37">
      <c r="AK1877" s="273"/>
    </row>
    <row r="1878" spans="37:37">
      <c r="AK1878" s="273"/>
    </row>
    <row r="1879" spans="37:37">
      <c r="AK1879" s="273"/>
    </row>
    <row r="1880" spans="37:37">
      <c r="AK1880" s="273"/>
    </row>
    <row r="1881" spans="37:37">
      <c r="AK1881" s="273"/>
    </row>
    <row r="1882" spans="37:37">
      <c r="AK1882" s="273"/>
    </row>
    <row r="1883" spans="37:37">
      <c r="AK1883" s="273"/>
    </row>
    <row r="1884" spans="37:37">
      <c r="AK1884" s="273"/>
    </row>
    <row r="1885" spans="37:37">
      <c r="AK1885" s="273"/>
    </row>
    <row r="1886" spans="37:37">
      <c r="AK1886" s="273"/>
    </row>
    <row r="1887" spans="37:37">
      <c r="AK1887" s="273"/>
    </row>
    <row r="1888" spans="37:37">
      <c r="AK1888" s="273"/>
    </row>
    <row r="1889" spans="37:37">
      <c r="AK1889" s="273"/>
    </row>
    <row r="1890" spans="37:37">
      <c r="AK1890" s="273"/>
    </row>
    <row r="1891" spans="37:37">
      <c r="AK1891" s="273"/>
    </row>
    <row r="1892" spans="37:37">
      <c r="AK1892" s="273"/>
    </row>
    <row r="1893" spans="37:37">
      <c r="AK1893" s="273"/>
    </row>
    <row r="1894" spans="37:37">
      <c r="AK1894" s="273"/>
    </row>
    <row r="1895" spans="37:37">
      <c r="AK1895" s="273"/>
    </row>
    <row r="1896" spans="37:37">
      <c r="AK1896" s="273"/>
    </row>
    <row r="1897" spans="37:37">
      <c r="AK1897" s="273"/>
    </row>
    <row r="1898" spans="37:37">
      <c r="AK1898" s="273"/>
    </row>
    <row r="1899" spans="37:37">
      <c r="AK1899" s="273"/>
    </row>
    <row r="1900" spans="37:37">
      <c r="AK1900" s="273"/>
    </row>
    <row r="1901" spans="37:37">
      <c r="AK1901" s="273"/>
    </row>
    <row r="1902" spans="37:37">
      <c r="AK1902" s="273"/>
    </row>
    <row r="1903" spans="37:37">
      <c r="AK1903" s="273"/>
    </row>
    <row r="1904" spans="37:37">
      <c r="AK1904" s="273"/>
    </row>
    <row r="1905" spans="37:37">
      <c r="AK1905" s="273"/>
    </row>
    <row r="1906" spans="37:37">
      <c r="AK1906" s="273"/>
    </row>
    <row r="1907" spans="37:37">
      <c r="AK1907" s="273"/>
    </row>
    <row r="1908" spans="37:37">
      <c r="AK1908" s="273"/>
    </row>
    <row r="1909" spans="37:37">
      <c r="AK1909" s="273"/>
    </row>
    <row r="1910" spans="37:37">
      <c r="AK1910" s="273"/>
    </row>
    <row r="1911" spans="37:37">
      <c r="AK1911" s="273"/>
    </row>
    <row r="1912" spans="37:37">
      <c r="AK1912" s="273"/>
    </row>
    <row r="1913" spans="37:37">
      <c r="AK1913" s="273"/>
    </row>
    <row r="1914" spans="37:37">
      <c r="AK1914" s="273"/>
    </row>
    <row r="1915" spans="37:37">
      <c r="AK1915" s="273"/>
    </row>
    <row r="1916" spans="37:37">
      <c r="AK1916" s="273"/>
    </row>
    <row r="1917" spans="37:37">
      <c r="AK1917" s="273"/>
    </row>
    <row r="1918" spans="37:37">
      <c r="AK1918" s="273"/>
    </row>
    <row r="1919" spans="37:37">
      <c r="AK1919" s="273"/>
    </row>
    <row r="1920" spans="37:37">
      <c r="AK1920" s="273"/>
    </row>
    <row r="1921" spans="37:37">
      <c r="AK1921" s="273"/>
    </row>
    <row r="1922" spans="37:37">
      <c r="AK1922" s="273"/>
    </row>
    <row r="1923" spans="37:37">
      <c r="AK1923" s="273"/>
    </row>
    <row r="1924" spans="37:37">
      <c r="AK1924" s="273"/>
    </row>
    <row r="1925" spans="37:37">
      <c r="AK1925" s="273"/>
    </row>
    <row r="1926" spans="37:37">
      <c r="AK1926" s="273"/>
    </row>
    <row r="1927" spans="37:37">
      <c r="AK1927" s="273"/>
    </row>
    <row r="1928" spans="37:37">
      <c r="AK1928" s="273"/>
    </row>
    <row r="1929" spans="37:37">
      <c r="AK1929" s="273"/>
    </row>
    <row r="1930" spans="37:37">
      <c r="AK1930" s="273"/>
    </row>
    <row r="1931" spans="37:37">
      <c r="AK1931" s="273"/>
    </row>
    <row r="1932" spans="37:37">
      <c r="AK1932" s="273"/>
    </row>
    <row r="1933" spans="37:37">
      <c r="AK1933" s="273"/>
    </row>
    <row r="1934" spans="37:37">
      <c r="AK1934" s="273"/>
    </row>
    <row r="1935" spans="37:37">
      <c r="AK1935" s="273"/>
    </row>
    <row r="1936" spans="37:37">
      <c r="AK1936" s="273"/>
    </row>
    <row r="1937" spans="37:37">
      <c r="AK1937" s="273"/>
    </row>
    <row r="1938" spans="37:37">
      <c r="AK1938" s="273"/>
    </row>
    <row r="1939" spans="37:37">
      <c r="AK1939" s="273"/>
    </row>
    <row r="1940" spans="37:37">
      <c r="AK1940" s="273"/>
    </row>
    <row r="1941" spans="37:37">
      <c r="AK1941" s="273"/>
    </row>
    <row r="1942" spans="37:37">
      <c r="AK1942" s="273"/>
    </row>
    <row r="1943" spans="37:37">
      <c r="AK1943" s="273"/>
    </row>
    <row r="1944" spans="37:37">
      <c r="AK1944" s="273"/>
    </row>
    <row r="1945" spans="37:37">
      <c r="AK1945" s="273"/>
    </row>
    <row r="1946" spans="37:37">
      <c r="AK1946" s="273"/>
    </row>
    <row r="1947" spans="37:37">
      <c r="AK1947" s="273"/>
    </row>
    <row r="1948" spans="37:37">
      <c r="AK1948" s="273"/>
    </row>
    <row r="1949" spans="37:37">
      <c r="AK1949" s="273"/>
    </row>
    <row r="1950" spans="37:37">
      <c r="AK1950" s="273"/>
    </row>
    <row r="1951" spans="37:37">
      <c r="AK1951" s="273"/>
    </row>
    <row r="1952" spans="37:37">
      <c r="AK1952" s="273"/>
    </row>
    <row r="1953" spans="37:37">
      <c r="AK1953" s="273"/>
    </row>
    <row r="1954" spans="37:37">
      <c r="AK1954" s="273"/>
    </row>
    <row r="1955" spans="37:37">
      <c r="AK1955" s="273"/>
    </row>
    <row r="1956" spans="37:37">
      <c r="AK1956" s="273"/>
    </row>
    <row r="1957" spans="37:37">
      <c r="AK1957" s="273"/>
    </row>
    <row r="1958" spans="37:37">
      <c r="AK1958" s="273"/>
    </row>
    <row r="1959" spans="37:37">
      <c r="AK1959" s="273"/>
    </row>
    <row r="1960" spans="37:37">
      <c r="AK1960" s="273"/>
    </row>
    <row r="1961" spans="37:37">
      <c r="AK1961" s="273"/>
    </row>
    <row r="1962" spans="37:37">
      <c r="AK1962" s="273"/>
    </row>
    <row r="1963" spans="37:37">
      <c r="AK1963" s="273"/>
    </row>
    <row r="1964" spans="37:37">
      <c r="AK1964" s="273"/>
    </row>
    <row r="1965" spans="37:37">
      <c r="AK1965" s="273"/>
    </row>
    <row r="1966" spans="37:37">
      <c r="AK1966" s="273"/>
    </row>
    <row r="1967" spans="37:37">
      <c r="AK1967" s="273"/>
    </row>
    <row r="1968" spans="37:37">
      <c r="AK1968" s="273"/>
    </row>
    <row r="1969" spans="37:37">
      <c r="AK1969" s="273"/>
    </row>
    <row r="1970" spans="37:37">
      <c r="AK1970" s="273"/>
    </row>
    <row r="1971" spans="37:37">
      <c r="AK1971" s="273"/>
    </row>
    <row r="1972" spans="37:37">
      <c r="AK1972" s="273"/>
    </row>
    <row r="1973" spans="37:37">
      <c r="AK1973" s="273"/>
    </row>
    <row r="1974" spans="37:37">
      <c r="AK1974" s="273"/>
    </row>
    <row r="1975" spans="37:37">
      <c r="AK1975" s="273"/>
    </row>
    <row r="1976" spans="37:37">
      <c r="AK1976" s="273"/>
    </row>
    <row r="1977" spans="37:37">
      <c r="AK1977" s="273"/>
    </row>
    <row r="1978" spans="37:37">
      <c r="AK1978" s="273"/>
    </row>
    <row r="1979" spans="37:37">
      <c r="AK1979" s="273"/>
    </row>
    <row r="1980" spans="37:37">
      <c r="AK1980" s="273"/>
    </row>
    <row r="1981" spans="37:37">
      <c r="AK1981" s="273"/>
    </row>
    <row r="1982" spans="37:37">
      <c r="AK1982" s="273"/>
    </row>
    <row r="1983" spans="37:37">
      <c r="AK1983" s="273"/>
    </row>
    <row r="1984" spans="37:37">
      <c r="AK1984" s="273"/>
    </row>
    <row r="1985" spans="37:37">
      <c r="AK1985" s="273"/>
    </row>
    <row r="1986" spans="37:37">
      <c r="AK1986" s="273"/>
    </row>
    <row r="1987" spans="37:37">
      <c r="AK1987" s="273"/>
    </row>
    <row r="1988" spans="37:37">
      <c r="AK1988" s="273"/>
    </row>
    <row r="1989" spans="37:37">
      <c r="AK1989" s="273"/>
    </row>
    <row r="1990" spans="37:37">
      <c r="AK1990" s="273"/>
    </row>
    <row r="1991" spans="37:37">
      <c r="AK1991" s="273"/>
    </row>
    <row r="1992" spans="37:37">
      <c r="AK1992" s="273"/>
    </row>
    <row r="1993" spans="37:37">
      <c r="AK1993" s="273"/>
    </row>
    <row r="1994" spans="37:37">
      <c r="AK1994" s="273"/>
    </row>
    <row r="1995" spans="37:37">
      <c r="AK1995" s="273"/>
    </row>
    <row r="1996" spans="37:37">
      <c r="AK1996" s="273"/>
    </row>
    <row r="1997" spans="37:37">
      <c r="AK1997" s="273"/>
    </row>
    <row r="1998" spans="37:37">
      <c r="AK1998" s="273"/>
    </row>
    <row r="1999" spans="37:37">
      <c r="AK1999" s="273"/>
    </row>
    <row r="2000" spans="37:37">
      <c r="AK2000" s="273"/>
    </row>
    <row r="2001" spans="37:37">
      <c r="AK2001" s="273"/>
    </row>
    <row r="2002" spans="37:37">
      <c r="AK2002" s="273"/>
    </row>
    <row r="2003" spans="37:37">
      <c r="AK2003" s="273"/>
    </row>
    <row r="2004" spans="37:37">
      <c r="AK2004" s="273"/>
    </row>
    <row r="2005" spans="37:37">
      <c r="AK2005" s="273"/>
    </row>
    <row r="2006" spans="37:37">
      <c r="AK2006" s="273"/>
    </row>
    <row r="2007" spans="37:37">
      <c r="AK2007" s="273"/>
    </row>
    <row r="2008" spans="37:37">
      <c r="AK2008" s="273"/>
    </row>
    <row r="2009" spans="37:37">
      <c r="AK2009" s="273"/>
    </row>
    <row r="2010" spans="37:37">
      <c r="AK2010" s="273"/>
    </row>
    <row r="2011" spans="37:37">
      <c r="AK2011" s="273"/>
    </row>
    <row r="2012" spans="37:37">
      <c r="AK2012" s="273"/>
    </row>
    <row r="2013" spans="37:37">
      <c r="AK2013" s="273"/>
    </row>
    <row r="2014" spans="37:37">
      <c r="AK2014" s="273"/>
    </row>
    <row r="2015" spans="37:37">
      <c r="AK2015" s="273"/>
    </row>
    <row r="2016" spans="37:37">
      <c r="AK2016" s="273"/>
    </row>
    <row r="2017" spans="37:37">
      <c r="AK2017" s="273"/>
    </row>
    <row r="2018" spans="37:37">
      <c r="AK2018" s="273"/>
    </row>
    <row r="2019" spans="37:37">
      <c r="AK2019" s="273"/>
    </row>
    <row r="2020" spans="37:37">
      <c r="AK2020" s="273"/>
    </row>
    <row r="2021" spans="37:37">
      <c r="AK2021" s="273"/>
    </row>
    <row r="2022" spans="37:37">
      <c r="AK2022" s="273"/>
    </row>
    <row r="2023" spans="37:37">
      <c r="AK2023" s="273"/>
    </row>
    <row r="2024" spans="37:37">
      <c r="AK2024" s="273"/>
    </row>
    <row r="2025" spans="37:37">
      <c r="AK2025" s="273"/>
    </row>
    <row r="2026" spans="37:37">
      <c r="AK2026" s="273"/>
    </row>
    <row r="2027" spans="37:37">
      <c r="AK2027" s="273"/>
    </row>
    <row r="2028" spans="37:37">
      <c r="AK2028" s="273"/>
    </row>
    <row r="2029" spans="37:37">
      <c r="AK2029" s="273"/>
    </row>
    <row r="2030" spans="37:37">
      <c r="AK2030" s="273"/>
    </row>
    <row r="2031" spans="37:37">
      <c r="AK2031" s="273"/>
    </row>
    <row r="2032" spans="37:37">
      <c r="AK2032" s="273"/>
    </row>
    <row r="2033" spans="37:37">
      <c r="AK2033" s="273"/>
    </row>
    <row r="2034" spans="37:37">
      <c r="AK2034" s="273"/>
    </row>
    <row r="2035" spans="37:37">
      <c r="AK2035" s="273"/>
    </row>
    <row r="2036" spans="37:37">
      <c r="AK2036" s="273"/>
    </row>
    <row r="2037" spans="37:37">
      <c r="AK2037" s="273"/>
    </row>
    <row r="2038" spans="37:37">
      <c r="AK2038" s="273"/>
    </row>
    <row r="2039" spans="37:37">
      <c r="AK2039" s="273"/>
    </row>
    <row r="2040" spans="37:37">
      <c r="AK2040" s="273"/>
    </row>
    <row r="2041" spans="37:37">
      <c r="AK2041" s="273"/>
    </row>
    <row r="2042" spans="37:37">
      <c r="AK2042" s="273"/>
    </row>
    <row r="2043" spans="37:37">
      <c r="AK2043" s="273"/>
    </row>
    <row r="2044" spans="37:37">
      <c r="AK2044" s="273"/>
    </row>
    <row r="2045" spans="37:37">
      <c r="AK2045" s="273"/>
    </row>
    <row r="2046" spans="37:37">
      <c r="AK2046" s="273"/>
    </row>
    <row r="2047" spans="37:37">
      <c r="AK2047" s="273"/>
    </row>
    <row r="2048" spans="37:37">
      <c r="AK2048" s="273"/>
    </row>
    <row r="2049" spans="37:37">
      <c r="AK2049" s="273"/>
    </row>
    <row r="2050" spans="37:37">
      <c r="AK2050" s="273"/>
    </row>
    <row r="2051" spans="37:37">
      <c r="AK2051" s="273"/>
    </row>
    <row r="2052" spans="37:37">
      <c r="AK2052" s="273"/>
    </row>
    <row r="2053" spans="37:37">
      <c r="AK2053" s="273"/>
    </row>
    <row r="2054" spans="37:37">
      <c r="AK2054" s="273"/>
    </row>
    <row r="2055" spans="37:37">
      <c r="AK2055" s="273"/>
    </row>
    <row r="2056" spans="37:37">
      <c r="AK2056" s="273"/>
    </row>
    <row r="2057" spans="37:37">
      <c r="AK2057" s="273"/>
    </row>
    <row r="2058" spans="37:37">
      <c r="AK2058" s="273"/>
    </row>
    <row r="2059" spans="37:37">
      <c r="AK2059" s="273"/>
    </row>
    <row r="2060" spans="37:37">
      <c r="AK2060" s="273"/>
    </row>
    <row r="2061" spans="37:37">
      <c r="AK2061" s="273"/>
    </row>
    <row r="2062" spans="37:37">
      <c r="AK2062" s="273"/>
    </row>
    <row r="2063" spans="37:37">
      <c r="AK2063" s="273"/>
    </row>
    <row r="2064" spans="37:37">
      <c r="AK2064" s="273"/>
    </row>
    <row r="2065" spans="37:37">
      <c r="AK2065" s="273"/>
    </row>
    <row r="2066" spans="37:37">
      <c r="AK2066" s="273"/>
    </row>
    <row r="2067" spans="37:37">
      <c r="AK2067" s="273"/>
    </row>
    <row r="2068" spans="37:37">
      <c r="AK2068" s="273"/>
    </row>
    <row r="2069" spans="37:37">
      <c r="AK2069" s="273"/>
    </row>
    <row r="2070" spans="37:37">
      <c r="AK2070" s="273"/>
    </row>
    <row r="2071" spans="37:37">
      <c r="AK2071" s="273"/>
    </row>
    <row r="2072" spans="37:37">
      <c r="AK2072" s="273"/>
    </row>
    <row r="2073" spans="37:37">
      <c r="AK2073" s="273"/>
    </row>
    <row r="2074" spans="37:37">
      <c r="AK2074" s="273"/>
    </row>
    <row r="2075" spans="37:37">
      <c r="AK2075" s="273"/>
    </row>
    <row r="2076" spans="37:37">
      <c r="AK2076" s="273"/>
    </row>
    <row r="2077" spans="37:37">
      <c r="AK2077" s="273"/>
    </row>
    <row r="2078" spans="37:37">
      <c r="AK2078" s="273"/>
    </row>
    <row r="2079" spans="37:37">
      <c r="AK2079" s="273"/>
    </row>
    <row r="2080" spans="37:37">
      <c r="AK2080" s="273"/>
    </row>
    <row r="2081" spans="37:37">
      <c r="AK2081" s="273"/>
    </row>
    <row r="2082" spans="37:37">
      <c r="AK2082" s="273"/>
    </row>
    <row r="2083" spans="37:37">
      <c r="AK2083" s="273"/>
    </row>
    <row r="2084" spans="37:37">
      <c r="AK2084" s="273"/>
    </row>
    <row r="2085" spans="37:37">
      <c r="AK2085" s="273"/>
    </row>
    <row r="2086" spans="37:37">
      <c r="AK2086" s="273"/>
    </row>
    <row r="2087" spans="37:37">
      <c r="AK2087" s="273"/>
    </row>
    <row r="2088" spans="37:37">
      <c r="AK2088" s="273"/>
    </row>
    <row r="2089" spans="37:37">
      <c r="AK2089" s="273"/>
    </row>
    <row r="2090" spans="37:37">
      <c r="AK2090" s="273"/>
    </row>
    <row r="2091" spans="37:37">
      <c r="AK2091" s="273"/>
    </row>
    <row r="2092" spans="37:37">
      <c r="AK2092" s="273"/>
    </row>
    <row r="2093" spans="37:37">
      <c r="AK2093" s="273"/>
    </row>
    <row r="2094" spans="37:37">
      <c r="AK2094" s="273"/>
    </row>
    <row r="2095" spans="37:37">
      <c r="AK2095" s="273"/>
    </row>
    <row r="2096" spans="37:37">
      <c r="AK2096" s="273"/>
    </row>
    <row r="2097" spans="37:37">
      <c r="AK2097" s="273"/>
    </row>
    <row r="2098" spans="37:37">
      <c r="AK2098" s="273"/>
    </row>
    <row r="2099" spans="37:37">
      <c r="AK2099" s="273"/>
    </row>
    <row r="2100" spans="37:37">
      <c r="AK2100" s="273"/>
    </row>
    <row r="2101" spans="37:37">
      <c r="AK2101" s="273"/>
    </row>
    <row r="2102" spans="37:37">
      <c r="AK2102" s="273"/>
    </row>
    <row r="2103" spans="37:37">
      <c r="AK2103" s="273"/>
    </row>
    <row r="2104" spans="37:37">
      <c r="AK2104" s="273"/>
    </row>
    <row r="2105" spans="37:37">
      <c r="AK2105" s="273"/>
    </row>
    <row r="2106" spans="37:37">
      <c r="AK2106" s="273"/>
    </row>
    <row r="2107" spans="37:37">
      <c r="AK2107" s="273"/>
    </row>
    <row r="2108" spans="37:37">
      <c r="AK2108" s="273"/>
    </row>
    <row r="2109" spans="37:37">
      <c r="AK2109" s="273"/>
    </row>
    <row r="2110" spans="37:37">
      <c r="AK2110" s="273"/>
    </row>
    <row r="2111" spans="37:37">
      <c r="AK2111" s="273"/>
    </row>
    <row r="2112" spans="37:37">
      <c r="AK2112" s="273"/>
    </row>
    <row r="2113" spans="37:37">
      <c r="AK2113" s="273"/>
    </row>
    <row r="2114" spans="37:37">
      <c r="AK2114" s="273"/>
    </row>
    <row r="2115" spans="37:37">
      <c r="AK2115" s="273"/>
    </row>
    <row r="2116" spans="37:37">
      <c r="AK2116" s="273"/>
    </row>
    <row r="2117" spans="37:37">
      <c r="AK2117" s="273"/>
    </row>
    <row r="2118" spans="37:37">
      <c r="AK2118" s="273"/>
    </row>
    <row r="2119" spans="37:37">
      <c r="AK2119" s="273"/>
    </row>
    <row r="2120" spans="37:37">
      <c r="AK2120" s="273"/>
    </row>
    <row r="2121" spans="37:37">
      <c r="AK2121" s="273"/>
    </row>
    <row r="2122" spans="37:37">
      <c r="AK2122" s="273"/>
    </row>
    <row r="2123" spans="37:37">
      <c r="AK2123" s="273"/>
    </row>
    <row r="2124" spans="37:37">
      <c r="AK2124" s="273"/>
    </row>
    <row r="2125" spans="37:37">
      <c r="AK2125" s="273"/>
    </row>
    <row r="2126" spans="37:37">
      <c r="AK2126" s="273"/>
    </row>
    <row r="2127" spans="37:37">
      <c r="AK2127" s="273"/>
    </row>
    <row r="2128" spans="37:37">
      <c r="AK2128" s="273"/>
    </row>
    <row r="2129" spans="37:37">
      <c r="AK2129" s="273"/>
    </row>
    <row r="2130" spans="37:37">
      <c r="AK2130" s="273"/>
    </row>
    <row r="2131" spans="37:37">
      <c r="AK2131" s="273"/>
    </row>
    <row r="2132" spans="37:37">
      <c r="AK2132" s="273"/>
    </row>
    <row r="2133" spans="37:37">
      <c r="AK2133" s="273"/>
    </row>
    <row r="2134" spans="37:37">
      <c r="AK2134" s="273"/>
    </row>
    <row r="2135" spans="37:37">
      <c r="AK2135" s="273"/>
    </row>
    <row r="2136" spans="37:37">
      <c r="AK2136" s="273"/>
    </row>
    <row r="2137" spans="37:37">
      <c r="AK2137" s="273"/>
    </row>
    <row r="2138" spans="37:37">
      <c r="AK2138" s="273"/>
    </row>
    <row r="2139" spans="37:37">
      <c r="AK2139" s="273"/>
    </row>
    <row r="2140" spans="37:37">
      <c r="AK2140" s="273"/>
    </row>
    <row r="2141" spans="37:37">
      <c r="AK2141" s="273"/>
    </row>
    <row r="2142" spans="37:37">
      <c r="AK2142" s="273"/>
    </row>
    <row r="2143" spans="37:37">
      <c r="AK2143" s="273"/>
    </row>
    <row r="2144" spans="37:37">
      <c r="AK2144" s="273"/>
    </row>
    <row r="2145" spans="37:37">
      <c r="AK2145" s="273"/>
    </row>
    <row r="2146" spans="37:37">
      <c r="AK2146" s="273"/>
    </row>
    <row r="2147" spans="37:37">
      <c r="AK2147" s="273"/>
    </row>
    <row r="2148" spans="37:37">
      <c r="AK2148" s="273"/>
    </row>
    <row r="2149" spans="37:37">
      <c r="AK2149" s="273"/>
    </row>
    <row r="2150" spans="37:37">
      <c r="AK2150" s="273"/>
    </row>
    <row r="2151" spans="37:37">
      <c r="AK2151" s="273"/>
    </row>
    <row r="2152" spans="37:37">
      <c r="AK2152" s="273"/>
    </row>
    <row r="2153" spans="37:37">
      <c r="AK2153" s="273"/>
    </row>
    <row r="2154" spans="37:37">
      <c r="AK2154" s="273"/>
    </row>
    <row r="2155" spans="37:37">
      <c r="AK2155" s="273"/>
    </row>
    <row r="2156" spans="37:37">
      <c r="AK2156" s="273"/>
    </row>
    <row r="2157" spans="37:37">
      <c r="AK2157" s="273"/>
    </row>
    <row r="2158" spans="37:37">
      <c r="AK2158" s="273"/>
    </row>
    <row r="2159" spans="37:37">
      <c r="AK2159" s="273"/>
    </row>
    <row r="2160" spans="37:37">
      <c r="AK2160" s="273"/>
    </row>
    <row r="2161" spans="37:37">
      <c r="AK2161" s="273"/>
    </row>
    <row r="2162" spans="37:37">
      <c r="AK2162" s="273"/>
    </row>
    <row r="2163" spans="37:37">
      <c r="AK2163" s="273"/>
    </row>
    <row r="2164" spans="37:37">
      <c r="AK2164" s="273"/>
    </row>
    <row r="2165" spans="37:37">
      <c r="AK2165" s="273"/>
    </row>
    <row r="2166" spans="37:37">
      <c r="AK2166" s="273"/>
    </row>
    <row r="2167" spans="37:37">
      <c r="AK2167" s="273"/>
    </row>
    <row r="2168" spans="37:37">
      <c r="AK2168" s="273"/>
    </row>
    <row r="2169" spans="37:37">
      <c r="AK2169" s="273"/>
    </row>
    <row r="2170" spans="37:37">
      <c r="AK2170" s="273"/>
    </row>
    <row r="2171" spans="37:37">
      <c r="AK2171" s="273"/>
    </row>
    <row r="2172" spans="37:37">
      <c r="AK2172" s="273"/>
    </row>
    <row r="2173" spans="37:37">
      <c r="AK2173" s="273"/>
    </row>
    <row r="2174" spans="37:37">
      <c r="AK2174" s="273"/>
    </row>
    <row r="2175" spans="37:37">
      <c r="AK2175" s="273"/>
    </row>
    <row r="2176" spans="37:37">
      <c r="AK2176" s="273"/>
    </row>
    <row r="2177" spans="37:37">
      <c r="AK2177" s="273"/>
    </row>
    <row r="2178" spans="37:37">
      <c r="AK2178" s="273"/>
    </row>
    <row r="2179" spans="37:37">
      <c r="AK2179" s="273"/>
    </row>
    <row r="2180" spans="37:37">
      <c r="AK2180" s="273"/>
    </row>
    <row r="2181" spans="37:37">
      <c r="AK2181" s="273"/>
    </row>
    <row r="2182" spans="37:37">
      <c r="AK2182" s="273"/>
    </row>
    <row r="2183" spans="37:37">
      <c r="AK2183" s="273"/>
    </row>
    <row r="2184" spans="37:37">
      <c r="AK2184" s="273"/>
    </row>
    <row r="2185" spans="37:37">
      <c r="AK2185" s="273"/>
    </row>
    <row r="2186" spans="37:37">
      <c r="AK2186" s="273"/>
    </row>
    <row r="2187" spans="37:37">
      <c r="AK2187" s="273"/>
    </row>
    <row r="2188" spans="37:37">
      <c r="AK2188" s="273"/>
    </row>
    <row r="2189" spans="37:37">
      <c r="AK2189" s="273"/>
    </row>
    <row r="2190" spans="37:37">
      <c r="AK2190" s="273"/>
    </row>
    <row r="2191" spans="37:37">
      <c r="AK2191" s="273"/>
    </row>
    <row r="2192" spans="37:37">
      <c r="AK2192" s="273"/>
    </row>
    <row r="2193" spans="37:37">
      <c r="AK2193" s="273"/>
    </row>
    <row r="2194" spans="37:37">
      <c r="AK2194" s="273"/>
    </row>
    <row r="2195" spans="37:37">
      <c r="AK2195" s="273"/>
    </row>
    <row r="2196" spans="37:37">
      <c r="AK2196" s="273"/>
    </row>
    <row r="2197" spans="37:37">
      <c r="AK2197" s="273"/>
    </row>
    <row r="2198" spans="37:37">
      <c r="AK2198" s="273"/>
    </row>
    <row r="2199" spans="37:37">
      <c r="AK2199" s="273"/>
    </row>
    <row r="2200" spans="37:37">
      <c r="AK2200" s="273"/>
    </row>
    <row r="2201" spans="37:37">
      <c r="AK2201" s="273"/>
    </row>
    <row r="2202" spans="37:37">
      <c r="AK2202" s="273"/>
    </row>
    <row r="2203" spans="37:37">
      <c r="AK2203" s="273"/>
    </row>
    <row r="2204" spans="37:37">
      <c r="AK2204" s="273"/>
    </row>
    <row r="2205" spans="37:37">
      <c r="AK2205" s="273"/>
    </row>
    <row r="2206" spans="37:37">
      <c r="AK2206" s="273"/>
    </row>
    <row r="2207" spans="37:37">
      <c r="AK2207" s="273"/>
    </row>
    <row r="2208" spans="37:37">
      <c r="AK2208" s="273"/>
    </row>
    <row r="2209" spans="37:37">
      <c r="AK2209" s="273"/>
    </row>
    <row r="2210" spans="37:37">
      <c r="AK2210" s="273"/>
    </row>
    <row r="2211" spans="37:37">
      <c r="AK2211" s="273"/>
    </row>
    <row r="2212" spans="37:37">
      <c r="AK2212" s="273"/>
    </row>
    <row r="2213" spans="37:37">
      <c r="AK2213" s="273"/>
    </row>
    <row r="2214" spans="37:37">
      <c r="AK2214" s="273"/>
    </row>
    <row r="2215" spans="37:37">
      <c r="AK2215" s="273"/>
    </row>
    <row r="2216" spans="37:37">
      <c r="AK2216" s="273"/>
    </row>
    <row r="2217" spans="37:37">
      <c r="AK2217" s="273"/>
    </row>
    <row r="2218" spans="37:37">
      <c r="AK2218" s="273"/>
    </row>
    <row r="2219" spans="37:37">
      <c r="AK2219" s="273"/>
    </row>
    <row r="2220" spans="37:37">
      <c r="AK2220" s="273"/>
    </row>
    <row r="2221" spans="37:37">
      <c r="AK2221" s="273"/>
    </row>
    <row r="2222" spans="37:37">
      <c r="AK2222" s="273"/>
    </row>
    <row r="2223" spans="37:37">
      <c r="AK2223" s="273"/>
    </row>
    <row r="2224" spans="37:37">
      <c r="AK2224" s="273"/>
    </row>
    <row r="2225" spans="37:37">
      <c r="AK2225" s="273"/>
    </row>
    <row r="2226" spans="37:37">
      <c r="AK2226" s="273"/>
    </row>
    <row r="2227" spans="37:37">
      <c r="AK2227" s="273"/>
    </row>
    <row r="2228" spans="37:37">
      <c r="AK2228" s="273"/>
    </row>
    <row r="2229" spans="37:37">
      <c r="AK2229" s="273"/>
    </row>
    <row r="2230" spans="37:37">
      <c r="AK2230" s="273"/>
    </row>
    <row r="2231" spans="37:37">
      <c r="AK2231" s="273"/>
    </row>
    <row r="2232" spans="37:37">
      <c r="AK2232" s="273"/>
    </row>
    <row r="2233" spans="37:37">
      <c r="AK2233" s="273"/>
    </row>
    <row r="2234" spans="37:37">
      <c r="AK2234" s="273"/>
    </row>
    <row r="2235" spans="37:37">
      <c r="AK2235" s="273"/>
    </row>
    <row r="2236" spans="37:37">
      <c r="AK2236" s="273"/>
    </row>
    <row r="2237" spans="37:37">
      <c r="AK2237" s="273"/>
    </row>
    <row r="2238" spans="37:37">
      <c r="AK2238" s="273"/>
    </row>
    <row r="2239" spans="37:37">
      <c r="AK2239" s="273"/>
    </row>
    <row r="2240" spans="37:37">
      <c r="AK2240" s="273"/>
    </row>
    <row r="2241" spans="37:37">
      <c r="AK2241" s="273"/>
    </row>
    <row r="2242" spans="37:37">
      <c r="AK2242" s="273"/>
    </row>
    <row r="2243" spans="37:37">
      <c r="AK2243" s="273"/>
    </row>
    <row r="2244" spans="37:37">
      <c r="AK2244" s="273"/>
    </row>
    <row r="2245" spans="37:37">
      <c r="AK2245" s="273"/>
    </row>
    <row r="2246" spans="37:37">
      <c r="AK2246" s="273"/>
    </row>
    <row r="2247" spans="37:37">
      <c r="AK2247" s="273"/>
    </row>
    <row r="2248" spans="37:37">
      <c r="AK2248" s="273"/>
    </row>
    <row r="2249" spans="37:37">
      <c r="AK2249" s="273"/>
    </row>
    <row r="2250" spans="37:37">
      <c r="AK2250" s="273"/>
    </row>
    <row r="2251" spans="37:37">
      <c r="AK2251" s="273"/>
    </row>
    <row r="2252" spans="37:37">
      <c r="AK2252" s="273"/>
    </row>
    <row r="2253" spans="37:37">
      <c r="AK2253" s="273"/>
    </row>
    <row r="2254" spans="37:37">
      <c r="AK2254" s="273"/>
    </row>
    <row r="2255" spans="37:37">
      <c r="AK2255" s="273"/>
    </row>
    <row r="2256" spans="37:37">
      <c r="AK2256" s="273"/>
    </row>
    <row r="2257" spans="37:37">
      <c r="AK2257" s="273"/>
    </row>
    <row r="2258" spans="37:37">
      <c r="AK2258" s="273"/>
    </row>
    <row r="2259" spans="37:37">
      <c r="AK2259" s="273"/>
    </row>
    <row r="2260" spans="37:37">
      <c r="AK2260" s="273"/>
    </row>
    <row r="2261" spans="37:37">
      <c r="AK2261" s="273"/>
    </row>
    <row r="2262" spans="37:37">
      <c r="AK2262" s="273"/>
    </row>
    <row r="2263" spans="37:37">
      <c r="AK2263" s="273"/>
    </row>
    <row r="2264" spans="37:37">
      <c r="AK2264" s="273"/>
    </row>
    <row r="2265" spans="37:37">
      <c r="AK2265" s="273"/>
    </row>
    <row r="2266" spans="37:37">
      <c r="AK2266" s="273"/>
    </row>
    <row r="2267" spans="37:37">
      <c r="AK2267" s="273"/>
    </row>
    <row r="2268" spans="37:37">
      <c r="AK2268" s="273"/>
    </row>
    <row r="2269" spans="37:37">
      <c r="AK2269" s="273"/>
    </row>
    <row r="2270" spans="37:37">
      <c r="AK2270" s="273"/>
    </row>
    <row r="2271" spans="37:37">
      <c r="AK2271" s="273"/>
    </row>
    <row r="2272" spans="37:37">
      <c r="AK2272" s="273"/>
    </row>
    <row r="2273" spans="37:37">
      <c r="AK2273" s="273"/>
    </row>
    <row r="2274" spans="37:37">
      <c r="AK2274" s="273"/>
    </row>
    <row r="2275" spans="37:37">
      <c r="AK2275" s="273"/>
    </row>
    <row r="2276" spans="37:37">
      <c r="AK2276" s="273"/>
    </row>
    <row r="2277" spans="37:37">
      <c r="AK2277" s="273"/>
    </row>
    <row r="2278" spans="37:37">
      <c r="AK2278" s="273"/>
    </row>
    <row r="2279" spans="37:37">
      <c r="AK2279" s="273"/>
    </row>
    <row r="2280" spans="37:37">
      <c r="AK2280" s="273"/>
    </row>
    <row r="2281" spans="37:37">
      <c r="AK2281" s="273"/>
    </row>
    <row r="2282" spans="37:37">
      <c r="AK2282" s="273"/>
    </row>
    <row r="2283" spans="37:37">
      <c r="AK2283" s="273"/>
    </row>
    <row r="2284" spans="37:37">
      <c r="AK2284" s="273"/>
    </row>
    <row r="2285" spans="37:37">
      <c r="AK2285" s="273"/>
    </row>
    <row r="2286" spans="37:37">
      <c r="AK2286" s="273"/>
    </row>
    <row r="2287" spans="37:37">
      <c r="AK2287" s="273"/>
    </row>
    <row r="2288" spans="37:37">
      <c r="AK2288" s="273"/>
    </row>
    <row r="2289" spans="37:37">
      <c r="AK2289" s="273"/>
    </row>
    <row r="2290" spans="37:37">
      <c r="AK2290" s="273"/>
    </row>
    <row r="2291" spans="37:37">
      <c r="AK2291" s="273"/>
    </row>
    <row r="2292" spans="37:37">
      <c r="AK2292" s="273"/>
    </row>
    <row r="2293" spans="37:37">
      <c r="AK2293" s="273"/>
    </row>
    <row r="2294" spans="37:37">
      <c r="AK2294" s="273"/>
    </row>
    <row r="2295" spans="37:37">
      <c r="AK2295" s="273"/>
    </row>
    <row r="2296" spans="37:37">
      <c r="AK2296" s="273"/>
    </row>
    <row r="2297" spans="37:37">
      <c r="AK2297" s="273"/>
    </row>
    <row r="2298" spans="37:37">
      <c r="AK2298" s="273"/>
    </row>
    <row r="2299" spans="37:37">
      <c r="AK2299" s="273"/>
    </row>
    <row r="2300" spans="37:37">
      <c r="AK2300" s="273"/>
    </row>
    <row r="2301" spans="37:37">
      <c r="AK2301" s="273"/>
    </row>
    <row r="2302" spans="37:37">
      <c r="AK2302" s="273"/>
    </row>
    <row r="2303" spans="37:37">
      <c r="AK2303" s="273"/>
    </row>
    <row r="2304" spans="37:37">
      <c r="AK2304" s="273"/>
    </row>
    <row r="2305" spans="37:37">
      <c r="AK2305" s="273"/>
    </row>
    <row r="2306" spans="37:37">
      <c r="AK2306" s="273"/>
    </row>
    <row r="2307" spans="37:37">
      <c r="AK2307" s="273"/>
    </row>
    <row r="2308" spans="37:37">
      <c r="AK2308" s="273"/>
    </row>
    <row r="2309" spans="37:37">
      <c r="AK2309" s="273"/>
    </row>
    <row r="2310" spans="37:37">
      <c r="AK2310" s="273"/>
    </row>
    <row r="2311" spans="37:37">
      <c r="AK2311" s="273"/>
    </row>
    <row r="2312" spans="37:37">
      <c r="AK2312" s="273"/>
    </row>
    <row r="2313" spans="37:37">
      <c r="AK2313" s="273"/>
    </row>
    <row r="2314" spans="37:37">
      <c r="AK2314" s="273"/>
    </row>
    <row r="2315" spans="37:37">
      <c r="AK2315" s="273"/>
    </row>
    <row r="2316" spans="37:37">
      <c r="AK2316" s="273"/>
    </row>
    <row r="2317" spans="37:37">
      <c r="AK2317" s="273"/>
    </row>
    <row r="2318" spans="37:37">
      <c r="AK2318" s="273"/>
    </row>
    <row r="2319" spans="37:37">
      <c r="AK2319" s="273"/>
    </row>
    <row r="2320" spans="37:37">
      <c r="AK2320" s="273"/>
    </row>
    <row r="2321" spans="37:37">
      <c r="AK2321" s="273"/>
    </row>
    <row r="2322" spans="37:37">
      <c r="AK2322" s="273"/>
    </row>
    <row r="2323" spans="37:37">
      <c r="AK2323" s="273"/>
    </row>
    <row r="2324" spans="37:37">
      <c r="AK2324" s="273"/>
    </row>
    <row r="2325" spans="37:37">
      <c r="AK2325" s="273"/>
    </row>
    <row r="2326" spans="37:37">
      <c r="AK2326" s="273"/>
    </row>
    <row r="2327" spans="37:37">
      <c r="AK2327" s="273"/>
    </row>
    <row r="2328" spans="37:37">
      <c r="AK2328" s="273"/>
    </row>
    <row r="2329" spans="37:37">
      <c r="AK2329" s="273"/>
    </row>
    <row r="2330" spans="37:37">
      <c r="AK2330" s="273"/>
    </row>
    <row r="2331" spans="37:37">
      <c r="AK2331" s="273"/>
    </row>
    <row r="2332" spans="37:37">
      <c r="AK2332" s="273"/>
    </row>
    <row r="2333" spans="37:37">
      <c r="AK2333" s="273"/>
    </row>
    <row r="2334" spans="37:37">
      <c r="AK2334" s="273"/>
    </row>
    <row r="2335" spans="37:37">
      <c r="AK2335" s="273"/>
    </row>
    <row r="2336" spans="37:37">
      <c r="AK2336" s="273"/>
    </row>
    <row r="2337" spans="37:37">
      <c r="AK2337" s="273"/>
    </row>
    <row r="2338" spans="37:37">
      <c r="AK2338" s="273"/>
    </row>
    <row r="2339" spans="37:37">
      <c r="AK2339" s="273"/>
    </row>
    <row r="2340" spans="37:37">
      <c r="AK2340" s="273"/>
    </row>
    <row r="2341" spans="37:37">
      <c r="AK2341" s="273"/>
    </row>
    <row r="2342" spans="37:37">
      <c r="AK2342" s="273"/>
    </row>
    <row r="2343" spans="37:37">
      <c r="AK2343" s="273"/>
    </row>
    <row r="2344" spans="37:37">
      <c r="AK2344" s="273"/>
    </row>
    <row r="2345" spans="37:37">
      <c r="AK2345" s="273"/>
    </row>
    <row r="2346" spans="37:37">
      <c r="AK2346" s="273"/>
    </row>
    <row r="2347" spans="37:37">
      <c r="AK2347" s="273"/>
    </row>
    <row r="2348" spans="37:37">
      <c r="AK2348" s="273"/>
    </row>
    <row r="2349" spans="37:37">
      <c r="AK2349" s="273"/>
    </row>
    <row r="2350" spans="37:37">
      <c r="AK2350" s="273"/>
    </row>
    <row r="2351" spans="37:37">
      <c r="AK2351" s="273"/>
    </row>
    <row r="2352" spans="37:37">
      <c r="AK2352" s="273"/>
    </row>
    <row r="2353" spans="37:37">
      <c r="AK2353" s="273"/>
    </row>
    <row r="2354" spans="37:37">
      <c r="AK2354" s="273"/>
    </row>
    <row r="2355" spans="37:37">
      <c r="AK2355" s="273"/>
    </row>
    <row r="2356" spans="37:37">
      <c r="AK2356" s="273"/>
    </row>
    <row r="2357" spans="37:37">
      <c r="AK2357" s="273"/>
    </row>
    <row r="2358" spans="37:37">
      <c r="AK2358" s="273"/>
    </row>
    <row r="2359" spans="37:37">
      <c r="AK2359" s="273"/>
    </row>
    <row r="2360" spans="37:37">
      <c r="AK2360" s="273"/>
    </row>
    <row r="2361" spans="37:37">
      <c r="AK2361" s="273"/>
    </row>
    <row r="2362" spans="37:37">
      <c r="AK2362" s="273"/>
    </row>
    <row r="2363" spans="37:37">
      <c r="AK2363" s="273"/>
    </row>
    <row r="2364" spans="37:37">
      <c r="AK2364" s="273"/>
    </row>
    <row r="2365" spans="37:37">
      <c r="AK2365" s="273"/>
    </row>
    <row r="2366" spans="37:37">
      <c r="AK2366" s="273"/>
    </row>
    <row r="2367" spans="37:37">
      <c r="AK2367" s="273"/>
    </row>
    <row r="2368" spans="37:37">
      <c r="AK2368" s="273"/>
    </row>
    <row r="2369" spans="37:37">
      <c r="AK2369" s="273"/>
    </row>
    <row r="2370" spans="37:37">
      <c r="AK2370" s="273"/>
    </row>
    <row r="2371" spans="37:37">
      <c r="AK2371" s="273"/>
    </row>
    <row r="2372" spans="37:37">
      <c r="AK2372" s="273"/>
    </row>
    <row r="2373" spans="37:37">
      <c r="AK2373" s="273"/>
    </row>
    <row r="2374" spans="37:37">
      <c r="AK2374" s="273"/>
    </row>
    <row r="2375" spans="37:37">
      <c r="AK2375" s="273"/>
    </row>
    <row r="2376" spans="37:37">
      <c r="AK2376" s="273"/>
    </row>
    <row r="2377" spans="37:37">
      <c r="AK2377" s="273"/>
    </row>
    <row r="2378" spans="37:37">
      <c r="AK2378" s="273"/>
    </row>
    <row r="2379" spans="37:37">
      <c r="AK2379" s="273"/>
    </row>
    <row r="2380" spans="37:37">
      <c r="AK2380" s="273"/>
    </row>
    <row r="2381" spans="37:37">
      <c r="AK2381" s="273"/>
    </row>
    <row r="2382" spans="37:37">
      <c r="AK2382" s="273"/>
    </row>
    <row r="2383" spans="37:37">
      <c r="AK2383" s="273"/>
    </row>
    <row r="2384" spans="37:37">
      <c r="AK2384" s="273"/>
    </row>
    <row r="2385" spans="37:37">
      <c r="AK2385" s="273"/>
    </row>
    <row r="2386" spans="37:37">
      <c r="AK2386" s="273"/>
    </row>
    <row r="2387" spans="37:37">
      <c r="AK2387" s="273"/>
    </row>
    <row r="2388" spans="37:37">
      <c r="AK2388" s="273"/>
    </row>
    <row r="2389" spans="37:37">
      <c r="AK2389" s="273"/>
    </row>
    <row r="2390" spans="37:37">
      <c r="AK2390" s="273"/>
    </row>
    <row r="2391" spans="37:37">
      <c r="AK2391" s="273"/>
    </row>
    <row r="2392" spans="37:37">
      <c r="AK2392" s="273"/>
    </row>
    <row r="2393" spans="37:37">
      <c r="AK2393" s="273"/>
    </row>
    <row r="2394" spans="37:37">
      <c r="AK2394" s="273"/>
    </row>
    <row r="2395" spans="37:37">
      <c r="AK2395" s="273"/>
    </row>
    <row r="2396" spans="37:37">
      <c r="AK2396" s="273"/>
    </row>
    <row r="2397" spans="37:37">
      <c r="AK2397" s="273"/>
    </row>
    <row r="2398" spans="37:37">
      <c r="AK2398" s="273"/>
    </row>
    <row r="2399" spans="37:37">
      <c r="AK2399" s="273"/>
    </row>
    <row r="2400" spans="37:37">
      <c r="AK2400" s="273"/>
    </row>
    <row r="2401" spans="37:37">
      <c r="AK2401" s="273"/>
    </row>
    <row r="2402" spans="37:37">
      <c r="AK2402" s="273"/>
    </row>
    <row r="2403" spans="37:37">
      <c r="AK2403" s="273"/>
    </row>
    <row r="2404" spans="37:37">
      <c r="AK2404" s="273"/>
    </row>
    <row r="2405" spans="37:37">
      <c r="AK2405" s="273"/>
    </row>
    <row r="2406" spans="37:37">
      <c r="AK2406" s="273"/>
    </row>
    <row r="2407" spans="37:37">
      <c r="AK2407" s="273"/>
    </row>
    <row r="2408" spans="37:37">
      <c r="AK2408" s="273"/>
    </row>
    <row r="2409" spans="37:37">
      <c r="AK2409" s="273"/>
    </row>
    <row r="2410" spans="37:37">
      <c r="AK2410" s="273"/>
    </row>
    <row r="2411" spans="37:37">
      <c r="AK2411" s="273"/>
    </row>
    <row r="2412" spans="37:37">
      <c r="AK2412" s="273"/>
    </row>
    <row r="2413" spans="37:37">
      <c r="AK2413" s="273"/>
    </row>
    <row r="2414" spans="37:37">
      <c r="AK2414" s="273"/>
    </row>
    <row r="2415" spans="37:37">
      <c r="AK2415" s="273"/>
    </row>
    <row r="2416" spans="37:37">
      <c r="AK2416" s="273"/>
    </row>
    <row r="2417" spans="37:37">
      <c r="AK2417" s="273"/>
    </row>
    <row r="2418" spans="37:37">
      <c r="AK2418" s="273"/>
    </row>
    <row r="2419" spans="37:37">
      <c r="AK2419" s="273"/>
    </row>
    <row r="2420" spans="37:37">
      <c r="AK2420" s="273"/>
    </row>
    <row r="2421" spans="37:37">
      <c r="AK2421" s="273"/>
    </row>
    <row r="2422" spans="37:37">
      <c r="AK2422" s="273"/>
    </row>
    <row r="2423" spans="37:37">
      <c r="AK2423" s="273"/>
    </row>
    <row r="2424" spans="37:37">
      <c r="AK2424" s="273"/>
    </row>
    <row r="2425" spans="37:37">
      <c r="AK2425" s="273"/>
    </row>
    <row r="2426" spans="37:37">
      <c r="AK2426" s="273"/>
    </row>
    <row r="2427" spans="37:37">
      <c r="AK2427" s="273"/>
    </row>
    <row r="2428" spans="37:37">
      <c r="AK2428" s="273"/>
    </row>
    <row r="2429" spans="37:37">
      <c r="AK2429" s="273"/>
    </row>
    <row r="2430" spans="37:37">
      <c r="AK2430" s="273"/>
    </row>
    <row r="2431" spans="37:37">
      <c r="AK2431" s="273"/>
    </row>
    <row r="2432" spans="37:37">
      <c r="AK2432" s="273"/>
    </row>
    <row r="2433" spans="37:37">
      <c r="AK2433" s="273"/>
    </row>
    <row r="2434" spans="37:37">
      <c r="AK2434" s="273"/>
    </row>
    <row r="2435" spans="37:37">
      <c r="AK2435" s="273"/>
    </row>
    <row r="2436" spans="37:37">
      <c r="AK2436" s="273"/>
    </row>
    <row r="2437" spans="37:37">
      <c r="AK2437" s="273"/>
    </row>
    <row r="2438" spans="37:37">
      <c r="AK2438" s="273"/>
    </row>
    <row r="2439" spans="37:37">
      <c r="AK2439" s="273"/>
    </row>
    <row r="2440" spans="37:37">
      <c r="AK2440" s="273"/>
    </row>
    <row r="2441" spans="37:37">
      <c r="AK2441" s="273"/>
    </row>
    <row r="2442" spans="37:37">
      <c r="AK2442" s="273"/>
    </row>
    <row r="2443" spans="37:37">
      <c r="AK2443" s="273"/>
    </row>
    <row r="2444" spans="37:37">
      <c r="AK2444" s="273"/>
    </row>
    <row r="2445" spans="37:37">
      <c r="AK2445" s="273"/>
    </row>
    <row r="2446" spans="37:37">
      <c r="AK2446" s="273"/>
    </row>
    <row r="2447" spans="37:37">
      <c r="AK2447" s="273"/>
    </row>
    <row r="2448" spans="37:37">
      <c r="AK2448" s="273"/>
    </row>
    <row r="2449" spans="37:37">
      <c r="AK2449" s="273"/>
    </row>
    <row r="2450" spans="37:37">
      <c r="AK2450" s="273"/>
    </row>
    <row r="2451" spans="37:37">
      <c r="AK2451" s="273"/>
    </row>
    <row r="2452" spans="37:37">
      <c r="AK2452" s="273"/>
    </row>
    <row r="2453" spans="37:37">
      <c r="AK2453" s="273"/>
    </row>
    <row r="2454" spans="37:37">
      <c r="AK2454" s="273"/>
    </row>
    <row r="2455" spans="37:37">
      <c r="AK2455" s="273"/>
    </row>
    <row r="2456" spans="37:37">
      <c r="AK2456" s="273"/>
    </row>
    <row r="2457" spans="37:37">
      <c r="AK2457" s="273"/>
    </row>
    <row r="2458" spans="37:37">
      <c r="AK2458" s="273"/>
    </row>
    <row r="2459" spans="37:37">
      <c r="AK2459" s="273"/>
    </row>
    <row r="2460" spans="37:37">
      <c r="AK2460" s="273"/>
    </row>
    <row r="2461" spans="37:37">
      <c r="AK2461" s="273"/>
    </row>
    <row r="2462" spans="37:37">
      <c r="AK2462" s="273"/>
    </row>
    <row r="2463" spans="37:37">
      <c r="AK2463" s="273"/>
    </row>
    <row r="2464" spans="37:37">
      <c r="AK2464" s="273"/>
    </row>
    <row r="2465" spans="37:37">
      <c r="AK2465" s="273"/>
    </row>
    <row r="2466" spans="37:37">
      <c r="AK2466" s="273"/>
    </row>
    <row r="2467" spans="37:37">
      <c r="AK2467" s="273"/>
    </row>
    <row r="2468" spans="37:37">
      <c r="AK2468" s="273"/>
    </row>
    <row r="2469" spans="37:37">
      <c r="AK2469" s="273"/>
    </row>
    <row r="2470" spans="37:37">
      <c r="AK2470" s="273"/>
    </row>
    <row r="2471" spans="37:37">
      <c r="AK2471" s="273"/>
    </row>
    <row r="2472" spans="37:37">
      <c r="AK2472" s="273"/>
    </row>
    <row r="2473" spans="37:37">
      <c r="AK2473" s="273"/>
    </row>
    <row r="2474" spans="37:37">
      <c r="AK2474" s="273"/>
    </row>
    <row r="2475" spans="37:37">
      <c r="AK2475" s="273"/>
    </row>
    <row r="2476" spans="37:37">
      <c r="AK2476" s="273"/>
    </row>
    <row r="2477" spans="37:37">
      <c r="AK2477" s="273"/>
    </row>
    <row r="2478" spans="37:37">
      <c r="AK2478" s="273"/>
    </row>
    <row r="2479" spans="37:37">
      <c r="AK2479" s="273"/>
    </row>
    <row r="2480" spans="37:37">
      <c r="AK2480" s="273"/>
    </row>
    <row r="2481" spans="37:37">
      <c r="AK2481" s="273"/>
    </row>
    <row r="2482" spans="37:37">
      <c r="AK2482" s="273"/>
    </row>
    <row r="2483" spans="37:37">
      <c r="AK2483" s="273"/>
    </row>
    <row r="2484" spans="37:37">
      <c r="AK2484" s="273"/>
    </row>
    <row r="2485" spans="37:37">
      <c r="AK2485" s="273"/>
    </row>
    <row r="2486" spans="37:37">
      <c r="AK2486" s="273"/>
    </row>
    <row r="2487" spans="37:37">
      <c r="AK2487" s="273"/>
    </row>
    <row r="2488" spans="37:37">
      <c r="AK2488" s="273"/>
    </row>
    <row r="2489" spans="37:37">
      <c r="AK2489" s="273"/>
    </row>
    <row r="2490" spans="37:37">
      <c r="AK2490" s="273"/>
    </row>
    <row r="2491" spans="37:37">
      <c r="AK2491" s="273"/>
    </row>
    <row r="2492" spans="37:37">
      <c r="AK2492" s="273"/>
    </row>
    <row r="2493" spans="37:37">
      <c r="AK2493" s="273"/>
    </row>
    <row r="2494" spans="37:37">
      <c r="AK2494" s="273"/>
    </row>
    <row r="2495" spans="37:37">
      <c r="AK2495" s="273"/>
    </row>
    <row r="2496" spans="37:37">
      <c r="AK2496" s="273"/>
    </row>
    <row r="2497" spans="37:37">
      <c r="AK2497" s="273"/>
    </row>
    <row r="2498" spans="37:37">
      <c r="AK2498" s="273"/>
    </row>
    <row r="2499" spans="37:37">
      <c r="AK2499" s="273"/>
    </row>
    <row r="2500" spans="37:37">
      <c r="AK2500" s="273"/>
    </row>
    <row r="2501" spans="37:37">
      <c r="AK2501" s="273"/>
    </row>
    <row r="2502" spans="37:37">
      <c r="AK2502" s="273"/>
    </row>
    <row r="2503" spans="37:37">
      <c r="AK2503" s="273"/>
    </row>
    <row r="2504" spans="37:37">
      <c r="AK2504" s="273"/>
    </row>
    <row r="2505" spans="37:37">
      <c r="AK2505" s="273"/>
    </row>
    <row r="2506" spans="37:37">
      <c r="AK2506" s="273"/>
    </row>
    <row r="2507" spans="37:37">
      <c r="AK2507" s="273"/>
    </row>
    <row r="2508" spans="37:37">
      <c r="AK2508" s="273"/>
    </row>
    <row r="2509" spans="37:37">
      <c r="AK2509" s="273"/>
    </row>
    <row r="2510" spans="37:37">
      <c r="AK2510" s="273"/>
    </row>
    <row r="2511" spans="37:37">
      <c r="AK2511" s="273"/>
    </row>
    <row r="2512" spans="37:37">
      <c r="AK2512" s="273"/>
    </row>
    <row r="2513" spans="37:37">
      <c r="AK2513" s="273"/>
    </row>
    <row r="2514" spans="37:37">
      <c r="AK2514" s="273"/>
    </row>
    <row r="2515" spans="37:37">
      <c r="AK2515" s="273"/>
    </row>
    <row r="2516" spans="37:37">
      <c r="AK2516" s="273"/>
    </row>
    <row r="2517" spans="37:37">
      <c r="AK2517" s="273"/>
    </row>
    <row r="2518" spans="37:37">
      <c r="AK2518" s="273"/>
    </row>
    <row r="2519" spans="37:37">
      <c r="AK2519" s="273"/>
    </row>
    <row r="2520" spans="37:37">
      <c r="AK2520" s="273"/>
    </row>
    <row r="2521" spans="37:37">
      <c r="AK2521" s="273"/>
    </row>
    <row r="2522" spans="37:37">
      <c r="AK2522" s="273"/>
    </row>
    <row r="2523" spans="37:37">
      <c r="AK2523" s="273"/>
    </row>
    <row r="2524" spans="37:37">
      <c r="AK2524" s="273"/>
    </row>
    <row r="2525" spans="37:37">
      <c r="AK2525" s="273"/>
    </row>
    <row r="2526" spans="37:37">
      <c r="AK2526" s="273"/>
    </row>
    <row r="2527" spans="37:37">
      <c r="AK2527" s="273"/>
    </row>
    <row r="2528" spans="37:37">
      <c r="AK2528" s="273"/>
    </row>
    <row r="2529" spans="37:37">
      <c r="AK2529" s="273"/>
    </row>
    <row r="2530" spans="37:37">
      <c r="AK2530" s="273"/>
    </row>
    <row r="2531" spans="37:37">
      <c r="AK2531" s="273"/>
    </row>
    <row r="2532" spans="37:37">
      <c r="AK2532" s="273"/>
    </row>
    <row r="2533" spans="37:37">
      <c r="AK2533" s="273"/>
    </row>
    <row r="2534" spans="37:37">
      <c r="AK2534" s="273"/>
    </row>
    <row r="2535" spans="37:37">
      <c r="AK2535" s="273"/>
    </row>
    <row r="2536" spans="37:37">
      <c r="AK2536" s="273"/>
    </row>
    <row r="2537" spans="37:37">
      <c r="AK2537" s="273"/>
    </row>
    <row r="2538" spans="37:37">
      <c r="AK2538" s="273"/>
    </row>
    <row r="2539" spans="37:37">
      <c r="AK2539" s="273"/>
    </row>
    <row r="2540" spans="37:37">
      <c r="AK2540" s="273"/>
    </row>
    <row r="2541" spans="37:37">
      <c r="AK2541" s="273"/>
    </row>
    <row r="2542" spans="37:37">
      <c r="AK2542" s="273"/>
    </row>
    <row r="2543" spans="37:37">
      <c r="AK2543" s="273"/>
    </row>
    <row r="2544" spans="37:37">
      <c r="AK2544" s="273"/>
    </row>
    <row r="2545" spans="37:37">
      <c r="AK2545" s="273"/>
    </row>
    <row r="2546" spans="37:37">
      <c r="AK2546" s="273"/>
    </row>
    <row r="2547" spans="37:37">
      <c r="AK2547" s="273"/>
    </row>
    <row r="2548" spans="37:37">
      <c r="AK2548" s="273"/>
    </row>
    <row r="2549" spans="37:37">
      <c r="AK2549" s="273"/>
    </row>
    <row r="2550" spans="37:37">
      <c r="AK2550" s="273"/>
    </row>
    <row r="2551" spans="37:37">
      <c r="AK2551" s="273"/>
    </row>
    <row r="2552" spans="37:37">
      <c r="AK2552" s="273"/>
    </row>
    <row r="2553" spans="37:37">
      <c r="AK2553" s="273"/>
    </row>
    <row r="2554" spans="37:37">
      <c r="AK2554" s="273"/>
    </row>
    <row r="2555" spans="37:37">
      <c r="AK2555" s="273"/>
    </row>
    <row r="2556" spans="37:37">
      <c r="AK2556" s="273"/>
    </row>
    <row r="2557" spans="37:37">
      <c r="AK2557" s="273"/>
    </row>
    <row r="2558" spans="37:37">
      <c r="AK2558" s="273"/>
    </row>
    <row r="2559" spans="37:37">
      <c r="AK2559" s="273"/>
    </row>
    <row r="2560" spans="37:37">
      <c r="AK2560" s="273"/>
    </row>
    <row r="2561" spans="37:37">
      <c r="AK2561" s="273"/>
    </row>
    <row r="2562" spans="37:37">
      <c r="AK2562" s="273"/>
    </row>
    <row r="2563" spans="37:37">
      <c r="AK2563" s="273"/>
    </row>
    <row r="2564" spans="37:37">
      <c r="AK2564" s="273"/>
    </row>
    <row r="2565" spans="37:37">
      <c r="AK2565" s="273"/>
    </row>
    <row r="2566" spans="37:37">
      <c r="AK2566" s="273"/>
    </row>
    <row r="2567" spans="37:37">
      <c r="AK2567" s="273"/>
    </row>
    <row r="2568" spans="37:37">
      <c r="AK2568" s="273"/>
    </row>
    <row r="2569" spans="37:37">
      <c r="AK2569" s="273"/>
    </row>
    <row r="2570" spans="37:37">
      <c r="AK2570" s="273"/>
    </row>
    <row r="2571" spans="37:37">
      <c r="AK2571" s="273"/>
    </row>
    <row r="2572" spans="37:37">
      <c r="AK2572" s="273"/>
    </row>
    <row r="2573" spans="37:37">
      <c r="AK2573" s="273"/>
    </row>
    <row r="2574" spans="37:37">
      <c r="AK2574" s="273"/>
    </row>
    <row r="2575" spans="37:37">
      <c r="AK2575" s="273"/>
    </row>
    <row r="2576" spans="37:37">
      <c r="AK2576" s="273"/>
    </row>
    <row r="2577" spans="37:37">
      <c r="AK2577" s="273"/>
    </row>
    <row r="2578" spans="37:37">
      <c r="AK2578" s="273"/>
    </row>
    <row r="2579" spans="37:37">
      <c r="AK2579" s="273"/>
    </row>
    <row r="2580" spans="37:37">
      <c r="AK2580" s="273"/>
    </row>
    <row r="2581" spans="37:37">
      <c r="AK2581" s="273"/>
    </row>
    <row r="2582" spans="37:37">
      <c r="AK2582" s="273"/>
    </row>
    <row r="2583" spans="37:37">
      <c r="AK2583" s="273"/>
    </row>
    <row r="2584" spans="37:37">
      <c r="AK2584" s="273"/>
    </row>
    <row r="2585" spans="37:37">
      <c r="AK2585" s="273"/>
    </row>
    <row r="2586" spans="37:37">
      <c r="AK2586" s="273"/>
    </row>
    <row r="2587" spans="37:37">
      <c r="AK2587" s="273"/>
    </row>
    <row r="2588" spans="37:37">
      <c r="AK2588" s="273"/>
    </row>
    <row r="2589" spans="37:37">
      <c r="AK2589" s="273"/>
    </row>
    <row r="2590" spans="37:37">
      <c r="AK2590" s="273"/>
    </row>
    <row r="2591" spans="37:37">
      <c r="AK2591" s="273"/>
    </row>
    <row r="2592" spans="37:37">
      <c r="AK2592" s="273"/>
    </row>
    <row r="2593" spans="37:37">
      <c r="AK2593" s="273"/>
    </row>
    <row r="2594" spans="37:37">
      <c r="AK2594" s="273"/>
    </row>
    <row r="2595" spans="37:37">
      <c r="AK2595" s="273"/>
    </row>
    <row r="2596" spans="37:37">
      <c r="AK2596" s="273"/>
    </row>
    <row r="2597" spans="37:37">
      <c r="AK2597" s="273"/>
    </row>
    <row r="2598" spans="37:37">
      <c r="AK2598" s="273"/>
    </row>
    <row r="2599" spans="37:37">
      <c r="AK2599" s="273"/>
    </row>
    <row r="2600" spans="37:37">
      <c r="AK2600" s="273"/>
    </row>
    <row r="2601" spans="37:37">
      <c r="AK2601" s="273"/>
    </row>
    <row r="2602" spans="37:37">
      <c r="AK2602" s="273"/>
    </row>
    <row r="2603" spans="37:37">
      <c r="AK2603" s="273"/>
    </row>
    <row r="2604" spans="37:37">
      <c r="AK2604" s="273"/>
    </row>
    <row r="2605" spans="37:37">
      <c r="AK2605" s="273"/>
    </row>
    <row r="2606" spans="37:37">
      <c r="AK2606" s="273"/>
    </row>
    <row r="2607" spans="37:37">
      <c r="AK2607" s="273"/>
    </row>
    <row r="2608" spans="37:37">
      <c r="AK2608" s="273"/>
    </row>
    <row r="2609" spans="37:37">
      <c r="AK2609" s="273"/>
    </row>
    <row r="2610" spans="37:37">
      <c r="AK2610" s="273"/>
    </row>
    <row r="2611" spans="37:37">
      <c r="AK2611" s="273"/>
    </row>
    <row r="2612" spans="37:37">
      <c r="AK2612" s="273"/>
    </row>
    <row r="2613" spans="37:37">
      <c r="AK2613" s="273"/>
    </row>
    <row r="2614" spans="37:37">
      <c r="AK2614" s="273"/>
    </row>
    <row r="2615" spans="37:37">
      <c r="AK2615" s="273"/>
    </row>
    <row r="2616" spans="37:37">
      <c r="AK2616" s="273"/>
    </row>
    <row r="2617" spans="37:37">
      <c r="AK2617" s="273"/>
    </row>
    <row r="2618" spans="37:37">
      <c r="AK2618" s="273"/>
    </row>
    <row r="2619" spans="37:37">
      <c r="AK2619" s="273"/>
    </row>
    <row r="2620" spans="37:37">
      <c r="AK2620" s="273"/>
    </row>
    <row r="2621" spans="37:37">
      <c r="AK2621" s="273"/>
    </row>
    <row r="2622" spans="37:37">
      <c r="AK2622" s="273"/>
    </row>
    <row r="2623" spans="37:37">
      <c r="AK2623" s="273"/>
    </row>
    <row r="2624" spans="37:37">
      <c r="AK2624" s="273"/>
    </row>
    <row r="2625" spans="37:37">
      <c r="AK2625" s="273"/>
    </row>
    <row r="2626" spans="37:37">
      <c r="AK2626" s="273"/>
    </row>
    <row r="2627" spans="37:37">
      <c r="AK2627" s="273"/>
    </row>
    <row r="2628" spans="37:37">
      <c r="AK2628" s="273"/>
    </row>
    <row r="2629" spans="37:37">
      <c r="AK2629" s="273"/>
    </row>
    <row r="2630" spans="37:37">
      <c r="AK2630" s="273"/>
    </row>
    <row r="2631" spans="37:37">
      <c r="AK2631" s="273"/>
    </row>
    <row r="2632" spans="37:37">
      <c r="AK2632" s="273"/>
    </row>
    <row r="2633" spans="37:37">
      <c r="AK2633" s="273"/>
    </row>
    <row r="2634" spans="37:37">
      <c r="AK2634" s="273"/>
    </row>
    <row r="2635" spans="37:37">
      <c r="AK2635" s="273"/>
    </row>
    <row r="2636" spans="37:37">
      <c r="AK2636" s="273"/>
    </row>
    <row r="2637" spans="37:37">
      <c r="AK2637" s="273"/>
    </row>
    <row r="2638" spans="37:37">
      <c r="AK2638" s="273"/>
    </row>
    <row r="2639" spans="37:37">
      <c r="AK2639" s="273"/>
    </row>
    <row r="2640" spans="37:37">
      <c r="AK2640" s="273"/>
    </row>
    <row r="2641" spans="37:37">
      <c r="AK2641" s="273"/>
    </row>
    <row r="2642" spans="37:37">
      <c r="AK2642" s="273"/>
    </row>
    <row r="2643" spans="37:37">
      <c r="AK2643" s="273"/>
    </row>
    <row r="2644" spans="37:37">
      <c r="AK2644" s="273"/>
    </row>
    <row r="2645" spans="37:37">
      <c r="AK2645" s="273"/>
    </row>
    <row r="2646" spans="37:37">
      <c r="AK2646" s="273"/>
    </row>
    <row r="2647" spans="37:37">
      <c r="AK2647" s="273"/>
    </row>
    <row r="2648" spans="37:37">
      <c r="AK2648" s="273"/>
    </row>
    <row r="2649" spans="37:37">
      <c r="AK2649" s="273"/>
    </row>
    <row r="2650" spans="37:37">
      <c r="AK2650" s="273"/>
    </row>
    <row r="2651" spans="37:37">
      <c r="AK2651" s="273"/>
    </row>
    <row r="2652" spans="37:37">
      <c r="AK2652" s="273"/>
    </row>
    <row r="2653" spans="37:37">
      <c r="AK2653" s="273"/>
    </row>
    <row r="2654" spans="37:37">
      <c r="AK2654" s="273"/>
    </row>
    <row r="2655" spans="37:37">
      <c r="AK2655" s="273"/>
    </row>
    <row r="2656" spans="37:37">
      <c r="AK2656" s="273"/>
    </row>
    <row r="2657" spans="37:37">
      <c r="AK2657" s="273"/>
    </row>
    <row r="2658" spans="37:37">
      <c r="AK2658" s="273"/>
    </row>
    <row r="2659" spans="37:37">
      <c r="AK2659" s="273"/>
    </row>
    <row r="2660" spans="37:37">
      <c r="AK2660" s="273"/>
    </row>
    <row r="2661" spans="37:37">
      <c r="AK2661" s="273"/>
    </row>
    <row r="2662" spans="37:37">
      <c r="AK2662" s="273"/>
    </row>
    <row r="2663" spans="37:37">
      <c r="AK2663" s="273"/>
    </row>
    <row r="2664" spans="37:37">
      <c r="AK2664" s="273"/>
    </row>
    <row r="2665" spans="37:37">
      <c r="AK2665" s="273"/>
    </row>
    <row r="2666" spans="37:37">
      <c r="AK2666" s="273"/>
    </row>
    <row r="2667" spans="37:37">
      <c r="AK2667" s="273"/>
    </row>
    <row r="2668" spans="37:37">
      <c r="AK2668" s="273"/>
    </row>
    <row r="2669" spans="37:37">
      <c r="AK2669" s="273"/>
    </row>
    <row r="2670" spans="37:37">
      <c r="AK2670" s="273"/>
    </row>
    <row r="2671" spans="37:37">
      <c r="AK2671" s="273"/>
    </row>
    <row r="2672" spans="37:37">
      <c r="AK2672" s="273"/>
    </row>
    <row r="2673" spans="37:37">
      <c r="AK2673" s="273"/>
    </row>
    <row r="2674" spans="37:37">
      <c r="AK2674" s="273"/>
    </row>
    <row r="2675" spans="37:37">
      <c r="AK2675" s="273"/>
    </row>
    <row r="2676" spans="37:37">
      <c r="AK2676" s="273"/>
    </row>
    <row r="2677" spans="37:37">
      <c r="AK2677" s="273"/>
    </row>
    <row r="2678" spans="37:37">
      <c r="AK2678" s="273"/>
    </row>
    <row r="2679" spans="37:37">
      <c r="AK2679" s="273"/>
    </row>
    <row r="2680" spans="37:37">
      <c r="AK2680" s="273"/>
    </row>
    <row r="2681" spans="37:37">
      <c r="AK2681" s="273"/>
    </row>
    <row r="2682" spans="37:37">
      <c r="AK2682" s="273"/>
    </row>
    <row r="2683" spans="37:37">
      <c r="AK2683" s="273"/>
    </row>
    <row r="2684" spans="37:37">
      <c r="AK2684" s="273"/>
    </row>
    <row r="2685" spans="37:37">
      <c r="AK2685" s="273"/>
    </row>
    <row r="2686" spans="37:37">
      <c r="AK2686" s="273"/>
    </row>
    <row r="2687" spans="37:37">
      <c r="AK2687" s="273"/>
    </row>
    <row r="2688" spans="37:37">
      <c r="AK2688" s="273"/>
    </row>
    <row r="2689" spans="37:37">
      <c r="AK2689" s="273"/>
    </row>
    <row r="2690" spans="37:37">
      <c r="AK2690" s="273"/>
    </row>
    <row r="2691" spans="37:37">
      <c r="AK2691" s="273"/>
    </row>
    <row r="2692" spans="37:37">
      <c r="AK2692" s="273"/>
    </row>
    <row r="2693" spans="37:37">
      <c r="AK2693" s="273"/>
    </row>
    <row r="2694" spans="37:37">
      <c r="AK2694" s="273"/>
    </row>
    <row r="2695" spans="37:37">
      <c r="AK2695" s="273"/>
    </row>
    <row r="2696" spans="37:37">
      <c r="AK2696" s="273"/>
    </row>
    <row r="2697" spans="37:37">
      <c r="AK2697" s="273"/>
    </row>
    <row r="2698" spans="37:37">
      <c r="AK2698" s="273"/>
    </row>
    <row r="2699" spans="37:37">
      <c r="AK2699" s="273"/>
    </row>
    <row r="2700" spans="37:37">
      <c r="AK2700" s="273"/>
    </row>
    <row r="2701" spans="37:37">
      <c r="AK2701" s="273"/>
    </row>
    <row r="2702" spans="37:37">
      <c r="AK2702" s="273"/>
    </row>
    <row r="2703" spans="37:37">
      <c r="AK2703" s="273"/>
    </row>
    <row r="2704" spans="37:37">
      <c r="AK2704" s="273"/>
    </row>
    <row r="2705" spans="37:37">
      <c r="AK2705" s="273"/>
    </row>
    <row r="2706" spans="37:37">
      <c r="AK2706" s="273"/>
    </row>
    <row r="2707" spans="37:37">
      <c r="AK2707" s="273"/>
    </row>
    <row r="2708" spans="37:37">
      <c r="AK2708" s="273"/>
    </row>
    <row r="2709" spans="37:37">
      <c r="AK2709" s="273"/>
    </row>
    <row r="2710" spans="37:37">
      <c r="AK2710" s="273"/>
    </row>
    <row r="2711" spans="37:37">
      <c r="AK2711" s="273"/>
    </row>
    <row r="2712" spans="37:37">
      <c r="AK2712" s="273"/>
    </row>
    <row r="2713" spans="37:37">
      <c r="AK2713" s="273"/>
    </row>
    <row r="2714" spans="37:37">
      <c r="AK2714" s="273"/>
    </row>
    <row r="2715" spans="37:37">
      <c r="AK2715" s="273"/>
    </row>
    <row r="2716" spans="37:37">
      <c r="AK2716" s="273"/>
    </row>
    <row r="2717" spans="37:37">
      <c r="AK2717" s="273"/>
    </row>
    <row r="2718" spans="37:37">
      <c r="AK2718" s="273"/>
    </row>
    <row r="2719" spans="37:37">
      <c r="AK2719" s="273"/>
    </row>
    <row r="2720" spans="37:37">
      <c r="AK2720" s="273"/>
    </row>
    <row r="2721" spans="37:37">
      <c r="AK2721" s="273"/>
    </row>
    <row r="2722" spans="37:37">
      <c r="AK2722" s="273"/>
    </row>
    <row r="2723" spans="37:37">
      <c r="AK2723" s="273"/>
    </row>
    <row r="2724" spans="37:37">
      <c r="AK2724" s="273"/>
    </row>
    <row r="2725" spans="37:37">
      <c r="AK2725" s="273"/>
    </row>
    <row r="2726" spans="37:37">
      <c r="AK2726" s="273"/>
    </row>
    <row r="2727" spans="37:37">
      <c r="AK2727" s="273"/>
    </row>
    <row r="2728" spans="37:37">
      <c r="AK2728" s="273"/>
    </row>
    <row r="2729" spans="37:37">
      <c r="AK2729" s="273"/>
    </row>
    <row r="2730" spans="37:37">
      <c r="AK2730" s="273"/>
    </row>
    <row r="2731" spans="37:37">
      <c r="AK2731" s="273"/>
    </row>
    <row r="2732" spans="37:37">
      <c r="AK2732" s="273"/>
    </row>
    <row r="2733" spans="37:37">
      <c r="AK2733" s="273"/>
    </row>
    <row r="2734" spans="37:37">
      <c r="AK2734" s="273"/>
    </row>
    <row r="2735" spans="37:37">
      <c r="AK2735" s="273"/>
    </row>
    <row r="2736" spans="37:37">
      <c r="AK2736" s="273"/>
    </row>
    <row r="2737" spans="37:37">
      <c r="AK2737" s="273"/>
    </row>
    <row r="2738" spans="37:37">
      <c r="AK2738" s="273"/>
    </row>
    <row r="2739" spans="37:37">
      <c r="AK2739" s="273"/>
    </row>
    <row r="2740" spans="37:37">
      <c r="AK2740" s="273"/>
    </row>
    <row r="2741" spans="37:37">
      <c r="AK2741" s="273"/>
    </row>
    <row r="2742" spans="37:37">
      <c r="AK2742" s="273"/>
    </row>
    <row r="2743" spans="37:37">
      <c r="AK2743" s="273"/>
    </row>
    <row r="2744" spans="37:37">
      <c r="AK2744" s="273"/>
    </row>
    <row r="2745" spans="37:37">
      <c r="AK2745" s="273"/>
    </row>
    <row r="2746" spans="37:37">
      <c r="AK2746" s="273"/>
    </row>
    <row r="2747" spans="37:37">
      <c r="AK2747" s="273"/>
    </row>
    <row r="2748" spans="37:37">
      <c r="AK2748" s="273"/>
    </row>
    <row r="2749" spans="37:37">
      <c r="AK2749" s="273"/>
    </row>
    <row r="2750" spans="37:37">
      <c r="AK2750" s="273"/>
    </row>
    <row r="2751" spans="37:37">
      <c r="AK2751" s="273"/>
    </row>
    <row r="2752" spans="37:37">
      <c r="AK2752" s="273"/>
    </row>
    <row r="2753" spans="37:37">
      <c r="AK2753" s="273"/>
    </row>
    <row r="2754" spans="37:37">
      <c r="AK2754" s="273"/>
    </row>
    <row r="2755" spans="37:37">
      <c r="AK2755" s="273"/>
    </row>
    <row r="2756" spans="37:37">
      <c r="AK2756" s="273"/>
    </row>
    <row r="2757" spans="37:37">
      <c r="AK2757" s="273"/>
    </row>
    <row r="2758" spans="37:37">
      <c r="AK2758" s="273"/>
    </row>
    <row r="2759" spans="37:37">
      <c r="AK2759" s="273"/>
    </row>
    <row r="2760" spans="37:37">
      <c r="AK2760" s="273"/>
    </row>
    <row r="2761" spans="37:37">
      <c r="AK2761" s="273"/>
    </row>
    <row r="2762" spans="37:37">
      <c r="AK2762" s="273"/>
    </row>
    <row r="2763" spans="37:37">
      <c r="AK2763" s="273"/>
    </row>
    <row r="2764" spans="37:37">
      <c r="AK2764" s="273"/>
    </row>
    <row r="2765" spans="37:37">
      <c r="AK2765" s="273"/>
    </row>
    <row r="2766" spans="37:37">
      <c r="AK2766" s="273"/>
    </row>
    <row r="2767" spans="37:37">
      <c r="AK2767" s="273"/>
    </row>
    <row r="2768" spans="37:37">
      <c r="AK2768" s="273"/>
    </row>
    <row r="2769" spans="37:37">
      <c r="AK2769" s="273"/>
    </row>
    <row r="2770" spans="37:37">
      <c r="AK2770" s="273"/>
    </row>
    <row r="2771" spans="37:37">
      <c r="AK2771" s="273"/>
    </row>
    <row r="2772" spans="37:37">
      <c r="AK2772" s="273"/>
    </row>
    <row r="2773" spans="37:37">
      <c r="AK2773" s="273"/>
    </row>
    <row r="2774" spans="37:37">
      <c r="AK2774" s="273"/>
    </row>
    <row r="2775" spans="37:37">
      <c r="AK2775" s="273"/>
    </row>
    <row r="2776" spans="37:37">
      <c r="AK2776" s="273"/>
    </row>
    <row r="2777" spans="37:37">
      <c r="AK2777" s="273"/>
    </row>
    <row r="2778" spans="37:37">
      <c r="AK2778" s="273"/>
    </row>
    <row r="2779" spans="37:37">
      <c r="AK2779" s="273"/>
    </row>
    <row r="2780" spans="37:37">
      <c r="AK2780" s="273"/>
    </row>
    <row r="2781" spans="37:37">
      <c r="AK2781" s="273"/>
    </row>
    <row r="2782" spans="37:37">
      <c r="AK2782" s="273"/>
    </row>
    <row r="2783" spans="37:37">
      <c r="AK2783" s="273"/>
    </row>
    <row r="2784" spans="37:37">
      <c r="AK2784" s="273"/>
    </row>
    <row r="2785" spans="37:37">
      <c r="AK2785" s="273"/>
    </row>
    <row r="2786" spans="37:37">
      <c r="AK2786" s="273"/>
    </row>
    <row r="2787" spans="37:37">
      <c r="AK2787" s="273"/>
    </row>
    <row r="2788" spans="37:37">
      <c r="AK2788" s="273"/>
    </row>
    <row r="2789" spans="37:37">
      <c r="AK2789" s="273"/>
    </row>
    <row r="2790" spans="37:37">
      <c r="AK2790" s="273"/>
    </row>
    <row r="2791" spans="37:37">
      <c r="AK2791" s="273"/>
    </row>
    <row r="2792" spans="37:37">
      <c r="AK2792" s="273"/>
    </row>
    <row r="2793" spans="37:37">
      <c r="AK2793" s="273"/>
    </row>
    <row r="2794" spans="37:37">
      <c r="AK2794" s="273"/>
    </row>
    <row r="2795" spans="37:37">
      <c r="AK2795" s="273"/>
    </row>
    <row r="2796" spans="37:37">
      <c r="AK2796" s="273"/>
    </row>
    <row r="2797" spans="37:37">
      <c r="AK2797" s="273"/>
    </row>
    <row r="2798" spans="37:37">
      <c r="AK2798" s="273"/>
    </row>
    <row r="2799" spans="37:37">
      <c r="AK2799" s="273"/>
    </row>
    <row r="2800" spans="37:37">
      <c r="AK2800" s="273"/>
    </row>
    <row r="2801" spans="37:37">
      <c r="AK2801" s="273"/>
    </row>
    <row r="2802" spans="37:37">
      <c r="AK2802" s="273"/>
    </row>
    <row r="2803" spans="37:37">
      <c r="AK2803" s="273"/>
    </row>
    <row r="2804" spans="37:37">
      <c r="AK2804" s="273"/>
    </row>
    <row r="2805" spans="37:37">
      <c r="AK2805" s="273"/>
    </row>
    <row r="2806" spans="37:37">
      <c r="AK2806" s="273"/>
    </row>
    <row r="2807" spans="37:37">
      <c r="AK2807" s="273"/>
    </row>
    <row r="2808" spans="37:37">
      <c r="AK2808" s="273"/>
    </row>
    <row r="2809" spans="37:37">
      <c r="AK2809" s="273"/>
    </row>
    <row r="2810" spans="37:37">
      <c r="AK2810" s="273"/>
    </row>
    <row r="2811" spans="37:37">
      <c r="AK2811" s="273"/>
    </row>
    <row r="2812" spans="37:37">
      <c r="AK2812" s="273"/>
    </row>
    <row r="2813" spans="37:37">
      <c r="AK2813" s="273"/>
    </row>
    <row r="2814" spans="37:37">
      <c r="AK2814" s="273"/>
    </row>
    <row r="2815" spans="37:37">
      <c r="AK2815" s="273"/>
    </row>
    <row r="2816" spans="37:37">
      <c r="AK2816" s="273"/>
    </row>
    <row r="2817" spans="37:37">
      <c r="AK2817" s="273"/>
    </row>
    <row r="2818" spans="37:37">
      <c r="AK2818" s="273"/>
    </row>
    <row r="2819" spans="37:37">
      <c r="AK2819" s="273"/>
    </row>
    <row r="2820" spans="37:37">
      <c r="AK2820" s="273"/>
    </row>
    <row r="2821" spans="37:37">
      <c r="AK2821" s="273"/>
    </row>
    <row r="2822" spans="37:37">
      <c r="AK2822" s="273"/>
    </row>
    <row r="2823" spans="37:37">
      <c r="AK2823" s="273"/>
    </row>
    <row r="2824" spans="37:37">
      <c r="AK2824" s="273"/>
    </row>
    <row r="2825" spans="37:37">
      <c r="AK2825" s="273"/>
    </row>
    <row r="2826" spans="37:37">
      <c r="AK2826" s="273"/>
    </row>
    <row r="2827" spans="37:37">
      <c r="AK2827" s="273"/>
    </row>
    <row r="2828" spans="37:37">
      <c r="AK2828" s="273"/>
    </row>
    <row r="2829" spans="37:37">
      <c r="AK2829" s="273"/>
    </row>
    <row r="2830" spans="37:37">
      <c r="AK2830" s="273"/>
    </row>
    <row r="2831" spans="37:37">
      <c r="AK2831" s="273"/>
    </row>
    <row r="2832" spans="37:37">
      <c r="AK2832" s="273"/>
    </row>
    <row r="2833" spans="37:37">
      <c r="AK2833" s="273"/>
    </row>
    <row r="2834" spans="37:37">
      <c r="AK2834" s="273"/>
    </row>
    <row r="2835" spans="37:37">
      <c r="AK2835" s="273"/>
    </row>
    <row r="2836" spans="37:37">
      <c r="AK2836" s="273"/>
    </row>
    <row r="2837" spans="37:37">
      <c r="AK2837" s="273"/>
    </row>
    <row r="2838" spans="37:37">
      <c r="AK2838" s="273"/>
    </row>
    <row r="2839" spans="37:37">
      <c r="AK2839" s="273"/>
    </row>
    <row r="2840" spans="37:37">
      <c r="AK2840" s="273"/>
    </row>
    <row r="2841" spans="37:37">
      <c r="AK2841" s="273"/>
    </row>
    <row r="2842" spans="37:37">
      <c r="AK2842" s="273"/>
    </row>
    <row r="2843" spans="37:37">
      <c r="AK2843" s="273"/>
    </row>
    <row r="2844" spans="37:37">
      <c r="AK2844" s="273"/>
    </row>
    <row r="2845" spans="37:37">
      <c r="AK2845" s="273"/>
    </row>
    <row r="2846" spans="37:37">
      <c r="AK2846" s="273"/>
    </row>
    <row r="2847" spans="37:37">
      <c r="AK2847" s="273"/>
    </row>
    <row r="2848" spans="37:37">
      <c r="AK2848" s="273"/>
    </row>
    <row r="2849" spans="37:37">
      <c r="AK2849" s="273"/>
    </row>
    <row r="2850" spans="37:37">
      <c r="AK2850" s="273"/>
    </row>
    <row r="2851" spans="37:37">
      <c r="AK2851" s="273"/>
    </row>
    <row r="2852" spans="37:37">
      <c r="AK2852" s="273"/>
    </row>
    <row r="2853" spans="37:37">
      <c r="AK2853" s="273"/>
    </row>
    <row r="2854" spans="37:37">
      <c r="AK2854" s="273"/>
    </row>
    <row r="2855" spans="37:37">
      <c r="AK2855" s="273"/>
    </row>
    <row r="2856" spans="37:37">
      <c r="AK2856" s="273"/>
    </row>
    <row r="2857" spans="37:37">
      <c r="AK2857" s="273"/>
    </row>
    <row r="2858" spans="37:37">
      <c r="AK2858" s="273"/>
    </row>
    <row r="2859" spans="37:37">
      <c r="AK2859" s="273"/>
    </row>
    <row r="2860" spans="37:37">
      <c r="AK2860" s="273"/>
    </row>
    <row r="2861" spans="37:37">
      <c r="AK2861" s="273"/>
    </row>
    <row r="2862" spans="37:37">
      <c r="AK2862" s="273"/>
    </row>
    <row r="2863" spans="37:37">
      <c r="AK2863" s="273"/>
    </row>
    <row r="2864" spans="37:37">
      <c r="AK2864" s="273"/>
    </row>
    <row r="2865" spans="37:37">
      <c r="AK2865" s="273"/>
    </row>
    <row r="2866" spans="37:37">
      <c r="AK2866" s="273"/>
    </row>
    <row r="2867" spans="37:37">
      <c r="AK2867" s="273"/>
    </row>
    <row r="2868" spans="37:37">
      <c r="AK2868" s="273"/>
    </row>
    <row r="2869" spans="37:37">
      <c r="AK2869" s="273"/>
    </row>
    <row r="2870" spans="37:37">
      <c r="AK2870" s="273"/>
    </row>
    <row r="2871" spans="37:37">
      <c r="AK2871" s="273"/>
    </row>
    <row r="2872" spans="37:37">
      <c r="AK2872" s="273"/>
    </row>
    <row r="2873" spans="37:37">
      <c r="AK2873" s="273"/>
    </row>
    <row r="2874" spans="37:37">
      <c r="AK2874" s="273"/>
    </row>
    <row r="2875" spans="37:37">
      <c r="AK2875" s="273"/>
    </row>
    <row r="2876" spans="37:37">
      <c r="AK2876" s="273"/>
    </row>
    <row r="2877" spans="37:37">
      <c r="AK2877" s="273"/>
    </row>
    <row r="2878" spans="37:37">
      <c r="AK2878" s="273"/>
    </row>
    <row r="2879" spans="37:37">
      <c r="AK2879" s="273"/>
    </row>
    <row r="2880" spans="37:37">
      <c r="AK2880" s="273"/>
    </row>
    <row r="2881" spans="37:37">
      <c r="AK2881" s="273"/>
    </row>
    <row r="2882" spans="37:37">
      <c r="AK2882" s="273"/>
    </row>
    <row r="2883" spans="37:37">
      <c r="AK2883" s="273"/>
    </row>
    <row r="2884" spans="37:37">
      <c r="AK2884" s="273"/>
    </row>
    <row r="2885" spans="37:37">
      <c r="AK2885" s="273"/>
    </row>
    <row r="2886" spans="37:37">
      <c r="AK2886" s="273"/>
    </row>
    <row r="2887" spans="37:37">
      <c r="AK2887" s="273"/>
    </row>
    <row r="2888" spans="37:37">
      <c r="AK2888" s="273"/>
    </row>
    <row r="2889" spans="37:37">
      <c r="AK2889" s="273"/>
    </row>
    <row r="2890" spans="37:37">
      <c r="AK2890" s="273"/>
    </row>
    <row r="2891" spans="37:37">
      <c r="AK2891" s="273"/>
    </row>
    <row r="2892" spans="37:37">
      <c r="AK2892" s="273"/>
    </row>
    <row r="2893" spans="37:37">
      <c r="AK2893" s="273"/>
    </row>
    <row r="2894" spans="37:37">
      <c r="AK2894" s="273"/>
    </row>
    <row r="2895" spans="37:37">
      <c r="AK2895" s="273"/>
    </row>
    <row r="2896" spans="37:37">
      <c r="AK2896" s="273"/>
    </row>
    <row r="2897" spans="37:37">
      <c r="AK2897" s="273"/>
    </row>
    <row r="2898" spans="37:37">
      <c r="AK2898" s="273"/>
    </row>
    <row r="2899" spans="37:37">
      <c r="AK2899" s="273"/>
    </row>
    <row r="2900" spans="37:37">
      <c r="AK2900" s="273"/>
    </row>
    <row r="2901" spans="37:37">
      <c r="AK2901" s="273"/>
    </row>
    <row r="2902" spans="37:37">
      <c r="AK2902" s="273"/>
    </row>
    <row r="2903" spans="37:37">
      <c r="AK2903" s="273"/>
    </row>
    <row r="2904" spans="37:37">
      <c r="AK2904" s="273"/>
    </row>
    <row r="2905" spans="37:37">
      <c r="AK2905" s="273"/>
    </row>
    <row r="2906" spans="37:37">
      <c r="AK2906" s="273"/>
    </row>
    <row r="2907" spans="37:37">
      <c r="AK2907" s="273"/>
    </row>
    <row r="2908" spans="37:37">
      <c r="AK2908" s="273"/>
    </row>
    <row r="2909" spans="37:37">
      <c r="AK2909" s="273"/>
    </row>
    <row r="2910" spans="37:37">
      <c r="AK2910" s="273"/>
    </row>
    <row r="2911" spans="37:37">
      <c r="AK2911" s="273"/>
    </row>
    <row r="2912" spans="37:37">
      <c r="AK2912" s="273"/>
    </row>
    <row r="2913" spans="37:37">
      <c r="AK2913" s="273"/>
    </row>
    <row r="2914" spans="37:37">
      <c r="AK2914" s="273"/>
    </row>
    <row r="2915" spans="37:37">
      <c r="AK2915" s="273"/>
    </row>
    <row r="2916" spans="37:37">
      <c r="AK2916" s="273"/>
    </row>
    <row r="2917" spans="37:37">
      <c r="AK2917" s="273"/>
    </row>
    <row r="2918" spans="37:37">
      <c r="AK2918" s="273"/>
    </row>
    <row r="2919" spans="37:37">
      <c r="AK2919" s="273"/>
    </row>
    <row r="2920" spans="37:37">
      <c r="AK2920" s="273"/>
    </row>
    <row r="2921" spans="37:37">
      <c r="AK2921" s="273"/>
    </row>
    <row r="2922" spans="37:37">
      <c r="AK2922" s="273"/>
    </row>
    <row r="2923" spans="37:37">
      <c r="AK2923" s="273"/>
    </row>
    <row r="2924" spans="37:37">
      <c r="AK2924" s="273"/>
    </row>
    <row r="2925" spans="37:37">
      <c r="AK2925" s="273"/>
    </row>
    <row r="2926" spans="37:37">
      <c r="AK2926" s="273"/>
    </row>
    <row r="2927" spans="37:37">
      <c r="AK2927" s="273"/>
    </row>
    <row r="2928" spans="37:37">
      <c r="AK2928" s="273"/>
    </row>
    <row r="2929" spans="37:37">
      <c r="AK2929" s="273"/>
    </row>
    <row r="2930" spans="37:37">
      <c r="AK2930" s="273"/>
    </row>
    <row r="2931" spans="37:37">
      <c r="AK2931" s="273"/>
    </row>
    <row r="2932" spans="37:37">
      <c r="AK2932" s="273"/>
    </row>
    <row r="2933" spans="37:37">
      <c r="AK2933" s="273"/>
    </row>
    <row r="2934" spans="37:37">
      <c r="AK2934" s="273"/>
    </row>
    <row r="2935" spans="37:37">
      <c r="AK2935" s="273"/>
    </row>
    <row r="2936" spans="37:37">
      <c r="AK2936" s="273"/>
    </row>
    <row r="2937" spans="37:37">
      <c r="AK2937" s="273"/>
    </row>
    <row r="2938" spans="37:37">
      <c r="AK2938" s="273"/>
    </row>
    <row r="2939" spans="37:37">
      <c r="AK2939" s="273"/>
    </row>
    <row r="2940" spans="37:37">
      <c r="AK2940" s="273"/>
    </row>
    <row r="2941" spans="37:37">
      <c r="AK2941" s="273"/>
    </row>
    <row r="2942" spans="37:37">
      <c r="AK2942" s="273"/>
    </row>
    <row r="2943" spans="37:37">
      <c r="AK2943" s="273"/>
    </row>
    <row r="2944" spans="37:37">
      <c r="AK2944" s="273"/>
    </row>
    <row r="2945" spans="37:37">
      <c r="AK2945" s="273"/>
    </row>
    <row r="2946" spans="37:37">
      <c r="AK2946" s="273"/>
    </row>
    <row r="2947" spans="37:37">
      <c r="AK2947" s="273"/>
    </row>
    <row r="2948" spans="37:37">
      <c r="AK2948" s="273"/>
    </row>
    <row r="2949" spans="37:37">
      <c r="AK2949" s="273"/>
    </row>
    <row r="2950" spans="37:37">
      <c r="AK2950" s="273"/>
    </row>
    <row r="2951" spans="37:37">
      <c r="AK2951" s="273"/>
    </row>
    <row r="2952" spans="37:37">
      <c r="AK2952" s="273"/>
    </row>
    <row r="2953" spans="37:37">
      <c r="AK2953" s="273"/>
    </row>
    <row r="2954" spans="37:37">
      <c r="AK2954" s="273"/>
    </row>
    <row r="2955" spans="37:37">
      <c r="AK2955" s="273"/>
    </row>
    <row r="2956" spans="37:37">
      <c r="AK2956" s="273"/>
    </row>
    <row r="2957" spans="37:37">
      <c r="AK2957" s="273"/>
    </row>
    <row r="2958" spans="37:37">
      <c r="AK2958" s="273"/>
    </row>
    <row r="2959" spans="37:37">
      <c r="AK2959" s="273"/>
    </row>
    <row r="2960" spans="37:37">
      <c r="AK2960" s="273"/>
    </row>
    <row r="2961" spans="37:37">
      <c r="AK2961" s="273"/>
    </row>
    <row r="2962" spans="37:37">
      <c r="AK2962" s="273"/>
    </row>
    <row r="2963" spans="37:37">
      <c r="AK2963" s="273"/>
    </row>
    <row r="2964" spans="37:37">
      <c r="AK2964" s="273"/>
    </row>
    <row r="2965" spans="37:37">
      <c r="AK2965" s="273"/>
    </row>
    <row r="2966" spans="37:37">
      <c r="AK2966" s="273"/>
    </row>
    <row r="2967" spans="37:37">
      <c r="AK2967" s="273"/>
    </row>
    <row r="2968" spans="37:37">
      <c r="AK2968" s="273"/>
    </row>
    <row r="2969" spans="37:37">
      <c r="AK2969" s="273"/>
    </row>
    <row r="2970" spans="37:37">
      <c r="AK2970" s="273"/>
    </row>
    <row r="2971" spans="37:37">
      <c r="AK2971" s="273"/>
    </row>
    <row r="2972" spans="37:37">
      <c r="AK2972" s="273"/>
    </row>
    <row r="2973" spans="37:37">
      <c r="AK2973" s="273"/>
    </row>
    <row r="2974" spans="37:37">
      <c r="AK2974" s="273"/>
    </row>
    <row r="2975" spans="37:37">
      <c r="AK2975" s="273"/>
    </row>
    <row r="2976" spans="37:37">
      <c r="AK2976" s="273"/>
    </row>
    <row r="2977" spans="37:37">
      <c r="AK2977" s="273"/>
    </row>
    <row r="2978" spans="37:37">
      <c r="AK2978" s="273"/>
    </row>
    <row r="2979" spans="37:37">
      <c r="AK2979" s="273"/>
    </row>
    <row r="2980" spans="37:37">
      <c r="AK2980" s="273"/>
    </row>
    <row r="2981" spans="37:37">
      <c r="AK2981" s="273"/>
    </row>
    <row r="2982" spans="37:37">
      <c r="AK2982" s="273"/>
    </row>
    <row r="2983" spans="37:37">
      <c r="AK2983" s="273"/>
    </row>
    <row r="2984" spans="37:37">
      <c r="AK2984" s="273"/>
    </row>
    <row r="2985" spans="37:37">
      <c r="AK2985" s="273"/>
    </row>
    <row r="2986" spans="37:37">
      <c r="AK2986" s="273"/>
    </row>
    <row r="2987" spans="37:37">
      <c r="AK2987" s="273"/>
    </row>
    <row r="2988" spans="37:37">
      <c r="AK2988" s="273"/>
    </row>
    <row r="2989" spans="37:37">
      <c r="AK2989" s="273"/>
    </row>
    <row r="2990" spans="37:37">
      <c r="AK2990" s="273"/>
    </row>
    <row r="2991" spans="37:37">
      <c r="AK2991" s="273"/>
    </row>
    <row r="2992" spans="37:37">
      <c r="AK2992" s="273"/>
    </row>
    <row r="2993" spans="37:37">
      <c r="AK2993" s="273"/>
    </row>
    <row r="2994" spans="37:37">
      <c r="AK2994" s="273"/>
    </row>
    <row r="2995" spans="37:37">
      <c r="AK2995" s="273"/>
    </row>
    <row r="2996" spans="37:37">
      <c r="AK2996" s="273"/>
    </row>
    <row r="2997" spans="37:37">
      <c r="AK2997" s="273"/>
    </row>
    <row r="2998" spans="37:37">
      <c r="AK2998" s="273"/>
    </row>
    <row r="2999" spans="37:37">
      <c r="AK2999" s="273"/>
    </row>
    <row r="3000" spans="37:37">
      <c r="AK3000" s="273"/>
    </row>
    <row r="3001" spans="37:37">
      <c r="AK3001" s="273"/>
    </row>
    <row r="3002" spans="37:37">
      <c r="AK3002" s="273"/>
    </row>
    <row r="3003" spans="37:37">
      <c r="AK3003" s="273"/>
    </row>
    <row r="3004" spans="37:37">
      <c r="AK3004" s="273"/>
    </row>
    <row r="3005" spans="37:37">
      <c r="AK3005" s="273"/>
    </row>
    <row r="3006" spans="37:37">
      <c r="AK3006" s="273"/>
    </row>
    <row r="3007" spans="37:37">
      <c r="AK3007" s="273"/>
    </row>
    <row r="3008" spans="37:37">
      <c r="AK3008" s="273"/>
    </row>
    <row r="3009" spans="37:37">
      <c r="AK3009" s="273"/>
    </row>
    <row r="3010" spans="37:37">
      <c r="AK3010" s="273"/>
    </row>
    <row r="3011" spans="37:37">
      <c r="AK3011" s="273"/>
    </row>
    <row r="3012" spans="37:37">
      <c r="AK3012" s="273"/>
    </row>
    <row r="3013" spans="37:37">
      <c r="AK3013" s="273"/>
    </row>
    <row r="3014" spans="37:37">
      <c r="AK3014" s="273"/>
    </row>
    <row r="3015" spans="37:37">
      <c r="AK3015" s="273"/>
    </row>
    <row r="3016" spans="37:37">
      <c r="AK3016" s="273"/>
    </row>
    <row r="3017" spans="37:37">
      <c r="AK3017" s="273"/>
    </row>
    <row r="3018" spans="37:37">
      <c r="AK3018" s="273"/>
    </row>
    <row r="3019" spans="37:37">
      <c r="AK3019" s="273"/>
    </row>
    <row r="3020" spans="37:37">
      <c r="AK3020" s="273"/>
    </row>
    <row r="3021" spans="37:37">
      <c r="AK3021" s="273"/>
    </row>
    <row r="3022" spans="37:37">
      <c r="AK3022" s="273"/>
    </row>
    <row r="3023" spans="37:37">
      <c r="AK3023" s="273"/>
    </row>
    <row r="3024" spans="37:37">
      <c r="AK3024" s="273"/>
    </row>
    <row r="3025" spans="37:37">
      <c r="AK3025" s="273"/>
    </row>
    <row r="3026" spans="37:37">
      <c r="AK3026" s="273"/>
    </row>
    <row r="3027" spans="37:37">
      <c r="AK3027" s="273"/>
    </row>
    <row r="3028" spans="37:37">
      <c r="AK3028" s="273"/>
    </row>
    <row r="3029" spans="37:37">
      <c r="AK3029" s="273"/>
    </row>
    <row r="3030" spans="37:37">
      <c r="AK3030" s="273"/>
    </row>
    <row r="3031" spans="37:37">
      <c r="AK3031" s="273"/>
    </row>
    <row r="3032" spans="37:37">
      <c r="AK3032" s="273"/>
    </row>
    <row r="3033" spans="37:37">
      <c r="AK3033" s="273"/>
    </row>
    <row r="3034" spans="37:37">
      <c r="AK3034" s="273"/>
    </row>
    <row r="3035" spans="37:37">
      <c r="AK3035" s="273"/>
    </row>
    <row r="3036" spans="37:37">
      <c r="AK3036" s="273"/>
    </row>
    <row r="3037" spans="37:37">
      <c r="AK3037" s="273"/>
    </row>
    <row r="3038" spans="37:37">
      <c r="AK3038" s="273"/>
    </row>
    <row r="3039" spans="37:37">
      <c r="AK3039" s="273"/>
    </row>
    <row r="3040" spans="37:37">
      <c r="AK3040" s="273"/>
    </row>
    <row r="3041" spans="37:37">
      <c r="AK3041" s="273"/>
    </row>
    <row r="3042" spans="37:37">
      <c r="AK3042" s="273"/>
    </row>
    <row r="3043" spans="37:37">
      <c r="AK3043" s="273"/>
    </row>
    <row r="3044" spans="37:37">
      <c r="AK3044" s="273"/>
    </row>
    <row r="3045" spans="37:37">
      <c r="AK3045" s="273"/>
    </row>
    <row r="3046" spans="37:37">
      <c r="AK3046" s="273"/>
    </row>
    <row r="3047" spans="37:37">
      <c r="AK3047" s="273"/>
    </row>
    <row r="3048" spans="37:37">
      <c r="AK3048" s="273"/>
    </row>
    <row r="3049" spans="37:37">
      <c r="AK3049" s="273"/>
    </row>
    <row r="3050" spans="37:37">
      <c r="AK3050" s="273"/>
    </row>
    <row r="3051" spans="37:37">
      <c r="AK3051" s="273"/>
    </row>
    <row r="3052" spans="37:37">
      <c r="AK3052" s="273"/>
    </row>
    <row r="3053" spans="37:37">
      <c r="AK3053" s="273"/>
    </row>
    <row r="3054" spans="37:37">
      <c r="AK3054" s="273"/>
    </row>
    <row r="3055" spans="37:37">
      <c r="AK3055" s="273"/>
    </row>
    <row r="3056" spans="37:37">
      <c r="AK3056" s="273"/>
    </row>
    <row r="3057" spans="37:37">
      <c r="AK3057" s="273"/>
    </row>
    <row r="3058" spans="37:37">
      <c r="AK3058" s="273"/>
    </row>
    <row r="3059" spans="37:37">
      <c r="AK3059" s="273"/>
    </row>
    <row r="3060" spans="37:37">
      <c r="AK3060" s="273"/>
    </row>
    <row r="3061" spans="37:37">
      <c r="AK3061" s="273"/>
    </row>
    <row r="3062" spans="37:37">
      <c r="AK3062" s="273"/>
    </row>
    <row r="3063" spans="37:37">
      <c r="AK3063" s="273"/>
    </row>
    <row r="3064" spans="37:37">
      <c r="AK3064" s="273"/>
    </row>
    <row r="3065" spans="37:37">
      <c r="AK3065" s="273"/>
    </row>
    <row r="3066" spans="37:37">
      <c r="AK3066" s="273"/>
    </row>
    <row r="3067" spans="37:37">
      <c r="AK3067" s="273"/>
    </row>
    <row r="3068" spans="37:37">
      <c r="AK3068" s="273"/>
    </row>
    <row r="3069" spans="37:37">
      <c r="AK3069" s="273"/>
    </row>
    <row r="3070" spans="37:37">
      <c r="AK3070" s="273"/>
    </row>
    <row r="3071" spans="37:37">
      <c r="AK3071" s="273"/>
    </row>
    <row r="3072" spans="37:37">
      <c r="AK3072" s="273"/>
    </row>
    <row r="3073" spans="37:37">
      <c r="AK3073" s="273"/>
    </row>
    <row r="3074" spans="37:37">
      <c r="AK3074" s="273"/>
    </row>
    <row r="3075" spans="37:37">
      <c r="AK3075" s="273"/>
    </row>
    <row r="3076" spans="37:37">
      <c r="AK3076" s="273"/>
    </row>
    <row r="3077" spans="37:37">
      <c r="AK3077" s="273"/>
    </row>
    <row r="3078" spans="37:37">
      <c r="AK3078" s="273"/>
    </row>
    <row r="3079" spans="37:37">
      <c r="AK3079" s="273"/>
    </row>
    <row r="3080" spans="37:37">
      <c r="AK3080" s="273"/>
    </row>
    <row r="3081" spans="37:37">
      <c r="AK3081" s="273"/>
    </row>
    <row r="3082" spans="37:37">
      <c r="AK3082" s="273"/>
    </row>
    <row r="3083" spans="37:37">
      <c r="AK3083" s="273"/>
    </row>
    <row r="3084" spans="37:37">
      <c r="AK3084" s="273"/>
    </row>
    <row r="3085" spans="37:37">
      <c r="AK3085" s="273"/>
    </row>
    <row r="3086" spans="37:37">
      <c r="AK3086" s="273"/>
    </row>
    <row r="3087" spans="37:37">
      <c r="AK3087" s="273"/>
    </row>
    <row r="3088" spans="37:37">
      <c r="AK3088" s="273"/>
    </row>
    <row r="3089" spans="37:37">
      <c r="AK3089" s="273"/>
    </row>
    <row r="3090" spans="37:37">
      <c r="AK3090" s="273"/>
    </row>
    <row r="3091" spans="37:37">
      <c r="AK3091" s="273"/>
    </row>
    <row r="3092" spans="37:37">
      <c r="AK3092" s="273"/>
    </row>
    <row r="3093" spans="37:37">
      <c r="AK3093" s="273"/>
    </row>
    <row r="3094" spans="37:37">
      <c r="AK3094" s="273"/>
    </row>
    <row r="3095" spans="37:37">
      <c r="AK3095" s="273"/>
    </row>
    <row r="3096" spans="37:37">
      <c r="AK3096" s="273"/>
    </row>
    <row r="3097" spans="37:37">
      <c r="AK3097" s="273"/>
    </row>
    <row r="3098" spans="37:37">
      <c r="AK3098" s="273"/>
    </row>
    <row r="3099" spans="37:37">
      <c r="AK3099" s="273"/>
    </row>
    <row r="3100" spans="37:37">
      <c r="AK3100" s="273"/>
    </row>
    <row r="3101" spans="37:37">
      <c r="AK3101" s="273"/>
    </row>
    <row r="3102" spans="37:37">
      <c r="AK3102" s="273"/>
    </row>
    <row r="3103" spans="37:37">
      <c r="AK3103" s="273"/>
    </row>
    <row r="3104" spans="37:37">
      <c r="AK3104" s="273"/>
    </row>
    <row r="3105" spans="37:37">
      <c r="AK3105" s="273"/>
    </row>
    <row r="3106" spans="37:37">
      <c r="AK3106" s="273"/>
    </row>
    <row r="3107" spans="37:37">
      <c r="AK3107" s="273"/>
    </row>
    <row r="3108" spans="37:37">
      <c r="AK3108" s="273"/>
    </row>
    <row r="3109" spans="37:37">
      <c r="AK3109" s="273"/>
    </row>
    <row r="3110" spans="37:37">
      <c r="AK3110" s="273"/>
    </row>
    <row r="3111" spans="37:37">
      <c r="AK3111" s="273"/>
    </row>
    <row r="3112" spans="37:37">
      <c r="AK3112" s="273"/>
    </row>
    <row r="3113" spans="37:37">
      <c r="AK3113" s="273"/>
    </row>
    <row r="3114" spans="37:37">
      <c r="AK3114" s="273"/>
    </row>
    <row r="3115" spans="37:37">
      <c r="AK3115" s="273"/>
    </row>
    <row r="3116" spans="37:37">
      <c r="AK3116" s="273"/>
    </row>
    <row r="3117" spans="37:37">
      <c r="AK3117" s="273"/>
    </row>
    <row r="3118" spans="37:37">
      <c r="AK3118" s="273"/>
    </row>
    <row r="3119" spans="37:37">
      <c r="AK3119" s="273"/>
    </row>
    <row r="3120" spans="37:37">
      <c r="AK3120" s="273"/>
    </row>
    <row r="3121" spans="37:37">
      <c r="AK3121" s="273"/>
    </row>
    <row r="3122" spans="37:37">
      <c r="AK3122" s="273"/>
    </row>
    <row r="3123" spans="37:37">
      <c r="AK3123" s="273"/>
    </row>
    <row r="3124" spans="37:37">
      <c r="AK3124" s="273"/>
    </row>
    <row r="3125" spans="37:37">
      <c r="AK3125" s="273"/>
    </row>
    <row r="3126" spans="37:37">
      <c r="AK3126" s="273"/>
    </row>
    <row r="3127" spans="37:37">
      <c r="AK3127" s="273"/>
    </row>
    <row r="3128" spans="37:37">
      <c r="AK3128" s="273"/>
    </row>
    <row r="3129" spans="37:37">
      <c r="AK3129" s="273"/>
    </row>
    <row r="3130" spans="37:37">
      <c r="AK3130" s="273"/>
    </row>
    <row r="3131" spans="37:37">
      <c r="AK3131" s="273"/>
    </row>
    <row r="3132" spans="37:37">
      <c r="AK3132" s="273"/>
    </row>
    <row r="3133" spans="37:37">
      <c r="AK3133" s="273"/>
    </row>
    <row r="3134" spans="37:37">
      <c r="AK3134" s="273"/>
    </row>
    <row r="3135" spans="37:37">
      <c r="AK3135" s="273"/>
    </row>
    <row r="3136" spans="37:37">
      <c r="AK3136" s="273"/>
    </row>
    <row r="3137" spans="37:37">
      <c r="AK3137" s="273"/>
    </row>
    <row r="3138" spans="37:37">
      <c r="AK3138" s="273"/>
    </row>
    <row r="3139" spans="37:37">
      <c r="AK3139" s="273"/>
    </row>
    <row r="3140" spans="37:37">
      <c r="AK3140" s="273"/>
    </row>
    <row r="3141" spans="37:37">
      <c r="AK3141" s="273"/>
    </row>
    <row r="3142" spans="37:37">
      <c r="AK3142" s="273"/>
    </row>
    <row r="3143" spans="37:37">
      <c r="AK3143" s="273"/>
    </row>
    <row r="3144" spans="37:37">
      <c r="AK3144" s="273"/>
    </row>
    <row r="3145" spans="37:37">
      <c r="AK3145" s="273"/>
    </row>
    <row r="3146" spans="37:37">
      <c r="AK3146" s="273"/>
    </row>
    <row r="3147" spans="37:37">
      <c r="AK3147" s="273"/>
    </row>
    <row r="3148" spans="37:37">
      <c r="AK3148" s="273"/>
    </row>
    <row r="3149" spans="37:37">
      <c r="AK3149" s="273"/>
    </row>
    <row r="3150" spans="37:37">
      <c r="AK3150" s="273"/>
    </row>
    <row r="3151" spans="37:37">
      <c r="AK3151" s="273"/>
    </row>
    <row r="3152" spans="37:37">
      <c r="AK3152" s="273"/>
    </row>
    <row r="3153" spans="37:37">
      <c r="AK3153" s="273"/>
    </row>
    <row r="3154" spans="37:37">
      <c r="AK3154" s="273"/>
    </row>
    <row r="3155" spans="37:37">
      <c r="AK3155" s="273"/>
    </row>
    <row r="3156" spans="37:37">
      <c r="AK3156" s="273"/>
    </row>
    <row r="3157" spans="37:37">
      <c r="AK3157" s="273"/>
    </row>
    <row r="3158" spans="37:37">
      <c r="AK3158" s="273"/>
    </row>
    <row r="3159" spans="37:37">
      <c r="AK3159" s="273"/>
    </row>
    <row r="3160" spans="37:37">
      <c r="AK3160" s="273"/>
    </row>
    <row r="3161" spans="37:37">
      <c r="AK3161" s="273"/>
    </row>
    <row r="3162" spans="37:37">
      <c r="AK3162" s="273"/>
    </row>
    <row r="3163" spans="37:37">
      <c r="AK3163" s="273"/>
    </row>
    <row r="3164" spans="37:37">
      <c r="AK3164" s="273"/>
    </row>
    <row r="3165" spans="37:37">
      <c r="AK3165" s="273"/>
    </row>
    <row r="3166" spans="37:37">
      <c r="AK3166" s="273"/>
    </row>
    <row r="3167" spans="37:37">
      <c r="AK3167" s="273"/>
    </row>
    <row r="3168" spans="37:37">
      <c r="AK3168" s="273"/>
    </row>
    <row r="3169" spans="37:37">
      <c r="AK3169" s="273"/>
    </row>
    <row r="3170" spans="37:37">
      <c r="AK3170" s="273"/>
    </row>
    <row r="3171" spans="37:37">
      <c r="AK3171" s="273"/>
    </row>
    <row r="3172" spans="37:37">
      <c r="AK3172" s="273"/>
    </row>
    <row r="3173" spans="37:37">
      <c r="AK3173" s="273"/>
    </row>
    <row r="3174" spans="37:37">
      <c r="AK3174" s="273"/>
    </row>
    <row r="3175" spans="37:37">
      <c r="AK3175" s="273"/>
    </row>
    <row r="3176" spans="37:37">
      <c r="AK3176" s="273"/>
    </row>
    <row r="3177" spans="37:37">
      <c r="AK3177" s="273"/>
    </row>
    <row r="3178" spans="37:37">
      <c r="AK3178" s="273"/>
    </row>
    <row r="3179" spans="37:37">
      <c r="AK3179" s="273"/>
    </row>
    <row r="3180" spans="37:37">
      <c r="AK3180" s="273"/>
    </row>
    <row r="3181" spans="37:37">
      <c r="AK3181" s="273"/>
    </row>
    <row r="3182" spans="37:37">
      <c r="AK3182" s="273"/>
    </row>
    <row r="3183" spans="37:37">
      <c r="AK3183" s="273"/>
    </row>
    <row r="3184" spans="37:37">
      <c r="AK3184" s="273"/>
    </row>
    <row r="3185" spans="37:37">
      <c r="AK3185" s="273"/>
    </row>
    <row r="3186" spans="37:37">
      <c r="AK3186" s="273"/>
    </row>
    <row r="3187" spans="37:37">
      <c r="AK3187" s="273"/>
    </row>
    <row r="3188" spans="37:37">
      <c r="AK3188" s="273"/>
    </row>
    <row r="3189" spans="37:37">
      <c r="AK3189" s="273"/>
    </row>
    <row r="3190" spans="37:37">
      <c r="AK3190" s="273"/>
    </row>
    <row r="3191" spans="37:37">
      <c r="AK3191" s="273"/>
    </row>
    <row r="3192" spans="37:37">
      <c r="AK3192" s="273"/>
    </row>
    <row r="3193" spans="37:37">
      <c r="AK3193" s="273"/>
    </row>
    <row r="3194" spans="37:37">
      <c r="AK3194" s="273"/>
    </row>
    <row r="3195" spans="37:37">
      <c r="AK3195" s="273"/>
    </row>
    <row r="3196" spans="37:37">
      <c r="AK3196" s="273"/>
    </row>
    <row r="3197" spans="37:37">
      <c r="AK3197" s="273"/>
    </row>
    <row r="3198" spans="37:37">
      <c r="AK3198" s="273"/>
    </row>
    <row r="3199" spans="37:37">
      <c r="AK3199" s="273"/>
    </row>
    <row r="3200" spans="37:37">
      <c r="AK3200" s="273"/>
    </row>
    <row r="3201" spans="37:37">
      <c r="AK3201" s="273"/>
    </row>
    <row r="3202" spans="37:37">
      <c r="AK3202" s="273"/>
    </row>
    <row r="3203" spans="37:37">
      <c r="AK3203" s="273"/>
    </row>
    <row r="3204" spans="37:37">
      <c r="AK3204" s="273"/>
    </row>
    <row r="3205" spans="37:37">
      <c r="AK3205" s="273"/>
    </row>
    <row r="3206" spans="37:37">
      <c r="AK3206" s="273"/>
    </row>
    <row r="3207" spans="37:37">
      <c r="AK3207" s="273"/>
    </row>
    <row r="3208" spans="37:37">
      <c r="AK3208" s="273"/>
    </row>
    <row r="3209" spans="37:37">
      <c r="AK3209" s="273"/>
    </row>
    <row r="3210" spans="37:37">
      <c r="AK3210" s="273"/>
    </row>
    <row r="3211" spans="37:37">
      <c r="AK3211" s="273"/>
    </row>
    <row r="3212" spans="37:37">
      <c r="AK3212" s="273"/>
    </row>
    <row r="3213" spans="37:37">
      <c r="AK3213" s="273"/>
    </row>
    <row r="3214" spans="37:37">
      <c r="AK3214" s="273"/>
    </row>
    <row r="3215" spans="37:37">
      <c r="AK3215" s="273"/>
    </row>
    <row r="3216" spans="37:37">
      <c r="AK3216" s="273"/>
    </row>
    <row r="3217" spans="37:37">
      <c r="AK3217" s="273"/>
    </row>
    <row r="3218" spans="37:37">
      <c r="AK3218" s="273"/>
    </row>
    <row r="3219" spans="37:37">
      <c r="AK3219" s="273"/>
    </row>
    <row r="3220" spans="37:37">
      <c r="AK3220" s="273"/>
    </row>
    <row r="3221" spans="37:37">
      <c r="AK3221" s="273"/>
    </row>
    <row r="3222" spans="37:37">
      <c r="AK3222" s="273"/>
    </row>
    <row r="3223" spans="37:37">
      <c r="AK3223" s="273"/>
    </row>
    <row r="3224" spans="37:37">
      <c r="AK3224" s="273"/>
    </row>
    <row r="3225" spans="37:37">
      <c r="AK3225" s="273"/>
    </row>
    <row r="3226" spans="37:37">
      <c r="AK3226" s="273"/>
    </row>
    <row r="3227" spans="37:37">
      <c r="AK3227" s="273"/>
    </row>
    <row r="3228" spans="37:37">
      <c r="AK3228" s="273"/>
    </row>
    <row r="3229" spans="37:37">
      <c r="AK3229" s="273"/>
    </row>
    <row r="3230" spans="37:37">
      <c r="AK3230" s="273"/>
    </row>
    <row r="3231" spans="37:37">
      <c r="AK3231" s="273"/>
    </row>
    <row r="3232" spans="37:37">
      <c r="AK3232" s="273"/>
    </row>
    <row r="3233" spans="37:37">
      <c r="AK3233" s="273"/>
    </row>
    <row r="3234" spans="37:37">
      <c r="AK3234" s="273"/>
    </row>
    <row r="3235" spans="37:37">
      <c r="AK3235" s="273"/>
    </row>
    <row r="3236" spans="37:37">
      <c r="AK3236" s="273"/>
    </row>
    <row r="3237" spans="37:37">
      <c r="AK3237" s="273"/>
    </row>
    <row r="3238" spans="37:37">
      <c r="AK3238" s="273"/>
    </row>
    <row r="3239" spans="37:37">
      <c r="AK3239" s="273"/>
    </row>
    <row r="3240" spans="37:37">
      <c r="AK3240" s="273"/>
    </row>
    <row r="3241" spans="37:37">
      <c r="AK3241" s="273"/>
    </row>
    <row r="3242" spans="37:37">
      <c r="AK3242" s="273"/>
    </row>
    <row r="3243" spans="37:37">
      <c r="AK3243" s="273"/>
    </row>
    <row r="3244" spans="37:37">
      <c r="AK3244" s="273"/>
    </row>
    <row r="3245" spans="37:37">
      <c r="AK3245" s="273"/>
    </row>
    <row r="3246" spans="37:37">
      <c r="AK3246" s="273"/>
    </row>
    <row r="3247" spans="37:37">
      <c r="AK3247" s="273"/>
    </row>
    <row r="3248" spans="37:37">
      <c r="AK3248" s="273"/>
    </row>
    <row r="3249" spans="37:37">
      <c r="AK3249" s="273"/>
    </row>
    <row r="3250" spans="37:37">
      <c r="AK3250" s="273"/>
    </row>
    <row r="3251" spans="37:37">
      <c r="AK3251" s="273"/>
    </row>
    <row r="3252" spans="37:37">
      <c r="AK3252" s="273"/>
    </row>
    <row r="3253" spans="37:37">
      <c r="AK3253" s="273"/>
    </row>
    <row r="3254" spans="37:37">
      <c r="AK3254" s="273"/>
    </row>
    <row r="3255" spans="37:37">
      <c r="AK3255" s="273"/>
    </row>
    <row r="3256" spans="37:37">
      <c r="AK3256" s="273"/>
    </row>
    <row r="3257" spans="37:37">
      <c r="AK3257" s="273"/>
    </row>
    <row r="3258" spans="37:37">
      <c r="AK3258" s="273"/>
    </row>
    <row r="3259" spans="37:37">
      <c r="AK3259" s="273"/>
    </row>
    <row r="3260" spans="37:37">
      <c r="AK3260" s="273"/>
    </row>
    <row r="3261" spans="37:37">
      <c r="AK3261" s="273"/>
    </row>
    <row r="3262" spans="37:37">
      <c r="AK3262" s="273"/>
    </row>
    <row r="3263" spans="37:37">
      <c r="AK3263" s="273"/>
    </row>
    <row r="3264" spans="37:37">
      <c r="AK3264" s="273"/>
    </row>
    <row r="3265" spans="37:37">
      <c r="AK3265" s="273"/>
    </row>
    <row r="3266" spans="37:37">
      <c r="AK3266" s="273"/>
    </row>
    <row r="3267" spans="37:37">
      <c r="AK3267" s="273"/>
    </row>
    <row r="3268" spans="37:37">
      <c r="AK3268" s="273"/>
    </row>
    <row r="3269" spans="37:37">
      <c r="AK3269" s="273"/>
    </row>
    <row r="3270" spans="37:37">
      <c r="AK3270" s="273"/>
    </row>
    <row r="3271" spans="37:37">
      <c r="AK3271" s="273"/>
    </row>
    <row r="3272" spans="37:37">
      <c r="AK3272" s="273"/>
    </row>
    <row r="3273" spans="37:37">
      <c r="AK3273" s="273"/>
    </row>
    <row r="3274" spans="37:37">
      <c r="AK3274" s="273"/>
    </row>
    <row r="3275" spans="37:37">
      <c r="AK3275" s="273"/>
    </row>
    <row r="3276" spans="37:37">
      <c r="AK3276" s="273"/>
    </row>
    <row r="3277" spans="37:37">
      <c r="AK3277" s="273"/>
    </row>
    <row r="3278" spans="37:37">
      <c r="AK3278" s="273"/>
    </row>
    <row r="3279" spans="37:37">
      <c r="AK3279" s="273"/>
    </row>
    <row r="3280" spans="37:37">
      <c r="AK3280" s="273"/>
    </row>
    <row r="3281" spans="37:37">
      <c r="AK3281" s="273"/>
    </row>
    <row r="3282" spans="37:37">
      <c r="AK3282" s="273"/>
    </row>
    <row r="3283" spans="37:37">
      <c r="AK3283" s="273"/>
    </row>
    <row r="3284" spans="37:37">
      <c r="AK3284" s="273"/>
    </row>
    <row r="3285" spans="37:37">
      <c r="AK3285" s="273"/>
    </row>
    <row r="3286" spans="37:37">
      <c r="AK3286" s="273"/>
    </row>
    <row r="3287" spans="37:37">
      <c r="AK3287" s="273"/>
    </row>
    <row r="3288" spans="37:37">
      <c r="AK3288" s="273"/>
    </row>
    <row r="3289" spans="37:37">
      <c r="AK3289" s="273"/>
    </row>
    <row r="3290" spans="37:37">
      <c r="AK3290" s="273"/>
    </row>
    <row r="3291" spans="37:37">
      <c r="AK3291" s="273"/>
    </row>
    <row r="3292" spans="37:37">
      <c r="AK3292" s="273"/>
    </row>
    <row r="3293" spans="37:37">
      <c r="AK3293" s="273"/>
    </row>
    <row r="3294" spans="37:37">
      <c r="AK3294" s="273"/>
    </row>
    <row r="3295" spans="37:37">
      <c r="AK3295" s="273"/>
    </row>
    <row r="3296" spans="37:37">
      <c r="AK3296" s="273"/>
    </row>
    <row r="3297" spans="37:37">
      <c r="AK3297" s="273"/>
    </row>
    <row r="3298" spans="37:37">
      <c r="AK3298" s="273"/>
    </row>
    <row r="3299" spans="37:37">
      <c r="AK3299" s="273"/>
    </row>
    <row r="3300" spans="37:37">
      <c r="AK3300" s="273"/>
    </row>
    <row r="3301" spans="37:37">
      <c r="AK3301" s="273"/>
    </row>
    <row r="3302" spans="37:37">
      <c r="AK3302" s="273"/>
    </row>
    <row r="3303" spans="37:37">
      <c r="AK3303" s="273"/>
    </row>
    <row r="3304" spans="37:37">
      <c r="AK3304" s="273"/>
    </row>
    <row r="3305" spans="37:37">
      <c r="AK3305" s="273"/>
    </row>
    <row r="3306" spans="37:37">
      <c r="AK3306" s="273"/>
    </row>
    <row r="3307" spans="37:37">
      <c r="AK3307" s="273"/>
    </row>
    <row r="3308" spans="37:37">
      <c r="AK3308" s="273"/>
    </row>
    <row r="3309" spans="37:37">
      <c r="AK3309" s="273"/>
    </row>
    <row r="3310" spans="37:37">
      <c r="AK3310" s="273"/>
    </row>
    <row r="3311" spans="37:37">
      <c r="AK3311" s="273"/>
    </row>
    <row r="3312" spans="37:37">
      <c r="AK3312" s="273"/>
    </row>
    <row r="3313" spans="37:37">
      <c r="AK3313" s="273"/>
    </row>
    <row r="3314" spans="37:37">
      <c r="AK3314" s="273"/>
    </row>
    <row r="3315" spans="37:37">
      <c r="AK3315" s="273"/>
    </row>
    <row r="3316" spans="37:37">
      <c r="AK3316" s="273"/>
    </row>
    <row r="3317" spans="37:37">
      <c r="AK3317" s="273"/>
    </row>
    <row r="3318" spans="37:37">
      <c r="AK3318" s="273"/>
    </row>
    <row r="3319" spans="37:37">
      <c r="AK3319" s="273"/>
    </row>
    <row r="3320" spans="37:37">
      <c r="AK3320" s="273"/>
    </row>
    <row r="3321" spans="37:37">
      <c r="AK3321" s="273"/>
    </row>
    <row r="3322" spans="37:37">
      <c r="AK3322" s="273"/>
    </row>
    <row r="3323" spans="37:37">
      <c r="AK3323" s="273"/>
    </row>
    <row r="3324" spans="37:37">
      <c r="AK3324" s="273"/>
    </row>
    <row r="3325" spans="37:37">
      <c r="AK3325" s="273"/>
    </row>
    <row r="3326" spans="37:37">
      <c r="AK3326" s="273"/>
    </row>
    <row r="3327" spans="37:37">
      <c r="AK3327" s="273"/>
    </row>
    <row r="3328" spans="37:37">
      <c r="AK3328" s="273"/>
    </row>
    <row r="3329" spans="37:37">
      <c r="AK3329" s="273"/>
    </row>
    <row r="3330" spans="37:37">
      <c r="AK3330" s="273"/>
    </row>
    <row r="3331" spans="37:37">
      <c r="AK3331" s="273"/>
    </row>
    <row r="3332" spans="37:37">
      <c r="AK3332" s="273"/>
    </row>
    <row r="3333" spans="37:37">
      <c r="AK3333" s="273"/>
    </row>
    <row r="3334" spans="37:37">
      <c r="AK3334" s="273"/>
    </row>
    <row r="3335" spans="37:37">
      <c r="AK3335" s="273"/>
    </row>
    <row r="3336" spans="37:37">
      <c r="AK3336" s="273"/>
    </row>
    <row r="3337" spans="37:37">
      <c r="AK3337" s="273"/>
    </row>
    <row r="3338" spans="37:37">
      <c r="AK3338" s="273"/>
    </row>
    <row r="3339" spans="37:37">
      <c r="AK3339" s="273"/>
    </row>
    <row r="3340" spans="37:37">
      <c r="AK3340" s="273"/>
    </row>
    <row r="3341" spans="37:37">
      <c r="AK3341" s="273"/>
    </row>
    <row r="3342" spans="37:37">
      <c r="AK3342" s="273"/>
    </row>
    <row r="3343" spans="37:37">
      <c r="AK3343" s="273"/>
    </row>
    <row r="3344" spans="37:37">
      <c r="AK3344" s="273"/>
    </row>
    <row r="3345" spans="37:37">
      <c r="AK3345" s="273"/>
    </row>
    <row r="3346" spans="37:37">
      <c r="AK3346" s="273"/>
    </row>
    <row r="3347" spans="37:37">
      <c r="AK3347" s="273"/>
    </row>
    <row r="3348" spans="37:37">
      <c r="AK3348" s="273"/>
    </row>
    <row r="3349" spans="37:37">
      <c r="AK3349" s="273"/>
    </row>
    <row r="3350" spans="37:37">
      <c r="AK3350" s="273"/>
    </row>
    <row r="3351" spans="37:37">
      <c r="AK3351" s="273"/>
    </row>
    <row r="3352" spans="37:37">
      <c r="AK3352" s="273"/>
    </row>
    <row r="3353" spans="37:37">
      <c r="AK3353" s="273"/>
    </row>
    <row r="3354" spans="37:37">
      <c r="AK3354" s="273"/>
    </row>
    <row r="3355" spans="37:37">
      <c r="AK3355" s="273"/>
    </row>
    <row r="3356" spans="37:37">
      <c r="AK3356" s="273"/>
    </row>
    <row r="3357" spans="37:37">
      <c r="AK3357" s="273"/>
    </row>
    <row r="3358" spans="37:37">
      <c r="AK3358" s="273"/>
    </row>
    <row r="3359" spans="37:37">
      <c r="AK3359" s="273"/>
    </row>
    <row r="3360" spans="37:37">
      <c r="AK3360" s="273"/>
    </row>
    <row r="3361" spans="37:37">
      <c r="AK3361" s="273"/>
    </row>
    <row r="3362" spans="37:37">
      <c r="AK3362" s="273"/>
    </row>
    <row r="3363" spans="37:37">
      <c r="AK3363" s="273"/>
    </row>
    <row r="3364" spans="37:37">
      <c r="AK3364" s="273"/>
    </row>
    <row r="3365" spans="37:37">
      <c r="AK3365" s="273"/>
    </row>
    <row r="3366" spans="37:37">
      <c r="AK3366" s="273"/>
    </row>
    <row r="3367" spans="37:37">
      <c r="AK3367" s="273"/>
    </row>
    <row r="3368" spans="37:37">
      <c r="AK3368" s="273"/>
    </row>
    <row r="3369" spans="37:37">
      <c r="AK3369" s="273"/>
    </row>
    <row r="3370" spans="37:37">
      <c r="AK3370" s="273"/>
    </row>
    <row r="3371" spans="37:37">
      <c r="AK3371" s="273"/>
    </row>
    <row r="3372" spans="37:37">
      <c r="AK3372" s="273"/>
    </row>
    <row r="3373" spans="37:37">
      <c r="AK3373" s="273"/>
    </row>
    <row r="3374" spans="37:37">
      <c r="AK3374" s="273"/>
    </row>
    <row r="3375" spans="37:37">
      <c r="AK3375" s="273"/>
    </row>
    <row r="3376" spans="37:37">
      <c r="AK3376" s="273"/>
    </row>
    <row r="3377" spans="37:37">
      <c r="AK3377" s="273"/>
    </row>
    <row r="3378" spans="37:37">
      <c r="AK3378" s="273"/>
    </row>
    <row r="3379" spans="37:37">
      <c r="AK3379" s="273"/>
    </row>
    <row r="3380" spans="37:37">
      <c r="AK3380" s="273"/>
    </row>
    <row r="3381" spans="37:37">
      <c r="AK3381" s="273"/>
    </row>
    <row r="3382" spans="37:37">
      <c r="AK3382" s="273"/>
    </row>
    <row r="3383" spans="37:37">
      <c r="AK3383" s="273"/>
    </row>
    <row r="3384" spans="37:37">
      <c r="AK3384" s="273"/>
    </row>
    <row r="3385" spans="37:37">
      <c r="AK3385" s="273"/>
    </row>
    <row r="3386" spans="37:37">
      <c r="AK3386" s="273"/>
    </row>
    <row r="3387" spans="37:37">
      <c r="AK3387" s="273"/>
    </row>
    <row r="3388" spans="37:37">
      <c r="AK3388" s="273"/>
    </row>
    <row r="3389" spans="37:37">
      <c r="AK3389" s="273"/>
    </row>
    <row r="3390" spans="37:37">
      <c r="AK3390" s="273"/>
    </row>
    <row r="3391" spans="37:37">
      <c r="AK3391" s="273"/>
    </row>
    <row r="3392" spans="37:37">
      <c r="AK3392" s="273"/>
    </row>
    <row r="3393" spans="37:37">
      <c r="AK3393" s="273"/>
    </row>
    <row r="3394" spans="37:37">
      <c r="AK3394" s="273"/>
    </row>
    <row r="3395" spans="37:37">
      <c r="AK3395" s="273"/>
    </row>
    <row r="3396" spans="37:37">
      <c r="AK3396" s="273"/>
    </row>
    <row r="3397" spans="37:37">
      <c r="AK3397" s="273"/>
    </row>
    <row r="3398" spans="37:37">
      <c r="AK3398" s="273"/>
    </row>
    <row r="3399" spans="37:37">
      <c r="AK3399" s="273"/>
    </row>
    <row r="3400" spans="37:37">
      <c r="AK3400" s="273"/>
    </row>
    <row r="3401" spans="37:37">
      <c r="AK3401" s="273"/>
    </row>
    <row r="3402" spans="37:37">
      <c r="AK3402" s="273"/>
    </row>
    <row r="3403" spans="37:37">
      <c r="AK3403" s="273"/>
    </row>
    <row r="3404" spans="37:37">
      <c r="AK3404" s="273"/>
    </row>
    <row r="3405" spans="37:37">
      <c r="AK3405" s="273"/>
    </row>
    <row r="3406" spans="37:37">
      <c r="AK3406" s="273"/>
    </row>
    <row r="3407" spans="37:37">
      <c r="AK3407" s="273"/>
    </row>
    <row r="3408" spans="37:37">
      <c r="AK3408" s="273"/>
    </row>
    <row r="3409" spans="37:37">
      <c r="AK3409" s="273"/>
    </row>
    <row r="3410" spans="37:37">
      <c r="AK3410" s="273"/>
    </row>
    <row r="3411" spans="37:37">
      <c r="AK3411" s="273"/>
    </row>
    <row r="3412" spans="37:37">
      <c r="AK3412" s="273"/>
    </row>
    <row r="3413" spans="37:37">
      <c r="AK3413" s="273"/>
    </row>
    <row r="3414" spans="37:37">
      <c r="AK3414" s="273"/>
    </row>
    <row r="3415" spans="37:37">
      <c r="AK3415" s="273"/>
    </row>
    <row r="3416" spans="37:37">
      <c r="AK3416" s="273"/>
    </row>
    <row r="3417" spans="37:37">
      <c r="AK3417" s="273"/>
    </row>
    <row r="3418" spans="37:37">
      <c r="AK3418" s="273"/>
    </row>
    <row r="3419" spans="37:37">
      <c r="AK3419" s="273"/>
    </row>
    <row r="3420" spans="37:37">
      <c r="AK3420" s="273"/>
    </row>
    <row r="3421" spans="37:37">
      <c r="AK3421" s="273"/>
    </row>
    <row r="3422" spans="37:37">
      <c r="AK3422" s="273"/>
    </row>
    <row r="3423" spans="37:37">
      <c r="AK3423" s="273"/>
    </row>
    <row r="3424" spans="37:37">
      <c r="AK3424" s="273"/>
    </row>
    <row r="3425" spans="37:37">
      <c r="AK3425" s="273"/>
    </row>
    <row r="3426" spans="37:37">
      <c r="AK3426" s="273"/>
    </row>
    <row r="3427" spans="37:37">
      <c r="AK3427" s="273"/>
    </row>
    <row r="3428" spans="37:37">
      <c r="AK3428" s="273"/>
    </row>
    <row r="3429" spans="37:37">
      <c r="AK3429" s="273"/>
    </row>
    <row r="3430" spans="37:37">
      <c r="AK3430" s="273"/>
    </row>
    <row r="3431" spans="37:37">
      <c r="AK3431" s="273"/>
    </row>
    <row r="3432" spans="37:37">
      <c r="AK3432" s="273"/>
    </row>
    <row r="3433" spans="37:37">
      <c r="AK3433" s="273"/>
    </row>
    <row r="3434" spans="37:37">
      <c r="AK3434" s="273"/>
    </row>
    <row r="3435" spans="37:37">
      <c r="AK3435" s="273"/>
    </row>
    <row r="3436" spans="37:37">
      <c r="AK3436" s="273"/>
    </row>
    <row r="3437" spans="37:37">
      <c r="AK3437" s="273"/>
    </row>
    <row r="3438" spans="37:37">
      <c r="AK3438" s="273"/>
    </row>
    <row r="3439" spans="37:37">
      <c r="AK3439" s="273"/>
    </row>
    <row r="3440" spans="37:37">
      <c r="AK3440" s="273"/>
    </row>
    <row r="3441" spans="37:37">
      <c r="AK3441" s="273"/>
    </row>
    <row r="3442" spans="37:37">
      <c r="AK3442" s="273"/>
    </row>
    <row r="3443" spans="37:37">
      <c r="AK3443" s="273"/>
    </row>
    <row r="3444" spans="37:37">
      <c r="AK3444" s="273"/>
    </row>
    <row r="3445" spans="37:37">
      <c r="AK3445" s="273"/>
    </row>
    <row r="3446" spans="37:37">
      <c r="AK3446" s="273"/>
    </row>
    <row r="3447" spans="37:37">
      <c r="AK3447" s="273"/>
    </row>
    <row r="3448" spans="37:37">
      <c r="AK3448" s="273"/>
    </row>
    <row r="3449" spans="37:37">
      <c r="AK3449" s="273"/>
    </row>
    <row r="3450" spans="37:37">
      <c r="AK3450" s="273"/>
    </row>
    <row r="3451" spans="37:37">
      <c r="AK3451" s="273"/>
    </row>
    <row r="3452" spans="37:37">
      <c r="AK3452" s="273"/>
    </row>
    <row r="3453" spans="37:37">
      <c r="AK3453" s="273"/>
    </row>
    <row r="3454" spans="37:37">
      <c r="AK3454" s="273"/>
    </row>
    <row r="3455" spans="37:37">
      <c r="AK3455" s="273"/>
    </row>
    <row r="3456" spans="37:37">
      <c r="AK3456" s="273"/>
    </row>
    <row r="3457" spans="37:37">
      <c r="AK3457" s="273"/>
    </row>
    <row r="3458" spans="37:37">
      <c r="AK3458" s="273"/>
    </row>
    <row r="3459" spans="37:37">
      <c r="AK3459" s="273"/>
    </row>
    <row r="3460" spans="37:37">
      <c r="AK3460" s="273"/>
    </row>
    <row r="3461" spans="37:37">
      <c r="AK3461" s="273"/>
    </row>
    <row r="3462" spans="37:37">
      <c r="AK3462" s="273"/>
    </row>
    <row r="3463" spans="37:37">
      <c r="AK3463" s="273"/>
    </row>
    <row r="3464" spans="37:37">
      <c r="AK3464" s="273"/>
    </row>
    <row r="3465" spans="37:37">
      <c r="AK3465" s="273"/>
    </row>
    <row r="3466" spans="37:37">
      <c r="AK3466" s="273"/>
    </row>
    <row r="3467" spans="37:37">
      <c r="AK3467" s="273"/>
    </row>
    <row r="3468" spans="37:37">
      <c r="AK3468" s="273"/>
    </row>
    <row r="3469" spans="37:37">
      <c r="AK3469" s="273"/>
    </row>
    <row r="3470" spans="37:37">
      <c r="AK3470" s="273"/>
    </row>
    <row r="3471" spans="37:37">
      <c r="AK3471" s="273"/>
    </row>
    <row r="3472" spans="37:37">
      <c r="AK3472" s="273"/>
    </row>
    <row r="3473" spans="37:37">
      <c r="AK3473" s="273"/>
    </row>
    <row r="3474" spans="37:37">
      <c r="AK3474" s="273"/>
    </row>
    <row r="3475" spans="37:37">
      <c r="AK3475" s="273"/>
    </row>
    <row r="3476" spans="37:37">
      <c r="AK3476" s="273"/>
    </row>
    <row r="3477" spans="37:37">
      <c r="AK3477" s="273"/>
    </row>
    <row r="3478" spans="37:37">
      <c r="AK3478" s="273"/>
    </row>
    <row r="3479" spans="37:37">
      <c r="AK3479" s="273"/>
    </row>
    <row r="3480" spans="37:37">
      <c r="AK3480" s="273"/>
    </row>
    <row r="3481" spans="37:37">
      <c r="AK3481" s="273"/>
    </row>
    <row r="3482" spans="37:37">
      <c r="AK3482" s="273"/>
    </row>
    <row r="3483" spans="37:37">
      <c r="AK3483" s="273"/>
    </row>
    <row r="3484" spans="37:37">
      <c r="AK3484" s="273"/>
    </row>
    <row r="3485" spans="37:37">
      <c r="AK3485" s="273"/>
    </row>
    <row r="3486" spans="37:37">
      <c r="AK3486" s="273"/>
    </row>
    <row r="3487" spans="37:37">
      <c r="AK3487" s="273"/>
    </row>
    <row r="3488" spans="37:37">
      <c r="AK3488" s="273"/>
    </row>
    <row r="3489" spans="37:37">
      <c r="AK3489" s="273"/>
    </row>
    <row r="3490" spans="37:37">
      <c r="AK3490" s="273"/>
    </row>
    <row r="3491" spans="37:37">
      <c r="AK3491" s="273"/>
    </row>
    <row r="3492" spans="37:37">
      <c r="AK3492" s="273"/>
    </row>
    <row r="3493" spans="37:37">
      <c r="AK3493" s="273"/>
    </row>
    <row r="3494" spans="37:37">
      <c r="AK3494" s="273"/>
    </row>
    <row r="3495" spans="37:37">
      <c r="AK3495" s="273"/>
    </row>
    <row r="3496" spans="37:37">
      <c r="AK3496" s="273"/>
    </row>
    <row r="3497" spans="37:37">
      <c r="AK3497" s="273"/>
    </row>
    <row r="3498" spans="37:37">
      <c r="AK3498" s="273"/>
    </row>
    <row r="3499" spans="37:37">
      <c r="AK3499" s="273"/>
    </row>
    <row r="3500" spans="37:37">
      <c r="AK3500" s="273"/>
    </row>
    <row r="3501" spans="37:37">
      <c r="AK3501" s="273"/>
    </row>
    <row r="3502" spans="37:37">
      <c r="AK3502" s="273"/>
    </row>
    <row r="3503" spans="37:37">
      <c r="AK3503" s="273"/>
    </row>
    <row r="3504" spans="37:37">
      <c r="AK3504" s="273"/>
    </row>
    <row r="3505" spans="37:37">
      <c r="AK3505" s="273"/>
    </row>
    <row r="3506" spans="37:37">
      <c r="AK3506" s="273"/>
    </row>
    <row r="3507" spans="37:37">
      <c r="AK3507" s="273"/>
    </row>
    <row r="3508" spans="37:37">
      <c r="AK3508" s="273"/>
    </row>
    <row r="3509" spans="37:37">
      <c r="AK3509" s="273"/>
    </row>
    <row r="3510" spans="37:37">
      <c r="AK3510" s="273"/>
    </row>
    <row r="3511" spans="37:37">
      <c r="AK3511" s="273"/>
    </row>
    <row r="3512" spans="37:37">
      <c r="AK3512" s="273"/>
    </row>
    <row r="3513" spans="37:37">
      <c r="AK3513" s="273"/>
    </row>
    <row r="3514" spans="37:37">
      <c r="AK3514" s="273"/>
    </row>
    <row r="3515" spans="37:37">
      <c r="AK3515" s="273"/>
    </row>
    <row r="3516" spans="37:37">
      <c r="AK3516" s="273"/>
    </row>
    <row r="3517" spans="37:37">
      <c r="AK3517" s="273"/>
    </row>
    <row r="3518" spans="37:37">
      <c r="AK3518" s="273"/>
    </row>
    <row r="3519" spans="37:37">
      <c r="AK3519" s="273"/>
    </row>
    <row r="3520" spans="37:37">
      <c r="AK3520" s="273"/>
    </row>
    <row r="3521" spans="37:37">
      <c r="AK3521" s="273"/>
    </row>
    <row r="3522" spans="37:37">
      <c r="AK3522" s="273"/>
    </row>
    <row r="3523" spans="37:37">
      <c r="AK3523" s="273"/>
    </row>
    <row r="3524" spans="37:37">
      <c r="AK3524" s="273"/>
    </row>
    <row r="3525" spans="37:37">
      <c r="AK3525" s="273"/>
    </row>
    <row r="3526" spans="37:37">
      <c r="AK3526" s="273"/>
    </row>
    <row r="3527" spans="37:37">
      <c r="AK3527" s="273"/>
    </row>
    <row r="3528" spans="37:37">
      <c r="AK3528" s="273"/>
    </row>
    <row r="3529" spans="37:37">
      <c r="AK3529" s="273"/>
    </row>
    <row r="3530" spans="37:37">
      <c r="AK3530" s="273"/>
    </row>
    <row r="3531" spans="37:37">
      <c r="AK3531" s="273"/>
    </row>
    <row r="3532" spans="37:37">
      <c r="AK3532" s="273"/>
    </row>
    <row r="3533" spans="37:37">
      <c r="AK3533" s="273"/>
    </row>
    <row r="3534" spans="37:37">
      <c r="AK3534" s="273"/>
    </row>
    <row r="3535" spans="37:37">
      <c r="AK3535" s="273"/>
    </row>
    <row r="3536" spans="37:37">
      <c r="AK3536" s="273"/>
    </row>
    <row r="3537" spans="37:37">
      <c r="AK3537" s="273"/>
    </row>
    <row r="3538" spans="37:37">
      <c r="AK3538" s="273"/>
    </row>
    <row r="3539" spans="37:37">
      <c r="AK3539" s="273"/>
    </row>
    <row r="3540" spans="37:37">
      <c r="AK3540" s="273"/>
    </row>
    <row r="3541" spans="37:37">
      <c r="AK3541" s="273"/>
    </row>
    <row r="3542" spans="37:37">
      <c r="AK3542" s="273"/>
    </row>
    <row r="3543" spans="37:37">
      <c r="AK3543" s="273"/>
    </row>
    <row r="3544" spans="37:37">
      <c r="AK3544" s="273"/>
    </row>
    <row r="3545" spans="37:37">
      <c r="AK3545" s="273"/>
    </row>
    <row r="3546" spans="37:37">
      <c r="AK3546" s="273"/>
    </row>
    <row r="3547" spans="37:37">
      <c r="AK3547" s="273"/>
    </row>
    <row r="3548" spans="37:37">
      <c r="AK3548" s="273"/>
    </row>
    <row r="3549" spans="37:37">
      <c r="AK3549" s="273"/>
    </row>
    <row r="3550" spans="37:37">
      <c r="AK3550" s="273"/>
    </row>
    <row r="3551" spans="37:37">
      <c r="AK3551" s="273"/>
    </row>
    <row r="3552" spans="37:37">
      <c r="AK3552" s="273"/>
    </row>
    <row r="3553" spans="37:37">
      <c r="AK3553" s="273"/>
    </row>
    <row r="3554" spans="37:37">
      <c r="AK3554" s="273"/>
    </row>
    <row r="3555" spans="37:37">
      <c r="AK3555" s="273"/>
    </row>
    <row r="3556" spans="37:37">
      <c r="AK3556" s="273"/>
    </row>
    <row r="3557" spans="37:37">
      <c r="AK3557" s="273"/>
    </row>
    <row r="3558" spans="37:37">
      <c r="AK3558" s="273"/>
    </row>
    <row r="3559" spans="37:37">
      <c r="AK3559" s="273"/>
    </row>
    <row r="3560" spans="37:37">
      <c r="AK3560" s="273"/>
    </row>
    <row r="3561" spans="37:37">
      <c r="AK3561" s="273"/>
    </row>
    <row r="3562" spans="37:37">
      <c r="AK3562" s="273"/>
    </row>
    <row r="3563" spans="37:37">
      <c r="AK3563" s="273"/>
    </row>
    <row r="3564" spans="37:37">
      <c r="AK3564" s="273"/>
    </row>
    <row r="3565" spans="37:37">
      <c r="AK3565" s="273"/>
    </row>
    <row r="3566" spans="37:37">
      <c r="AK3566" s="273"/>
    </row>
    <row r="3567" spans="37:37">
      <c r="AK3567" s="273"/>
    </row>
    <row r="3568" spans="37:37">
      <c r="AK3568" s="273"/>
    </row>
    <row r="3569" spans="37:37">
      <c r="AK3569" s="273"/>
    </row>
    <row r="3570" spans="37:37">
      <c r="AK3570" s="273"/>
    </row>
    <row r="3571" spans="37:37">
      <c r="AK3571" s="273"/>
    </row>
    <row r="3572" spans="37:37">
      <c r="AK3572" s="273"/>
    </row>
    <row r="3573" spans="37:37">
      <c r="AK3573" s="273"/>
    </row>
    <row r="3574" spans="37:37">
      <c r="AK3574" s="273"/>
    </row>
    <row r="3575" spans="37:37">
      <c r="AK3575" s="273"/>
    </row>
    <row r="3576" spans="37:37">
      <c r="AK3576" s="273"/>
    </row>
    <row r="3577" spans="37:37">
      <c r="AK3577" s="273"/>
    </row>
    <row r="3578" spans="37:37">
      <c r="AK3578" s="273"/>
    </row>
    <row r="3579" spans="37:37">
      <c r="AK3579" s="273"/>
    </row>
    <row r="3580" spans="37:37">
      <c r="AK3580" s="273"/>
    </row>
    <row r="3581" spans="37:37">
      <c r="AK3581" s="273"/>
    </row>
    <row r="3582" spans="37:37">
      <c r="AK3582" s="273"/>
    </row>
    <row r="3583" spans="37:37">
      <c r="AK3583" s="273"/>
    </row>
    <row r="3584" spans="37:37">
      <c r="AK3584" s="273"/>
    </row>
    <row r="3585" spans="37:37">
      <c r="AK3585" s="273"/>
    </row>
    <row r="3586" spans="37:37">
      <c r="AK3586" s="273"/>
    </row>
    <row r="3587" spans="37:37">
      <c r="AK3587" s="273"/>
    </row>
    <row r="3588" spans="37:37">
      <c r="AK3588" s="273"/>
    </row>
    <row r="3589" spans="37:37">
      <c r="AK3589" s="273"/>
    </row>
    <row r="3590" spans="37:37">
      <c r="AK3590" s="273"/>
    </row>
    <row r="3591" spans="37:37">
      <c r="AK3591" s="273"/>
    </row>
    <row r="3592" spans="37:37">
      <c r="AK3592" s="273"/>
    </row>
    <row r="3593" spans="37:37">
      <c r="AK3593" s="273"/>
    </row>
    <row r="3594" spans="37:37">
      <c r="AK3594" s="273"/>
    </row>
    <row r="3595" spans="37:37">
      <c r="AK3595" s="273"/>
    </row>
    <row r="3596" spans="37:37">
      <c r="AK3596" s="273"/>
    </row>
    <row r="3597" spans="37:37">
      <c r="AK3597" s="273"/>
    </row>
    <row r="3598" spans="37:37">
      <c r="AK3598" s="273"/>
    </row>
    <row r="3599" spans="37:37">
      <c r="AK3599" s="273"/>
    </row>
    <row r="3600" spans="37:37">
      <c r="AK3600" s="273"/>
    </row>
    <row r="3601" spans="37:37">
      <c r="AK3601" s="273"/>
    </row>
    <row r="3602" spans="37:37">
      <c r="AK3602" s="273"/>
    </row>
    <row r="3603" spans="37:37">
      <c r="AK3603" s="273"/>
    </row>
    <row r="3604" spans="37:37">
      <c r="AK3604" s="273"/>
    </row>
    <row r="3605" spans="37:37">
      <c r="AK3605" s="273"/>
    </row>
    <row r="3606" spans="37:37">
      <c r="AK3606" s="273"/>
    </row>
    <row r="3607" spans="37:37">
      <c r="AK3607" s="273"/>
    </row>
    <row r="3608" spans="37:37">
      <c r="AK3608" s="273"/>
    </row>
    <row r="3609" spans="37:37">
      <c r="AK3609" s="273"/>
    </row>
    <row r="3610" spans="37:37">
      <c r="AK3610" s="273"/>
    </row>
    <row r="3611" spans="37:37">
      <c r="AK3611" s="273"/>
    </row>
    <row r="3612" spans="37:37">
      <c r="AK3612" s="273"/>
    </row>
    <row r="3613" spans="37:37">
      <c r="AK3613" s="273"/>
    </row>
    <row r="3614" spans="37:37">
      <c r="AK3614" s="273"/>
    </row>
    <row r="3615" spans="37:37">
      <c r="AK3615" s="273"/>
    </row>
    <row r="3616" spans="37:37">
      <c r="AK3616" s="273"/>
    </row>
    <row r="3617" spans="37:37">
      <c r="AK3617" s="273"/>
    </row>
    <row r="3618" spans="37:37">
      <c r="AK3618" s="273"/>
    </row>
    <row r="3619" spans="37:37">
      <c r="AK3619" s="273"/>
    </row>
    <row r="3620" spans="37:37">
      <c r="AK3620" s="273"/>
    </row>
    <row r="3621" spans="37:37">
      <c r="AK3621" s="273"/>
    </row>
    <row r="3622" spans="37:37">
      <c r="AK3622" s="273"/>
    </row>
    <row r="3623" spans="37:37">
      <c r="AK3623" s="273"/>
    </row>
    <row r="3624" spans="37:37">
      <c r="AK3624" s="273"/>
    </row>
    <row r="3625" spans="37:37">
      <c r="AK3625" s="273"/>
    </row>
    <row r="3626" spans="37:37">
      <c r="AK3626" s="273"/>
    </row>
    <row r="3627" spans="37:37">
      <c r="AK3627" s="273"/>
    </row>
    <row r="3628" spans="37:37">
      <c r="AK3628" s="273"/>
    </row>
    <row r="3629" spans="37:37">
      <c r="AK3629" s="273"/>
    </row>
    <row r="3630" spans="37:37">
      <c r="AK3630" s="273"/>
    </row>
    <row r="3631" spans="37:37">
      <c r="AK3631" s="273"/>
    </row>
    <row r="3632" spans="37:37">
      <c r="AK3632" s="273"/>
    </row>
    <row r="3633" spans="37:37">
      <c r="AK3633" s="273"/>
    </row>
    <row r="3634" spans="37:37">
      <c r="AK3634" s="273"/>
    </row>
    <row r="3635" spans="37:37">
      <c r="AK3635" s="273"/>
    </row>
    <row r="3636" spans="37:37">
      <c r="AK3636" s="273"/>
    </row>
    <row r="3637" spans="37:37">
      <c r="AK3637" s="273"/>
    </row>
    <row r="3638" spans="37:37">
      <c r="AK3638" s="273"/>
    </row>
    <row r="3639" spans="37:37">
      <c r="AK3639" s="273"/>
    </row>
    <row r="3640" spans="37:37">
      <c r="AK3640" s="273"/>
    </row>
    <row r="3641" spans="37:37">
      <c r="AK3641" s="273"/>
    </row>
    <row r="3642" spans="37:37">
      <c r="AK3642" s="273"/>
    </row>
    <row r="3643" spans="37:37">
      <c r="AK3643" s="273"/>
    </row>
    <row r="3644" spans="37:37">
      <c r="AK3644" s="273"/>
    </row>
    <row r="3645" spans="37:37">
      <c r="AK3645" s="273"/>
    </row>
    <row r="3646" spans="37:37">
      <c r="AK3646" s="273"/>
    </row>
    <row r="3647" spans="37:37">
      <c r="AK3647" s="273"/>
    </row>
    <row r="3648" spans="37:37">
      <c r="AK3648" s="273"/>
    </row>
    <row r="3649" spans="37:37">
      <c r="AK3649" s="273"/>
    </row>
    <row r="3650" spans="37:37">
      <c r="AK3650" s="273"/>
    </row>
    <row r="3651" spans="37:37">
      <c r="AK3651" s="273"/>
    </row>
    <row r="3652" spans="37:37">
      <c r="AK3652" s="273"/>
    </row>
    <row r="3653" spans="37:37">
      <c r="AK3653" s="273"/>
    </row>
    <row r="3654" spans="37:37">
      <c r="AK3654" s="273"/>
    </row>
    <row r="3655" spans="37:37">
      <c r="AK3655" s="273"/>
    </row>
    <row r="3656" spans="37:37">
      <c r="AK3656" s="273"/>
    </row>
    <row r="3657" spans="37:37">
      <c r="AK3657" s="273"/>
    </row>
    <row r="3658" spans="37:37">
      <c r="AK3658" s="273"/>
    </row>
    <row r="3659" spans="37:37">
      <c r="AK3659" s="273"/>
    </row>
    <row r="3660" spans="37:37">
      <c r="AK3660" s="273"/>
    </row>
    <row r="3661" spans="37:37">
      <c r="AK3661" s="273"/>
    </row>
    <row r="3662" spans="37:37">
      <c r="AK3662" s="273"/>
    </row>
    <row r="3663" spans="37:37">
      <c r="AK3663" s="273"/>
    </row>
    <row r="3664" spans="37:37">
      <c r="AK3664" s="273"/>
    </row>
    <row r="3665" spans="37:37">
      <c r="AK3665" s="273"/>
    </row>
    <row r="3666" spans="37:37">
      <c r="AK3666" s="273"/>
    </row>
    <row r="3667" spans="37:37">
      <c r="AK3667" s="273"/>
    </row>
    <row r="3668" spans="37:37">
      <c r="AK3668" s="273"/>
    </row>
    <row r="3669" spans="37:37">
      <c r="AK3669" s="273"/>
    </row>
    <row r="3670" spans="37:37">
      <c r="AK3670" s="273"/>
    </row>
    <row r="3671" spans="37:37">
      <c r="AK3671" s="273"/>
    </row>
    <row r="3672" spans="37:37">
      <c r="AK3672" s="273"/>
    </row>
    <row r="3673" spans="37:37">
      <c r="AK3673" s="273"/>
    </row>
    <row r="3674" spans="37:37">
      <c r="AK3674" s="273"/>
    </row>
    <row r="3675" spans="37:37">
      <c r="AK3675" s="273"/>
    </row>
    <row r="3676" spans="37:37">
      <c r="AK3676" s="273"/>
    </row>
    <row r="3677" spans="37:37">
      <c r="AK3677" s="273"/>
    </row>
    <row r="3678" spans="37:37">
      <c r="AK3678" s="273"/>
    </row>
    <row r="3679" spans="37:37">
      <c r="AK3679" s="273"/>
    </row>
    <row r="3680" spans="37:37">
      <c r="AK3680" s="273"/>
    </row>
    <row r="3681" spans="37:37">
      <c r="AK3681" s="273"/>
    </row>
    <row r="3682" spans="37:37">
      <c r="AK3682" s="273"/>
    </row>
    <row r="3683" spans="37:37">
      <c r="AK3683" s="273"/>
    </row>
    <row r="3684" spans="37:37">
      <c r="AK3684" s="273"/>
    </row>
    <row r="3685" spans="37:37">
      <c r="AK3685" s="273"/>
    </row>
    <row r="3686" spans="37:37">
      <c r="AK3686" s="273"/>
    </row>
    <row r="3687" spans="37:37">
      <c r="AK3687" s="273"/>
    </row>
    <row r="3688" spans="37:37">
      <c r="AK3688" s="273"/>
    </row>
    <row r="3689" spans="37:37">
      <c r="AK3689" s="273"/>
    </row>
    <row r="3690" spans="37:37">
      <c r="AK3690" s="273"/>
    </row>
    <row r="3691" spans="37:37">
      <c r="AK3691" s="273"/>
    </row>
    <row r="3692" spans="37:37">
      <c r="AK3692" s="273"/>
    </row>
    <row r="3693" spans="37:37">
      <c r="AK3693" s="273"/>
    </row>
    <row r="3694" spans="37:37">
      <c r="AK3694" s="273"/>
    </row>
    <row r="3695" spans="37:37">
      <c r="AK3695" s="273"/>
    </row>
    <row r="3696" spans="37:37">
      <c r="AK3696" s="273"/>
    </row>
    <row r="3697" spans="37:37">
      <c r="AK3697" s="273"/>
    </row>
    <row r="3698" spans="37:37">
      <c r="AK3698" s="273"/>
    </row>
    <row r="3699" spans="37:37">
      <c r="AK3699" s="273"/>
    </row>
    <row r="3700" spans="37:37">
      <c r="AK3700" s="273"/>
    </row>
    <row r="3701" spans="37:37">
      <c r="AK3701" s="273"/>
    </row>
    <row r="3702" spans="37:37">
      <c r="AK3702" s="273"/>
    </row>
    <row r="3703" spans="37:37">
      <c r="AK3703" s="273"/>
    </row>
    <row r="3704" spans="37:37">
      <c r="AK3704" s="273"/>
    </row>
    <row r="3705" spans="37:37">
      <c r="AK3705" s="273"/>
    </row>
    <row r="3706" spans="37:37">
      <c r="AK3706" s="273"/>
    </row>
    <row r="3707" spans="37:37">
      <c r="AK3707" s="273"/>
    </row>
    <row r="3708" spans="37:37">
      <c r="AK3708" s="273"/>
    </row>
    <row r="3709" spans="37:37">
      <c r="AK3709" s="273"/>
    </row>
    <row r="3710" spans="37:37">
      <c r="AK3710" s="273"/>
    </row>
    <row r="3711" spans="37:37">
      <c r="AK3711" s="273"/>
    </row>
    <row r="3712" spans="37:37">
      <c r="AK3712" s="273"/>
    </row>
    <row r="3713" spans="37:37">
      <c r="AK3713" s="273"/>
    </row>
    <row r="3714" spans="37:37">
      <c r="AK3714" s="273"/>
    </row>
    <row r="3715" spans="37:37">
      <c r="AK3715" s="273"/>
    </row>
    <row r="3716" spans="37:37">
      <c r="AK3716" s="273"/>
    </row>
    <row r="3717" spans="37:37">
      <c r="AK3717" s="273"/>
    </row>
    <row r="3718" spans="37:37">
      <c r="AK3718" s="273"/>
    </row>
    <row r="3719" spans="37:37">
      <c r="AK3719" s="273"/>
    </row>
    <row r="3720" spans="37:37">
      <c r="AK3720" s="273"/>
    </row>
    <row r="3721" spans="37:37">
      <c r="AK3721" s="273"/>
    </row>
    <row r="3722" spans="37:37">
      <c r="AK3722" s="273"/>
    </row>
    <row r="3723" spans="37:37">
      <c r="AK3723" s="273"/>
    </row>
    <row r="3724" spans="37:37">
      <c r="AK3724" s="273"/>
    </row>
    <row r="3725" spans="37:37">
      <c r="AK3725" s="273"/>
    </row>
    <row r="3726" spans="37:37">
      <c r="AK3726" s="273"/>
    </row>
    <row r="3727" spans="37:37">
      <c r="AK3727" s="273"/>
    </row>
    <row r="3728" spans="37:37">
      <c r="AK3728" s="273"/>
    </row>
    <row r="3729" spans="37:37">
      <c r="AK3729" s="273"/>
    </row>
    <row r="3730" spans="37:37">
      <c r="AK3730" s="273"/>
    </row>
    <row r="3731" spans="37:37">
      <c r="AK3731" s="273"/>
    </row>
    <row r="3732" spans="37:37">
      <c r="AK3732" s="273"/>
    </row>
    <row r="3733" spans="37:37">
      <c r="AK3733" s="273"/>
    </row>
    <row r="3734" spans="37:37">
      <c r="AK3734" s="273"/>
    </row>
    <row r="3735" spans="37:37">
      <c r="AK3735" s="273"/>
    </row>
    <row r="3736" spans="37:37">
      <c r="AK3736" s="273"/>
    </row>
    <row r="3737" spans="37:37">
      <c r="AK3737" s="273"/>
    </row>
    <row r="3738" spans="37:37">
      <c r="AK3738" s="273"/>
    </row>
    <row r="3739" spans="37:37">
      <c r="AK3739" s="273"/>
    </row>
    <row r="3740" spans="37:37">
      <c r="AK3740" s="273"/>
    </row>
    <row r="3741" spans="37:37">
      <c r="AK3741" s="273"/>
    </row>
    <row r="3742" spans="37:37">
      <c r="AK3742" s="273"/>
    </row>
    <row r="3743" spans="37:37">
      <c r="AK3743" s="273"/>
    </row>
    <row r="3744" spans="37:37">
      <c r="AK3744" s="273"/>
    </row>
    <row r="3745" spans="37:37">
      <c r="AK3745" s="273"/>
    </row>
    <row r="3746" spans="37:37">
      <c r="AK3746" s="273"/>
    </row>
    <row r="3747" spans="37:37">
      <c r="AK3747" s="273"/>
    </row>
    <row r="3748" spans="37:37">
      <c r="AK3748" s="273"/>
    </row>
    <row r="3749" spans="37:37">
      <c r="AK3749" s="273"/>
    </row>
    <row r="3750" spans="37:37">
      <c r="AK3750" s="273"/>
    </row>
    <row r="3751" spans="37:37">
      <c r="AK3751" s="273"/>
    </row>
    <row r="3752" spans="37:37">
      <c r="AK3752" s="273"/>
    </row>
    <row r="3753" spans="37:37">
      <c r="AK3753" s="273"/>
    </row>
    <row r="3754" spans="37:37">
      <c r="AK3754" s="273"/>
    </row>
    <row r="3755" spans="37:37">
      <c r="AK3755" s="273"/>
    </row>
    <row r="3756" spans="37:37">
      <c r="AK3756" s="273"/>
    </row>
    <row r="3757" spans="37:37">
      <c r="AK3757" s="273"/>
    </row>
    <row r="3758" spans="37:37">
      <c r="AK3758" s="273"/>
    </row>
    <row r="3759" spans="37:37">
      <c r="AK3759" s="273"/>
    </row>
    <row r="3760" spans="37:37">
      <c r="AK3760" s="273"/>
    </row>
    <row r="3761" spans="37:37">
      <c r="AK3761" s="273"/>
    </row>
    <row r="3762" spans="37:37">
      <c r="AK3762" s="273"/>
    </row>
    <row r="3763" spans="37:37">
      <c r="AK3763" s="273"/>
    </row>
    <row r="3764" spans="37:37">
      <c r="AK3764" s="273"/>
    </row>
    <row r="3765" spans="37:37">
      <c r="AK3765" s="273"/>
    </row>
    <row r="3766" spans="37:37">
      <c r="AK3766" s="273"/>
    </row>
    <row r="3767" spans="37:37">
      <c r="AK3767" s="273"/>
    </row>
    <row r="3768" spans="37:37">
      <c r="AK3768" s="273"/>
    </row>
    <row r="3769" spans="37:37">
      <c r="AK3769" s="273"/>
    </row>
    <row r="3770" spans="37:37">
      <c r="AK3770" s="273"/>
    </row>
    <row r="3771" spans="37:37">
      <c r="AK3771" s="273"/>
    </row>
    <row r="3772" spans="37:37">
      <c r="AK3772" s="273"/>
    </row>
    <row r="3773" spans="37:37">
      <c r="AK3773" s="273"/>
    </row>
    <row r="3774" spans="37:37">
      <c r="AK3774" s="273"/>
    </row>
    <row r="3775" spans="37:37">
      <c r="AK3775" s="273"/>
    </row>
    <row r="3776" spans="37:37">
      <c r="AK3776" s="273"/>
    </row>
    <row r="3777" spans="37:37">
      <c r="AK3777" s="273"/>
    </row>
    <row r="3778" spans="37:37">
      <c r="AK3778" s="273"/>
    </row>
    <row r="3779" spans="37:37">
      <c r="AK3779" s="273"/>
    </row>
    <row r="3780" spans="37:37">
      <c r="AK3780" s="273"/>
    </row>
    <row r="3781" spans="37:37">
      <c r="AK3781" s="273"/>
    </row>
    <row r="3782" spans="37:37">
      <c r="AK3782" s="273"/>
    </row>
    <row r="3783" spans="37:37">
      <c r="AK3783" s="273"/>
    </row>
    <row r="3784" spans="37:37">
      <c r="AK3784" s="273"/>
    </row>
    <row r="3785" spans="37:37">
      <c r="AK3785" s="273"/>
    </row>
    <row r="3786" spans="37:37">
      <c r="AK3786" s="273"/>
    </row>
    <row r="3787" spans="37:37">
      <c r="AK3787" s="273"/>
    </row>
    <row r="3788" spans="37:37">
      <c r="AK3788" s="273"/>
    </row>
    <row r="3789" spans="37:37">
      <c r="AK3789" s="273"/>
    </row>
    <row r="3790" spans="37:37">
      <c r="AK3790" s="273"/>
    </row>
    <row r="3791" spans="37:37">
      <c r="AK3791" s="273"/>
    </row>
    <row r="3792" spans="37:37">
      <c r="AK3792" s="273"/>
    </row>
    <row r="3793" spans="37:37">
      <c r="AK3793" s="273"/>
    </row>
    <row r="3794" spans="37:37">
      <c r="AK3794" s="273"/>
    </row>
    <row r="3795" spans="37:37">
      <c r="AK3795" s="273"/>
    </row>
    <row r="3796" spans="37:37">
      <c r="AK3796" s="273"/>
    </row>
    <row r="3797" spans="37:37">
      <c r="AK3797" s="273"/>
    </row>
    <row r="3798" spans="37:37">
      <c r="AK3798" s="273"/>
    </row>
    <row r="3799" spans="37:37">
      <c r="AK3799" s="273"/>
    </row>
    <row r="3800" spans="37:37">
      <c r="AK3800" s="273"/>
    </row>
    <row r="3801" spans="37:37">
      <c r="AK3801" s="273"/>
    </row>
    <row r="3802" spans="37:37">
      <c r="AK3802" s="273"/>
    </row>
    <row r="3803" spans="37:37">
      <c r="AK3803" s="273"/>
    </row>
    <row r="3804" spans="37:37">
      <c r="AK3804" s="273"/>
    </row>
    <row r="3805" spans="37:37">
      <c r="AK3805" s="273"/>
    </row>
    <row r="3806" spans="37:37">
      <c r="AK3806" s="273"/>
    </row>
    <row r="3807" spans="37:37">
      <c r="AK3807" s="273"/>
    </row>
    <row r="3808" spans="37:37">
      <c r="AK3808" s="273"/>
    </row>
    <row r="3809" spans="37:37">
      <c r="AK3809" s="273"/>
    </row>
    <row r="3810" spans="37:37">
      <c r="AK3810" s="273"/>
    </row>
    <row r="3811" spans="37:37">
      <c r="AK3811" s="273"/>
    </row>
    <row r="3812" spans="37:37">
      <c r="AK3812" s="273"/>
    </row>
    <row r="3813" spans="37:37">
      <c r="AK3813" s="273"/>
    </row>
    <row r="3814" spans="37:37">
      <c r="AK3814" s="273"/>
    </row>
    <row r="3815" spans="37:37">
      <c r="AK3815" s="273"/>
    </row>
    <row r="3816" spans="37:37">
      <c r="AK3816" s="273"/>
    </row>
    <row r="3817" spans="37:37">
      <c r="AK3817" s="273"/>
    </row>
    <row r="3818" spans="37:37">
      <c r="AK3818" s="273"/>
    </row>
    <row r="3819" spans="37:37">
      <c r="AK3819" s="273"/>
    </row>
    <row r="3820" spans="37:37">
      <c r="AK3820" s="273"/>
    </row>
    <row r="3821" spans="37:37">
      <c r="AK3821" s="273"/>
    </row>
    <row r="3822" spans="37:37">
      <c r="AK3822" s="273"/>
    </row>
    <row r="3823" spans="37:37">
      <c r="AK3823" s="273"/>
    </row>
    <row r="3824" spans="37:37">
      <c r="AK3824" s="273"/>
    </row>
    <row r="3825" spans="37:37">
      <c r="AK3825" s="273"/>
    </row>
    <row r="3826" spans="37:37">
      <c r="AK3826" s="273"/>
    </row>
    <row r="3827" spans="37:37">
      <c r="AK3827" s="273"/>
    </row>
    <row r="3828" spans="37:37">
      <c r="AK3828" s="273"/>
    </row>
    <row r="3829" spans="37:37">
      <c r="AK3829" s="273"/>
    </row>
    <row r="3830" spans="37:37">
      <c r="AK3830" s="273"/>
    </row>
    <row r="3831" spans="37:37">
      <c r="AK3831" s="273"/>
    </row>
    <row r="3832" spans="37:37">
      <c r="AK3832" s="273"/>
    </row>
    <row r="3833" spans="37:37">
      <c r="AK3833" s="273"/>
    </row>
    <row r="3834" spans="37:37">
      <c r="AK3834" s="273"/>
    </row>
    <row r="3835" spans="37:37">
      <c r="AK3835" s="273"/>
    </row>
    <row r="3836" spans="37:37">
      <c r="AK3836" s="273"/>
    </row>
    <row r="3837" spans="37:37">
      <c r="AK3837" s="273"/>
    </row>
    <row r="3838" spans="37:37">
      <c r="AK3838" s="273"/>
    </row>
    <row r="3839" spans="37:37">
      <c r="AK3839" s="273"/>
    </row>
    <row r="3840" spans="37:37">
      <c r="AK3840" s="273"/>
    </row>
    <row r="3841" spans="37:37">
      <c r="AK3841" s="273"/>
    </row>
    <row r="3842" spans="37:37">
      <c r="AK3842" s="273"/>
    </row>
    <row r="3843" spans="37:37">
      <c r="AK3843" s="273"/>
    </row>
    <row r="3844" spans="37:37">
      <c r="AK3844" s="273"/>
    </row>
    <row r="3845" spans="37:37">
      <c r="AK3845" s="273"/>
    </row>
    <row r="3846" spans="37:37">
      <c r="AK3846" s="273"/>
    </row>
    <row r="3847" spans="37:37">
      <c r="AK3847" s="273"/>
    </row>
    <row r="3848" spans="37:37">
      <c r="AK3848" s="273"/>
    </row>
    <row r="3849" spans="37:37">
      <c r="AK3849" s="273"/>
    </row>
    <row r="3850" spans="37:37">
      <c r="AK3850" s="273"/>
    </row>
    <row r="3851" spans="37:37">
      <c r="AK3851" s="273"/>
    </row>
    <row r="3852" spans="37:37">
      <c r="AK3852" s="273"/>
    </row>
    <row r="3853" spans="37:37">
      <c r="AK3853" s="273"/>
    </row>
    <row r="3854" spans="37:37">
      <c r="AK3854" s="273"/>
    </row>
    <row r="3855" spans="37:37">
      <c r="AK3855" s="273"/>
    </row>
    <row r="3856" spans="37:37">
      <c r="AK3856" s="273"/>
    </row>
    <row r="3857" spans="37:37">
      <c r="AK3857" s="273"/>
    </row>
    <row r="3858" spans="37:37">
      <c r="AK3858" s="275"/>
    </row>
    <row r="3859" spans="37:37">
      <c r="AK3859" s="357">
        <f>SUBTOTAL(103,Table2[Column1])</f>
        <v>7</v>
      </c>
    </row>
  </sheetData>
  <mergeCells count="131">
    <mergeCell ref="R23:R24"/>
    <mergeCell ref="R11:R12"/>
    <mergeCell ref="R13:R14"/>
    <mergeCell ref="R15:R16"/>
    <mergeCell ref="R17:R18"/>
    <mergeCell ref="I17:I18"/>
    <mergeCell ref="I19:I20"/>
    <mergeCell ref="I21:I22"/>
    <mergeCell ref="F21:F22"/>
    <mergeCell ref="G21:G22"/>
    <mergeCell ref="H21:H22"/>
    <mergeCell ref="A21:A22"/>
    <mergeCell ref="B21:B22"/>
    <mergeCell ref="C21:C22"/>
    <mergeCell ref="D21:D22"/>
    <mergeCell ref="E21:E22"/>
    <mergeCell ref="F17:F18"/>
    <mergeCell ref="G17:G18"/>
    <mergeCell ref="H17:H18"/>
    <mergeCell ref="A19:A20"/>
    <mergeCell ref="B19:B20"/>
    <mergeCell ref="C19:C20"/>
    <mergeCell ref="D19:D20"/>
    <mergeCell ref="E19:E20"/>
    <mergeCell ref="F19:F20"/>
    <mergeCell ref="G19:G20"/>
    <mergeCell ref="H19:H20"/>
    <mergeCell ref="A17:A18"/>
    <mergeCell ref="B17:B18"/>
    <mergeCell ref="C17:C18"/>
    <mergeCell ref="D17:D18"/>
    <mergeCell ref="E17:E18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F11:F12"/>
    <mergeCell ref="G11:G12"/>
    <mergeCell ref="H11:H12"/>
    <mergeCell ref="I11:I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A11:A12"/>
    <mergeCell ref="B11:B12"/>
    <mergeCell ref="C11:C12"/>
    <mergeCell ref="D11:D12"/>
    <mergeCell ref="E11:E12"/>
    <mergeCell ref="AH127:AJ127"/>
    <mergeCell ref="Y130:AJ130"/>
    <mergeCell ref="Y131:AJ131"/>
    <mergeCell ref="N2:O2"/>
    <mergeCell ref="N3:O3"/>
    <mergeCell ref="Y94:AE94"/>
    <mergeCell ref="AF94:AJ94"/>
    <mergeCell ref="Y66:AJ66"/>
    <mergeCell ref="Y67:AJ67"/>
    <mergeCell ref="Y68:AJ68"/>
    <mergeCell ref="AD69:AG69"/>
    <mergeCell ref="AH69:AJ69"/>
    <mergeCell ref="Y30:AE30"/>
    <mergeCell ref="AF30:AJ30"/>
    <mergeCell ref="Y34:AJ34"/>
    <mergeCell ref="Y35:AJ35"/>
    <mergeCell ref="Y36:AJ36"/>
    <mergeCell ref="Y2:AJ2"/>
    <mergeCell ref="Y3:AJ3"/>
    <mergeCell ref="Y4:AJ4"/>
    <mergeCell ref="AD5:AG5"/>
    <mergeCell ref="AH5:AJ5"/>
    <mergeCell ref="R19:R20"/>
    <mergeCell ref="R21:R22"/>
    <mergeCell ref="Y162:AJ162"/>
    <mergeCell ref="Y163:AJ163"/>
    <mergeCell ref="Y164:AJ164"/>
    <mergeCell ref="AD165:AG165"/>
    <mergeCell ref="AH165:AJ165"/>
    <mergeCell ref="Y190:AE190"/>
    <mergeCell ref="Y132:AJ132"/>
    <mergeCell ref="AD31:AF31"/>
    <mergeCell ref="AH31:AJ31"/>
    <mergeCell ref="Y98:AJ98"/>
    <mergeCell ref="Y99:AJ99"/>
    <mergeCell ref="Y100:AJ100"/>
    <mergeCell ref="AD101:AG101"/>
    <mergeCell ref="AH101:AJ101"/>
    <mergeCell ref="AF62:AJ62"/>
    <mergeCell ref="AD63:AF63"/>
    <mergeCell ref="AH63:AJ63"/>
    <mergeCell ref="AD37:AG37"/>
    <mergeCell ref="AH37:AJ37"/>
    <mergeCell ref="Y62:AE62"/>
    <mergeCell ref="AD95:AF95"/>
    <mergeCell ref="AH95:AJ95"/>
    <mergeCell ref="Y126:AE126"/>
    <mergeCell ref="AD127:AF127"/>
    <mergeCell ref="Y195:AJ195"/>
    <mergeCell ref="Y196:AJ196"/>
    <mergeCell ref="Y197:AJ197"/>
    <mergeCell ref="AD198:AG198"/>
    <mergeCell ref="AH198:AJ198"/>
    <mergeCell ref="Y223:AE223"/>
    <mergeCell ref="AD224:AF224"/>
    <mergeCell ref="AH224:AJ224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AD191:AF191"/>
    <mergeCell ref="AH191:AJ191"/>
    <mergeCell ref="AD133:AG133"/>
    <mergeCell ref="AH133:AJ133"/>
    <mergeCell ref="Y158:AE158"/>
    <mergeCell ref="AD159:AF159"/>
    <mergeCell ref="AH159:AJ159"/>
  </mergeCells>
  <pageMargins left="0.70866141732283472" right="0.70866141732283472" top="0.74803149606299213" bottom="0.74803149606299213" header="0.31496062992125984" footer="0.31496062992125984"/>
  <pageSetup paperSize="9" scale="10" fitToHeight="7" orientation="landscape" r:id="rId1"/>
  <ignoredErrors>
    <ignoredError sqref="J12 N14:N24 K22 J14:J22 J13 J23 K23:K24 T20:T25" formula="1"/>
  </ignoredErrors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H739"/>
  <sheetViews>
    <sheetView rightToLeft="1" workbookViewId="0">
      <selection activeCell="I13" sqref="I13"/>
    </sheetView>
  </sheetViews>
  <sheetFormatPr defaultRowHeight="15"/>
  <cols>
    <col min="1" max="1" width="2.140625" bestFit="1" customWidth="1"/>
    <col min="2" max="2" width="7.42578125" customWidth="1"/>
    <col min="3" max="3" width="0" hidden="1" customWidth="1"/>
    <col min="4" max="4" width="10.140625" bestFit="1" customWidth="1"/>
    <col min="5" max="5" width="10" bestFit="1" customWidth="1"/>
    <col min="6" max="6" width="11.85546875" bestFit="1" customWidth="1"/>
    <col min="7" max="7" width="13.5703125" bestFit="1" customWidth="1"/>
    <col min="8" max="8" width="15.5703125" bestFit="1" customWidth="1"/>
    <col min="9" max="9" width="13.5703125" bestFit="1" customWidth="1"/>
    <col min="10" max="10" width="18.140625" customWidth="1"/>
    <col min="11" max="11" width="16.28515625" bestFit="1" customWidth="1"/>
    <col min="12" max="12" width="10.85546875" hidden="1" customWidth="1"/>
    <col min="13" max="13" width="10.28515625" hidden="1" customWidth="1"/>
    <col min="16" max="16" width="10.85546875" hidden="1" customWidth="1"/>
    <col min="19" max="19" width="10.28515625" style="269" customWidth="1"/>
    <col min="22" max="22" width="3.85546875" customWidth="1"/>
    <col min="23" max="23" width="34.42578125" bestFit="1" customWidth="1"/>
    <col min="29" max="29" width="12.7109375" bestFit="1" customWidth="1"/>
    <col min="30" max="30" width="13.85546875" bestFit="1" customWidth="1"/>
    <col min="31" max="31" width="16" bestFit="1" customWidth="1"/>
    <col min="32" max="32" width="16.85546875" bestFit="1" customWidth="1"/>
    <col min="33" max="33" width="16.7109375" bestFit="1" customWidth="1"/>
  </cols>
  <sheetData>
    <row r="1" spans="1:34" ht="18">
      <c r="A1" s="190"/>
      <c r="B1" s="193"/>
      <c r="C1" s="193"/>
      <c r="D1" s="193"/>
      <c r="E1" s="193"/>
      <c r="F1" s="190"/>
      <c r="G1" s="190"/>
      <c r="H1" s="231"/>
      <c r="I1" s="231"/>
      <c r="J1" s="231"/>
      <c r="K1" s="231"/>
      <c r="L1" s="231"/>
      <c r="M1" s="231"/>
      <c r="N1" s="231"/>
      <c r="O1" s="192"/>
      <c r="P1" s="192"/>
      <c r="Q1" s="192"/>
      <c r="R1" s="193"/>
      <c r="S1" s="192"/>
      <c r="V1" s="79" t="s">
        <v>0</v>
      </c>
      <c r="W1" s="118"/>
      <c r="X1" s="79"/>
      <c r="Y1" s="79"/>
      <c r="Z1" s="79"/>
      <c r="AA1" s="79"/>
      <c r="AB1" s="79"/>
      <c r="AC1" s="79"/>
      <c r="AD1" s="79"/>
      <c r="AE1" s="79"/>
      <c r="AF1" s="79"/>
      <c r="AG1" s="82">
        <v>12</v>
      </c>
    </row>
    <row r="2" spans="1:34" ht="15.75">
      <c r="A2" s="190"/>
      <c r="B2" s="193"/>
      <c r="C2" s="193"/>
      <c r="D2" s="193"/>
      <c r="E2" s="193"/>
      <c r="F2" s="190"/>
      <c r="G2" s="248" t="s">
        <v>138</v>
      </c>
      <c r="H2" s="265" t="s">
        <v>139</v>
      </c>
      <c r="I2" s="208" t="s">
        <v>178</v>
      </c>
      <c r="J2" s="208" t="s">
        <v>179</v>
      </c>
      <c r="K2" s="208" t="s">
        <v>154</v>
      </c>
      <c r="L2" s="248"/>
      <c r="M2" s="208"/>
      <c r="N2" s="411" t="s">
        <v>156</v>
      </c>
      <c r="O2" s="411"/>
      <c r="P2" s="192"/>
      <c r="Q2" s="192"/>
      <c r="R2" s="193"/>
      <c r="S2" s="193"/>
      <c r="V2" s="358" t="s">
        <v>83</v>
      </c>
      <c r="W2" s="358"/>
      <c r="X2" s="358"/>
      <c r="Y2" s="358"/>
      <c r="Z2" s="358"/>
      <c r="AA2" s="358"/>
      <c r="AB2" s="358"/>
      <c r="AC2" s="358"/>
      <c r="AD2" s="358"/>
      <c r="AE2" s="358"/>
      <c r="AF2" s="358"/>
      <c r="AG2" s="358"/>
    </row>
    <row r="3" spans="1:34" ht="15.75">
      <c r="A3" s="190"/>
      <c r="B3" s="193"/>
      <c r="C3" s="193"/>
      <c r="D3" s="193"/>
      <c r="E3" s="193"/>
      <c r="F3" s="190"/>
      <c r="G3" s="318">
        <f>Table2[[#Totals],[Column1]]</f>
        <v>7</v>
      </c>
      <c r="H3" s="266">
        <f>SUM(D11:D380)+2253700</f>
        <v>2791287.6</v>
      </c>
      <c r="I3" s="266">
        <f>SUM(M11:M31)</f>
        <v>0</v>
      </c>
      <c r="J3" s="266">
        <f>SUM(M11:M29)</f>
        <v>0</v>
      </c>
      <c r="K3" s="266">
        <f>SUM(F11:F380)+146770</f>
        <v>173649.38</v>
      </c>
      <c r="L3" s="318"/>
      <c r="M3" s="318"/>
      <c r="N3" s="412">
        <f>SUM(R11:R379)+74500</f>
        <v>74500</v>
      </c>
      <c r="O3" s="412"/>
      <c r="P3" s="192"/>
      <c r="Q3" s="192"/>
      <c r="R3" s="193"/>
      <c r="S3" s="192"/>
      <c r="V3" s="359" t="s">
        <v>52</v>
      </c>
      <c r="W3" s="359"/>
      <c r="X3" s="359"/>
      <c r="Y3" s="359"/>
      <c r="Z3" s="359"/>
      <c r="AA3" s="359"/>
      <c r="AB3" s="359"/>
      <c r="AC3" s="359"/>
      <c r="AD3" s="359"/>
      <c r="AE3" s="359"/>
      <c r="AF3" s="359"/>
      <c r="AG3" s="359"/>
    </row>
    <row r="4" spans="1:34" ht="16.5" thickBot="1">
      <c r="A4" s="190"/>
      <c r="B4" s="193"/>
      <c r="C4" s="193"/>
      <c r="D4" s="193"/>
      <c r="E4" s="193"/>
      <c r="F4" s="190"/>
      <c r="G4" s="190"/>
      <c r="H4" s="231"/>
      <c r="I4" s="231"/>
      <c r="J4" s="231"/>
      <c r="K4" s="231"/>
      <c r="L4" s="231"/>
      <c r="M4" s="231"/>
      <c r="N4" s="231"/>
      <c r="O4" s="192"/>
      <c r="P4" s="193"/>
      <c r="Q4" s="193"/>
      <c r="R4" s="193"/>
      <c r="S4" s="192"/>
      <c r="V4" s="359" t="s">
        <v>84</v>
      </c>
      <c r="W4" s="359"/>
      <c r="X4" s="359"/>
      <c r="Y4" s="359"/>
      <c r="Z4" s="359"/>
      <c r="AA4" s="359"/>
      <c r="AB4" s="359"/>
      <c r="AC4" s="359"/>
      <c r="AD4" s="359"/>
      <c r="AE4" s="359"/>
      <c r="AF4" s="359"/>
      <c r="AG4" s="359"/>
    </row>
    <row r="5" spans="1:34" ht="17.25" thickTop="1" thickBot="1">
      <c r="A5" s="190"/>
      <c r="B5" s="193"/>
      <c r="C5" s="193"/>
      <c r="D5" s="193"/>
      <c r="E5" s="193"/>
      <c r="F5" s="190"/>
      <c r="G5" s="190"/>
      <c r="H5" s="231"/>
      <c r="I5" s="231"/>
      <c r="J5" s="268"/>
      <c r="K5" s="231"/>
      <c r="L5" s="231"/>
      <c r="M5" s="231"/>
      <c r="N5" s="231"/>
      <c r="O5" s="192"/>
      <c r="P5" s="193"/>
      <c r="Q5" s="193"/>
      <c r="R5" s="193"/>
      <c r="S5" s="192"/>
      <c r="V5" s="47" t="s">
        <v>4</v>
      </c>
      <c r="W5" s="160" t="s">
        <v>47</v>
      </c>
      <c r="X5" s="160" t="s">
        <v>6</v>
      </c>
      <c r="Y5" s="160" t="s">
        <v>21</v>
      </c>
      <c r="Z5" s="160" t="s">
        <v>29</v>
      </c>
      <c r="AA5" s="360" t="s">
        <v>7</v>
      </c>
      <c r="AB5" s="360"/>
      <c r="AC5" s="360"/>
      <c r="AD5" s="361"/>
      <c r="AE5" s="362" t="s">
        <v>33</v>
      </c>
      <c r="AF5" s="363"/>
      <c r="AG5" s="364"/>
      <c r="AH5">
        <v>1</v>
      </c>
    </row>
    <row r="6" spans="1:34" ht="16.5" thickTop="1">
      <c r="A6" s="190"/>
      <c r="B6" s="193"/>
      <c r="C6" s="193"/>
      <c r="D6" s="193"/>
      <c r="E6" s="193"/>
      <c r="F6" s="190"/>
      <c r="G6" s="190"/>
      <c r="H6" s="231"/>
      <c r="I6" s="268"/>
      <c r="J6" s="231"/>
      <c r="K6" s="231"/>
      <c r="L6" s="231"/>
      <c r="M6" s="231"/>
      <c r="N6" s="231"/>
      <c r="O6" s="192"/>
      <c r="P6" s="193"/>
      <c r="Q6" s="193"/>
      <c r="R6" s="193"/>
      <c r="S6" s="192"/>
      <c r="V6" s="1"/>
      <c r="W6" s="29"/>
      <c r="X6" s="85" t="s">
        <v>8</v>
      </c>
      <c r="Y6" s="85" t="s">
        <v>20</v>
      </c>
      <c r="Z6" s="85" t="s">
        <v>30</v>
      </c>
      <c r="AA6" s="63" t="s">
        <v>27</v>
      </c>
      <c r="AB6" s="64" t="s">
        <v>25</v>
      </c>
      <c r="AC6" s="65" t="s">
        <v>31</v>
      </c>
      <c r="AD6" s="66" t="s">
        <v>25</v>
      </c>
      <c r="AE6" s="64" t="s">
        <v>35</v>
      </c>
      <c r="AF6" s="119" t="s">
        <v>36</v>
      </c>
      <c r="AG6" s="120" t="s">
        <v>34</v>
      </c>
    </row>
    <row r="7" spans="1:34" ht="18">
      <c r="A7" s="190"/>
      <c r="B7" s="193"/>
      <c r="C7" s="193"/>
      <c r="D7" s="193"/>
      <c r="E7" s="193"/>
      <c r="F7" s="190"/>
      <c r="G7" s="190"/>
      <c r="H7" s="231"/>
      <c r="I7" s="231"/>
      <c r="J7" s="268"/>
      <c r="K7" s="231"/>
      <c r="L7" s="231"/>
      <c r="M7" s="231"/>
      <c r="N7" s="231"/>
      <c r="O7" s="192"/>
      <c r="P7" s="193"/>
      <c r="Q7" s="193"/>
      <c r="R7" s="193"/>
      <c r="S7" s="192"/>
      <c r="V7" s="1"/>
      <c r="W7" s="2" t="s">
        <v>41</v>
      </c>
      <c r="X7" s="29" t="s">
        <v>8</v>
      </c>
      <c r="Y7" s="29" t="s">
        <v>42</v>
      </c>
      <c r="Z7" s="29" t="s">
        <v>9</v>
      </c>
      <c r="AA7" s="67" t="s">
        <v>28</v>
      </c>
      <c r="AB7" s="68" t="s">
        <v>26</v>
      </c>
      <c r="AC7" s="69" t="s">
        <v>10</v>
      </c>
      <c r="AD7" s="70" t="s">
        <v>32</v>
      </c>
      <c r="AE7" s="90" t="s">
        <v>28</v>
      </c>
      <c r="AF7" s="91" t="s">
        <v>37</v>
      </c>
      <c r="AG7" s="92" t="s">
        <v>38</v>
      </c>
    </row>
    <row r="8" spans="1:34" ht="18">
      <c r="A8" s="190"/>
      <c r="B8" s="231"/>
      <c r="C8" s="231"/>
      <c r="D8" s="231"/>
      <c r="E8" s="231"/>
      <c r="F8" s="231"/>
      <c r="G8" s="231"/>
      <c r="H8" s="231"/>
      <c r="I8" s="231"/>
      <c r="J8" s="268"/>
      <c r="K8" s="231"/>
      <c r="L8" s="231"/>
      <c r="M8" s="231"/>
      <c r="N8" s="231"/>
      <c r="O8" s="192"/>
      <c r="P8" s="193"/>
      <c r="Q8" s="193"/>
      <c r="R8" s="193"/>
      <c r="S8" s="192"/>
      <c r="V8" s="1">
        <v>1</v>
      </c>
      <c r="W8" s="2" t="s">
        <v>85</v>
      </c>
      <c r="X8" s="2"/>
      <c r="Y8" s="2"/>
      <c r="Z8" s="3">
        <v>170</v>
      </c>
      <c r="AA8" s="56">
        <v>0</v>
      </c>
      <c r="AB8" s="5">
        <f>AA8*Z8</f>
        <v>0</v>
      </c>
      <c r="AC8" s="59">
        <v>3162.28</v>
      </c>
      <c r="AD8" s="7">
        <f>AC8*Z8</f>
        <v>537587.6</v>
      </c>
      <c r="AE8" s="5">
        <f>AB8</f>
        <v>0</v>
      </c>
      <c r="AF8" s="8">
        <f>AD8</f>
        <v>537587.6</v>
      </c>
      <c r="AG8" s="9">
        <f>AE8+AF8</f>
        <v>537587.6</v>
      </c>
    </row>
    <row r="9" spans="1:34" ht="18">
      <c r="A9" s="190"/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192"/>
      <c r="P9" s="193"/>
      <c r="Q9" s="193"/>
      <c r="R9" s="193"/>
      <c r="S9" s="192"/>
      <c r="V9" s="1">
        <v>2</v>
      </c>
      <c r="W9" s="2" t="s">
        <v>44</v>
      </c>
      <c r="X9" s="2"/>
      <c r="Y9" s="2"/>
      <c r="Z9" s="3">
        <v>0</v>
      </c>
      <c r="AA9" s="56">
        <v>0</v>
      </c>
      <c r="AB9" s="5">
        <f t="shared" ref="AB9" si="0">AA9*Z9</f>
        <v>0</v>
      </c>
      <c r="AC9" s="59">
        <v>0</v>
      </c>
      <c r="AD9" s="7">
        <f t="shared" ref="AD9" si="1">AC9*Z9</f>
        <v>0</v>
      </c>
      <c r="AE9" s="5">
        <f t="shared" ref="AE9" si="2">AB9</f>
        <v>0</v>
      </c>
      <c r="AF9" s="8">
        <f t="shared" ref="AF9" si="3">AD9</f>
        <v>0</v>
      </c>
      <c r="AG9" s="9">
        <f t="shared" ref="AG9" si="4">AE9+AF9</f>
        <v>0</v>
      </c>
    </row>
    <row r="10" spans="1:34" ht="90">
      <c r="A10" s="199" t="s">
        <v>137</v>
      </c>
      <c r="B10" s="233" t="s">
        <v>160</v>
      </c>
      <c r="C10" s="201"/>
      <c r="D10" s="200" t="s">
        <v>158</v>
      </c>
      <c r="E10" s="201" t="s">
        <v>167</v>
      </c>
      <c r="F10" s="201" t="s">
        <v>157</v>
      </c>
      <c r="G10" s="201" t="s">
        <v>163</v>
      </c>
      <c r="H10" s="201" t="s">
        <v>151</v>
      </c>
      <c r="I10" s="200" t="s">
        <v>143</v>
      </c>
      <c r="J10" s="201" t="s">
        <v>192</v>
      </c>
      <c r="K10" s="201" t="s">
        <v>153</v>
      </c>
      <c r="L10" s="201" t="s">
        <v>150</v>
      </c>
      <c r="M10" s="201" t="s">
        <v>152</v>
      </c>
      <c r="N10" s="201" t="s">
        <v>145</v>
      </c>
      <c r="O10" s="267" t="s">
        <v>146</v>
      </c>
      <c r="P10" s="201" t="s">
        <v>148</v>
      </c>
      <c r="Q10" s="201" t="s">
        <v>155</v>
      </c>
      <c r="R10" s="201" t="s">
        <v>149</v>
      </c>
      <c r="S10" s="201" t="s">
        <v>170</v>
      </c>
      <c r="V10" s="1"/>
      <c r="W10" s="2"/>
      <c r="X10" s="2"/>
      <c r="Y10" s="2"/>
      <c r="Z10" s="3"/>
      <c r="AA10" s="56"/>
      <c r="AB10" s="5"/>
      <c r="AC10" s="59"/>
      <c r="AD10" s="7"/>
      <c r="AE10" s="5"/>
      <c r="AF10" s="8"/>
      <c r="AG10" s="9"/>
    </row>
    <row r="11" spans="1:34" ht="38.25" customHeight="1">
      <c r="A11" s="383">
        <v>1</v>
      </c>
      <c r="B11" s="385">
        <v>1</v>
      </c>
      <c r="C11" s="385">
        <f>B11+10000</f>
        <v>10001</v>
      </c>
      <c r="D11" s="387">
        <f>VLOOKUP(B11,U:AG,12,FALSE)</f>
        <v>537587.6</v>
      </c>
      <c r="E11" s="387">
        <f>VLOOKUP(C11,U:AG,12,FALSE)</f>
        <v>537587.6</v>
      </c>
      <c r="F11" s="387">
        <f>D11*0.05</f>
        <v>26879.38</v>
      </c>
      <c r="G11" s="387"/>
      <c r="H11" s="387">
        <f>+E11-F11</f>
        <v>510708.22</v>
      </c>
      <c r="I11" s="390"/>
      <c r="J11" s="258" t="str">
        <f>IF(I11=0,"",(I11+30))</f>
        <v/>
      </c>
      <c r="K11" s="195"/>
      <c r="L11" s="249">
        <f ca="1">TODAY()</f>
        <v>43548</v>
      </c>
      <c r="M11" s="196">
        <f>IF(O11=0,"",K11)</f>
        <v>0</v>
      </c>
      <c r="N11" s="314" t="str">
        <f ca="1">IFERROR(DATEDIF(L11,J11,"d"),"")</f>
        <v/>
      </c>
      <c r="O11" s="314">
        <v>1</v>
      </c>
      <c r="P11" s="252" t="e">
        <f t="shared" ref="P11:P12" ca="1" si="5">DATEDIF(J11,L11,"d")-15</f>
        <v>#VALUE!</v>
      </c>
      <c r="Q11" s="252">
        <f>IF(O11=0,P11,0)</f>
        <v>0</v>
      </c>
      <c r="R11" s="312">
        <f>Q11*500</f>
        <v>0</v>
      </c>
      <c r="S11" s="196"/>
      <c r="V11" s="1"/>
      <c r="W11" s="2"/>
      <c r="X11" s="2"/>
      <c r="Y11" s="2"/>
      <c r="Z11" s="3"/>
      <c r="AA11" s="56"/>
      <c r="AB11" s="5"/>
      <c r="AC11" s="59"/>
      <c r="AD11" s="7"/>
      <c r="AE11" s="5"/>
      <c r="AF11" s="8"/>
      <c r="AG11" s="9"/>
    </row>
    <row r="12" spans="1:34" ht="35.25" customHeight="1" thickBot="1">
      <c r="A12" s="384"/>
      <c r="B12" s="386"/>
      <c r="C12" s="386"/>
      <c r="D12" s="388"/>
      <c r="E12" s="388"/>
      <c r="F12" s="389"/>
      <c r="G12" s="389"/>
      <c r="H12" s="389"/>
      <c r="I12" s="384"/>
      <c r="J12" s="258" t="str">
        <f>IF(I11=0,"",I11+90)</f>
        <v/>
      </c>
      <c r="K12" s="197"/>
      <c r="L12" s="249">
        <f t="shared" ref="L12" ca="1" si="6">TODAY()</f>
        <v>43548</v>
      </c>
      <c r="M12" s="196">
        <f t="shared" ref="M12" si="7">IF(O12=0,"",K12)</f>
        <v>0</v>
      </c>
      <c r="N12" s="315" t="str">
        <f ca="1">IFERROR(DATEDIF(L12,J12,"d"),"")</f>
        <v/>
      </c>
      <c r="O12" s="315">
        <v>2941</v>
      </c>
      <c r="P12" s="316" t="e">
        <f t="shared" ca="1" si="5"/>
        <v>#VALUE!</v>
      </c>
      <c r="Q12" s="255">
        <f t="shared" ref="Q12" si="8">IFERROR(IF(O12=0,P12,0),"")</f>
        <v>0</v>
      </c>
      <c r="R12" s="313">
        <f>IFERROR(Q12*500,"")</f>
        <v>0</v>
      </c>
      <c r="S12" s="257"/>
      <c r="V12" s="10"/>
      <c r="W12" s="11"/>
      <c r="X12" s="11"/>
      <c r="Y12" s="11"/>
      <c r="Z12" s="12"/>
      <c r="AA12" s="57"/>
      <c r="AB12" s="14"/>
      <c r="AC12" s="60"/>
      <c r="AD12" s="16"/>
      <c r="AE12" s="14"/>
      <c r="AF12" s="17"/>
      <c r="AG12" s="18"/>
    </row>
    <row r="13" spans="1:34" ht="19.5" thickTop="1" thickBot="1">
      <c r="S13"/>
      <c r="U13">
        <f>AH5</f>
        <v>1</v>
      </c>
      <c r="V13" s="154"/>
      <c r="W13" s="20" t="s">
        <v>50</v>
      </c>
      <c r="X13" s="20"/>
      <c r="Y13" s="20"/>
      <c r="Z13" s="21"/>
      <c r="AA13" s="58">
        <f t="shared" ref="AA13:AG13" si="9">SUM(AA8:AA12)</f>
        <v>0</v>
      </c>
      <c r="AB13" s="23">
        <f t="shared" si="9"/>
        <v>0</v>
      </c>
      <c r="AC13" s="61">
        <f t="shared" si="9"/>
        <v>3162.28</v>
      </c>
      <c r="AD13" s="25">
        <f t="shared" si="9"/>
        <v>537587.6</v>
      </c>
      <c r="AE13" s="23">
        <f t="shared" si="9"/>
        <v>0</v>
      </c>
      <c r="AF13" s="26">
        <f t="shared" si="9"/>
        <v>537587.6</v>
      </c>
      <c r="AG13" s="27">
        <f t="shared" si="9"/>
        <v>537587.6</v>
      </c>
    </row>
    <row r="14" spans="1:34" ht="18.75" thickTop="1">
      <c r="S14"/>
      <c r="V14" s="47"/>
      <c r="W14" s="159" t="s">
        <v>48</v>
      </c>
      <c r="X14" s="159"/>
      <c r="Y14" s="159"/>
      <c r="Z14" s="49">
        <v>0</v>
      </c>
      <c r="AA14" s="50">
        <v>0</v>
      </c>
      <c r="AB14" s="51">
        <v>0</v>
      </c>
      <c r="AC14" s="53">
        <v>0</v>
      </c>
      <c r="AD14" s="51">
        <v>0</v>
      </c>
      <c r="AE14" s="51">
        <v>0</v>
      </c>
      <c r="AF14" s="51">
        <v>0</v>
      </c>
      <c r="AG14" s="54">
        <v>0</v>
      </c>
    </row>
    <row r="15" spans="1:34" ht="18">
      <c r="S15"/>
      <c r="V15" s="1">
        <v>4</v>
      </c>
      <c r="W15" s="2" t="s">
        <v>45</v>
      </c>
      <c r="X15" s="2"/>
      <c r="Y15" s="2"/>
      <c r="Z15" s="3">
        <v>20</v>
      </c>
      <c r="AA15" s="4">
        <v>0</v>
      </c>
      <c r="AB15" s="5">
        <f t="shared" ref="AB15:AB17" si="10">AA15*Z15</f>
        <v>0</v>
      </c>
      <c r="AC15" s="6">
        <v>0</v>
      </c>
      <c r="AD15" s="5">
        <f t="shared" ref="AD15:AD17" si="11">AC15*Z15</f>
        <v>0</v>
      </c>
      <c r="AE15" s="5">
        <f t="shared" ref="AE15:AE17" si="12">AB15</f>
        <v>0</v>
      </c>
      <c r="AF15" s="5">
        <f t="shared" ref="AF15:AF17" si="13">AD15</f>
        <v>0</v>
      </c>
      <c r="AG15" s="9">
        <f t="shared" ref="AG15:AG17" si="14">AE15+AF15</f>
        <v>0</v>
      </c>
    </row>
    <row r="16" spans="1:34" ht="18">
      <c r="S16"/>
      <c r="V16" s="1">
        <v>5</v>
      </c>
      <c r="W16" s="2" t="s">
        <v>46</v>
      </c>
      <c r="X16" s="2"/>
      <c r="Y16" s="2"/>
      <c r="Z16" s="3">
        <v>1</v>
      </c>
      <c r="AA16" s="4">
        <v>0</v>
      </c>
      <c r="AB16" s="5">
        <f t="shared" si="10"/>
        <v>0</v>
      </c>
      <c r="AC16" s="6">
        <v>0</v>
      </c>
      <c r="AD16" s="5">
        <f t="shared" si="11"/>
        <v>0</v>
      </c>
      <c r="AE16" s="5">
        <f t="shared" si="12"/>
        <v>0</v>
      </c>
      <c r="AF16" s="5">
        <f t="shared" si="13"/>
        <v>0</v>
      </c>
      <c r="AG16" s="9">
        <f t="shared" si="14"/>
        <v>0</v>
      </c>
    </row>
    <row r="17" spans="1:33" ht="18">
      <c r="S17"/>
      <c r="V17" s="1">
        <v>6</v>
      </c>
      <c r="W17" s="2"/>
      <c r="X17" s="2"/>
      <c r="Y17" s="2"/>
      <c r="Z17" s="3"/>
      <c r="AA17" s="4"/>
      <c r="AB17" s="5">
        <f t="shared" si="10"/>
        <v>0</v>
      </c>
      <c r="AC17" s="6"/>
      <c r="AD17" s="5">
        <f t="shared" si="11"/>
        <v>0</v>
      </c>
      <c r="AE17" s="5">
        <f t="shared" si="12"/>
        <v>0</v>
      </c>
      <c r="AF17" s="5">
        <f t="shared" si="13"/>
        <v>0</v>
      </c>
      <c r="AG17" s="9">
        <f t="shared" si="14"/>
        <v>0</v>
      </c>
    </row>
    <row r="18" spans="1:33" ht="18">
      <c r="S18"/>
      <c r="V18" s="10"/>
      <c r="W18" s="11"/>
      <c r="X18" s="11"/>
      <c r="Y18" s="11"/>
      <c r="Z18" s="12"/>
      <c r="AA18" s="13"/>
      <c r="AB18" s="52"/>
      <c r="AC18" s="15"/>
      <c r="AD18" s="52"/>
      <c r="AE18" s="52"/>
      <c r="AF18" s="52"/>
      <c r="AG18" s="18"/>
    </row>
    <row r="19" spans="1:33" ht="18.75" thickBot="1">
      <c r="S19"/>
      <c r="V19" s="32"/>
      <c r="W19" s="33" t="s">
        <v>49</v>
      </c>
      <c r="X19" s="33"/>
      <c r="Y19" s="33"/>
      <c r="Z19" s="34"/>
      <c r="AA19" s="34">
        <f t="shared" ref="AA19:AG19" si="15">SUM(AA14:AA18)</f>
        <v>0</v>
      </c>
      <c r="AB19" s="34">
        <f t="shared" si="15"/>
        <v>0</v>
      </c>
      <c r="AC19" s="34">
        <f t="shared" si="15"/>
        <v>0</v>
      </c>
      <c r="AD19" s="34">
        <f t="shared" si="15"/>
        <v>0</v>
      </c>
      <c r="AE19" s="34">
        <f t="shared" si="15"/>
        <v>0</v>
      </c>
      <c r="AF19" s="34">
        <f t="shared" si="15"/>
        <v>0</v>
      </c>
      <c r="AG19" s="35">
        <f t="shared" si="15"/>
        <v>0</v>
      </c>
    </row>
    <row r="20" spans="1:33" ht="19.5" thickTop="1" thickBot="1">
      <c r="S20"/>
      <c r="U20">
        <f>+U13+10000</f>
        <v>10001</v>
      </c>
      <c r="V20" s="154"/>
      <c r="W20" s="20" t="s">
        <v>11</v>
      </c>
      <c r="X20" s="20"/>
      <c r="Y20" s="36"/>
      <c r="Z20" s="21"/>
      <c r="AA20" s="22">
        <v>0</v>
      </c>
      <c r="AB20" s="23">
        <f>AB13+AB19</f>
        <v>0</v>
      </c>
      <c r="AC20" s="37">
        <v>0</v>
      </c>
      <c r="AD20" s="55">
        <f>AD13+AD19</f>
        <v>537587.6</v>
      </c>
      <c r="AE20" s="39">
        <f>AE13+AE19</f>
        <v>0</v>
      </c>
      <c r="AF20" s="40">
        <f>AF13+AF19</f>
        <v>537587.6</v>
      </c>
      <c r="AG20" s="27">
        <f>AG13+AG19</f>
        <v>537587.6</v>
      </c>
    </row>
    <row r="21" spans="1:33" ht="18.75" thickTop="1">
      <c r="S21"/>
      <c r="V21" s="28"/>
      <c r="W21" s="41" t="s">
        <v>12</v>
      </c>
      <c r="X21" s="29">
        <v>0</v>
      </c>
      <c r="Y21" s="29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30">
        <v>0</v>
      </c>
      <c r="AF21" s="31">
        <v>0</v>
      </c>
      <c r="AG21" s="42">
        <v>0</v>
      </c>
    </row>
    <row r="22" spans="1:33" ht="18">
      <c r="S22"/>
      <c r="V22" s="1"/>
      <c r="W22" s="43" t="s">
        <v>22</v>
      </c>
      <c r="X22" s="2"/>
      <c r="Y22" s="2"/>
      <c r="Z22" s="3"/>
      <c r="AA22" s="3">
        <v>0</v>
      </c>
      <c r="AB22" s="44">
        <f>AB13*5%</f>
        <v>0</v>
      </c>
      <c r="AC22" s="44">
        <v>0</v>
      </c>
      <c r="AD22" s="44">
        <f>AD13*5%</f>
        <v>26879.38</v>
      </c>
      <c r="AE22" s="44">
        <f>AE13*5%</f>
        <v>0</v>
      </c>
      <c r="AF22" s="45">
        <f>AF13*5%</f>
        <v>26879.38</v>
      </c>
      <c r="AG22" s="46">
        <f>AE22+AF22</f>
        <v>26879.38</v>
      </c>
    </row>
    <row r="23" spans="1:33" ht="18">
      <c r="S23"/>
      <c r="V23" s="1"/>
      <c r="W23" s="43" t="s">
        <v>53</v>
      </c>
      <c r="X23" s="2"/>
      <c r="Y23" s="2"/>
      <c r="Z23" s="3"/>
      <c r="AA23" s="3"/>
      <c r="AB23" s="44"/>
      <c r="AC23" s="44"/>
      <c r="AD23" s="44"/>
      <c r="AE23" s="44">
        <v>0</v>
      </c>
      <c r="AF23" s="45">
        <v>0</v>
      </c>
      <c r="AG23" s="46">
        <f>AE23+AF23</f>
        <v>0</v>
      </c>
    </row>
    <row r="24" spans="1:33" ht="18">
      <c r="S24"/>
      <c r="V24" s="1"/>
      <c r="W24" s="43" t="s">
        <v>66</v>
      </c>
      <c r="X24" s="2"/>
      <c r="Y24" s="2"/>
      <c r="Z24" s="3"/>
      <c r="AA24" s="3"/>
      <c r="AB24" s="44"/>
      <c r="AC24" s="44"/>
      <c r="AD24" s="44"/>
      <c r="AE24" s="44">
        <v>225208</v>
      </c>
      <c r="AF24" s="45">
        <v>0</v>
      </c>
      <c r="AG24" s="46">
        <f t="shared" ref="AG24:AG27" si="16">AE24+AF24</f>
        <v>225208</v>
      </c>
    </row>
    <row r="25" spans="1:33" ht="18">
      <c r="S25"/>
      <c r="V25" s="1"/>
      <c r="W25" s="71" t="s">
        <v>57</v>
      </c>
      <c r="X25" s="2"/>
      <c r="Y25" s="2"/>
      <c r="Z25" s="3"/>
      <c r="AA25" s="3"/>
      <c r="AB25" s="44"/>
      <c r="AC25" s="44"/>
      <c r="AD25" s="44"/>
      <c r="AE25" s="44">
        <v>0</v>
      </c>
      <c r="AF25" s="45">
        <v>0</v>
      </c>
      <c r="AG25" s="46">
        <f t="shared" si="16"/>
        <v>0</v>
      </c>
    </row>
    <row r="26" spans="1:33" ht="18">
      <c r="S26"/>
      <c r="V26" s="1"/>
      <c r="W26" s="43" t="s">
        <v>55</v>
      </c>
      <c r="X26" s="2"/>
      <c r="Y26" s="2"/>
      <c r="Z26" s="3"/>
      <c r="AA26" s="3"/>
      <c r="AB26" s="44"/>
      <c r="AC26" s="44"/>
      <c r="AD26" s="44"/>
      <c r="AE26" s="44">
        <v>0</v>
      </c>
      <c r="AF26" s="45">
        <v>0</v>
      </c>
      <c r="AG26" s="46">
        <f t="shared" si="16"/>
        <v>0</v>
      </c>
    </row>
    <row r="27" spans="1:33" ht="18">
      <c r="H27" s="213"/>
      <c r="S27"/>
      <c r="V27" s="1"/>
      <c r="W27" s="43" t="s">
        <v>54</v>
      </c>
      <c r="X27" s="2"/>
      <c r="Y27" s="2"/>
      <c r="Z27" s="3"/>
      <c r="AA27" s="3"/>
      <c r="AB27" s="44"/>
      <c r="AC27" s="44"/>
      <c r="AD27" s="44"/>
      <c r="AE27" s="44">
        <v>4080</v>
      </c>
      <c r="AF27" s="45">
        <v>0</v>
      </c>
      <c r="AG27" s="46">
        <f t="shared" si="16"/>
        <v>4080</v>
      </c>
    </row>
    <row r="28" spans="1:33" ht="18.75" thickBot="1">
      <c r="I28" s="213"/>
      <c r="S28"/>
      <c r="V28" s="111"/>
      <c r="W28" s="72" t="s">
        <v>13</v>
      </c>
      <c r="X28" s="72"/>
      <c r="Y28" s="72"/>
      <c r="Z28" s="73"/>
      <c r="AA28" s="73"/>
      <c r="AB28" s="73"/>
      <c r="AC28" s="73"/>
      <c r="AD28" s="73"/>
      <c r="AE28" s="74">
        <f>SUM(AE21:AE27)</f>
        <v>229288</v>
      </c>
      <c r="AF28" s="75">
        <f>SUM(AF21:AF27)</f>
        <v>26879.38</v>
      </c>
      <c r="AG28" s="76">
        <f>SUM(AG21:AG27)</f>
        <v>256167.38</v>
      </c>
    </row>
    <row r="29" spans="1:33" ht="19.5" thickTop="1" thickBot="1">
      <c r="S29"/>
      <c r="V29" s="154"/>
      <c r="W29" s="20" t="s">
        <v>14</v>
      </c>
      <c r="X29" s="20"/>
      <c r="Y29" s="20"/>
      <c r="Z29" s="21"/>
      <c r="AA29" s="21"/>
      <c r="AB29" s="21"/>
      <c r="AC29" s="21"/>
      <c r="AD29" s="21" t="s">
        <v>63</v>
      </c>
      <c r="AE29" s="21"/>
      <c r="AF29" s="121"/>
      <c r="AG29" s="78">
        <f>AG20-AG28</f>
        <v>281420.21999999997</v>
      </c>
    </row>
    <row r="30" spans="1:33" ht="17.25" thickTop="1" thickBot="1">
      <c r="S30"/>
      <c r="V30" s="365" t="s">
        <v>16</v>
      </c>
      <c r="W30" s="366"/>
      <c r="X30" s="366"/>
      <c r="Y30" s="366"/>
      <c r="Z30" s="366"/>
      <c r="AA30" s="366"/>
      <c r="AB30" s="367"/>
      <c r="AC30" s="365" t="s">
        <v>62</v>
      </c>
      <c r="AD30" s="366"/>
      <c r="AE30" s="366"/>
      <c r="AF30" s="366"/>
      <c r="AG30" s="367"/>
    </row>
    <row r="31" spans="1:33" ht="18.75" thickTop="1">
      <c r="S31"/>
      <c r="V31" s="153"/>
      <c r="W31" s="153" t="s">
        <v>17</v>
      </c>
      <c r="X31" s="153"/>
      <c r="Y31" s="153" t="s">
        <v>18</v>
      </c>
      <c r="Z31" s="153"/>
      <c r="AA31" s="368" t="s">
        <v>19</v>
      </c>
      <c r="AB31" s="368"/>
      <c r="AC31" s="368"/>
      <c r="AD31" s="158"/>
      <c r="AE31" s="368" t="s">
        <v>19</v>
      </c>
      <c r="AF31" s="368"/>
      <c r="AG31" s="368"/>
    </row>
    <row r="32" spans="1:33">
      <c r="A32" s="168"/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4"/>
    </row>
    <row r="33" spans="19:19">
      <c r="S33"/>
    </row>
    <row r="34" spans="19:19">
      <c r="S34"/>
    </row>
    <row r="35" spans="19:19">
      <c r="S35"/>
    </row>
    <row r="36" spans="19:19">
      <c r="S36"/>
    </row>
    <row r="37" spans="19:19">
      <c r="S37"/>
    </row>
    <row r="38" spans="19:19">
      <c r="S38"/>
    </row>
    <row r="39" spans="19:19">
      <c r="S39"/>
    </row>
    <row r="40" spans="19:19">
      <c r="S40"/>
    </row>
    <row r="41" spans="19:19">
      <c r="S41"/>
    </row>
    <row r="42" spans="19:19">
      <c r="S42"/>
    </row>
    <row r="43" spans="19:19">
      <c r="S43"/>
    </row>
    <row r="44" spans="19:19">
      <c r="S44"/>
    </row>
    <row r="45" spans="19:19">
      <c r="S45"/>
    </row>
    <row r="46" spans="19:19">
      <c r="S46"/>
    </row>
    <row r="47" spans="19:19">
      <c r="S47"/>
    </row>
    <row r="48" spans="19:19">
      <c r="S48"/>
    </row>
    <row r="49" spans="1:19">
      <c r="S49"/>
    </row>
    <row r="50" spans="1:19">
      <c r="S50"/>
    </row>
    <row r="51" spans="1:19">
      <c r="S51"/>
    </row>
    <row r="52" spans="1:19">
      <c r="S52"/>
    </row>
    <row r="53" spans="1:19">
      <c r="S53"/>
    </row>
    <row r="54" spans="1:19">
      <c r="S54"/>
    </row>
    <row r="55" spans="1:19">
      <c r="S55"/>
    </row>
    <row r="56" spans="1:19">
      <c r="S56"/>
    </row>
    <row r="57" spans="1:19">
      <c r="S57"/>
    </row>
    <row r="58" spans="1:19">
      <c r="S58"/>
    </row>
    <row r="59" spans="1:19">
      <c r="S59"/>
    </row>
    <row r="60" spans="1:19">
      <c r="S60"/>
    </row>
    <row r="61" spans="1:19">
      <c r="S61"/>
    </row>
    <row r="62" spans="1:19">
      <c r="S62"/>
    </row>
    <row r="63" spans="1:19">
      <c r="S63"/>
    </row>
    <row r="64" spans="1:19">
      <c r="A64" s="168"/>
      <c r="B64" s="168"/>
      <c r="C64" s="168"/>
      <c r="D64" s="168"/>
      <c r="E64" s="168"/>
      <c r="F64" s="168"/>
      <c r="G64" s="168"/>
      <c r="H64" s="168"/>
      <c r="I64" s="168"/>
      <c r="J64" s="168"/>
      <c r="K64" s="168"/>
      <c r="L64" s="168"/>
      <c r="M64" s="168"/>
      <c r="N64" s="168"/>
      <c r="O64" s="168"/>
      <c r="P64" s="168"/>
      <c r="Q64" s="168"/>
      <c r="R64" s="168"/>
      <c r="S64"/>
    </row>
    <row r="65" spans="19:19">
      <c r="S65"/>
    </row>
    <row r="66" spans="19:19">
      <c r="S66"/>
    </row>
    <row r="67" spans="19:19">
      <c r="S67"/>
    </row>
    <row r="68" spans="19:19">
      <c r="S68"/>
    </row>
    <row r="69" spans="19:19">
      <c r="S69"/>
    </row>
    <row r="70" spans="19:19">
      <c r="S70"/>
    </row>
    <row r="71" spans="19:19">
      <c r="S71"/>
    </row>
    <row r="72" spans="19:19">
      <c r="S72"/>
    </row>
    <row r="73" spans="19:19">
      <c r="S73"/>
    </row>
    <row r="74" spans="19:19">
      <c r="S74"/>
    </row>
    <row r="75" spans="19:19">
      <c r="S75"/>
    </row>
    <row r="76" spans="19:19">
      <c r="S76"/>
    </row>
    <row r="77" spans="19:19">
      <c r="S77"/>
    </row>
    <row r="78" spans="19:19">
      <c r="S78"/>
    </row>
    <row r="79" spans="19:19">
      <c r="S79"/>
    </row>
    <row r="80" spans="19:19">
      <c r="S80"/>
    </row>
    <row r="81" spans="1:19">
      <c r="S81"/>
    </row>
    <row r="82" spans="1:19">
      <c r="S82"/>
    </row>
    <row r="83" spans="1:19">
      <c r="S83"/>
    </row>
    <row r="84" spans="1:19">
      <c r="S84"/>
    </row>
    <row r="85" spans="1:19">
      <c r="S85"/>
    </row>
    <row r="86" spans="1:19">
      <c r="S86"/>
    </row>
    <row r="87" spans="1:19">
      <c r="S87"/>
    </row>
    <row r="88" spans="1:19">
      <c r="S88"/>
    </row>
    <row r="89" spans="1:19">
      <c r="S89"/>
    </row>
    <row r="90" spans="1:19">
      <c r="S90"/>
    </row>
    <row r="91" spans="1:19">
      <c r="S91"/>
    </row>
    <row r="92" spans="1:19">
      <c r="S92"/>
    </row>
    <row r="93" spans="1:19">
      <c r="S93"/>
    </row>
    <row r="94" spans="1:19">
      <c r="S94"/>
    </row>
    <row r="95" spans="1:19">
      <c r="S95"/>
    </row>
    <row r="96" spans="1:19">
      <c r="A96" s="169"/>
      <c r="B96" s="169"/>
      <c r="C96" s="169"/>
      <c r="D96" s="169"/>
      <c r="E96" s="169"/>
      <c r="F96" s="169"/>
      <c r="G96" s="169"/>
      <c r="H96" s="169"/>
      <c r="I96" s="169"/>
      <c r="J96" s="169"/>
      <c r="K96" s="169"/>
      <c r="L96" s="169"/>
      <c r="M96" s="169"/>
      <c r="N96" s="169"/>
      <c r="O96" s="169"/>
      <c r="P96" s="169"/>
      <c r="Q96" s="169"/>
      <c r="R96" s="169"/>
      <c r="S96"/>
    </row>
    <row r="97" spans="19:19">
      <c r="S97"/>
    </row>
    <row r="98" spans="19:19">
      <c r="S98"/>
    </row>
    <row r="99" spans="19:19">
      <c r="S99"/>
    </row>
    <row r="100" spans="19:19">
      <c r="S100"/>
    </row>
    <row r="101" spans="19:19">
      <c r="S101"/>
    </row>
    <row r="102" spans="19:19">
      <c r="S102"/>
    </row>
    <row r="103" spans="19:19">
      <c r="S103"/>
    </row>
    <row r="104" spans="19:19">
      <c r="S104"/>
    </row>
    <row r="105" spans="19:19">
      <c r="S105"/>
    </row>
    <row r="106" spans="19:19">
      <c r="S106"/>
    </row>
    <row r="107" spans="19:19">
      <c r="S107"/>
    </row>
    <row r="108" spans="19:19">
      <c r="S108"/>
    </row>
    <row r="109" spans="19:19">
      <c r="S109"/>
    </row>
    <row r="110" spans="19:19">
      <c r="S110"/>
    </row>
    <row r="111" spans="19:19">
      <c r="S111"/>
    </row>
    <row r="112" spans="19:19">
      <c r="S112"/>
    </row>
    <row r="113" spans="1:19">
      <c r="S113"/>
    </row>
    <row r="114" spans="1:19">
      <c r="S114"/>
    </row>
    <row r="115" spans="1:19">
      <c r="S115"/>
    </row>
    <row r="116" spans="1:19">
      <c r="S116"/>
    </row>
    <row r="117" spans="1:19">
      <c r="S117"/>
    </row>
    <row r="118" spans="1:19">
      <c r="S118"/>
    </row>
    <row r="119" spans="1:19">
      <c r="S119"/>
    </row>
    <row r="120" spans="1:19">
      <c r="S120"/>
    </row>
    <row r="121" spans="1:19">
      <c r="S121"/>
    </row>
    <row r="122" spans="1:19">
      <c r="S122"/>
    </row>
    <row r="123" spans="1:19">
      <c r="S123"/>
    </row>
    <row r="124" spans="1:19">
      <c r="S124"/>
    </row>
    <row r="125" spans="1:19">
      <c r="S125"/>
    </row>
    <row r="126" spans="1:19">
      <c r="S126"/>
    </row>
    <row r="127" spans="1:19">
      <c r="S127"/>
    </row>
    <row r="128" spans="1:19">
      <c r="A128" s="168"/>
      <c r="B128" s="168"/>
      <c r="C128" s="168"/>
      <c r="D128" s="168"/>
      <c r="E128" s="168"/>
      <c r="F128" s="168"/>
      <c r="G128" s="168"/>
      <c r="H128" s="168"/>
      <c r="I128" s="168"/>
      <c r="J128" s="168"/>
      <c r="K128" s="168"/>
      <c r="L128" s="168"/>
      <c r="M128" s="168"/>
      <c r="N128" s="168"/>
      <c r="O128" s="168"/>
      <c r="P128" s="168"/>
      <c r="Q128" s="168"/>
      <c r="R128" s="168"/>
      <c r="S128"/>
    </row>
    <row r="129" spans="19:19">
      <c r="S129"/>
    </row>
    <row r="130" spans="19:19">
      <c r="S130"/>
    </row>
    <row r="131" spans="19:19">
      <c r="S131"/>
    </row>
    <row r="132" spans="19:19">
      <c r="S132"/>
    </row>
    <row r="133" spans="19:19">
      <c r="S133"/>
    </row>
    <row r="134" spans="19:19">
      <c r="S134"/>
    </row>
    <row r="135" spans="19:19">
      <c r="S135"/>
    </row>
    <row r="136" spans="19:19">
      <c r="S136"/>
    </row>
    <row r="137" spans="19:19">
      <c r="S137"/>
    </row>
    <row r="138" spans="19:19">
      <c r="S138"/>
    </row>
    <row r="139" spans="19:19">
      <c r="S139"/>
    </row>
    <row r="140" spans="19:19">
      <c r="S140"/>
    </row>
    <row r="141" spans="19:19">
      <c r="S141"/>
    </row>
    <row r="142" spans="19:19">
      <c r="S142"/>
    </row>
    <row r="143" spans="19:19">
      <c r="S143"/>
    </row>
    <row r="144" spans="19:19">
      <c r="S144"/>
    </row>
    <row r="145" spans="1:19">
      <c r="S145"/>
    </row>
    <row r="146" spans="1:19">
      <c r="S146"/>
    </row>
    <row r="147" spans="1:19">
      <c r="S147"/>
    </row>
    <row r="148" spans="1:19">
      <c r="S148"/>
    </row>
    <row r="149" spans="1:19">
      <c r="S149"/>
    </row>
    <row r="150" spans="1:19">
      <c r="S150"/>
    </row>
    <row r="151" spans="1:19">
      <c r="S151"/>
    </row>
    <row r="152" spans="1:19">
      <c r="S152"/>
    </row>
    <row r="153" spans="1:19">
      <c r="S153"/>
    </row>
    <row r="154" spans="1:19">
      <c r="S154"/>
    </row>
    <row r="155" spans="1:19">
      <c r="S155"/>
    </row>
    <row r="156" spans="1:19">
      <c r="S156"/>
    </row>
    <row r="157" spans="1:19">
      <c r="S157"/>
    </row>
    <row r="158" spans="1:19">
      <c r="S158"/>
    </row>
    <row r="159" spans="1:19">
      <c r="S159"/>
    </row>
    <row r="160" spans="1:19">
      <c r="A160" s="169"/>
      <c r="B160" s="169"/>
      <c r="C160" s="169"/>
      <c r="D160" s="169"/>
      <c r="E160" s="169"/>
      <c r="F160" s="169"/>
      <c r="G160" s="169"/>
      <c r="H160" s="169"/>
      <c r="I160" s="169"/>
      <c r="J160" s="169"/>
      <c r="K160" s="169"/>
      <c r="L160" s="169"/>
      <c r="M160" s="169"/>
      <c r="N160" s="169"/>
      <c r="O160" s="169"/>
      <c r="P160" s="169"/>
      <c r="Q160" s="169"/>
      <c r="R160" s="169"/>
      <c r="S160"/>
    </row>
    <row r="161" spans="19:19">
      <c r="S161"/>
    </row>
    <row r="162" spans="19:19">
      <c r="S162"/>
    </row>
    <row r="163" spans="19:19">
      <c r="S163"/>
    </row>
    <row r="164" spans="19:19">
      <c r="S164"/>
    </row>
    <row r="165" spans="19:19">
      <c r="S165"/>
    </row>
    <row r="166" spans="19:19">
      <c r="S166"/>
    </row>
    <row r="167" spans="19:19">
      <c r="S167"/>
    </row>
    <row r="168" spans="19:19">
      <c r="S168"/>
    </row>
    <row r="169" spans="19:19">
      <c r="S169"/>
    </row>
    <row r="170" spans="19:19">
      <c r="S170"/>
    </row>
    <row r="171" spans="19:19">
      <c r="S171"/>
    </row>
    <row r="172" spans="19:19">
      <c r="S172"/>
    </row>
    <row r="173" spans="19:19">
      <c r="S173"/>
    </row>
    <row r="174" spans="19:19">
      <c r="S174"/>
    </row>
    <row r="175" spans="19:19">
      <c r="S175"/>
    </row>
    <row r="176" spans="19:19">
      <c r="S176"/>
    </row>
    <row r="177" spans="1:19">
      <c r="S177"/>
    </row>
    <row r="178" spans="1:19">
      <c r="S178"/>
    </row>
    <row r="179" spans="1:19">
      <c r="S179"/>
    </row>
    <row r="180" spans="1:19">
      <c r="S180"/>
    </row>
    <row r="181" spans="1:19">
      <c r="S181"/>
    </row>
    <row r="182" spans="1:19">
      <c r="S182"/>
    </row>
    <row r="183" spans="1:19">
      <c r="S183"/>
    </row>
    <row r="184" spans="1:19">
      <c r="S184"/>
    </row>
    <row r="185" spans="1:19">
      <c r="S185"/>
    </row>
    <row r="186" spans="1:19">
      <c r="S186"/>
    </row>
    <row r="187" spans="1:19">
      <c r="S187"/>
    </row>
    <row r="188" spans="1:19">
      <c r="S188"/>
    </row>
    <row r="189" spans="1:19">
      <c r="S189"/>
    </row>
    <row r="190" spans="1:19">
      <c r="S190"/>
    </row>
    <row r="191" spans="1:19">
      <c r="S191"/>
    </row>
    <row r="192" spans="1:19">
      <c r="A192" s="169"/>
      <c r="B192" s="169"/>
      <c r="C192" s="169"/>
      <c r="D192" s="169"/>
      <c r="E192" s="169"/>
      <c r="F192" s="169"/>
      <c r="G192" s="169"/>
      <c r="H192" s="169"/>
      <c r="I192" s="169"/>
      <c r="J192" s="169"/>
      <c r="K192" s="169"/>
      <c r="L192" s="169"/>
      <c r="M192" s="169"/>
      <c r="N192" s="169"/>
      <c r="O192" s="169"/>
      <c r="P192" s="169"/>
      <c r="Q192" s="169"/>
      <c r="R192" s="169"/>
      <c r="S192"/>
    </row>
    <row r="193" spans="19:19">
      <c r="S193"/>
    </row>
    <row r="194" spans="19:19">
      <c r="S194"/>
    </row>
    <row r="195" spans="19:19">
      <c r="S195"/>
    </row>
    <row r="196" spans="19:19">
      <c r="S196"/>
    </row>
    <row r="197" spans="19:19">
      <c r="S197"/>
    </row>
    <row r="198" spans="19:19">
      <c r="S198"/>
    </row>
    <row r="199" spans="19:19">
      <c r="S199"/>
    </row>
    <row r="200" spans="19:19">
      <c r="S200"/>
    </row>
    <row r="201" spans="19:19">
      <c r="S201"/>
    </row>
    <row r="202" spans="19:19">
      <c r="S202"/>
    </row>
    <row r="203" spans="19:19">
      <c r="S203"/>
    </row>
    <row r="204" spans="19:19">
      <c r="S204"/>
    </row>
    <row r="205" spans="19:19">
      <c r="S205"/>
    </row>
    <row r="206" spans="19:19">
      <c r="S206"/>
    </row>
    <row r="207" spans="19:19">
      <c r="S207"/>
    </row>
    <row r="208" spans="19:19">
      <c r="S208"/>
    </row>
    <row r="209" spans="19:19">
      <c r="S209"/>
    </row>
    <row r="210" spans="19:19">
      <c r="S210"/>
    </row>
    <row r="211" spans="19:19">
      <c r="S211"/>
    </row>
    <row r="212" spans="19:19">
      <c r="S212"/>
    </row>
    <row r="213" spans="19:19">
      <c r="S213"/>
    </row>
    <row r="214" spans="19:19">
      <c r="S214"/>
    </row>
    <row r="215" spans="19:19">
      <c r="S215"/>
    </row>
    <row r="216" spans="19:19">
      <c r="S216"/>
    </row>
    <row r="217" spans="19:19">
      <c r="S217"/>
    </row>
    <row r="218" spans="19:19">
      <c r="S218"/>
    </row>
    <row r="219" spans="19:19">
      <c r="S219"/>
    </row>
    <row r="220" spans="19:19">
      <c r="S220"/>
    </row>
    <row r="221" spans="19:19">
      <c r="S221"/>
    </row>
    <row r="222" spans="19:19">
      <c r="S222"/>
    </row>
    <row r="223" spans="19:19">
      <c r="S223"/>
    </row>
    <row r="224" spans="19:19">
      <c r="S224"/>
    </row>
    <row r="225" spans="19:19">
      <c r="S225"/>
    </row>
    <row r="226" spans="19:19">
      <c r="S226"/>
    </row>
    <row r="227" spans="19:19">
      <c r="S227"/>
    </row>
    <row r="228" spans="19:19">
      <c r="S228"/>
    </row>
    <row r="229" spans="19:19">
      <c r="S229"/>
    </row>
    <row r="230" spans="19:19">
      <c r="S230"/>
    </row>
    <row r="231" spans="19:19">
      <c r="S231"/>
    </row>
    <row r="232" spans="19:19">
      <c r="S232"/>
    </row>
    <row r="233" spans="19:19">
      <c r="S233"/>
    </row>
    <row r="234" spans="19:19">
      <c r="S234"/>
    </row>
    <row r="235" spans="19:19">
      <c r="S235"/>
    </row>
    <row r="236" spans="19:19">
      <c r="S236"/>
    </row>
    <row r="237" spans="19:19">
      <c r="S237"/>
    </row>
    <row r="238" spans="19:19">
      <c r="S238"/>
    </row>
    <row r="239" spans="19:19">
      <c r="S239"/>
    </row>
    <row r="240" spans="19:19">
      <c r="S240"/>
    </row>
    <row r="241" spans="19:19">
      <c r="S241"/>
    </row>
    <row r="242" spans="19:19">
      <c r="S242"/>
    </row>
    <row r="243" spans="19:19">
      <c r="S243"/>
    </row>
    <row r="244" spans="19:19">
      <c r="S244"/>
    </row>
    <row r="245" spans="19:19">
      <c r="S245"/>
    </row>
    <row r="246" spans="19:19">
      <c r="S246"/>
    </row>
    <row r="247" spans="19:19">
      <c r="S247"/>
    </row>
    <row r="248" spans="19:19">
      <c r="S248"/>
    </row>
    <row r="249" spans="19:19">
      <c r="S249"/>
    </row>
    <row r="250" spans="19:19">
      <c r="S250"/>
    </row>
    <row r="251" spans="19:19">
      <c r="S251"/>
    </row>
    <row r="252" spans="19:19">
      <c r="S252"/>
    </row>
    <row r="253" spans="19:19">
      <c r="S253"/>
    </row>
    <row r="254" spans="19:19">
      <c r="S254"/>
    </row>
    <row r="255" spans="19:19">
      <c r="S255"/>
    </row>
    <row r="256" spans="19:19">
      <c r="S256"/>
    </row>
    <row r="257" spans="19:19">
      <c r="S257"/>
    </row>
    <row r="258" spans="19:19">
      <c r="S258"/>
    </row>
    <row r="259" spans="19:19">
      <c r="S259"/>
    </row>
    <row r="260" spans="19:19">
      <c r="S260"/>
    </row>
    <row r="261" spans="19:19">
      <c r="S261"/>
    </row>
    <row r="262" spans="19:19">
      <c r="S262"/>
    </row>
    <row r="263" spans="19:19">
      <c r="S263"/>
    </row>
    <row r="264" spans="19:19">
      <c r="S264"/>
    </row>
    <row r="265" spans="19:19">
      <c r="S265"/>
    </row>
    <row r="266" spans="19:19">
      <c r="S266"/>
    </row>
    <row r="267" spans="19:19">
      <c r="S267"/>
    </row>
    <row r="268" spans="19:19">
      <c r="S268"/>
    </row>
    <row r="269" spans="19:19">
      <c r="S269"/>
    </row>
    <row r="270" spans="19:19">
      <c r="S270"/>
    </row>
    <row r="271" spans="19:19">
      <c r="S271"/>
    </row>
    <row r="272" spans="19:19">
      <c r="S272"/>
    </row>
    <row r="273" spans="19:19">
      <c r="S273"/>
    </row>
    <row r="274" spans="19:19">
      <c r="S274"/>
    </row>
    <row r="275" spans="19:19">
      <c r="S275"/>
    </row>
    <row r="276" spans="19:19">
      <c r="S276"/>
    </row>
    <row r="277" spans="19:19">
      <c r="S277"/>
    </row>
    <row r="278" spans="19:19">
      <c r="S278"/>
    </row>
    <row r="279" spans="19:19">
      <c r="S279"/>
    </row>
    <row r="280" spans="19:19">
      <c r="S280"/>
    </row>
    <row r="281" spans="19:19">
      <c r="S281"/>
    </row>
    <row r="282" spans="19:19">
      <c r="S282"/>
    </row>
    <row r="283" spans="19:19">
      <c r="S283"/>
    </row>
    <row r="284" spans="19:19">
      <c r="S284"/>
    </row>
    <row r="285" spans="19:19">
      <c r="S285"/>
    </row>
    <row r="286" spans="19:19">
      <c r="S286"/>
    </row>
    <row r="287" spans="19:19">
      <c r="S287"/>
    </row>
    <row r="288" spans="19:19">
      <c r="S288"/>
    </row>
    <row r="289" spans="19:19">
      <c r="S289"/>
    </row>
    <row r="290" spans="19:19">
      <c r="S290"/>
    </row>
    <row r="291" spans="19:19">
      <c r="S291"/>
    </row>
    <row r="292" spans="19:19">
      <c r="S292"/>
    </row>
    <row r="293" spans="19:19">
      <c r="S293"/>
    </row>
    <row r="294" spans="19:19">
      <c r="S294"/>
    </row>
    <row r="295" spans="19:19">
      <c r="S295"/>
    </row>
    <row r="296" spans="19:19">
      <c r="S296"/>
    </row>
    <row r="297" spans="19:19">
      <c r="S297"/>
    </row>
    <row r="298" spans="19:19">
      <c r="S298"/>
    </row>
    <row r="299" spans="19:19">
      <c r="S299"/>
    </row>
    <row r="300" spans="19:19">
      <c r="S300"/>
    </row>
    <row r="301" spans="19:19">
      <c r="S301"/>
    </row>
    <row r="302" spans="19:19">
      <c r="S302"/>
    </row>
    <row r="303" spans="19:19">
      <c r="S303"/>
    </row>
    <row r="304" spans="19:19">
      <c r="S304"/>
    </row>
    <row r="305" spans="19:19">
      <c r="S305"/>
    </row>
    <row r="306" spans="19:19">
      <c r="S306"/>
    </row>
    <row r="307" spans="19:19">
      <c r="S307"/>
    </row>
    <row r="308" spans="19:19">
      <c r="S308"/>
    </row>
    <row r="309" spans="19:19">
      <c r="S309"/>
    </row>
    <row r="310" spans="19:19">
      <c r="S310"/>
    </row>
    <row r="311" spans="19:19">
      <c r="S311"/>
    </row>
    <row r="312" spans="19:19">
      <c r="S312"/>
    </row>
    <row r="313" spans="19:19">
      <c r="S313"/>
    </row>
    <row r="314" spans="19:19">
      <c r="S314"/>
    </row>
    <row r="315" spans="19:19">
      <c r="S315"/>
    </row>
    <row r="316" spans="19:19">
      <c r="S316"/>
    </row>
    <row r="317" spans="19:19">
      <c r="S317"/>
    </row>
    <row r="318" spans="19:19">
      <c r="S318"/>
    </row>
    <row r="319" spans="19:19">
      <c r="S319"/>
    </row>
    <row r="320" spans="19:19">
      <c r="S320"/>
    </row>
    <row r="321" spans="19:19">
      <c r="S321"/>
    </row>
    <row r="322" spans="19:19">
      <c r="S322"/>
    </row>
    <row r="323" spans="19:19">
      <c r="S323"/>
    </row>
    <row r="324" spans="19:19">
      <c r="S324"/>
    </row>
    <row r="325" spans="19:19">
      <c r="S325"/>
    </row>
    <row r="326" spans="19:19">
      <c r="S326"/>
    </row>
    <row r="327" spans="19:19">
      <c r="S327"/>
    </row>
    <row r="328" spans="19:19">
      <c r="S328"/>
    </row>
    <row r="329" spans="19:19">
      <c r="S329"/>
    </row>
    <row r="330" spans="19:19">
      <c r="S330"/>
    </row>
    <row r="331" spans="19:19">
      <c r="S331"/>
    </row>
    <row r="332" spans="19:19">
      <c r="S332"/>
    </row>
    <row r="333" spans="19:19">
      <c r="S333"/>
    </row>
    <row r="334" spans="19:19">
      <c r="S334"/>
    </row>
    <row r="335" spans="19:19">
      <c r="S335"/>
    </row>
    <row r="336" spans="19:19">
      <c r="S336"/>
    </row>
    <row r="337" spans="19:19">
      <c r="S337"/>
    </row>
    <row r="338" spans="19:19">
      <c r="S338"/>
    </row>
    <row r="339" spans="19:19">
      <c r="S339"/>
    </row>
    <row r="340" spans="19:19">
      <c r="S340"/>
    </row>
    <row r="341" spans="19:19">
      <c r="S341"/>
    </row>
    <row r="342" spans="19:19">
      <c r="S342"/>
    </row>
    <row r="343" spans="19:19">
      <c r="S343"/>
    </row>
    <row r="344" spans="19:19">
      <c r="S344"/>
    </row>
    <row r="345" spans="19:19">
      <c r="S345"/>
    </row>
    <row r="346" spans="19:19">
      <c r="S346"/>
    </row>
    <row r="347" spans="19:19">
      <c r="S347"/>
    </row>
    <row r="348" spans="19:19">
      <c r="S348"/>
    </row>
    <row r="349" spans="19:19">
      <c r="S349"/>
    </row>
    <row r="350" spans="19:19">
      <c r="S350"/>
    </row>
    <row r="351" spans="19:19">
      <c r="S351"/>
    </row>
    <row r="352" spans="19:19">
      <c r="S352"/>
    </row>
    <row r="353" spans="19:19">
      <c r="S353"/>
    </row>
    <row r="354" spans="19:19">
      <c r="S354"/>
    </row>
    <row r="355" spans="19:19">
      <c r="S355"/>
    </row>
    <row r="356" spans="19:19">
      <c r="S356"/>
    </row>
    <row r="357" spans="19:19">
      <c r="S357"/>
    </row>
    <row r="358" spans="19:19">
      <c r="S358"/>
    </row>
    <row r="359" spans="19:19">
      <c r="S359"/>
    </row>
    <row r="360" spans="19:19">
      <c r="S360"/>
    </row>
    <row r="361" spans="19:19">
      <c r="S361"/>
    </row>
    <row r="362" spans="19:19">
      <c r="S362"/>
    </row>
    <row r="363" spans="19:19">
      <c r="S363"/>
    </row>
    <row r="364" spans="19:19">
      <c r="S364"/>
    </row>
    <row r="365" spans="19:19">
      <c r="S365"/>
    </row>
    <row r="366" spans="19:19">
      <c r="S366"/>
    </row>
    <row r="367" spans="19:19">
      <c r="S367"/>
    </row>
    <row r="368" spans="19:19">
      <c r="S368"/>
    </row>
    <row r="369" spans="19:19">
      <c r="S369"/>
    </row>
    <row r="370" spans="19:19">
      <c r="S370"/>
    </row>
    <row r="371" spans="19:19">
      <c r="S371"/>
    </row>
    <row r="372" spans="19:19">
      <c r="S372"/>
    </row>
    <row r="373" spans="19:19">
      <c r="S373"/>
    </row>
    <row r="374" spans="19:19">
      <c r="S374"/>
    </row>
    <row r="375" spans="19:19">
      <c r="S375"/>
    </row>
    <row r="376" spans="19:19">
      <c r="S376"/>
    </row>
    <row r="377" spans="19:19">
      <c r="S377"/>
    </row>
    <row r="378" spans="19:19">
      <c r="S378"/>
    </row>
    <row r="379" spans="19:19">
      <c r="S379"/>
    </row>
    <row r="380" spans="19:19">
      <c r="S380"/>
    </row>
    <row r="381" spans="19:19">
      <c r="S381"/>
    </row>
    <row r="382" spans="19:19">
      <c r="S382"/>
    </row>
    <row r="383" spans="19:19">
      <c r="S383"/>
    </row>
    <row r="384" spans="19:19">
      <c r="S384"/>
    </row>
    <row r="385" spans="19:19">
      <c r="S385"/>
    </row>
    <row r="386" spans="19:19">
      <c r="S386"/>
    </row>
    <row r="387" spans="19:19">
      <c r="S387"/>
    </row>
    <row r="388" spans="19:19">
      <c r="S388"/>
    </row>
    <row r="389" spans="19:19">
      <c r="S389"/>
    </row>
    <row r="390" spans="19:19">
      <c r="S390"/>
    </row>
    <row r="391" spans="19:19">
      <c r="S391"/>
    </row>
    <row r="392" spans="19:19">
      <c r="S392"/>
    </row>
    <row r="393" spans="19:19">
      <c r="S393"/>
    </row>
    <row r="394" spans="19:19">
      <c r="S394"/>
    </row>
    <row r="395" spans="19:19">
      <c r="S395"/>
    </row>
    <row r="396" spans="19:19">
      <c r="S396"/>
    </row>
    <row r="397" spans="19:19">
      <c r="S397"/>
    </row>
    <row r="398" spans="19:19">
      <c r="S398"/>
    </row>
    <row r="399" spans="19:19">
      <c r="S399"/>
    </row>
    <row r="400" spans="19:19">
      <c r="S400"/>
    </row>
    <row r="401" spans="19:19">
      <c r="S401"/>
    </row>
    <row r="402" spans="19:19">
      <c r="S402"/>
    </row>
    <row r="403" spans="19:19">
      <c r="S403"/>
    </row>
    <row r="404" spans="19:19">
      <c r="S404"/>
    </row>
    <row r="405" spans="19:19">
      <c r="S405"/>
    </row>
    <row r="406" spans="19:19">
      <c r="S406"/>
    </row>
    <row r="407" spans="19:19">
      <c r="S407"/>
    </row>
    <row r="408" spans="19:19">
      <c r="S408"/>
    </row>
    <row r="409" spans="19:19">
      <c r="S409"/>
    </row>
    <row r="410" spans="19:19">
      <c r="S410"/>
    </row>
    <row r="411" spans="19:19">
      <c r="S411"/>
    </row>
    <row r="412" spans="19:19">
      <c r="S412"/>
    </row>
    <row r="413" spans="19:19">
      <c r="S413"/>
    </row>
    <row r="414" spans="19:19">
      <c r="S414"/>
    </row>
    <row r="415" spans="19:19">
      <c r="S415"/>
    </row>
    <row r="416" spans="19:19">
      <c r="S416"/>
    </row>
    <row r="417" spans="19:19">
      <c r="S417"/>
    </row>
    <row r="418" spans="19:19">
      <c r="S418"/>
    </row>
    <row r="419" spans="19:19">
      <c r="S419"/>
    </row>
    <row r="420" spans="19:19">
      <c r="S420"/>
    </row>
    <row r="421" spans="19:19">
      <c r="S421"/>
    </row>
    <row r="422" spans="19:19">
      <c r="S422"/>
    </row>
    <row r="423" spans="19:19">
      <c r="S423"/>
    </row>
    <row r="424" spans="19:19">
      <c r="S424"/>
    </row>
    <row r="425" spans="19:19">
      <c r="S425"/>
    </row>
    <row r="426" spans="19:19">
      <c r="S426"/>
    </row>
    <row r="427" spans="19:19">
      <c r="S427"/>
    </row>
    <row r="428" spans="19:19">
      <c r="S428"/>
    </row>
    <row r="429" spans="19:19">
      <c r="S429"/>
    </row>
    <row r="430" spans="19:19">
      <c r="S430"/>
    </row>
    <row r="431" spans="19:19">
      <c r="S431"/>
    </row>
    <row r="432" spans="19:19">
      <c r="S432"/>
    </row>
    <row r="433" spans="19:19">
      <c r="S433"/>
    </row>
    <row r="434" spans="19:19">
      <c r="S434"/>
    </row>
    <row r="435" spans="19:19">
      <c r="S435"/>
    </row>
    <row r="436" spans="19:19">
      <c r="S436"/>
    </row>
    <row r="437" spans="19:19">
      <c r="S437"/>
    </row>
    <row r="438" spans="19:19">
      <c r="S438"/>
    </row>
    <row r="439" spans="19:19">
      <c r="S439"/>
    </row>
    <row r="440" spans="19:19">
      <c r="S440"/>
    </row>
    <row r="441" spans="19:19">
      <c r="S441"/>
    </row>
    <row r="442" spans="19:19">
      <c r="S442"/>
    </row>
    <row r="443" spans="19:19">
      <c r="S443"/>
    </row>
    <row r="444" spans="19:19">
      <c r="S444"/>
    </row>
    <row r="445" spans="19:19">
      <c r="S445"/>
    </row>
    <row r="446" spans="19:19">
      <c r="S446"/>
    </row>
    <row r="447" spans="19:19">
      <c r="S447"/>
    </row>
    <row r="448" spans="19:19">
      <c r="S448"/>
    </row>
    <row r="449" spans="19:19">
      <c r="S449"/>
    </row>
    <row r="450" spans="19:19">
      <c r="S450"/>
    </row>
    <row r="451" spans="19:19">
      <c r="S451"/>
    </row>
    <row r="452" spans="19:19">
      <c r="S452"/>
    </row>
    <row r="453" spans="19:19">
      <c r="S453"/>
    </row>
    <row r="454" spans="19:19">
      <c r="S454"/>
    </row>
    <row r="455" spans="19:19">
      <c r="S455"/>
    </row>
    <row r="456" spans="19:19">
      <c r="S456"/>
    </row>
    <row r="457" spans="19:19">
      <c r="S457"/>
    </row>
    <row r="458" spans="19:19">
      <c r="S458"/>
    </row>
    <row r="459" spans="19:19">
      <c r="S459"/>
    </row>
    <row r="460" spans="19:19">
      <c r="S460"/>
    </row>
    <row r="461" spans="19:19">
      <c r="S461"/>
    </row>
    <row r="462" spans="19:19">
      <c r="S462"/>
    </row>
    <row r="463" spans="19:19">
      <c r="S463"/>
    </row>
    <row r="464" spans="19:19">
      <c r="S464"/>
    </row>
    <row r="465" spans="19:19">
      <c r="S465"/>
    </row>
    <row r="466" spans="19:19">
      <c r="S466"/>
    </row>
    <row r="467" spans="19:19">
      <c r="S467"/>
    </row>
    <row r="468" spans="19:19">
      <c r="S468"/>
    </row>
    <row r="469" spans="19:19">
      <c r="S469"/>
    </row>
    <row r="470" spans="19:19">
      <c r="S470"/>
    </row>
    <row r="471" spans="19:19">
      <c r="S471"/>
    </row>
    <row r="472" spans="19:19">
      <c r="S472"/>
    </row>
    <row r="473" spans="19:19">
      <c r="S473"/>
    </row>
    <row r="474" spans="19:19">
      <c r="S474"/>
    </row>
    <row r="475" spans="19:19">
      <c r="S475"/>
    </row>
    <row r="476" spans="19:19">
      <c r="S476"/>
    </row>
    <row r="477" spans="19:19">
      <c r="S477"/>
    </row>
    <row r="478" spans="19:19">
      <c r="S478"/>
    </row>
    <row r="479" spans="19:19">
      <c r="S479"/>
    </row>
    <row r="480" spans="19:19">
      <c r="S480"/>
    </row>
    <row r="481" spans="19:19">
      <c r="S481"/>
    </row>
    <row r="482" spans="19:19">
      <c r="S482"/>
    </row>
    <row r="483" spans="19:19">
      <c r="S483"/>
    </row>
    <row r="484" spans="19:19">
      <c r="S484"/>
    </row>
    <row r="485" spans="19:19">
      <c r="S485"/>
    </row>
    <row r="486" spans="19:19">
      <c r="S486"/>
    </row>
    <row r="487" spans="19:19">
      <c r="S487"/>
    </row>
    <row r="488" spans="19:19">
      <c r="S488"/>
    </row>
    <row r="489" spans="19:19">
      <c r="S489"/>
    </row>
    <row r="490" spans="19:19">
      <c r="S490"/>
    </row>
    <row r="491" spans="19:19">
      <c r="S491"/>
    </row>
    <row r="492" spans="19:19">
      <c r="S492"/>
    </row>
    <row r="493" spans="19:19">
      <c r="S493"/>
    </row>
    <row r="494" spans="19:19">
      <c r="S494"/>
    </row>
    <row r="495" spans="19:19">
      <c r="S495"/>
    </row>
    <row r="496" spans="19:19">
      <c r="S496"/>
    </row>
    <row r="497" spans="19:19">
      <c r="S497"/>
    </row>
    <row r="498" spans="19:19">
      <c r="S498"/>
    </row>
    <row r="499" spans="19:19">
      <c r="S499"/>
    </row>
    <row r="500" spans="19:19">
      <c r="S500"/>
    </row>
    <row r="501" spans="19:19">
      <c r="S501"/>
    </row>
    <row r="502" spans="19:19">
      <c r="S502"/>
    </row>
    <row r="503" spans="19:19">
      <c r="S503"/>
    </row>
    <row r="504" spans="19:19">
      <c r="S504"/>
    </row>
    <row r="505" spans="19:19">
      <c r="S505"/>
    </row>
    <row r="506" spans="19:19">
      <c r="S506"/>
    </row>
    <row r="507" spans="19:19">
      <c r="S507"/>
    </row>
    <row r="508" spans="19:19">
      <c r="S508"/>
    </row>
    <row r="509" spans="19:19">
      <c r="S509"/>
    </row>
    <row r="510" spans="19:19">
      <c r="S510"/>
    </row>
    <row r="511" spans="19:19">
      <c r="S511"/>
    </row>
    <row r="512" spans="19:19">
      <c r="S512"/>
    </row>
    <row r="513" spans="19:19">
      <c r="S513"/>
    </row>
    <row r="514" spans="19:19">
      <c r="S514"/>
    </row>
    <row r="515" spans="19:19">
      <c r="S515"/>
    </row>
    <row r="516" spans="19:19">
      <c r="S516"/>
    </row>
    <row r="517" spans="19:19">
      <c r="S517"/>
    </row>
    <row r="518" spans="19:19">
      <c r="S518"/>
    </row>
    <row r="519" spans="19:19">
      <c r="S519"/>
    </row>
    <row r="520" spans="19:19">
      <c r="S520"/>
    </row>
    <row r="521" spans="19:19">
      <c r="S521"/>
    </row>
    <row r="522" spans="19:19">
      <c r="S522"/>
    </row>
    <row r="523" spans="19:19">
      <c r="S523"/>
    </row>
    <row r="524" spans="19:19">
      <c r="S524"/>
    </row>
    <row r="525" spans="19:19">
      <c r="S525"/>
    </row>
    <row r="526" spans="19:19">
      <c r="S526"/>
    </row>
    <row r="527" spans="19:19">
      <c r="S527"/>
    </row>
    <row r="528" spans="19:19">
      <c r="S528"/>
    </row>
    <row r="529" spans="19:19">
      <c r="S529"/>
    </row>
    <row r="530" spans="19:19">
      <c r="S530"/>
    </row>
    <row r="531" spans="19:19">
      <c r="S531"/>
    </row>
    <row r="532" spans="19:19">
      <c r="S532"/>
    </row>
    <row r="533" spans="19:19">
      <c r="S533"/>
    </row>
    <row r="534" spans="19:19">
      <c r="S534"/>
    </row>
    <row r="535" spans="19:19">
      <c r="S535"/>
    </row>
    <row r="536" spans="19:19">
      <c r="S536"/>
    </row>
    <row r="537" spans="19:19">
      <c r="S537"/>
    </row>
    <row r="538" spans="19:19">
      <c r="S538"/>
    </row>
    <row r="539" spans="19:19">
      <c r="S539"/>
    </row>
    <row r="540" spans="19:19">
      <c r="S540"/>
    </row>
    <row r="541" spans="19:19">
      <c r="S541"/>
    </row>
    <row r="542" spans="19:19">
      <c r="S542"/>
    </row>
    <row r="543" spans="19:19">
      <c r="S543"/>
    </row>
    <row r="544" spans="19:19">
      <c r="S544"/>
    </row>
    <row r="545" spans="19:19">
      <c r="S545"/>
    </row>
    <row r="546" spans="19:19">
      <c r="S546"/>
    </row>
    <row r="547" spans="19:19">
      <c r="S547"/>
    </row>
    <row r="548" spans="19:19">
      <c r="S548"/>
    </row>
    <row r="549" spans="19:19">
      <c r="S549"/>
    </row>
    <row r="550" spans="19:19">
      <c r="S550"/>
    </row>
    <row r="551" spans="19:19">
      <c r="S551"/>
    </row>
    <row r="552" spans="19:19">
      <c r="S552"/>
    </row>
    <row r="553" spans="19:19">
      <c r="S553"/>
    </row>
    <row r="554" spans="19:19">
      <c r="S554"/>
    </row>
    <row r="555" spans="19:19">
      <c r="S555"/>
    </row>
    <row r="556" spans="19:19">
      <c r="S556"/>
    </row>
    <row r="557" spans="19:19">
      <c r="S557"/>
    </row>
    <row r="558" spans="19:19">
      <c r="S558"/>
    </row>
    <row r="559" spans="19:19">
      <c r="S559"/>
    </row>
    <row r="560" spans="19:19">
      <c r="S560"/>
    </row>
    <row r="561" spans="19:19">
      <c r="S561"/>
    </row>
    <row r="562" spans="19:19">
      <c r="S562"/>
    </row>
    <row r="563" spans="19:19">
      <c r="S563"/>
    </row>
    <row r="564" spans="19:19">
      <c r="S564"/>
    </row>
    <row r="565" spans="19:19">
      <c r="S565"/>
    </row>
    <row r="566" spans="19:19">
      <c r="S566"/>
    </row>
    <row r="567" spans="19:19">
      <c r="S567"/>
    </row>
    <row r="568" spans="19:19">
      <c r="S568"/>
    </row>
    <row r="569" spans="19:19">
      <c r="S569"/>
    </row>
    <row r="570" spans="19:19">
      <c r="S570"/>
    </row>
    <row r="571" spans="19:19">
      <c r="S571"/>
    </row>
    <row r="572" spans="19:19">
      <c r="S572"/>
    </row>
    <row r="573" spans="19:19">
      <c r="S573"/>
    </row>
    <row r="574" spans="19:19">
      <c r="S574"/>
    </row>
    <row r="575" spans="19:19">
      <c r="S575"/>
    </row>
    <row r="576" spans="19:19">
      <c r="S576"/>
    </row>
    <row r="577" spans="19:19">
      <c r="S577"/>
    </row>
    <row r="578" spans="19:19">
      <c r="S578"/>
    </row>
    <row r="579" spans="19:19">
      <c r="S579"/>
    </row>
    <row r="580" spans="19:19">
      <c r="S580"/>
    </row>
    <row r="581" spans="19:19">
      <c r="S581"/>
    </row>
    <row r="582" spans="19:19">
      <c r="S582"/>
    </row>
    <row r="583" spans="19:19">
      <c r="S583"/>
    </row>
    <row r="584" spans="19:19">
      <c r="S584"/>
    </row>
    <row r="585" spans="19:19">
      <c r="S585"/>
    </row>
    <row r="586" spans="19:19">
      <c r="S586"/>
    </row>
    <row r="587" spans="19:19">
      <c r="S587"/>
    </row>
    <row r="588" spans="19:19">
      <c r="S588"/>
    </row>
    <row r="589" spans="19:19">
      <c r="S589"/>
    </row>
    <row r="590" spans="19:19">
      <c r="S590"/>
    </row>
    <row r="591" spans="19:19">
      <c r="S591"/>
    </row>
    <row r="592" spans="19:19">
      <c r="S592"/>
    </row>
    <row r="593" spans="19:19">
      <c r="S593"/>
    </row>
    <row r="594" spans="19:19">
      <c r="S594"/>
    </row>
    <row r="595" spans="19:19">
      <c r="S595"/>
    </row>
    <row r="596" spans="19:19">
      <c r="S596"/>
    </row>
    <row r="597" spans="19:19">
      <c r="S597"/>
    </row>
    <row r="598" spans="19:19">
      <c r="S598"/>
    </row>
    <row r="599" spans="19:19">
      <c r="S599"/>
    </row>
    <row r="600" spans="19:19">
      <c r="S600"/>
    </row>
    <row r="601" spans="19:19">
      <c r="S601"/>
    </row>
    <row r="602" spans="19:19">
      <c r="S602"/>
    </row>
    <row r="603" spans="19:19">
      <c r="S603"/>
    </row>
    <row r="604" spans="19:19">
      <c r="S604"/>
    </row>
    <row r="605" spans="19:19">
      <c r="S605"/>
    </row>
    <row r="606" spans="19:19">
      <c r="S606"/>
    </row>
    <row r="607" spans="19:19">
      <c r="S607"/>
    </row>
    <row r="608" spans="19:19">
      <c r="S608"/>
    </row>
    <row r="609" spans="19:19">
      <c r="S609"/>
    </row>
    <row r="610" spans="19:19">
      <c r="S610"/>
    </row>
    <row r="611" spans="19:19">
      <c r="S611"/>
    </row>
    <row r="612" spans="19:19">
      <c r="S612"/>
    </row>
    <row r="613" spans="19:19">
      <c r="S613"/>
    </row>
    <row r="614" spans="19:19">
      <c r="S614"/>
    </row>
    <row r="615" spans="19:19">
      <c r="S615"/>
    </row>
    <row r="616" spans="19:19">
      <c r="S616"/>
    </row>
    <row r="617" spans="19:19">
      <c r="S617"/>
    </row>
    <row r="618" spans="19:19">
      <c r="S618"/>
    </row>
    <row r="619" spans="19:19">
      <c r="S619"/>
    </row>
    <row r="620" spans="19:19">
      <c r="S620"/>
    </row>
    <row r="621" spans="19:19">
      <c r="S621"/>
    </row>
    <row r="622" spans="19:19">
      <c r="S622"/>
    </row>
    <row r="623" spans="19:19">
      <c r="S623"/>
    </row>
    <row r="624" spans="19:19">
      <c r="S624"/>
    </row>
    <row r="625" spans="19:19">
      <c r="S625"/>
    </row>
    <row r="626" spans="19:19">
      <c r="S626"/>
    </row>
    <row r="627" spans="19:19">
      <c r="S627"/>
    </row>
    <row r="628" spans="19:19">
      <c r="S628"/>
    </row>
    <row r="629" spans="19:19">
      <c r="S629"/>
    </row>
    <row r="630" spans="19:19">
      <c r="S630"/>
    </row>
    <row r="631" spans="19:19">
      <c r="S631"/>
    </row>
    <row r="632" spans="19:19">
      <c r="S632"/>
    </row>
    <row r="633" spans="19:19">
      <c r="S633"/>
    </row>
    <row r="634" spans="19:19">
      <c r="S634"/>
    </row>
    <row r="635" spans="19:19">
      <c r="S635"/>
    </row>
    <row r="636" spans="19:19">
      <c r="S636"/>
    </row>
    <row r="637" spans="19:19">
      <c r="S637"/>
    </row>
    <row r="638" spans="19:19">
      <c r="S638"/>
    </row>
    <row r="639" spans="19:19">
      <c r="S639"/>
    </row>
    <row r="640" spans="19:19">
      <c r="S640"/>
    </row>
    <row r="641" spans="19:19">
      <c r="S641"/>
    </row>
    <row r="642" spans="19:19">
      <c r="S642"/>
    </row>
    <row r="643" spans="19:19">
      <c r="S643"/>
    </row>
    <row r="644" spans="19:19">
      <c r="S644"/>
    </row>
    <row r="645" spans="19:19">
      <c r="S645"/>
    </row>
    <row r="646" spans="19:19">
      <c r="S646"/>
    </row>
    <row r="647" spans="19:19">
      <c r="S647"/>
    </row>
    <row r="648" spans="19:19">
      <c r="S648"/>
    </row>
    <row r="649" spans="19:19">
      <c r="S649"/>
    </row>
    <row r="650" spans="19:19">
      <c r="S650"/>
    </row>
    <row r="651" spans="19:19">
      <c r="S651"/>
    </row>
    <row r="652" spans="19:19">
      <c r="S652"/>
    </row>
    <row r="653" spans="19:19">
      <c r="S653"/>
    </row>
    <row r="654" spans="19:19">
      <c r="S654"/>
    </row>
    <row r="655" spans="19:19">
      <c r="S655"/>
    </row>
    <row r="656" spans="19:19">
      <c r="S656"/>
    </row>
    <row r="657" spans="19:19">
      <c r="S657"/>
    </row>
    <row r="658" spans="19:19">
      <c r="S658"/>
    </row>
    <row r="659" spans="19:19">
      <c r="S659"/>
    </row>
    <row r="660" spans="19:19">
      <c r="S660"/>
    </row>
    <row r="661" spans="19:19">
      <c r="S661"/>
    </row>
    <row r="662" spans="19:19">
      <c r="S662"/>
    </row>
    <row r="663" spans="19:19">
      <c r="S663"/>
    </row>
    <row r="664" spans="19:19">
      <c r="S664"/>
    </row>
    <row r="665" spans="19:19">
      <c r="S665"/>
    </row>
    <row r="666" spans="19:19">
      <c r="S666"/>
    </row>
    <row r="667" spans="19:19">
      <c r="S667"/>
    </row>
    <row r="668" spans="19:19">
      <c r="S668"/>
    </row>
    <row r="669" spans="19:19">
      <c r="S669"/>
    </row>
    <row r="670" spans="19:19">
      <c r="S670"/>
    </row>
    <row r="671" spans="19:19">
      <c r="S671"/>
    </row>
    <row r="672" spans="19:19">
      <c r="S672"/>
    </row>
    <row r="673" spans="19:19">
      <c r="S673"/>
    </row>
    <row r="674" spans="19:19">
      <c r="S674"/>
    </row>
    <row r="675" spans="19:19">
      <c r="S675"/>
    </row>
    <row r="676" spans="19:19">
      <c r="S676"/>
    </row>
    <row r="677" spans="19:19">
      <c r="S677"/>
    </row>
    <row r="678" spans="19:19">
      <c r="S678"/>
    </row>
    <row r="679" spans="19:19">
      <c r="S679"/>
    </row>
    <row r="680" spans="19:19">
      <c r="S680"/>
    </row>
    <row r="681" spans="19:19">
      <c r="S681"/>
    </row>
    <row r="682" spans="19:19">
      <c r="S682"/>
    </row>
    <row r="683" spans="19:19">
      <c r="S683"/>
    </row>
    <row r="684" spans="19:19">
      <c r="S684"/>
    </row>
    <row r="685" spans="19:19">
      <c r="S685"/>
    </row>
    <row r="686" spans="19:19">
      <c r="S686"/>
    </row>
    <row r="687" spans="19:19">
      <c r="S687"/>
    </row>
    <row r="688" spans="19:19">
      <c r="S688"/>
    </row>
    <row r="689" spans="19:19">
      <c r="S689"/>
    </row>
    <row r="690" spans="19:19">
      <c r="S690"/>
    </row>
    <row r="691" spans="19:19">
      <c r="S691"/>
    </row>
    <row r="692" spans="19:19">
      <c r="S692"/>
    </row>
    <row r="693" spans="19:19">
      <c r="S693"/>
    </row>
    <row r="694" spans="19:19">
      <c r="S694"/>
    </row>
    <row r="695" spans="19:19">
      <c r="S695"/>
    </row>
    <row r="696" spans="19:19">
      <c r="S696"/>
    </row>
    <row r="697" spans="19:19">
      <c r="S697"/>
    </row>
    <row r="698" spans="19:19">
      <c r="S698"/>
    </row>
    <row r="699" spans="19:19">
      <c r="S699"/>
    </row>
    <row r="700" spans="19:19">
      <c r="S700"/>
    </row>
    <row r="701" spans="19:19">
      <c r="S701"/>
    </row>
    <row r="702" spans="19:19">
      <c r="S702"/>
    </row>
    <row r="703" spans="19:19">
      <c r="S703"/>
    </row>
    <row r="704" spans="19:19">
      <c r="S704"/>
    </row>
    <row r="705" spans="19:19">
      <c r="S705"/>
    </row>
    <row r="706" spans="19:19">
      <c r="S706"/>
    </row>
    <row r="707" spans="19:19">
      <c r="S707"/>
    </row>
    <row r="708" spans="19:19">
      <c r="S708"/>
    </row>
    <row r="709" spans="19:19">
      <c r="S709"/>
    </row>
    <row r="710" spans="19:19">
      <c r="S710"/>
    </row>
    <row r="711" spans="19:19">
      <c r="S711"/>
    </row>
    <row r="712" spans="19:19">
      <c r="S712"/>
    </row>
    <row r="713" spans="19:19">
      <c r="S713"/>
    </row>
    <row r="714" spans="19:19">
      <c r="S714"/>
    </row>
    <row r="715" spans="19:19">
      <c r="S715"/>
    </row>
    <row r="716" spans="19:19">
      <c r="S716"/>
    </row>
    <row r="717" spans="19:19">
      <c r="S717"/>
    </row>
    <row r="718" spans="19:19">
      <c r="S718"/>
    </row>
    <row r="719" spans="19:19">
      <c r="S719"/>
    </row>
    <row r="720" spans="19:19">
      <c r="S720"/>
    </row>
    <row r="721" spans="19:19">
      <c r="S721"/>
    </row>
    <row r="722" spans="19:19">
      <c r="S722"/>
    </row>
    <row r="723" spans="19:19">
      <c r="S723"/>
    </row>
    <row r="724" spans="19:19">
      <c r="S724"/>
    </row>
    <row r="725" spans="19:19">
      <c r="S725"/>
    </row>
    <row r="726" spans="19:19">
      <c r="S726"/>
    </row>
    <row r="727" spans="19:19">
      <c r="S727"/>
    </row>
    <row r="728" spans="19:19">
      <c r="S728"/>
    </row>
    <row r="729" spans="19:19">
      <c r="S729"/>
    </row>
    <row r="730" spans="19:19">
      <c r="S730"/>
    </row>
    <row r="731" spans="19:19">
      <c r="S731"/>
    </row>
    <row r="732" spans="19:19">
      <c r="S732"/>
    </row>
    <row r="733" spans="19:19">
      <c r="S733"/>
    </row>
    <row r="734" spans="19:19">
      <c r="S734"/>
    </row>
    <row r="735" spans="19:19">
      <c r="S735"/>
    </row>
    <row r="736" spans="19:19">
      <c r="S736"/>
    </row>
    <row r="737" spans="19:19">
      <c r="S737"/>
    </row>
    <row r="738" spans="19:19">
      <c r="S738"/>
    </row>
    <row r="739" spans="19:19">
      <c r="S739"/>
    </row>
  </sheetData>
  <mergeCells count="20">
    <mergeCell ref="AA31:AC31"/>
    <mergeCell ref="AE31:AG31"/>
    <mergeCell ref="V2:AG2"/>
    <mergeCell ref="V3:AG3"/>
    <mergeCell ref="V4:AG4"/>
    <mergeCell ref="AA5:AD5"/>
    <mergeCell ref="AE5:AG5"/>
    <mergeCell ref="V30:AB30"/>
    <mergeCell ref="AC30:AG30"/>
    <mergeCell ref="N2:O2"/>
    <mergeCell ref="N3:O3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AJ16870"/>
  <sheetViews>
    <sheetView rightToLeft="1" zoomScaleNormal="100" workbookViewId="0">
      <selection activeCell="E14" sqref="E14"/>
    </sheetView>
  </sheetViews>
  <sheetFormatPr defaultRowHeight="15"/>
  <cols>
    <col min="1" max="1" width="2" bestFit="1" customWidth="1"/>
    <col min="2" max="2" width="8.28515625" customWidth="1"/>
    <col min="3" max="3" width="7.85546875" hidden="1" customWidth="1"/>
    <col min="4" max="4" width="11.42578125" customWidth="1"/>
    <col min="5" max="5" width="11.5703125" customWidth="1"/>
    <col min="6" max="6" width="11.140625" customWidth="1"/>
    <col min="7" max="7" width="10.85546875" customWidth="1"/>
    <col min="8" max="8" width="12.7109375" customWidth="1"/>
    <col min="9" max="9" width="10.42578125" customWidth="1"/>
    <col min="10" max="10" width="14" customWidth="1"/>
    <col min="11" max="11" width="14.28515625" customWidth="1"/>
    <col min="12" max="12" width="10.7109375" hidden="1" customWidth="1"/>
    <col min="13" max="13" width="0" hidden="1" customWidth="1"/>
    <col min="14" max="14" width="10.140625" hidden="1" customWidth="1"/>
    <col min="15" max="15" width="9.140625" customWidth="1"/>
    <col min="16" max="16" width="8.42578125" customWidth="1"/>
    <col min="17" max="17" width="7.42578125" customWidth="1"/>
    <col min="18" max="18" width="0" hidden="1" customWidth="1"/>
    <col min="19" max="19" width="7.5703125" customWidth="1"/>
    <col min="20" max="20" width="8" customWidth="1"/>
    <col min="21" max="21" width="11.42578125" customWidth="1"/>
    <col min="22" max="22" width="16.85546875" customWidth="1"/>
    <col min="23" max="23" width="7" style="230" customWidth="1"/>
    <col min="24" max="24" width="3.5703125" customWidth="1"/>
    <col min="25" max="25" width="34.42578125" bestFit="1" customWidth="1"/>
    <col min="26" max="26" width="6" bestFit="1" customWidth="1"/>
    <col min="27" max="27" width="7.28515625" bestFit="1" customWidth="1"/>
    <col min="28" max="29" width="8.28515625" bestFit="1" customWidth="1"/>
    <col min="30" max="30" width="11.28515625" bestFit="1" customWidth="1"/>
    <col min="31" max="31" width="11.85546875" bestFit="1" customWidth="1"/>
    <col min="32" max="32" width="13.85546875" bestFit="1" customWidth="1"/>
    <col min="33" max="33" width="16" bestFit="1" customWidth="1"/>
    <col min="34" max="34" width="16.85546875" bestFit="1" customWidth="1"/>
    <col min="35" max="35" width="16.7109375" bestFit="1" customWidth="1"/>
    <col min="36" max="36" width="11.140625" style="307" bestFit="1" customWidth="1"/>
  </cols>
  <sheetData>
    <row r="1" spans="1:36" ht="18">
      <c r="A1" s="190"/>
      <c r="B1" s="193"/>
      <c r="C1" s="193"/>
      <c r="D1" s="193"/>
      <c r="E1" s="193"/>
      <c r="F1" s="190"/>
      <c r="G1" s="190"/>
      <c r="H1" s="231"/>
      <c r="I1" s="231"/>
      <c r="J1" s="231"/>
      <c r="K1" s="231"/>
      <c r="L1" s="231"/>
      <c r="M1" s="231"/>
      <c r="N1" s="231"/>
      <c r="O1" s="231"/>
      <c r="P1" s="192"/>
      <c r="Q1" s="192"/>
      <c r="R1" s="192"/>
      <c r="S1" s="192"/>
      <c r="T1" s="193"/>
      <c r="U1" s="192"/>
      <c r="V1" s="192"/>
      <c r="X1" s="79" t="s">
        <v>0</v>
      </c>
      <c r="Y1" s="118"/>
      <c r="Z1" s="79"/>
      <c r="AA1" s="79"/>
      <c r="AB1" s="79"/>
      <c r="AC1" s="79"/>
      <c r="AD1" s="79"/>
      <c r="AE1" s="79"/>
      <c r="AF1" s="79"/>
      <c r="AG1" s="79"/>
      <c r="AH1" s="79"/>
      <c r="AI1" s="82">
        <v>27</v>
      </c>
      <c r="AJ1" s="181" t="s">
        <v>185</v>
      </c>
    </row>
    <row r="2" spans="1:36" ht="37.5" customHeight="1">
      <c r="A2" s="190"/>
      <c r="B2" s="193"/>
      <c r="C2" s="193"/>
      <c r="D2" s="193"/>
      <c r="E2" s="193"/>
      <c r="F2" s="190"/>
      <c r="G2" s="285" t="s">
        <v>188</v>
      </c>
      <c r="H2" s="320" t="s">
        <v>167</v>
      </c>
      <c r="I2" s="319" t="s">
        <v>189</v>
      </c>
      <c r="J2" s="319" t="s">
        <v>187</v>
      </c>
      <c r="K2" s="319" t="s">
        <v>190</v>
      </c>
      <c r="L2" s="298"/>
      <c r="M2" s="297"/>
      <c r="N2" s="297"/>
      <c r="O2" s="401" t="s">
        <v>191</v>
      </c>
      <c r="P2" s="402"/>
      <c r="Q2" s="192"/>
      <c r="R2" s="192"/>
      <c r="S2" s="192"/>
      <c r="T2" s="193"/>
      <c r="U2" s="193"/>
      <c r="V2" s="192"/>
      <c r="X2" s="359" t="s">
        <v>136</v>
      </c>
      <c r="Y2" s="359"/>
      <c r="Z2" s="359"/>
      <c r="AA2" s="359"/>
      <c r="AB2" s="359"/>
      <c r="AC2" s="359"/>
      <c r="AD2" s="359"/>
      <c r="AE2" s="359"/>
      <c r="AF2" s="359"/>
      <c r="AG2" s="359"/>
      <c r="AH2" s="359"/>
      <c r="AI2" s="359"/>
      <c r="AJ2" s="182"/>
    </row>
    <row r="3" spans="1:36" ht="42" customHeight="1">
      <c r="A3" s="190"/>
      <c r="B3" s="193"/>
      <c r="C3" s="193"/>
      <c r="D3" s="193"/>
      <c r="E3" s="193"/>
      <c r="F3" s="190"/>
      <c r="G3" s="297">
        <f>Table4[[#Totals],[رقم المستخلص]]</f>
        <v>1</v>
      </c>
      <c r="H3" s="283">
        <f>SUM(E11:E380)</f>
        <v>518225.66000000003</v>
      </c>
      <c r="I3" s="283">
        <f>SUM(M11:M380)</f>
        <v>0</v>
      </c>
      <c r="J3" s="283">
        <f>SUM(N11:N29)</f>
        <v>472314.37700000004</v>
      </c>
      <c r="K3" s="283">
        <f>SUM(F11:F380)+146770</f>
        <v>172681.283</v>
      </c>
      <c r="L3" s="297"/>
      <c r="M3" s="297"/>
      <c r="N3" s="297"/>
      <c r="O3" s="403">
        <f ca="1">SUM(T11:T379)+74500</f>
        <v>98500</v>
      </c>
      <c r="P3" s="403"/>
      <c r="Q3" s="192"/>
      <c r="R3" s="192"/>
      <c r="S3" s="192"/>
      <c r="T3" s="193"/>
      <c r="U3" s="192"/>
      <c r="V3" s="192"/>
      <c r="X3" s="359" t="s">
        <v>52</v>
      </c>
      <c r="Y3" s="359"/>
      <c r="Z3" s="359"/>
      <c r="AA3" s="359"/>
      <c r="AB3" s="359"/>
      <c r="AC3" s="359"/>
      <c r="AD3" s="359"/>
      <c r="AE3" s="359"/>
      <c r="AF3" s="359"/>
      <c r="AG3" s="359"/>
      <c r="AH3" s="359"/>
      <c r="AI3" s="359"/>
      <c r="AJ3" s="182"/>
    </row>
    <row r="4" spans="1:36" ht="16.5" thickBot="1">
      <c r="A4" s="190"/>
      <c r="B4" s="193"/>
      <c r="C4" s="193"/>
      <c r="D4" s="193"/>
      <c r="E4" s="193"/>
      <c r="F4" s="190"/>
      <c r="G4" s="190"/>
      <c r="H4" s="268"/>
      <c r="I4" s="231"/>
      <c r="J4" s="231"/>
      <c r="K4" s="231"/>
      <c r="L4" s="231"/>
      <c r="M4" s="231"/>
      <c r="N4" s="231"/>
      <c r="O4" s="231"/>
      <c r="P4" s="192"/>
      <c r="Q4" s="192"/>
      <c r="R4" s="193"/>
      <c r="S4" s="193"/>
      <c r="T4" s="193"/>
      <c r="U4" s="192"/>
      <c r="V4" s="192"/>
      <c r="X4" s="359" t="s">
        <v>118</v>
      </c>
      <c r="Y4" s="359"/>
      <c r="Z4" s="359"/>
      <c r="AA4" s="359"/>
      <c r="AB4" s="359"/>
      <c r="AC4" s="359"/>
      <c r="AD4" s="359"/>
      <c r="AE4" s="359"/>
      <c r="AF4" s="359"/>
      <c r="AG4" s="359"/>
      <c r="AH4" s="359"/>
      <c r="AI4" s="359"/>
      <c r="AJ4" s="182"/>
    </row>
    <row r="5" spans="1:36" ht="17.25" thickTop="1" thickBot="1">
      <c r="A5" s="190"/>
      <c r="B5" s="193"/>
      <c r="C5" s="193"/>
      <c r="D5" s="193"/>
      <c r="E5" s="193"/>
      <c r="F5" s="190"/>
      <c r="G5" s="190"/>
      <c r="H5" s="268"/>
      <c r="I5" s="268"/>
      <c r="J5" s="268"/>
      <c r="K5" s="231"/>
      <c r="L5" s="231"/>
      <c r="M5" s="231"/>
      <c r="N5" s="231"/>
      <c r="O5" s="231"/>
      <c r="P5" s="192"/>
      <c r="Q5" s="192"/>
      <c r="R5" s="193"/>
      <c r="S5" s="193"/>
      <c r="T5" s="193"/>
      <c r="U5" s="192"/>
      <c r="V5" s="192"/>
      <c r="X5" s="47" t="s">
        <v>4</v>
      </c>
      <c r="Y5" s="160" t="s">
        <v>47</v>
      </c>
      <c r="Z5" s="160" t="s">
        <v>6</v>
      </c>
      <c r="AA5" s="160" t="s">
        <v>21</v>
      </c>
      <c r="AB5" s="160" t="s">
        <v>29</v>
      </c>
      <c r="AC5" s="360" t="s">
        <v>7</v>
      </c>
      <c r="AD5" s="360"/>
      <c r="AE5" s="360"/>
      <c r="AF5" s="361"/>
      <c r="AG5" s="362" t="s">
        <v>33</v>
      </c>
      <c r="AH5" s="363"/>
      <c r="AI5" s="363"/>
      <c r="AJ5" s="182"/>
    </row>
    <row r="6" spans="1:36" ht="16.5" thickTop="1">
      <c r="A6" s="190"/>
      <c r="B6" s="193"/>
      <c r="C6" s="193"/>
      <c r="D6" s="193"/>
      <c r="E6" s="193"/>
      <c r="F6" s="190"/>
      <c r="G6" s="190"/>
      <c r="H6" s="231"/>
      <c r="I6" s="268"/>
      <c r="J6" s="231"/>
      <c r="K6" s="231"/>
      <c r="L6" s="231"/>
      <c r="M6" s="231"/>
      <c r="N6" s="231"/>
      <c r="O6" s="231"/>
      <c r="P6" s="192"/>
      <c r="Q6" s="192"/>
      <c r="R6" s="193"/>
      <c r="S6" s="193"/>
      <c r="T6" s="193"/>
      <c r="U6" s="192"/>
      <c r="V6" s="192"/>
      <c r="X6" s="1"/>
      <c r="Y6" s="29"/>
      <c r="Z6" s="85" t="s">
        <v>8</v>
      </c>
      <c r="AA6" s="85" t="s">
        <v>20</v>
      </c>
      <c r="AB6" s="85" t="s">
        <v>30</v>
      </c>
      <c r="AC6" s="63" t="s">
        <v>27</v>
      </c>
      <c r="AD6" s="64" t="s">
        <v>25</v>
      </c>
      <c r="AE6" s="65" t="s">
        <v>31</v>
      </c>
      <c r="AF6" s="66" t="s">
        <v>25</v>
      </c>
      <c r="AG6" s="64" t="s">
        <v>35</v>
      </c>
      <c r="AH6" s="119" t="s">
        <v>36</v>
      </c>
      <c r="AI6" s="65" t="s">
        <v>34</v>
      </c>
      <c r="AJ6" s="183">
        <v>1</v>
      </c>
    </row>
    <row r="7" spans="1:36" ht="18">
      <c r="A7" s="190"/>
      <c r="B7" s="193"/>
      <c r="C7" s="193"/>
      <c r="D7" s="193"/>
      <c r="E7" s="193"/>
      <c r="F7" s="190"/>
      <c r="G7" s="190"/>
      <c r="H7" s="231"/>
      <c r="I7" s="231"/>
      <c r="J7" s="268"/>
      <c r="K7" s="231"/>
      <c r="L7" s="231"/>
      <c r="M7" s="231"/>
      <c r="N7" s="231"/>
      <c r="O7" s="231"/>
      <c r="P7" s="192"/>
      <c r="Q7" s="192"/>
      <c r="R7" s="193"/>
      <c r="S7" s="193"/>
      <c r="T7" s="193"/>
      <c r="U7" s="192"/>
      <c r="V7" s="192"/>
      <c r="X7" s="1"/>
      <c r="Y7" s="2" t="s">
        <v>41</v>
      </c>
      <c r="Z7" s="29" t="s">
        <v>8</v>
      </c>
      <c r="AA7" s="29" t="s">
        <v>42</v>
      </c>
      <c r="AB7" s="29" t="s">
        <v>9</v>
      </c>
      <c r="AC7" s="67" t="s">
        <v>28</v>
      </c>
      <c r="AD7" s="68" t="s">
        <v>26</v>
      </c>
      <c r="AE7" s="69" t="s">
        <v>10</v>
      </c>
      <c r="AF7" s="70" t="s">
        <v>32</v>
      </c>
      <c r="AG7" s="90" t="s">
        <v>28</v>
      </c>
      <c r="AH7" s="91" t="s">
        <v>37</v>
      </c>
      <c r="AI7" s="176" t="s">
        <v>38</v>
      </c>
      <c r="AJ7" s="182"/>
    </row>
    <row r="8" spans="1:36" ht="18">
      <c r="A8" s="190"/>
      <c r="B8" s="231"/>
      <c r="C8" s="231"/>
      <c r="D8" s="231"/>
      <c r="E8" s="231"/>
      <c r="F8" s="231"/>
      <c r="G8" s="231"/>
      <c r="H8" s="231"/>
      <c r="I8" s="231"/>
      <c r="J8" s="268"/>
      <c r="K8" s="231"/>
      <c r="L8" s="231"/>
      <c r="M8" s="231"/>
      <c r="N8" s="231"/>
      <c r="O8" s="231"/>
      <c r="P8" s="192"/>
      <c r="Q8" s="192"/>
      <c r="R8" s="193"/>
      <c r="S8" s="193"/>
      <c r="T8" s="193"/>
      <c r="U8" s="192"/>
      <c r="V8" s="192"/>
      <c r="X8" s="1">
        <v>1</v>
      </c>
      <c r="Y8" s="2" t="s">
        <v>43</v>
      </c>
      <c r="Z8" s="2"/>
      <c r="AA8" s="2"/>
      <c r="AB8" s="3">
        <v>750</v>
      </c>
      <c r="AC8" s="56">
        <v>0</v>
      </c>
      <c r="AD8" s="5">
        <f>AC8*AB8</f>
        <v>0</v>
      </c>
      <c r="AE8" s="59">
        <v>541.97</v>
      </c>
      <c r="AF8" s="7">
        <f>AE8*AB8</f>
        <v>406477.5</v>
      </c>
      <c r="AG8" s="5">
        <f>AD8</f>
        <v>0</v>
      </c>
      <c r="AH8" s="8">
        <f>AF8</f>
        <v>406477.5</v>
      </c>
      <c r="AI8" s="177">
        <f>AG8+AH8</f>
        <v>406477.5</v>
      </c>
      <c r="AJ8" s="182"/>
    </row>
    <row r="9" spans="1:36" ht="18">
      <c r="A9" s="190"/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192"/>
      <c r="Q9" s="192"/>
      <c r="R9" s="193"/>
      <c r="S9" s="193"/>
      <c r="T9" s="193"/>
      <c r="U9" s="192"/>
      <c r="V9" s="192"/>
      <c r="X9" s="1">
        <v>2</v>
      </c>
      <c r="Y9" s="2" t="s">
        <v>44</v>
      </c>
      <c r="Z9" s="2"/>
      <c r="AA9" s="2"/>
      <c r="AB9" s="3">
        <v>200</v>
      </c>
      <c r="AC9" s="56">
        <v>0</v>
      </c>
      <c r="AD9" s="5">
        <f t="shared" ref="AD9:AD12" si="0">AC9*AB9</f>
        <v>0</v>
      </c>
      <c r="AE9" s="59">
        <v>33.880000000000003</v>
      </c>
      <c r="AF9" s="7">
        <f t="shared" ref="AF9:AF12" si="1">AE9*AB9</f>
        <v>6776.0000000000009</v>
      </c>
      <c r="AG9" s="5">
        <f t="shared" ref="AG9:AG12" si="2">AD9</f>
        <v>0</v>
      </c>
      <c r="AH9" s="8">
        <f t="shared" ref="AH9:AH12" si="3">AF9</f>
        <v>6776.0000000000009</v>
      </c>
      <c r="AI9" s="177">
        <f t="shared" ref="AI9:AI12" si="4">AG9+AH9</f>
        <v>6776.0000000000009</v>
      </c>
      <c r="AJ9" s="182"/>
    </row>
    <row r="10" spans="1:36" ht="65.25" customHeight="1">
      <c r="A10" s="199" t="s">
        <v>137</v>
      </c>
      <c r="B10" s="233" t="s">
        <v>160</v>
      </c>
      <c r="C10" s="201"/>
      <c r="D10" s="200" t="s">
        <v>158</v>
      </c>
      <c r="E10" s="201" t="s">
        <v>167</v>
      </c>
      <c r="F10" s="201" t="s">
        <v>157</v>
      </c>
      <c r="G10" s="201" t="s">
        <v>163</v>
      </c>
      <c r="H10" s="201" t="s">
        <v>151</v>
      </c>
      <c r="I10" s="200" t="s">
        <v>143</v>
      </c>
      <c r="J10" s="201" t="s">
        <v>172</v>
      </c>
      <c r="K10" s="201" t="s">
        <v>153</v>
      </c>
      <c r="L10" s="201" t="s">
        <v>150</v>
      </c>
      <c r="M10" s="201" t="s">
        <v>152</v>
      </c>
      <c r="N10" s="201"/>
      <c r="O10" s="201" t="s">
        <v>145</v>
      </c>
      <c r="P10" s="267" t="s">
        <v>146</v>
      </c>
      <c r="Q10" s="201" t="s">
        <v>147</v>
      </c>
      <c r="R10" s="201" t="s">
        <v>148</v>
      </c>
      <c r="S10" s="201" t="s">
        <v>181</v>
      </c>
      <c r="T10" s="201" t="s">
        <v>149</v>
      </c>
      <c r="U10" s="201" t="s">
        <v>170</v>
      </c>
      <c r="V10" s="201" t="s">
        <v>183</v>
      </c>
      <c r="X10" s="1"/>
      <c r="Y10" s="129" t="s">
        <v>119</v>
      </c>
      <c r="Z10" s="2"/>
      <c r="AA10" s="2"/>
      <c r="AB10" s="3"/>
      <c r="AC10" s="56"/>
      <c r="AD10" s="5">
        <f t="shared" si="0"/>
        <v>0</v>
      </c>
      <c r="AE10" s="59"/>
      <c r="AF10" s="7">
        <f t="shared" si="1"/>
        <v>0</v>
      </c>
      <c r="AG10" s="5">
        <f t="shared" si="2"/>
        <v>0</v>
      </c>
      <c r="AH10" s="8">
        <f t="shared" si="3"/>
        <v>0</v>
      </c>
      <c r="AI10" s="177">
        <f t="shared" si="4"/>
        <v>0</v>
      </c>
      <c r="AJ10" s="182"/>
    </row>
    <row r="11" spans="1:36" ht="25.5" customHeight="1">
      <c r="A11" s="383">
        <v>1</v>
      </c>
      <c r="B11" s="385">
        <v>1</v>
      </c>
      <c r="C11" s="385">
        <f>B11+10000</f>
        <v>10001</v>
      </c>
      <c r="D11" s="387">
        <f>VLOOKUP(B11,W:AJ,12,FALSE)</f>
        <v>518225.66000000003</v>
      </c>
      <c r="E11" s="387">
        <f>VLOOKUP(C11,W:AJ,12,FALSE)</f>
        <v>518225.66000000003</v>
      </c>
      <c r="F11" s="387">
        <f>D11*0.05</f>
        <v>25911.283000000003</v>
      </c>
      <c r="G11" s="387">
        <v>20000</v>
      </c>
      <c r="H11" s="387">
        <f>+E11-F11-G11</f>
        <v>472314.37700000004</v>
      </c>
      <c r="I11" s="390">
        <v>43464</v>
      </c>
      <c r="J11" s="292">
        <f>+I11+30</f>
        <v>43494</v>
      </c>
      <c r="K11" s="195">
        <f>+H11*0.5</f>
        <v>236157.18850000002</v>
      </c>
      <c r="L11" s="249">
        <f ca="1">TODAY()</f>
        <v>43548</v>
      </c>
      <c r="M11" s="196">
        <f>IF(P11&gt;0,K11,0)</f>
        <v>0</v>
      </c>
      <c r="N11" s="196">
        <f>IF(P11=0,K11,"")</f>
        <v>236157.18850000002</v>
      </c>
      <c r="O11" s="295" t="str">
        <f ca="1">IFERROR(DATEDIF(L11,J11,"d"),"")</f>
        <v/>
      </c>
      <c r="P11" s="295"/>
      <c r="Q11" s="294"/>
      <c r="R11" s="252">
        <f ca="1">DATEDIF(J11,L11,"d")-15</f>
        <v>39</v>
      </c>
      <c r="S11" s="252">
        <f ca="1">IF(P11=0,R11,0)</f>
        <v>39</v>
      </c>
      <c r="T11" s="294">
        <f ca="1">S11*500</f>
        <v>19500</v>
      </c>
      <c r="U11" s="196">
        <f ca="1">+T11+K11</f>
        <v>255657.18850000002</v>
      </c>
      <c r="V11" s="423" t="s">
        <v>184</v>
      </c>
      <c r="X11" s="1"/>
      <c r="Y11" s="2" t="s">
        <v>120</v>
      </c>
      <c r="Z11" s="2"/>
      <c r="AA11" s="2"/>
      <c r="AB11" s="3">
        <v>120</v>
      </c>
      <c r="AC11" s="56">
        <v>0</v>
      </c>
      <c r="AD11" s="5">
        <f t="shared" si="0"/>
        <v>0</v>
      </c>
      <c r="AE11" s="59">
        <v>170.32</v>
      </c>
      <c r="AF11" s="7">
        <f t="shared" si="1"/>
        <v>20438.399999999998</v>
      </c>
      <c r="AG11" s="5">
        <f t="shared" si="2"/>
        <v>0</v>
      </c>
      <c r="AH11" s="8">
        <f t="shared" si="3"/>
        <v>20438.399999999998</v>
      </c>
      <c r="AI11" s="177">
        <f t="shared" si="4"/>
        <v>20438.399999999998</v>
      </c>
      <c r="AJ11" s="182"/>
    </row>
    <row r="12" spans="1:36" ht="25.5" customHeight="1" thickBot="1">
      <c r="A12" s="384"/>
      <c r="B12" s="386"/>
      <c r="C12" s="386"/>
      <c r="D12" s="388"/>
      <c r="E12" s="388"/>
      <c r="F12" s="389"/>
      <c r="G12" s="389"/>
      <c r="H12" s="389"/>
      <c r="I12" s="384"/>
      <c r="J12" s="226">
        <f>+I11+60</f>
        <v>43524</v>
      </c>
      <c r="K12" s="197">
        <f>+H11*0.5</f>
        <v>236157.18850000002</v>
      </c>
      <c r="L12" s="249">
        <f ca="1">TODAY()</f>
        <v>43548</v>
      </c>
      <c r="M12" s="198">
        <f t="shared" ref="M12" si="5">IF(P12&gt;0,K12,0)</f>
        <v>0</v>
      </c>
      <c r="N12" s="196">
        <f t="shared" ref="N12" si="6">IF(P12=0,K12,"")</f>
        <v>236157.18850000002</v>
      </c>
      <c r="O12" s="296" t="str">
        <f ca="1">IFERROR(DATEDIF(L12,J12,"d"),"")</f>
        <v/>
      </c>
      <c r="P12" s="253"/>
      <c r="Q12" s="254"/>
      <c r="R12" s="252">
        <f ca="1">DATEDIF(J12,L12,"d")-15</f>
        <v>9</v>
      </c>
      <c r="S12" s="255">
        <f ca="1">IF(P12=0,R12,0)</f>
        <v>9</v>
      </c>
      <c r="T12" s="293">
        <f ca="1">IFERROR(S12*500,"")</f>
        <v>4500</v>
      </c>
      <c r="U12" s="257"/>
      <c r="V12" s="424"/>
      <c r="X12" s="10"/>
      <c r="Y12" s="11" t="s">
        <v>121</v>
      </c>
      <c r="Z12" s="11"/>
      <c r="AA12" s="11"/>
      <c r="AB12" s="12">
        <v>540</v>
      </c>
      <c r="AC12" s="57">
        <v>0</v>
      </c>
      <c r="AD12" s="5">
        <f t="shared" si="0"/>
        <v>0</v>
      </c>
      <c r="AE12" s="60">
        <v>156.54400000000001</v>
      </c>
      <c r="AF12" s="7">
        <f t="shared" si="1"/>
        <v>84533.760000000009</v>
      </c>
      <c r="AG12" s="5">
        <f t="shared" si="2"/>
        <v>0</v>
      </c>
      <c r="AH12" s="8">
        <f t="shared" si="3"/>
        <v>84533.760000000009</v>
      </c>
      <c r="AI12" s="177">
        <f t="shared" si="4"/>
        <v>84533.760000000009</v>
      </c>
      <c r="AJ12" s="182"/>
    </row>
    <row r="13" spans="1:36" ht="19.5" thickTop="1" thickBot="1">
      <c r="W13" s="230">
        <f>AJ6</f>
        <v>1</v>
      </c>
      <c r="X13" s="154"/>
      <c r="Y13" s="20" t="s">
        <v>50</v>
      </c>
      <c r="Z13" s="20"/>
      <c r="AA13" s="20"/>
      <c r="AB13" s="21"/>
      <c r="AC13" s="58">
        <f t="shared" ref="AC13:AI13" si="7">SUM(AC8:AC12)</f>
        <v>0</v>
      </c>
      <c r="AD13" s="23">
        <f t="shared" si="7"/>
        <v>0</v>
      </c>
      <c r="AE13" s="61">
        <f t="shared" si="7"/>
        <v>902.71400000000006</v>
      </c>
      <c r="AF13" s="25">
        <f t="shared" si="7"/>
        <v>518225.66000000003</v>
      </c>
      <c r="AG13" s="23">
        <f t="shared" si="7"/>
        <v>0</v>
      </c>
      <c r="AH13" s="26">
        <f t="shared" si="7"/>
        <v>518225.66000000003</v>
      </c>
      <c r="AI13" s="37">
        <f t="shared" si="7"/>
        <v>518225.66000000003</v>
      </c>
      <c r="AJ13" s="182"/>
    </row>
    <row r="14" spans="1:36" ht="18.75" thickTop="1">
      <c r="X14" s="47"/>
      <c r="Y14" s="159" t="s">
        <v>48</v>
      </c>
      <c r="Z14" s="159"/>
      <c r="AA14" s="159"/>
      <c r="AB14" s="49">
        <v>0</v>
      </c>
      <c r="AC14" s="50">
        <v>0</v>
      </c>
      <c r="AD14" s="51">
        <v>0</v>
      </c>
      <c r="AE14" s="53">
        <v>0</v>
      </c>
      <c r="AF14" s="51">
        <v>0</v>
      </c>
      <c r="AG14" s="51">
        <v>0</v>
      </c>
      <c r="AH14" s="51">
        <v>0</v>
      </c>
      <c r="AI14" s="179">
        <v>0</v>
      </c>
      <c r="AJ14" s="182"/>
    </row>
    <row r="15" spans="1:36" ht="18">
      <c r="X15" s="1">
        <v>4</v>
      </c>
      <c r="Y15" s="2" t="s">
        <v>45</v>
      </c>
      <c r="Z15" s="2"/>
      <c r="AA15" s="2"/>
      <c r="AB15" s="3">
        <v>20</v>
      </c>
      <c r="AC15" s="4">
        <v>0</v>
      </c>
      <c r="AD15" s="5">
        <f t="shared" ref="AD15:AD17" si="8">AC15*AB15</f>
        <v>0</v>
      </c>
      <c r="AE15" s="6">
        <v>0</v>
      </c>
      <c r="AF15" s="5">
        <f t="shared" ref="AF15:AF17" si="9">AE15*AB15</f>
        <v>0</v>
      </c>
      <c r="AG15" s="5">
        <f t="shared" ref="AG15:AG17" si="10">AD15</f>
        <v>0</v>
      </c>
      <c r="AH15" s="5">
        <f t="shared" ref="AH15:AH17" si="11">AF15</f>
        <v>0</v>
      </c>
      <c r="AI15" s="177">
        <f t="shared" ref="AI15:AI17" si="12">AG15+AH15</f>
        <v>0</v>
      </c>
      <c r="AJ15" s="182"/>
    </row>
    <row r="16" spans="1:36" ht="18">
      <c r="X16" s="1">
        <v>5</v>
      </c>
      <c r="Y16" s="2" t="s">
        <v>46</v>
      </c>
      <c r="Z16" s="2"/>
      <c r="AA16" s="2"/>
      <c r="AB16" s="3">
        <v>1</v>
      </c>
      <c r="AC16" s="4">
        <v>0</v>
      </c>
      <c r="AD16" s="5">
        <f t="shared" si="8"/>
        <v>0</v>
      </c>
      <c r="AE16" s="6"/>
      <c r="AF16" s="5">
        <f t="shared" si="9"/>
        <v>0</v>
      </c>
      <c r="AG16" s="5">
        <f t="shared" si="10"/>
        <v>0</v>
      </c>
      <c r="AH16" s="5">
        <f t="shared" si="11"/>
        <v>0</v>
      </c>
      <c r="AI16" s="177">
        <f t="shared" si="12"/>
        <v>0</v>
      </c>
      <c r="AJ16" s="182"/>
    </row>
    <row r="17" spans="23:36" ht="18">
      <c r="X17" s="1">
        <v>6</v>
      </c>
      <c r="Y17" s="2"/>
      <c r="Z17" s="2"/>
      <c r="AA17" s="2"/>
      <c r="AB17" s="3"/>
      <c r="AC17" s="4"/>
      <c r="AD17" s="5">
        <f t="shared" si="8"/>
        <v>0</v>
      </c>
      <c r="AE17" s="6"/>
      <c r="AF17" s="5">
        <f t="shared" si="9"/>
        <v>0</v>
      </c>
      <c r="AG17" s="5">
        <f t="shared" si="10"/>
        <v>0</v>
      </c>
      <c r="AH17" s="5">
        <f t="shared" si="11"/>
        <v>0</v>
      </c>
      <c r="AI17" s="177">
        <f t="shared" si="12"/>
        <v>0</v>
      </c>
      <c r="AJ17" s="182"/>
    </row>
    <row r="18" spans="23:36" ht="18">
      <c r="X18" s="10"/>
      <c r="Y18" s="11"/>
      <c r="Z18" s="11"/>
      <c r="AA18" s="11"/>
      <c r="AB18" s="12"/>
      <c r="AC18" s="13"/>
      <c r="AD18" s="52"/>
      <c r="AE18" s="15"/>
      <c r="AF18" s="52"/>
      <c r="AG18" s="52"/>
      <c r="AH18" s="52"/>
      <c r="AI18" s="178"/>
      <c r="AJ18" s="182"/>
    </row>
    <row r="19" spans="23:36" ht="18.75" thickBot="1">
      <c r="X19" s="32"/>
      <c r="Y19" s="33" t="s">
        <v>49</v>
      </c>
      <c r="Z19" s="33"/>
      <c r="AA19" s="33"/>
      <c r="AB19" s="34"/>
      <c r="AC19" s="34">
        <f t="shared" ref="AC19:AI19" si="13">SUM(AC14:AC18)</f>
        <v>0</v>
      </c>
      <c r="AD19" s="34">
        <f t="shared" si="13"/>
        <v>0</v>
      </c>
      <c r="AE19" s="34">
        <f t="shared" si="13"/>
        <v>0</v>
      </c>
      <c r="AF19" s="34">
        <f t="shared" si="13"/>
        <v>0</v>
      </c>
      <c r="AG19" s="34">
        <f t="shared" si="13"/>
        <v>0</v>
      </c>
      <c r="AH19" s="34">
        <f t="shared" si="13"/>
        <v>0</v>
      </c>
      <c r="AI19" s="180">
        <f t="shared" si="13"/>
        <v>0</v>
      </c>
      <c r="AJ19" s="182"/>
    </row>
    <row r="20" spans="23:36" ht="19.5" thickTop="1" thickBot="1">
      <c r="W20" s="230">
        <f>W13+10000</f>
        <v>10001</v>
      </c>
      <c r="X20" s="154"/>
      <c r="Y20" s="20" t="s">
        <v>11</v>
      </c>
      <c r="Z20" s="20"/>
      <c r="AA20" s="36"/>
      <c r="AB20" s="21"/>
      <c r="AC20" s="22">
        <v>0</v>
      </c>
      <c r="AD20" s="23">
        <f>AD13+AD19</f>
        <v>0</v>
      </c>
      <c r="AE20" s="37">
        <v>0</v>
      </c>
      <c r="AF20" s="55">
        <f>AF13+AF19</f>
        <v>518225.66000000003</v>
      </c>
      <c r="AG20" s="39">
        <f>AG13+AG19</f>
        <v>0</v>
      </c>
      <c r="AH20" s="40">
        <f>AH13+AH19</f>
        <v>518225.66000000003</v>
      </c>
      <c r="AI20" s="37">
        <f>AI13+AI19</f>
        <v>518225.66000000003</v>
      </c>
      <c r="AJ20" s="182"/>
    </row>
    <row r="21" spans="23:36" ht="18.75" thickTop="1">
      <c r="X21" s="28"/>
      <c r="Y21" s="41" t="s">
        <v>12</v>
      </c>
      <c r="Z21" s="29">
        <v>0</v>
      </c>
      <c r="AA21" s="29">
        <v>0</v>
      </c>
      <c r="AB21" s="30">
        <v>0</v>
      </c>
      <c r="AC21" s="30">
        <v>0</v>
      </c>
      <c r="AD21" s="30">
        <v>0</v>
      </c>
      <c r="AE21" s="30">
        <v>0</v>
      </c>
      <c r="AF21" s="30">
        <v>0</v>
      </c>
      <c r="AG21" s="30">
        <v>0</v>
      </c>
      <c r="AH21" s="31">
        <v>0</v>
      </c>
      <c r="AI21" s="31">
        <v>0</v>
      </c>
      <c r="AJ21" s="182"/>
    </row>
    <row r="22" spans="23:36" ht="18">
      <c r="X22" s="1"/>
      <c r="Y22" s="43" t="s">
        <v>89</v>
      </c>
      <c r="Z22" s="2"/>
      <c r="AA22" s="2"/>
      <c r="AB22" s="3"/>
      <c r="AC22" s="3">
        <v>0</v>
      </c>
      <c r="AD22" s="44">
        <f>AD13*10%</f>
        <v>0</v>
      </c>
      <c r="AE22" s="44">
        <v>0</v>
      </c>
      <c r="AF22" s="44">
        <f>AI13*5%</f>
        <v>25911.283000000003</v>
      </c>
      <c r="AG22" s="44">
        <f>AG13*10%</f>
        <v>0</v>
      </c>
      <c r="AH22" s="31">
        <v>25911.279999999999</v>
      </c>
      <c r="AI22" s="45">
        <f>AF22</f>
        <v>25911.283000000003</v>
      </c>
      <c r="AJ22" s="182"/>
    </row>
    <row r="23" spans="23:36" ht="18">
      <c r="X23" s="1"/>
      <c r="Y23" s="71" t="s">
        <v>101</v>
      </c>
      <c r="Z23" s="2"/>
      <c r="AA23" s="2"/>
      <c r="AB23" s="3"/>
      <c r="AC23" s="3"/>
      <c r="AD23" s="44"/>
      <c r="AE23" s="44"/>
      <c r="AF23" s="44"/>
      <c r="AG23" s="44">
        <v>0</v>
      </c>
      <c r="AH23" s="45">
        <v>0</v>
      </c>
      <c r="AI23" s="45">
        <f>AG23+AH23</f>
        <v>0</v>
      </c>
      <c r="AJ23" s="182"/>
    </row>
    <row r="24" spans="23:36" ht="18">
      <c r="X24" s="1"/>
      <c r="Y24" s="43" t="s">
        <v>66</v>
      </c>
      <c r="Z24" s="2"/>
      <c r="AA24" s="2"/>
      <c r="AB24" s="3"/>
      <c r="AC24" s="3"/>
      <c r="AD24" s="44"/>
      <c r="AE24" s="44"/>
      <c r="AF24" s="44"/>
      <c r="AG24" s="44">
        <v>0</v>
      </c>
      <c r="AH24" s="45">
        <v>0</v>
      </c>
      <c r="AI24" s="45">
        <f t="shared" ref="AI24:AI27" si="14">AG24+AH24</f>
        <v>0</v>
      </c>
      <c r="AJ24" s="182"/>
    </row>
    <row r="25" spans="23:36" ht="18">
      <c r="X25" s="1"/>
      <c r="Y25" s="71" t="s">
        <v>57</v>
      </c>
      <c r="Z25" s="2"/>
      <c r="AA25" s="2"/>
      <c r="AB25" s="3"/>
      <c r="AC25" s="3"/>
      <c r="AD25" s="44"/>
      <c r="AE25" s="44"/>
      <c r="AF25" s="44"/>
      <c r="AG25" s="44">
        <v>0</v>
      </c>
      <c r="AH25" s="45">
        <v>0</v>
      </c>
      <c r="AI25" s="45">
        <f t="shared" si="14"/>
        <v>0</v>
      </c>
      <c r="AJ25" s="182"/>
    </row>
    <row r="26" spans="23:36" ht="18">
      <c r="X26" s="1"/>
      <c r="Y26" s="62" t="s">
        <v>122</v>
      </c>
      <c r="Z26" s="2"/>
      <c r="AA26" s="2"/>
      <c r="AB26" s="3"/>
      <c r="AC26" s="3"/>
      <c r="AD26" s="44"/>
      <c r="AE26" s="44"/>
      <c r="AF26" s="44"/>
      <c r="AG26" s="44">
        <v>0</v>
      </c>
      <c r="AH26" s="45">
        <v>20000</v>
      </c>
      <c r="AI26" s="45">
        <f t="shared" si="14"/>
        <v>20000</v>
      </c>
      <c r="AJ26" s="182"/>
    </row>
    <row r="27" spans="23:36" ht="18">
      <c r="X27" s="1"/>
      <c r="Y27" s="43" t="s">
        <v>54</v>
      </c>
      <c r="Z27" s="2"/>
      <c r="AA27" s="2"/>
      <c r="AB27" s="3"/>
      <c r="AC27" s="3"/>
      <c r="AD27" s="44"/>
      <c r="AE27" s="44"/>
      <c r="AF27" s="44"/>
      <c r="AG27" s="44">
        <v>0</v>
      </c>
      <c r="AH27" s="45">
        <v>0</v>
      </c>
      <c r="AI27" s="45">
        <f t="shared" si="14"/>
        <v>0</v>
      </c>
      <c r="AJ27" s="182"/>
    </row>
    <row r="28" spans="23:36" ht="18.75" thickBot="1">
      <c r="X28" s="111"/>
      <c r="Y28" s="72" t="s">
        <v>13</v>
      </c>
      <c r="Z28" s="72"/>
      <c r="AA28" s="72"/>
      <c r="AB28" s="73"/>
      <c r="AC28" s="73"/>
      <c r="AD28" s="73"/>
      <c r="AE28" s="73"/>
      <c r="AF28" s="73"/>
      <c r="AG28" s="74">
        <f>SUM(AG21:AG27)</f>
        <v>0</v>
      </c>
      <c r="AH28" s="75">
        <f>SUM(AH21:AH27)</f>
        <v>45911.28</v>
      </c>
      <c r="AI28" s="75">
        <f>SUM(AI21:AI27)</f>
        <v>45911.283000000003</v>
      </c>
      <c r="AJ28" s="182"/>
    </row>
    <row r="29" spans="23:36" ht="19.5" thickTop="1" thickBot="1">
      <c r="X29" s="154"/>
      <c r="Y29" s="20" t="s">
        <v>14</v>
      </c>
      <c r="Z29" s="20"/>
      <c r="AA29" s="20"/>
      <c r="AB29" s="21"/>
      <c r="AC29" s="21"/>
      <c r="AD29" s="21"/>
      <c r="AE29" s="21"/>
      <c r="AF29" s="21" t="s">
        <v>63</v>
      </c>
      <c r="AG29" s="21">
        <v>104972.16</v>
      </c>
      <c r="AH29" s="121">
        <v>321816.74</v>
      </c>
      <c r="AI29" s="38">
        <f>AI20-AI28</f>
        <v>472314.37700000004</v>
      </c>
      <c r="AJ29" s="182"/>
    </row>
    <row r="30" spans="23:36" ht="17.25" thickTop="1" thickBot="1">
      <c r="X30" s="365" t="s">
        <v>16</v>
      </c>
      <c r="Y30" s="366"/>
      <c r="Z30" s="366"/>
      <c r="AA30" s="366"/>
      <c r="AB30" s="366"/>
      <c r="AC30" s="366"/>
      <c r="AD30" s="367"/>
      <c r="AE30" s="123"/>
      <c r="AF30" s="124"/>
      <c r="AG30" s="125">
        <v>43385</v>
      </c>
      <c r="AH30" s="125">
        <v>43416</v>
      </c>
      <c r="AI30" s="124"/>
      <c r="AJ30" s="182"/>
    </row>
    <row r="31" spans="23:36" ht="18.75" thickTop="1">
      <c r="X31" s="153"/>
      <c r="Y31" s="153" t="s">
        <v>17</v>
      </c>
      <c r="Z31" s="153"/>
      <c r="AA31" s="153" t="s">
        <v>18</v>
      </c>
      <c r="AB31" s="153"/>
      <c r="AC31" s="368" t="s">
        <v>19</v>
      </c>
      <c r="AD31" s="368"/>
      <c r="AE31" s="368"/>
      <c r="AF31" s="158"/>
      <c r="AG31" s="368" t="s">
        <v>19</v>
      </c>
      <c r="AH31" s="368"/>
      <c r="AI31" s="368"/>
      <c r="AJ31" s="182"/>
    </row>
    <row r="32" spans="23:36">
      <c r="AJ32" s="182"/>
    </row>
    <row r="33" spans="36:36">
      <c r="AJ33" s="182"/>
    </row>
    <row r="34" spans="36:36">
      <c r="AJ34" s="182"/>
    </row>
    <row r="35" spans="36:36">
      <c r="AJ35" s="182"/>
    </row>
    <row r="36" spans="36:36">
      <c r="AJ36" s="182"/>
    </row>
    <row r="37" spans="36:36">
      <c r="AJ37" s="182"/>
    </row>
    <row r="38" spans="36:36">
      <c r="AJ38" s="182"/>
    </row>
    <row r="39" spans="36:36">
      <c r="AJ39" s="182"/>
    </row>
    <row r="40" spans="36:36">
      <c r="AJ40" s="182"/>
    </row>
    <row r="41" spans="36:36">
      <c r="AJ41" s="182"/>
    </row>
    <row r="42" spans="36:36">
      <c r="AJ42" s="182"/>
    </row>
    <row r="43" spans="36:36">
      <c r="AJ43" s="182"/>
    </row>
    <row r="44" spans="36:36">
      <c r="AJ44" s="182"/>
    </row>
    <row r="45" spans="36:36">
      <c r="AJ45" s="182"/>
    </row>
    <row r="46" spans="36:36">
      <c r="AJ46" s="182"/>
    </row>
    <row r="47" spans="36:36">
      <c r="AJ47" s="182"/>
    </row>
    <row r="48" spans="36:36">
      <c r="AJ48" s="182"/>
    </row>
    <row r="49" spans="36:36">
      <c r="AJ49" s="182"/>
    </row>
    <row r="50" spans="36:36">
      <c r="AJ50" s="182"/>
    </row>
    <row r="51" spans="36:36">
      <c r="AJ51" s="182"/>
    </row>
    <row r="52" spans="36:36">
      <c r="AJ52" s="182"/>
    </row>
    <row r="53" spans="36:36">
      <c r="AJ53" s="182"/>
    </row>
    <row r="54" spans="36:36">
      <c r="AJ54" s="182"/>
    </row>
    <row r="55" spans="36:36">
      <c r="AJ55" s="182"/>
    </row>
    <row r="56" spans="36:36">
      <c r="AJ56" s="182"/>
    </row>
    <row r="57" spans="36:36">
      <c r="AJ57" s="182"/>
    </row>
    <row r="58" spans="36:36">
      <c r="AJ58" s="182"/>
    </row>
    <row r="59" spans="36:36">
      <c r="AJ59" s="182"/>
    </row>
    <row r="60" spans="36:36">
      <c r="AJ60" s="182"/>
    </row>
    <row r="61" spans="36:36">
      <c r="AJ61" s="182"/>
    </row>
    <row r="62" spans="36:36">
      <c r="AJ62" s="182"/>
    </row>
    <row r="63" spans="36:36">
      <c r="AJ63" s="182"/>
    </row>
    <row r="64" spans="36:36">
      <c r="AJ64" s="182"/>
    </row>
    <row r="65" spans="36:36">
      <c r="AJ65" s="182"/>
    </row>
    <row r="66" spans="36:36">
      <c r="AJ66" s="182"/>
    </row>
    <row r="67" spans="36:36">
      <c r="AJ67" s="182"/>
    </row>
    <row r="68" spans="36:36">
      <c r="AJ68" s="182"/>
    </row>
    <row r="69" spans="36:36">
      <c r="AJ69" s="182"/>
    </row>
    <row r="70" spans="36:36">
      <c r="AJ70" s="182"/>
    </row>
    <row r="71" spans="36:36">
      <c r="AJ71" s="182"/>
    </row>
    <row r="72" spans="36:36">
      <c r="AJ72" s="182"/>
    </row>
    <row r="73" spans="36:36">
      <c r="AJ73" s="182"/>
    </row>
    <row r="74" spans="36:36">
      <c r="AJ74" s="182"/>
    </row>
    <row r="75" spans="36:36">
      <c r="AJ75" s="182"/>
    </row>
    <row r="76" spans="36:36">
      <c r="AJ76" s="182"/>
    </row>
    <row r="77" spans="36:36">
      <c r="AJ77" s="182"/>
    </row>
    <row r="78" spans="36:36">
      <c r="AJ78" s="182"/>
    </row>
    <row r="79" spans="36:36">
      <c r="AJ79" s="182"/>
    </row>
    <row r="80" spans="36:36">
      <c r="AJ80" s="182"/>
    </row>
    <row r="81" spans="36:36">
      <c r="AJ81" s="182"/>
    </row>
    <row r="82" spans="36:36">
      <c r="AJ82" s="182"/>
    </row>
    <row r="83" spans="36:36">
      <c r="AJ83" s="182"/>
    </row>
    <row r="84" spans="36:36">
      <c r="AJ84" s="182"/>
    </row>
    <row r="85" spans="36:36">
      <c r="AJ85" s="182"/>
    </row>
    <row r="86" spans="36:36">
      <c r="AJ86" s="182"/>
    </row>
    <row r="87" spans="36:36">
      <c r="AJ87" s="182"/>
    </row>
    <row r="88" spans="36:36">
      <c r="AJ88" s="182"/>
    </row>
    <row r="89" spans="36:36">
      <c r="AJ89" s="182"/>
    </row>
    <row r="90" spans="36:36">
      <c r="AJ90" s="182"/>
    </row>
    <row r="91" spans="36:36">
      <c r="AJ91" s="182"/>
    </row>
    <row r="92" spans="36:36">
      <c r="AJ92" s="182"/>
    </row>
    <row r="93" spans="36:36">
      <c r="AJ93" s="182"/>
    </row>
    <row r="94" spans="36:36">
      <c r="AJ94" s="182"/>
    </row>
    <row r="95" spans="36:36">
      <c r="AJ95" s="182"/>
    </row>
    <row r="96" spans="36:36">
      <c r="AJ96" s="182"/>
    </row>
    <row r="97" spans="36:36">
      <c r="AJ97" s="182"/>
    </row>
    <row r="98" spans="36:36">
      <c r="AJ98" s="182"/>
    </row>
    <row r="99" spans="36:36">
      <c r="AJ99" s="182"/>
    </row>
    <row r="100" spans="36:36">
      <c r="AJ100" s="182"/>
    </row>
    <row r="101" spans="36:36">
      <c r="AJ101" s="182"/>
    </row>
    <row r="102" spans="36:36">
      <c r="AJ102" s="182"/>
    </row>
    <row r="103" spans="36:36">
      <c r="AJ103" s="182"/>
    </row>
    <row r="104" spans="36:36">
      <c r="AJ104" s="182"/>
    </row>
    <row r="105" spans="36:36">
      <c r="AJ105" s="182"/>
    </row>
    <row r="106" spans="36:36">
      <c r="AJ106" s="182"/>
    </row>
    <row r="107" spans="36:36">
      <c r="AJ107" s="182"/>
    </row>
    <row r="108" spans="36:36">
      <c r="AJ108" s="182"/>
    </row>
    <row r="109" spans="36:36">
      <c r="AJ109" s="182"/>
    </row>
    <row r="110" spans="36:36">
      <c r="AJ110" s="182"/>
    </row>
    <row r="111" spans="36:36">
      <c r="AJ111" s="182"/>
    </row>
    <row r="112" spans="36:36">
      <c r="AJ112" s="182"/>
    </row>
    <row r="113" spans="36:36">
      <c r="AJ113" s="182"/>
    </row>
    <row r="114" spans="36:36">
      <c r="AJ114" s="182"/>
    </row>
    <row r="115" spans="36:36">
      <c r="AJ115" s="182"/>
    </row>
    <row r="116" spans="36:36">
      <c r="AJ116" s="182"/>
    </row>
    <row r="117" spans="36:36">
      <c r="AJ117" s="182"/>
    </row>
    <row r="118" spans="36:36">
      <c r="AJ118" s="182"/>
    </row>
    <row r="119" spans="36:36">
      <c r="AJ119" s="182"/>
    </row>
    <row r="120" spans="36:36">
      <c r="AJ120" s="182"/>
    </row>
    <row r="121" spans="36:36">
      <c r="AJ121" s="182"/>
    </row>
    <row r="122" spans="36:36">
      <c r="AJ122" s="182"/>
    </row>
    <row r="123" spans="36:36">
      <c r="AJ123" s="182"/>
    </row>
    <row r="124" spans="36:36">
      <c r="AJ124" s="182"/>
    </row>
    <row r="125" spans="36:36">
      <c r="AJ125" s="182"/>
    </row>
    <row r="126" spans="36:36">
      <c r="AJ126" s="182"/>
    </row>
    <row r="127" spans="36:36">
      <c r="AJ127" s="182"/>
    </row>
    <row r="128" spans="36:36">
      <c r="AJ128" s="182"/>
    </row>
    <row r="129" spans="36:36">
      <c r="AJ129" s="182"/>
    </row>
    <row r="130" spans="36:36">
      <c r="AJ130" s="182"/>
    </row>
    <row r="131" spans="36:36">
      <c r="AJ131" s="182"/>
    </row>
    <row r="132" spans="36:36">
      <c r="AJ132" s="182"/>
    </row>
    <row r="133" spans="36:36">
      <c r="AJ133" s="182"/>
    </row>
    <row r="134" spans="36:36">
      <c r="AJ134" s="182"/>
    </row>
    <row r="135" spans="36:36">
      <c r="AJ135" s="182"/>
    </row>
    <row r="136" spans="36:36">
      <c r="AJ136" s="182"/>
    </row>
    <row r="137" spans="36:36">
      <c r="AJ137" s="182"/>
    </row>
    <row r="138" spans="36:36">
      <c r="AJ138" s="182"/>
    </row>
    <row r="139" spans="36:36">
      <c r="AJ139" s="182"/>
    </row>
    <row r="140" spans="36:36">
      <c r="AJ140" s="182"/>
    </row>
    <row r="141" spans="36:36">
      <c r="AJ141" s="182"/>
    </row>
    <row r="142" spans="36:36">
      <c r="AJ142" s="182"/>
    </row>
    <row r="143" spans="36:36">
      <c r="AJ143" s="182"/>
    </row>
    <row r="144" spans="36:36">
      <c r="AJ144" s="182"/>
    </row>
    <row r="145" spans="36:36">
      <c r="AJ145" s="182"/>
    </row>
    <row r="146" spans="36:36">
      <c r="AJ146" s="182"/>
    </row>
    <row r="147" spans="36:36">
      <c r="AJ147" s="182"/>
    </row>
    <row r="148" spans="36:36">
      <c r="AJ148" s="182"/>
    </row>
    <row r="149" spans="36:36">
      <c r="AJ149" s="182"/>
    </row>
    <row r="150" spans="36:36">
      <c r="AJ150" s="182"/>
    </row>
    <row r="151" spans="36:36">
      <c r="AJ151" s="182"/>
    </row>
    <row r="152" spans="36:36">
      <c r="AJ152" s="182"/>
    </row>
    <row r="153" spans="36:36">
      <c r="AJ153" s="182"/>
    </row>
    <row r="154" spans="36:36">
      <c r="AJ154" s="182"/>
    </row>
    <row r="155" spans="36:36">
      <c r="AJ155" s="182"/>
    </row>
    <row r="156" spans="36:36">
      <c r="AJ156" s="182"/>
    </row>
    <row r="157" spans="36:36">
      <c r="AJ157" s="182"/>
    </row>
    <row r="158" spans="36:36">
      <c r="AJ158" s="182"/>
    </row>
    <row r="159" spans="36:36">
      <c r="AJ159" s="182"/>
    </row>
    <row r="160" spans="36:36">
      <c r="AJ160" s="182"/>
    </row>
    <row r="161" spans="36:36">
      <c r="AJ161" s="182"/>
    </row>
    <row r="162" spans="36:36">
      <c r="AJ162" s="182"/>
    </row>
    <row r="163" spans="36:36">
      <c r="AJ163" s="182"/>
    </row>
    <row r="164" spans="36:36">
      <c r="AJ164" s="182"/>
    </row>
    <row r="165" spans="36:36">
      <c r="AJ165" s="182"/>
    </row>
    <row r="166" spans="36:36">
      <c r="AJ166" s="182"/>
    </row>
    <row r="167" spans="36:36">
      <c r="AJ167" s="182"/>
    </row>
    <row r="168" spans="36:36">
      <c r="AJ168" s="182"/>
    </row>
    <row r="169" spans="36:36">
      <c r="AJ169" s="182"/>
    </row>
    <row r="170" spans="36:36">
      <c r="AJ170" s="182"/>
    </row>
    <row r="171" spans="36:36">
      <c r="AJ171" s="182"/>
    </row>
    <row r="172" spans="36:36">
      <c r="AJ172" s="182"/>
    </row>
    <row r="173" spans="36:36">
      <c r="AJ173" s="182"/>
    </row>
    <row r="174" spans="36:36">
      <c r="AJ174" s="182"/>
    </row>
    <row r="175" spans="36:36">
      <c r="AJ175" s="182"/>
    </row>
    <row r="176" spans="36:36">
      <c r="AJ176" s="182"/>
    </row>
    <row r="177" spans="36:36">
      <c r="AJ177" s="182"/>
    </row>
    <row r="178" spans="36:36">
      <c r="AJ178" s="182"/>
    </row>
    <row r="179" spans="36:36">
      <c r="AJ179" s="182"/>
    </row>
    <row r="180" spans="36:36">
      <c r="AJ180" s="182"/>
    </row>
    <row r="181" spans="36:36">
      <c r="AJ181" s="182"/>
    </row>
    <row r="182" spans="36:36">
      <c r="AJ182" s="182"/>
    </row>
    <row r="183" spans="36:36">
      <c r="AJ183" s="182"/>
    </row>
    <row r="184" spans="36:36">
      <c r="AJ184" s="182"/>
    </row>
    <row r="185" spans="36:36">
      <c r="AJ185" s="182"/>
    </row>
    <row r="186" spans="36:36">
      <c r="AJ186" s="182"/>
    </row>
    <row r="187" spans="36:36">
      <c r="AJ187" s="182"/>
    </row>
    <row r="188" spans="36:36">
      <c r="AJ188" s="182"/>
    </row>
    <row r="189" spans="36:36">
      <c r="AJ189" s="182"/>
    </row>
    <row r="190" spans="36:36">
      <c r="AJ190" s="182"/>
    </row>
    <row r="191" spans="36:36">
      <c r="AJ191" s="182"/>
    </row>
    <row r="192" spans="36:36">
      <c r="AJ192" s="182"/>
    </row>
    <row r="193" spans="36:36">
      <c r="AJ193" s="182"/>
    </row>
    <row r="194" spans="36:36">
      <c r="AJ194" s="182"/>
    </row>
    <row r="195" spans="36:36">
      <c r="AJ195" s="182"/>
    </row>
    <row r="196" spans="36:36">
      <c r="AJ196" s="182"/>
    </row>
    <row r="197" spans="36:36">
      <c r="AJ197" s="182"/>
    </row>
    <row r="198" spans="36:36">
      <c r="AJ198" s="182"/>
    </row>
    <row r="199" spans="36:36">
      <c r="AJ199" s="182"/>
    </row>
    <row r="200" spans="36:36">
      <c r="AJ200" s="182"/>
    </row>
    <row r="201" spans="36:36">
      <c r="AJ201" s="182"/>
    </row>
    <row r="202" spans="36:36">
      <c r="AJ202" s="182"/>
    </row>
    <row r="203" spans="36:36">
      <c r="AJ203" s="182"/>
    </row>
    <row r="204" spans="36:36">
      <c r="AJ204" s="182"/>
    </row>
    <row r="205" spans="36:36">
      <c r="AJ205" s="182"/>
    </row>
    <row r="206" spans="36:36">
      <c r="AJ206" s="182"/>
    </row>
    <row r="207" spans="36:36">
      <c r="AJ207" s="182"/>
    </row>
    <row r="208" spans="36:36">
      <c r="AJ208" s="182"/>
    </row>
    <row r="209" spans="36:36">
      <c r="AJ209" s="182"/>
    </row>
    <row r="210" spans="36:36">
      <c r="AJ210" s="182"/>
    </row>
    <row r="211" spans="36:36">
      <c r="AJ211" s="182"/>
    </row>
    <row r="212" spans="36:36">
      <c r="AJ212" s="182"/>
    </row>
    <row r="213" spans="36:36">
      <c r="AJ213" s="182"/>
    </row>
    <row r="214" spans="36:36">
      <c r="AJ214" s="182"/>
    </row>
    <row r="215" spans="36:36">
      <c r="AJ215" s="182"/>
    </row>
    <row r="216" spans="36:36">
      <c r="AJ216" s="182"/>
    </row>
    <row r="217" spans="36:36">
      <c r="AJ217" s="182"/>
    </row>
    <row r="218" spans="36:36">
      <c r="AJ218" s="182"/>
    </row>
    <row r="219" spans="36:36">
      <c r="AJ219" s="182"/>
    </row>
    <row r="220" spans="36:36">
      <c r="AJ220" s="182"/>
    </row>
    <row r="221" spans="36:36">
      <c r="AJ221" s="182"/>
    </row>
    <row r="222" spans="36:36">
      <c r="AJ222" s="182"/>
    </row>
    <row r="223" spans="36:36">
      <c r="AJ223" s="182"/>
    </row>
    <row r="224" spans="36:36">
      <c r="AJ224" s="182"/>
    </row>
    <row r="225" spans="36:36">
      <c r="AJ225" s="182"/>
    </row>
    <row r="226" spans="36:36">
      <c r="AJ226" s="182"/>
    </row>
    <row r="227" spans="36:36">
      <c r="AJ227" s="182"/>
    </row>
    <row r="228" spans="36:36">
      <c r="AJ228" s="182"/>
    </row>
    <row r="229" spans="36:36">
      <c r="AJ229" s="182"/>
    </row>
    <row r="230" spans="36:36">
      <c r="AJ230" s="182"/>
    </row>
    <row r="231" spans="36:36">
      <c r="AJ231" s="182"/>
    </row>
    <row r="232" spans="36:36">
      <c r="AJ232" s="182"/>
    </row>
    <row r="233" spans="36:36">
      <c r="AJ233" s="182"/>
    </row>
    <row r="234" spans="36:36">
      <c r="AJ234" s="182"/>
    </row>
    <row r="235" spans="36:36">
      <c r="AJ235" s="182"/>
    </row>
    <row r="236" spans="36:36">
      <c r="AJ236" s="182"/>
    </row>
    <row r="237" spans="36:36">
      <c r="AJ237" s="182"/>
    </row>
    <row r="238" spans="36:36">
      <c r="AJ238" s="182"/>
    </row>
    <row r="239" spans="36:36">
      <c r="AJ239" s="182"/>
    </row>
    <row r="240" spans="36:36">
      <c r="AJ240" s="182"/>
    </row>
    <row r="241" spans="36:36">
      <c r="AJ241" s="182"/>
    </row>
    <row r="242" spans="36:36">
      <c r="AJ242" s="182"/>
    </row>
    <row r="243" spans="36:36">
      <c r="AJ243" s="182"/>
    </row>
    <row r="244" spans="36:36">
      <c r="AJ244" s="182"/>
    </row>
    <row r="245" spans="36:36">
      <c r="AJ245" s="182"/>
    </row>
    <row r="246" spans="36:36">
      <c r="AJ246" s="182"/>
    </row>
    <row r="247" spans="36:36">
      <c r="AJ247" s="182"/>
    </row>
    <row r="248" spans="36:36">
      <c r="AJ248" s="182"/>
    </row>
    <row r="249" spans="36:36">
      <c r="AJ249" s="182"/>
    </row>
    <row r="250" spans="36:36">
      <c r="AJ250" s="182"/>
    </row>
    <row r="251" spans="36:36">
      <c r="AJ251" s="182"/>
    </row>
    <row r="252" spans="36:36">
      <c r="AJ252" s="182"/>
    </row>
    <row r="253" spans="36:36">
      <c r="AJ253" s="182"/>
    </row>
    <row r="254" spans="36:36">
      <c r="AJ254" s="182"/>
    </row>
    <row r="255" spans="36:36">
      <c r="AJ255" s="182"/>
    </row>
    <row r="256" spans="36:36">
      <c r="AJ256" s="182"/>
    </row>
    <row r="257" spans="36:36">
      <c r="AJ257" s="182"/>
    </row>
    <row r="258" spans="36:36">
      <c r="AJ258" s="182"/>
    </row>
    <row r="259" spans="36:36">
      <c r="AJ259" s="182"/>
    </row>
    <row r="260" spans="36:36">
      <c r="AJ260" s="182"/>
    </row>
    <row r="261" spans="36:36">
      <c r="AJ261" s="182"/>
    </row>
    <row r="262" spans="36:36">
      <c r="AJ262" s="182"/>
    </row>
    <row r="263" spans="36:36">
      <c r="AJ263" s="182"/>
    </row>
    <row r="264" spans="36:36">
      <c r="AJ264" s="182"/>
    </row>
    <row r="265" spans="36:36">
      <c r="AJ265" s="182"/>
    </row>
    <row r="266" spans="36:36">
      <c r="AJ266" s="182"/>
    </row>
    <row r="267" spans="36:36">
      <c r="AJ267" s="182"/>
    </row>
    <row r="268" spans="36:36">
      <c r="AJ268" s="182"/>
    </row>
    <row r="269" spans="36:36">
      <c r="AJ269" s="182"/>
    </row>
    <row r="270" spans="36:36">
      <c r="AJ270" s="182"/>
    </row>
    <row r="271" spans="36:36">
      <c r="AJ271" s="182"/>
    </row>
    <row r="272" spans="36:36">
      <c r="AJ272" s="182"/>
    </row>
    <row r="273" spans="36:36">
      <c r="AJ273" s="182"/>
    </row>
    <row r="274" spans="36:36">
      <c r="AJ274" s="182"/>
    </row>
    <row r="275" spans="36:36">
      <c r="AJ275" s="182"/>
    </row>
    <row r="276" spans="36:36">
      <c r="AJ276" s="182"/>
    </row>
    <row r="277" spans="36:36">
      <c r="AJ277" s="182"/>
    </row>
    <row r="278" spans="36:36">
      <c r="AJ278" s="182"/>
    </row>
    <row r="279" spans="36:36">
      <c r="AJ279" s="182"/>
    </row>
    <row r="280" spans="36:36">
      <c r="AJ280" s="182"/>
    </row>
    <row r="281" spans="36:36">
      <c r="AJ281" s="182"/>
    </row>
    <row r="282" spans="36:36">
      <c r="AJ282" s="182"/>
    </row>
    <row r="283" spans="36:36">
      <c r="AJ283" s="182"/>
    </row>
    <row r="284" spans="36:36">
      <c r="AJ284" s="182"/>
    </row>
    <row r="285" spans="36:36">
      <c r="AJ285" s="182"/>
    </row>
    <row r="286" spans="36:36">
      <c r="AJ286" s="182"/>
    </row>
    <row r="287" spans="36:36">
      <c r="AJ287" s="182"/>
    </row>
    <row r="288" spans="36:36">
      <c r="AJ288" s="182"/>
    </row>
    <row r="289" spans="36:36">
      <c r="AJ289" s="182"/>
    </row>
    <row r="290" spans="36:36">
      <c r="AJ290" s="182"/>
    </row>
    <row r="291" spans="36:36">
      <c r="AJ291" s="182"/>
    </row>
    <row r="292" spans="36:36">
      <c r="AJ292" s="182"/>
    </row>
    <row r="293" spans="36:36">
      <c r="AJ293" s="182"/>
    </row>
    <row r="294" spans="36:36">
      <c r="AJ294" s="182"/>
    </row>
    <row r="295" spans="36:36">
      <c r="AJ295" s="182"/>
    </row>
    <row r="296" spans="36:36">
      <c r="AJ296" s="182"/>
    </row>
    <row r="297" spans="36:36">
      <c r="AJ297" s="182"/>
    </row>
    <row r="298" spans="36:36">
      <c r="AJ298" s="182"/>
    </row>
    <row r="299" spans="36:36">
      <c r="AJ299" s="182"/>
    </row>
    <row r="300" spans="36:36">
      <c r="AJ300" s="182"/>
    </row>
    <row r="301" spans="36:36">
      <c r="AJ301" s="182"/>
    </row>
    <row r="302" spans="36:36">
      <c r="AJ302" s="182"/>
    </row>
    <row r="303" spans="36:36">
      <c r="AJ303" s="182"/>
    </row>
    <row r="304" spans="36:36">
      <c r="AJ304" s="182"/>
    </row>
    <row r="305" spans="36:36">
      <c r="AJ305" s="182"/>
    </row>
    <row r="306" spans="36:36">
      <c r="AJ306" s="182"/>
    </row>
    <row r="307" spans="36:36">
      <c r="AJ307" s="182"/>
    </row>
    <row r="308" spans="36:36">
      <c r="AJ308" s="182"/>
    </row>
    <row r="309" spans="36:36">
      <c r="AJ309" s="182"/>
    </row>
    <row r="310" spans="36:36">
      <c r="AJ310" s="182"/>
    </row>
    <row r="311" spans="36:36">
      <c r="AJ311" s="182"/>
    </row>
    <row r="312" spans="36:36">
      <c r="AJ312" s="182"/>
    </row>
    <row r="313" spans="36:36">
      <c r="AJ313" s="182"/>
    </row>
    <row r="314" spans="36:36">
      <c r="AJ314" s="182"/>
    </row>
    <row r="315" spans="36:36">
      <c r="AJ315" s="182"/>
    </row>
    <row r="316" spans="36:36">
      <c r="AJ316" s="182"/>
    </row>
    <row r="317" spans="36:36">
      <c r="AJ317" s="182"/>
    </row>
    <row r="318" spans="36:36">
      <c r="AJ318" s="182"/>
    </row>
    <row r="319" spans="36:36">
      <c r="AJ319" s="182"/>
    </row>
    <row r="320" spans="36:36">
      <c r="AJ320" s="182"/>
    </row>
    <row r="321" spans="36:36">
      <c r="AJ321" s="182"/>
    </row>
    <row r="322" spans="36:36">
      <c r="AJ322" s="182"/>
    </row>
    <row r="323" spans="36:36">
      <c r="AJ323" s="182"/>
    </row>
    <row r="324" spans="36:36">
      <c r="AJ324" s="182"/>
    </row>
    <row r="325" spans="36:36">
      <c r="AJ325" s="182"/>
    </row>
    <row r="326" spans="36:36">
      <c r="AJ326" s="182"/>
    </row>
    <row r="327" spans="36:36">
      <c r="AJ327" s="182"/>
    </row>
    <row r="328" spans="36:36">
      <c r="AJ328" s="182"/>
    </row>
    <row r="329" spans="36:36">
      <c r="AJ329" s="182"/>
    </row>
    <row r="330" spans="36:36">
      <c r="AJ330" s="182"/>
    </row>
    <row r="331" spans="36:36">
      <c r="AJ331" s="182"/>
    </row>
    <row r="332" spans="36:36">
      <c r="AJ332" s="182"/>
    </row>
    <row r="333" spans="36:36">
      <c r="AJ333" s="182"/>
    </row>
    <row r="334" spans="36:36">
      <c r="AJ334" s="182"/>
    </row>
    <row r="335" spans="36:36">
      <c r="AJ335" s="182"/>
    </row>
    <row r="336" spans="36:36">
      <c r="AJ336" s="182"/>
    </row>
    <row r="337" spans="36:36">
      <c r="AJ337" s="182"/>
    </row>
    <row r="338" spans="36:36">
      <c r="AJ338" s="182"/>
    </row>
    <row r="339" spans="36:36">
      <c r="AJ339" s="182"/>
    </row>
    <row r="340" spans="36:36">
      <c r="AJ340" s="182"/>
    </row>
    <row r="341" spans="36:36">
      <c r="AJ341" s="182"/>
    </row>
    <row r="342" spans="36:36">
      <c r="AJ342" s="182"/>
    </row>
    <row r="343" spans="36:36">
      <c r="AJ343" s="182"/>
    </row>
    <row r="344" spans="36:36">
      <c r="AJ344" s="182"/>
    </row>
    <row r="345" spans="36:36">
      <c r="AJ345" s="182"/>
    </row>
    <row r="346" spans="36:36">
      <c r="AJ346" s="182"/>
    </row>
    <row r="347" spans="36:36">
      <c r="AJ347" s="182"/>
    </row>
    <row r="348" spans="36:36">
      <c r="AJ348" s="182"/>
    </row>
    <row r="349" spans="36:36">
      <c r="AJ349" s="182"/>
    </row>
    <row r="350" spans="36:36">
      <c r="AJ350" s="182"/>
    </row>
    <row r="351" spans="36:36">
      <c r="AJ351" s="182"/>
    </row>
    <row r="352" spans="36:36">
      <c r="AJ352" s="182"/>
    </row>
    <row r="353" spans="36:36">
      <c r="AJ353" s="182"/>
    </row>
    <row r="354" spans="36:36">
      <c r="AJ354" s="182"/>
    </row>
    <row r="355" spans="36:36">
      <c r="AJ355" s="182"/>
    </row>
    <row r="356" spans="36:36">
      <c r="AJ356" s="182"/>
    </row>
    <row r="357" spans="36:36">
      <c r="AJ357" s="182"/>
    </row>
    <row r="358" spans="36:36">
      <c r="AJ358" s="182"/>
    </row>
    <row r="359" spans="36:36">
      <c r="AJ359" s="182"/>
    </row>
    <row r="360" spans="36:36">
      <c r="AJ360" s="182"/>
    </row>
    <row r="361" spans="36:36">
      <c r="AJ361" s="182"/>
    </row>
    <row r="362" spans="36:36">
      <c r="AJ362" s="182"/>
    </row>
    <row r="363" spans="36:36">
      <c r="AJ363" s="182"/>
    </row>
    <row r="364" spans="36:36">
      <c r="AJ364" s="182"/>
    </row>
    <row r="365" spans="36:36">
      <c r="AJ365" s="182"/>
    </row>
    <row r="366" spans="36:36">
      <c r="AJ366" s="182"/>
    </row>
    <row r="367" spans="36:36">
      <c r="AJ367" s="182"/>
    </row>
    <row r="368" spans="36:36">
      <c r="AJ368" s="182"/>
    </row>
    <row r="369" spans="36:36">
      <c r="AJ369" s="182"/>
    </row>
    <row r="370" spans="36:36">
      <c r="AJ370" s="182"/>
    </row>
    <row r="371" spans="36:36">
      <c r="AJ371" s="182"/>
    </row>
    <row r="372" spans="36:36">
      <c r="AJ372" s="182"/>
    </row>
    <row r="373" spans="36:36">
      <c r="AJ373" s="182"/>
    </row>
    <row r="374" spans="36:36">
      <c r="AJ374" s="182"/>
    </row>
    <row r="375" spans="36:36">
      <c r="AJ375" s="182"/>
    </row>
    <row r="376" spans="36:36">
      <c r="AJ376" s="182"/>
    </row>
    <row r="377" spans="36:36">
      <c r="AJ377" s="182"/>
    </row>
    <row r="378" spans="36:36">
      <c r="AJ378" s="182"/>
    </row>
    <row r="379" spans="36:36">
      <c r="AJ379" s="182"/>
    </row>
    <row r="380" spans="36:36">
      <c r="AJ380" s="182"/>
    </row>
    <row r="381" spans="36:36">
      <c r="AJ381" s="182"/>
    </row>
    <row r="382" spans="36:36">
      <c r="AJ382" s="182"/>
    </row>
    <row r="383" spans="36:36">
      <c r="AJ383" s="182"/>
    </row>
    <row r="384" spans="36:36">
      <c r="AJ384" s="182"/>
    </row>
    <row r="385" spans="36:36">
      <c r="AJ385" s="182"/>
    </row>
    <row r="386" spans="36:36">
      <c r="AJ386" s="182"/>
    </row>
    <row r="387" spans="36:36">
      <c r="AJ387" s="182"/>
    </row>
    <row r="388" spans="36:36">
      <c r="AJ388" s="182"/>
    </row>
    <row r="389" spans="36:36">
      <c r="AJ389" s="182"/>
    </row>
    <row r="390" spans="36:36">
      <c r="AJ390" s="182"/>
    </row>
    <row r="391" spans="36:36">
      <c r="AJ391" s="182"/>
    </row>
    <row r="392" spans="36:36">
      <c r="AJ392" s="182"/>
    </row>
    <row r="393" spans="36:36">
      <c r="AJ393" s="182"/>
    </row>
    <row r="394" spans="36:36">
      <c r="AJ394" s="182"/>
    </row>
    <row r="395" spans="36:36">
      <c r="AJ395" s="182"/>
    </row>
    <row r="396" spans="36:36">
      <c r="AJ396" s="182"/>
    </row>
    <row r="397" spans="36:36">
      <c r="AJ397" s="182"/>
    </row>
    <row r="398" spans="36:36">
      <c r="AJ398" s="182"/>
    </row>
    <row r="399" spans="36:36">
      <c r="AJ399" s="182"/>
    </row>
    <row r="400" spans="36:36">
      <c r="AJ400" s="182"/>
    </row>
    <row r="401" spans="36:36">
      <c r="AJ401" s="182"/>
    </row>
    <row r="402" spans="36:36">
      <c r="AJ402" s="182"/>
    </row>
    <row r="403" spans="36:36">
      <c r="AJ403" s="182"/>
    </row>
    <row r="404" spans="36:36">
      <c r="AJ404" s="182"/>
    </row>
    <row r="405" spans="36:36">
      <c r="AJ405" s="182"/>
    </row>
    <row r="406" spans="36:36">
      <c r="AJ406" s="182"/>
    </row>
    <row r="407" spans="36:36">
      <c r="AJ407" s="182"/>
    </row>
    <row r="408" spans="36:36">
      <c r="AJ408" s="182"/>
    </row>
    <row r="409" spans="36:36">
      <c r="AJ409" s="182"/>
    </row>
    <row r="410" spans="36:36">
      <c r="AJ410" s="182"/>
    </row>
    <row r="411" spans="36:36">
      <c r="AJ411" s="182"/>
    </row>
    <row r="412" spans="36:36">
      <c r="AJ412" s="182"/>
    </row>
    <row r="413" spans="36:36">
      <c r="AJ413" s="182"/>
    </row>
    <row r="414" spans="36:36">
      <c r="AJ414" s="182"/>
    </row>
    <row r="415" spans="36:36">
      <c r="AJ415" s="182"/>
    </row>
    <row r="416" spans="36:36">
      <c r="AJ416" s="182"/>
    </row>
    <row r="417" spans="36:36">
      <c r="AJ417" s="182"/>
    </row>
    <row r="418" spans="36:36">
      <c r="AJ418" s="182"/>
    </row>
    <row r="419" spans="36:36">
      <c r="AJ419" s="182"/>
    </row>
    <row r="420" spans="36:36">
      <c r="AJ420" s="182"/>
    </row>
    <row r="421" spans="36:36">
      <c r="AJ421" s="182"/>
    </row>
    <row r="422" spans="36:36">
      <c r="AJ422" s="182"/>
    </row>
    <row r="423" spans="36:36">
      <c r="AJ423" s="182"/>
    </row>
    <row r="424" spans="36:36">
      <c r="AJ424" s="182"/>
    </row>
    <row r="425" spans="36:36">
      <c r="AJ425" s="182"/>
    </row>
    <row r="426" spans="36:36">
      <c r="AJ426" s="182"/>
    </row>
    <row r="427" spans="36:36">
      <c r="AJ427" s="182"/>
    </row>
    <row r="428" spans="36:36">
      <c r="AJ428" s="182"/>
    </row>
    <row r="429" spans="36:36">
      <c r="AJ429" s="182"/>
    </row>
    <row r="430" spans="36:36">
      <c r="AJ430" s="182"/>
    </row>
    <row r="431" spans="36:36">
      <c r="AJ431" s="182"/>
    </row>
    <row r="432" spans="36:36">
      <c r="AJ432" s="182"/>
    </row>
    <row r="433" spans="36:36">
      <c r="AJ433" s="182"/>
    </row>
    <row r="434" spans="36:36">
      <c r="AJ434" s="182"/>
    </row>
    <row r="435" spans="36:36">
      <c r="AJ435" s="182"/>
    </row>
    <row r="436" spans="36:36">
      <c r="AJ436" s="182"/>
    </row>
    <row r="437" spans="36:36">
      <c r="AJ437" s="182"/>
    </row>
    <row r="438" spans="36:36">
      <c r="AJ438" s="182"/>
    </row>
    <row r="439" spans="36:36">
      <c r="AJ439" s="182"/>
    </row>
    <row r="440" spans="36:36">
      <c r="AJ440" s="182"/>
    </row>
    <row r="441" spans="36:36">
      <c r="AJ441" s="182"/>
    </row>
    <row r="442" spans="36:36">
      <c r="AJ442" s="182"/>
    </row>
    <row r="443" spans="36:36">
      <c r="AJ443" s="182"/>
    </row>
    <row r="444" spans="36:36">
      <c r="AJ444" s="182"/>
    </row>
    <row r="445" spans="36:36">
      <c r="AJ445" s="182"/>
    </row>
    <row r="446" spans="36:36">
      <c r="AJ446" s="182"/>
    </row>
    <row r="447" spans="36:36">
      <c r="AJ447" s="182"/>
    </row>
    <row r="448" spans="36:36">
      <c r="AJ448" s="182"/>
    </row>
    <row r="449" spans="36:36">
      <c r="AJ449" s="182"/>
    </row>
    <row r="450" spans="36:36">
      <c r="AJ450" s="182"/>
    </row>
    <row r="451" spans="36:36">
      <c r="AJ451" s="182"/>
    </row>
    <row r="452" spans="36:36">
      <c r="AJ452" s="182"/>
    </row>
    <row r="453" spans="36:36">
      <c r="AJ453" s="182"/>
    </row>
    <row r="454" spans="36:36">
      <c r="AJ454" s="182"/>
    </row>
    <row r="455" spans="36:36">
      <c r="AJ455" s="182"/>
    </row>
    <row r="456" spans="36:36">
      <c r="AJ456" s="182"/>
    </row>
    <row r="457" spans="36:36">
      <c r="AJ457" s="182"/>
    </row>
    <row r="458" spans="36:36">
      <c r="AJ458" s="182"/>
    </row>
    <row r="459" spans="36:36">
      <c r="AJ459" s="182"/>
    </row>
    <row r="460" spans="36:36">
      <c r="AJ460" s="182"/>
    </row>
    <row r="461" spans="36:36">
      <c r="AJ461" s="182"/>
    </row>
    <row r="462" spans="36:36">
      <c r="AJ462" s="182"/>
    </row>
    <row r="463" spans="36:36">
      <c r="AJ463" s="182"/>
    </row>
    <row r="464" spans="36:36">
      <c r="AJ464" s="182"/>
    </row>
    <row r="465" spans="36:36">
      <c r="AJ465" s="182"/>
    </row>
    <row r="466" spans="36:36">
      <c r="AJ466" s="182"/>
    </row>
    <row r="467" spans="36:36">
      <c r="AJ467" s="182"/>
    </row>
    <row r="468" spans="36:36">
      <c r="AJ468" s="182"/>
    </row>
    <row r="469" spans="36:36">
      <c r="AJ469" s="182"/>
    </row>
    <row r="470" spans="36:36">
      <c r="AJ470" s="182"/>
    </row>
    <row r="471" spans="36:36">
      <c r="AJ471" s="182"/>
    </row>
    <row r="472" spans="36:36">
      <c r="AJ472" s="182"/>
    </row>
    <row r="473" spans="36:36">
      <c r="AJ473" s="182"/>
    </row>
    <row r="474" spans="36:36">
      <c r="AJ474" s="182"/>
    </row>
    <row r="475" spans="36:36">
      <c r="AJ475" s="182"/>
    </row>
    <row r="476" spans="36:36">
      <c r="AJ476" s="182"/>
    </row>
    <row r="477" spans="36:36">
      <c r="AJ477" s="182"/>
    </row>
    <row r="478" spans="36:36">
      <c r="AJ478" s="182"/>
    </row>
    <row r="479" spans="36:36">
      <c r="AJ479" s="182"/>
    </row>
    <row r="480" spans="36:36">
      <c r="AJ480" s="182"/>
    </row>
    <row r="481" spans="36:36">
      <c r="AJ481" s="182"/>
    </row>
    <row r="482" spans="36:36">
      <c r="AJ482" s="182"/>
    </row>
    <row r="483" spans="36:36">
      <c r="AJ483" s="182"/>
    </row>
    <row r="484" spans="36:36">
      <c r="AJ484" s="182"/>
    </row>
    <row r="485" spans="36:36">
      <c r="AJ485" s="182"/>
    </row>
    <row r="486" spans="36:36">
      <c r="AJ486" s="182"/>
    </row>
    <row r="487" spans="36:36">
      <c r="AJ487" s="182"/>
    </row>
    <row r="488" spans="36:36">
      <c r="AJ488" s="182"/>
    </row>
    <row r="489" spans="36:36">
      <c r="AJ489" s="182"/>
    </row>
    <row r="490" spans="36:36">
      <c r="AJ490" s="182"/>
    </row>
    <row r="491" spans="36:36">
      <c r="AJ491" s="182"/>
    </row>
    <row r="492" spans="36:36">
      <c r="AJ492" s="182"/>
    </row>
    <row r="493" spans="36:36">
      <c r="AJ493" s="182"/>
    </row>
    <row r="494" spans="36:36">
      <c r="AJ494" s="182"/>
    </row>
    <row r="495" spans="36:36">
      <c r="AJ495" s="182"/>
    </row>
    <row r="496" spans="36:36">
      <c r="AJ496" s="182"/>
    </row>
    <row r="497" spans="36:36">
      <c r="AJ497" s="182"/>
    </row>
    <row r="498" spans="36:36">
      <c r="AJ498" s="182"/>
    </row>
    <row r="499" spans="36:36">
      <c r="AJ499" s="182"/>
    </row>
    <row r="500" spans="36:36">
      <c r="AJ500" s="182"/>
    </row>
    <row r="501" spans="36:36">
      <c r="AJ501" s="182"/>
    </row>
    <row r="502" spans="36:36">
      <c r="AJ502" s="182"/>
    </row>
    <row r="503" spans="36:36">
      <c r="AJ503" s="182"/>
    </row>
    <row r="504" spans="36:36">
      <c r="AJ504" s="182"/>
    </row>
    <row r="505" spans="36:36">
      <c r="AJ505" s="182"/>
    </row>
    <row r="506" spans="36:36">
      <c r="AJ506" s="182"/>
    </row>
    <row r="507" spans="36:36">
      <c r="AJ507" s="182"/>
    </row>
    <row r="508" spans="36:36">
      <c r="AJ508" s="182"/>
    </row>
    <row r="509" spans="36:36">
      <c r="AJ509" s="182"/>
    </row>
    <row r="510" spans="36:36">
      <c r="AJ510" s="182"/>
    </row>
    <row r="511" spans="36:36">
      <c r="AJ511" s="182"/>
    </row>
    <row r="512" spans="36:36">
      <c r="AJ512" s="182"/>
    </row>
    <row r="513" spans="36:36">
      <c r="AJ513" s="182"/>
    </row>
    <row r="514" spans="36:36">
      <c r="AJ514" s="182"/>
    </row>
    <row r="515" spans="36:36">
      <c r="AJ515" s="182"/>
    </row>
    <row r="516" spans="36:36">
      <c r="AJ516" s="182"/>
    </row>
    <row r="517" spans="36:36">
      <c r="AJ517" s="182"/>
    </row>
    <row r="518" spans="36:36">
      <c r="AJ518" s="182"/>
    </row>
    <row r="519" spans="36:36">
      <c r="AJ519" s="182"/>
    </row>
    <row r="520" spans="36:36">
      <c r="AJ520" s="182"/>
    </row>
    <row r="521" spans="36:36">
      <c r="AJ521" s="182"/>
    </row>
    <row r="522" spans="36:36">
      <c r="AJ522" s="182"/>
    </row>
    <row r="523" spans="36:36">
      <c r="AJ523" s="182"/>
    </row>
    <row r="524" spans="36:36">
      <c r="AJ524" s="182"/>
    </row>
    <row r="525" spans="36:36">
      <c r="AJ525" s="182"/>
    </row>
    <row r="526" spans="36:36">
      <c r="AJ526" s="182"/>
    </row>
    <row r="527" spans="36:36">
      <c r="AJ527" s="182"/>
    </row>
    <row r="528" spans="36:36">
      <c r="AJ528" s="182"/>
    </row>
    <row r="529" spans="36:36">
      <c r="AJ529" s="182"/>
    </row>
    <row r="530" spans="36:36">
      <c r="AJ530" s="182"/>
    </row>
    <row r="531" spans="36:36">
      <c r="AJ531" s="182"/>
    </row>
    <row r="532" spans="36:36">
      <c r="AJ532" s="182"/>
    </row>
    <row r="533" spans="36:36">
      <c r="AJ533" s="182"/>
    </row>
    <row r="534" spans="36:36">
      <c r="AJ534" s="182"/>
    </row>
    <row r="535" spans="36:36">
      <c r="AJ535" s="182"/>
    </row>
    <row r="536" spans="36:36">
      <c r="AJ536" s="182"/>
    </row>
    <row r="537" spans="36:36">
      <c r="AJ537" s="182"/>
    </row>
    <row r="538" spans="36:36">
      <c r="AJ538" s="182"/>
    </row>
    <row r="539" spans="36:36">
      <c r="AJ539" s="182"/>
    </row>
    <row r="540" spans="36:36">
      <c r="AJ540" s="182"/>
    </row>
    <row r="541" spans="36:36">
      <c r="AJ541" s="182"/>
    </row>
    <row r="542" spans="36:36">
      <c r="AJ542" s="182"/>
    </row>
    <row r="543" spans="36:36">
      <c r="AJ543" s="182"/>
    </row>
    <row r="544" spans="36:36">
      <c r="AJ544" s="182"/>
    </row>
    <row r="545" spans="36:36">
      <c r="AJ545" s="182"/>
    </row>
    <row r="546" spans="36:36">
      <c r="AJ546" s="182"/>
    </row>
    <row r="547" spans="36:36">
      <c r="AJ547" s="182"/>
    </row>
    <row r="548" spans="36:36">
      <c r="AJ548" s="182"/>
    </row>
    <row r="549" spans="36:36">
      <c r="AJ549" s="182"/>
    </row>
    <row r="550" spans="36:36">
      <c r="AJ550" s="182"/>
    </row>
    <row r="551" spans="36:36">
      <c r="AJ551" s="182"/>
    </row>
    <row r="552" spans="36:36">
      <c r="AJ552" s="182"/>
    </row>
    <row r="553" spans="36:36">
      <c r="AJ553" s="182"/>
    </row>
    <row r="554" spans="36:36">
      <c r="AJ554" s="182"/>
    </row>
    <row r="555" spans="36:36">
      <c r="AJ555" s="182"/>
    </row>
    <row r="556" spans="36:36">
      <c r="AJ556" s="182"/>
    </row>
    <row r="557" spans="36:36">
      <c r="AJ557" s="182"/>
    </row>
    <row r="558" spans="36:36">
      <c r="AJ558" s="182"/>
    </row>
    <row r="559" spans="36:36">
      <c r="AJ559" s="182"/>
    </row>
    <row r="560" spans="36:36">
      <c r="AJ560" s="182"/>
    </row>
    <row r="561" spans="36:36">
      <c r="AJ561" s="182"/>
    </row>
    <row r="562" spans="36:36">
      <c r="AJ562" s="182"/>
    </row>
    <row r="563" spans="36:36">
      <c r="AJ563" s="182"/>
    </row>
    <row r="564" spans="36:36">
      <c r="AJ564" s="182"/>
    </row>
    <row r="565" spans="36:36">
      <c r="AJ565" s="182"/>
    </row>
    <row r="566" spans="36:36">
      <c r="AJ566" s="182"/>
    </row>
    <row r="567" spans="36:36">
      <c r="AJ567" s="182"/>
    </row>
    <row r="568" spans="36:36">
      <c r="AJ568" s="182"/>
    </row>
    <row r="569" spans="36:36">
      <c r="AJ569" s="182"/>
    </row>
    <row r="570" spans="36:36">
      <c r="AJ570" s="182"/>
    </row>
    <row r="571" spans="36:36">
      <c r="AJ571" s="182"/>
    </row>
    <row r="572" spans="36:36">
      <c r="AJ572" s="182"/>
    </row>
    <row r="573" spans="36:36">
      <c r="AJ573" s="182"/>
    </row>
    <row r="574" spans="36:36">
      <c r="AJ574" s="182"/>
    </row>
    <row r="575" spans="36:36">
      <c r="AJ575" s="182"/>
    </row>
    <row r="576" spans="36:36">
      <c r="AJ576" s="182"/>
    </row>
    <row r="577" spans="36:36">
      <c r="AJ577" s="182"/>
    </row>
    <row r="578" spans="36:36">
      <c r="AJ578" s="182"/>
    </row>
    <row r="579" spans="36:36">
      <c r="AJ579" s="182"/>
    </row>
    <row r="580" spans="36:36">
      <c r="AJ580" s="182"/>
    </row>
    <row r="581" spans="36:36">
      <c r="AJ581" s="182"/>
    </row>
    <row r="582" spans="36:36">
      <c r="AJ582" s="182"/>
    </row>
    <row r="583" spans="36:36">
      <c r="AJ583" s="182"/>
    </row>
    <row r="584" spans="36:36">
      <c r="AJ584" s="182"/>
    </row>
    <row r="585" spans="36:36">
      <c r="AJ585" s="182"/>
    </row>
    <row r="586" spans="36:36">
      <c r="AJ586" s="182"/>
    </row>
    <row r="587" spans="36:36">
      <c r="AJ587" s="182"/>
    </row>
    <row r="588" spans="36:36">
      <c r="AJ588" s="182"/>
    </row>
    <row r="589" spans="36:36">
      <c r="AJ589" s="182"/>
    </row>
    <row r="590" spans="36:36">
      <c r="AJ590" s="182"/>
    </row>
    <row r="591" spans="36:36">
      <c r="AJ591" s="182"/>
    </row>
    <row r="592" spans="36:36">
      <c r="AJ592" s="182"/>
    </row>
    <row r="593" spans="36:36">
      <c r="AJ593" s="182"/>
    </row>
    <row r="594" spans="36:36">
      <c r="AJ594" s="182"/>
    </row>
    <row r="595" spans="36:36">
      <c r="AJ595" s="182"/>
    </row>
    <row r="596" spans="36:36">
      <c r="AJ596" s="182"/>
    </row>
    <row r="597" spans="36:36">
      <c r="AJ597" s="182"/>
    </row>
    <row r="598" spans="36:36">
      <c r="AJ598" s="182"/>
    </row>
    <row r="599" spans="36:36">
      <c r="AJ599" s="182"/>
    </row>
    <row r="600" spans="36:36">
      <c r="AJ600" s="182"/>
    </row>
    <row r="601" spans="36:36">
      <c r="AJ601" s="182"/>
    </row>
    <row r="602" spans="36:36">
      <c r="AJ602" s="182"/>
    </row>
    <row r="603" spans="36:36">
      <c r="AJ603" s="182"/>
    </row>
    <row r="604" spans="36:36">
      <c r="AJ604" s="182"/>
    </row>
    <row r="605" spans="36:36">
      <c r="AJ605" s="182"/>
    </row>
    <row r="606" spans="36:36">
      <c r="AJ606" s="182"/>
    </row>
    <row r="607" spans="36:36">
      <c r="AJ607" s="182"/>
    </row>
    <row r="608" spans="36:36">
      <c r="AJ608" s="182"/>
    </row>
    <row r="609" spans="36:36">
      <c r="AJ609" s="182"/>
    </row>
    <row r="610" spans="36:36">
      <c r="AJ610" s="182"/>
    </row>
    <row r="611" spans="36:36">
      <c r="AJ611" s="182"/>
    </row>
    <row r="612" spans="36:36">
      <c r="AJ612" s="182"/>
    </row>
    <row r="613" spans="36:36">
      <c r="AJ613" s="182"/>
    </row>
    <row r="614" spans="36:36">
      <c r="AJ614" s="182"/>
    </row>
    <row r="615" spans="36:36">
      <c r="AJ615" s="182"/>
    </row>
    <row r="616" spans="36:36">
      <c r="AJ616" s="182"/>
    </row>
    <row r="617" spans="36:36">
      <c r="AJ617" s="182"/>
    </row>
    <row r="618" spans="36:36">
      <c r="AJ618" s="182"/>
    </row>
    <row r="619" spans="36:36">
      <c r="AJ619" s="182"/>
    </row>
    <row r="620" spans="36:36">
      <c r="AJ620" s="182"/>
    </row>
    <row r="621" spans="36:36">
      <c r="AJ621" s="182"/>
    </row>
    <row r="622" spans="36:36">
      <c r="AJ622" s="182"/>
    </row>
    <row r="623" spans="36:36">
      <c r="AJ623" s="182"/>
    </row>
    <row r="624" spans="36:36">
      <c r="AJ624" s="182"/>
    </row>
    <row r="625" spans="36:36">
      <c r="AJ625" s="182"/>
    </row>
    <row r="626" spans="36:36">
      <c r="AJ626" s="182"/>
    </row>
    <row r="627" spans="36:36">
      <c r="AJ627" s="182"/>
    </row>
    <row r="628" spans="36:36">
      <c r="AJ628" s="182"/>
    </row>
    <row r="629" spans="36:36">
      <c r="AJ629" s="182"/>
    </row>
    <row r="630" spans="36:36">
      <c r="AJ630" s="182"/>
    </row>
    <row r="631" spans="36:36">
      <c r="AJ631" s="182"/>
    </row>
    <row r="632" spans="36:36">
      <c r="AJ632" s="182"/>
    </row>
    <row r="633" spans="36:36">
      <c r="AJ633" s="182"/>
    </row>
    <row r="634" spans="36:36">
      <c r="AJ634" s="182"/>
    </row>
    <row r="635" spans="36:36">
      <c r="AJ635" s="182"/>
    </row>
    <row r="636" spans="36:36">
      <c r="AJ636" s="182"/>
    </row>
    <row r="637" spans="36:36">
      <c r="AJ637" s="182"/>
    </row>
    <row r="638" spans="36:36">
      <c r="AJ638" s="182"/>
    </row>
    <row r="639" spans="36:36">
      <c r="AJ639" s="182"/>
    </row>
    <row r="640" spans="36:36">
      <c r="AJ640" s="182"/>
    </row>
    <row r="641" spans="36:36">
      <c r="AJ641" s="182"/>
    </row>
    <row r="642" spans="36:36">
      <c r="AJ642" s="182"/>
    </row>
    <row r="643" spans="36:36">
      <c r="AJ643" s="182"/>
    </row>
    <row r="644" spans="36:36">
      <c r="AJ644" s="182"/>
    </row>
    <row r="645" spans="36:36">
      <c r="AJ645" s="182"/>
    </row>
    <row r="646" spans="36:36">
      <c r="AJ646" s="182"/>
    </row>
    <row r="647" spans="36:36">
      <c r="AJ647" s="182"/>
    </row>
    <row r="648" spans="36:36">
      <c r="AJ648" s="182"/>
    </row>
    <row r="649" spans="36:36">
      <c r="AJ649" s="182"/>
    </row>
    <row r="650" spans="36:36">
      <c r="AJ650" s="182"/>
    </row>
    <row r="651" spans="36:36">
      <c r="AJ651" s="182"/>
    </row>
    <row r="652" spans="36:36">
      <c r="AJ652" s="182"/>
    </row>
    <row r="653" spans="36:36">
      <c r="AJ653" s="182"/>
    </row>
    <row r="654" spans="36:36">
      <c r="AJ654" s="182"/>
    </row>
    <row r="655" spans="36:36">
      <c r="AJ655" s="182"/>
    </row>
    <row r="656" spans="36:36">
      <c r="AJ656" s="182"/>
    </row>
    <row r="657" spans="36:36">
      <c r="AJ657" s="182"/>
    </row>
    <row r="658" spans="36:36">
      <c r="AJ658" s="182"/>
    </row>
    <row r="659" spans="36:36">
      <c r="AJ659" s="182"/>
    </row>
    <row r="660" spans="36:36">
      <c r="AJ660" s="182"/>
    </row>
    <row r="661" spans="36:36">
      <c r="AJ661" s="182"/>
    </row>
    <row r="662" spans="36:36">
      <c r="AJ662" s="182"/>
    </row>
    <row r="663" spans="36:36">
      <c r="AJ663" s="182"/>
    </row>
    <row r="664" spans="36:36">
      <c r="AJ664" s="182"/>
    </row>
    <row r="665" spans="36:36">
      <c r="AJ665" s="182"/>
    </row>
    <row r="666" spans="36:36">
      <c r="AJ666" s="182"/>
    </row>
    <row r="667" spans="36:36">
      <c r="AJ667" s="182"/>
    </row>
    <row r="668" spans="36:36">
      <c r="AJ668" s="182"/>
    </row>
    <row r="669" spans="36:36">
      <c r="AJ669" s="182"/>
    </row>
    <row r="670" spans="36:36">
      <c r="AJ670" s="182"/>
    </row>
    <row r="671" spans="36:36">
      <c r="AJ671" s="182"/>
    </row>
    <row r="672" spans="36:36">
      <c r="AJ672" s="182"/>
    </row>
    <row r="673" spans="36:36">
      <c r="AJ673" s="182"/>
    </row>
    <row r="674" spans="36:36">
      <c r="AJ674" s="182"/>
    </row>
    <row r="675" spans="36:36">
      <c r="AJ675" s="182"/>
    </row>
    <row r="676" spans="36:36">
      <c r="AJ676" s="182"/>
    </row>
    <row r="677" spans="36:36">
      <c r="AJ677" s="182"/>
    </row>
    <row r="678" spans="36:36">
      <c r="AJ678" s="182"/>
    </row>
    <row r="679" spans="36:36">
      <c r="AJ679" s="182"/>
    </row>
    <row r="680" spans="36:36">
      <c r="AJ680" s="182"/>
    </row>
    <row r="681" spans="36:36">
      <c r="AJ681" s="182"/>
    </row>
    <row r="682" spans="36:36">
      <c r="AJ682" s="182"/>
    </row>
    <row r="683" spans="36:36">
      <c r="AJ683" s="182"/>
    </row>
    <row r="684" spans="36:36">
      <c r="AJ684" s="182"/>
    </row>
    <row r="685" spans="36:36">
      <c r="AJ685" s="182"/>
    </row>
    <row r="686" spans="36:36">
      <c r="AJ686" s="182"/>
    </row>
    <row r="687" spans="36:36">
      <c r="AJ687" s="182"/>
    </row>
    <row r="688" spans="36:36">
      <c r="AJ688" s="182"/>
    </row>
    <row r="689" spans="36:36">
      <c r="AJ689" s="182"/>
    </row>
    <row r="690" spans="36:36">
      <c r="AJ690" s="182"/>
    </row>
    <row r="691" spans="36:36">
      <c r="AJ691" s="182"/>
    </row>
    <row r="692" spans="36:36">
      <c r="AJ692" s="182"/>
    </row>
    <row r="693" spans="36:36">
      <c r="AJ693" s="182"/>
    </row>
    <row r="694" spans="36:36">
      <c r="AJ694" s="182"/>
    </row>
    <row r="695" spans="36:36">
      <c r="AJ695" s="182"/>
    </row>
    <row r="696" spans="36:36">
      <c r="AJ696" s="182"/>
    </row>
    <row r="697" spans="36:36">
      <c r="AJ697" s="182"/>
    </row>
    <row r="698" spans="36:36">
      <c r="AJ698" s="182"/>
    </row>
    <row r="699" spans="36:36">
      <c r="AJ699" s="182"/>
    </row>
    <row r="700" spans="36:36">
      <c r="AJ700" s="182"/>
    </row>
    <row r="701" spans="36:36">
      <c r="AJ701" s="182"/>
    </row>
    <row r="702" spans="36:36">
      <c r="AJ702" s="182"/>
    </row>
    <row r="703" spans="36:36">
      <c r="AJ703" s="182"/>
    </row>
    <row r="704" spans="36:36">
      <c r="AJ704" s="182"/>
    </row>
    <row r="705" spans="36:36">
      <c r="AJ705" s="182"/>
    </row>
    <row r="706" spans="36:36">
      <c r="AJ706" s="182"/>
    </row>
    <row r="707" spans="36:36">
      <c r="AJ707" s="182"/>
    </row>
    <row r="708" spans="36:36">
      <c r="AJ708" s="182"/>
    </row>
    <row r="709" spans="36:36">
      <c r="AJ709" s="182"/>
    </row>
    <row r="710" spans="36:36">
      <c r="AJ710" s="182"/>
    </row>
    <row r="711" spans="36:36">
      <c r="AJ711" s="182"/>
    </row>
    <row r="712" spans="36:36">
      <c r="AJ712" s="182"/>
    </row>
    <row r="713" spans="36:36">
      <c r="AJ713" s="182"/>
    </row>
    <row r="714" spans="36:36">
      <c r="AJ714" s="182"/>
    </row>
    <row r="715" spans="36:36">
      <c r="AJ715" s="182"/>
    </row>
    <row r="716" spans="36:36">
      <c r="AJ716" s="182"/>
    </row>
    <row r="717" spans="36:36">
      <c r="AJ717" s="182"/>
    </row>
    <row r="718" spans="36:36">
      <c r="AJ718" s="182"/>
    </row>
    <row r="719" spans="36:36">
      <c r="AJ719" s="182"/>
    </row>
    <row r="720" spans="36:36">
      <c r="AJ720" s="182"/>
    </row>
    <row r="721" spans="36:36">
      <c r="AJ721" s="182"/>
    </row>
    <row r="722" spans="36:36">
      <c r="AJ722" s="182"/>
    </row>
    <row r="723" spans="36:36">
      <c r="AJ723" s="182"/>
    </row>
    <row r="724" spans="36:36">
      <c r="AJ724" s="182"/>
    </row>
    <row r="725" spans="36:36">
      <c r="AJ725" s="182"/>
    </row>
    <row r="726" spans="36:36">
      <c r="AJ726" s="182"/>
    </row>
    <row r="727" spans="36:36">
      <c r="AJ727" s="182"/>
    </row>
    <row r="728" spans="36:36">
      <c r="AJ728" s="182"/>
    </row>
    <row r="729" spans="36:36">
      <c r="AJ729" s="182"/>
    </row>
    <row r="730" spans="36:36">
      <c r="AJ730" s="182"/>
    </row>
    <row r="731" spans="36:36">
      <c r="AJ731" s="182"/>
    </row>
    <row r="732" spans="36:36">
      <c r="AJ732" s="182"/>
    </row>
    <row r="733" spans="36:36">
      <c r="AJ733" s="182"/>
    </row>
    <row r="734" spans="36:36">
      <c r="AJ734" s="182"/>
    </row>
    <row r="735" spans="36:36">
      <c r="AJ735" s="182"/>
    </row>
    <row r="736" spans="36:36">
      <c r="AJ736" s="182"/>
    </row>
    <row r="737" spans="36:36">
      <c r="AJ737" s="182"/>
    </row>
    <row r="738" spans="36:36">
      <c r="AJ738" s="182"/>
    </row>
    <row r="739" spans="36:36">
      <c r="AJ739" s="182"/>
    </row>
    <row r="740" spans="36:36">
      <c r="AJ740" s="182"/>
    </row>
    <row r="741" spans="36:36">
      <c r="AJ741" s="182"/>
    </row>
    <row r="742" spans="36:36">
      <c r="AJ742" s="182"/>
    </row>
    <row r="743" spans="36:36">
      <c r="AJ743" s="182"/>
    </row>
    <row r="744" spans="36:36">
      <c r="AJ744" s="182"/>
    </row>
    <row r="745" spans="36:36">
      <c r="AJ745" s="182"/>
    </row>
    <row r="746" spans="36:36">
      <c r="AJ746" s="182"/>
    </row>
    <row r="747" spans="36:36">
      <c r="AJ747" s="182"/>
    </row>
    <row r="748" spans="36:36">
      <c r="AJ748" s="182"/>
    </row>
    <row r="749" spans="36:36">
      <c r="AJ749" s="182"/>
    </row>
    <row r="750" spans="36:36">
      <c r="AJ750" s="182"/>
    </row>
    <row r="751" spans="36:36">
      <c r="AJ751" s="182"/>
    </row>
    <row r="752" spans="36:36">
      <c r="AJ752" s="182"/>
    </row>
    <row r="753" spans="36:36">
      <c r="AJ753" s="182"/>
    </row>
    <row r="754" spans="36:36">
      <c r="AJ754" s="182"/>
    </row>
    <row r="755" spans="36:36">
      <c r="AJ755" s="182"/>
    </row>
    <row r="756" spans="36:36">
      <c r="AJ756" s="182"/>
    </row>
    <row r="757" spans="36:36">
      <c r="AJ757" s="182"/>
    </row>
    <row r="758" spans="36:36">
      <c r="AJ758" s="182"/>
    </row>
    <row r="759" spans="36:36">
      <c r="AJ759" s="182"/>
    </row>
    <row r="760" spans="36:36">
      <c r="AJ760" s="182"/>
    </row>
    <row r="761" spans="36:36">
      <c r="AJ761" s="182"/>
    </row>
    <row r="762" spans="36:36">
      <c r="AJ762" s="182"/>
    </row>
    <row r="763" spans="36:36">
      <c r="AJ763" s="182"/>
    </row>
    <row r="764" spans="36:36">
      <c r="AJ764" s="182"/>
    </row>
    <row r="765" spans="36:36">
      <c r="AJ765" s="182"/>
    </row>
    <row r="766" spans="36:36">
      <c r="AJ766" s="182"/>
    </row>
    <row r="767" spans="36:36">
      <c r="AJ767" s="182"/>
    </row>
    <row r="768" spans="36:36">
      <c r="AJ768" s="182"/>
    </row>
    <row r="769" spans="36:36">
      <c r="AJ769" s="182"/>
    </row>
    <row r="770" spans="36:36">
      <c r="AJ770" s="182"/>
    </row>
    <row r="771" spans="36:36">
      <c r="AJ771" s="182"/>
    </row>
    <row r="772" spans="36:36">
      <c r="AJ772" s="182"/>
    </row>
    <row r="773" spans="36:36">
      <c r="AJ773" s="182"/>
    </row>
    <row r="774" spans="36:36">
      <c r="AJ774" s="182"/>
    </row>
    <row r="775" spans="36:36">
      <c r="AJ775" s="182"/>
    </row>
    <row r="776" spans="36:36">
      <c r="AJ776" s="182"/>
    </row>
    <row r="777" spans="36:36">
      <c r="AJ777" s="182"/>
    </row>
    <row r="778" spans="36:36">
      <c r="AJ778" s="182"/>
    </row>
    <row r="779" spans="36:36">
      <c r="AJ779" s="182"/>
    </row>
    <row r="780" spans="36:36">
      <c r="AJ780" s="182"/>
    </row>
    <row r="781" spans="36:36">
      <c r="AJ781" s="182"/>
    </row>
    <row r="782" spans="36:36">
      <c r="AJ782" s="182"/>
    </row>
    <row r="783" spans="36:36">
      <c r="AJ783" s="182"/>
    </row>
    <row r="784" spans="36:36">
      <c r="AJ784" s="182"/>
    </row>
    <row r="785" spans="36:36">
      <c r="AJ785" s="182"/>
    </row>
    <row r="786" spans="36:36">
      <c r="AJ786" s="182"/>
    </row>
    <row r="787" spans="36:36">
      <c r="AJ787" s="182"/>
    </row>
    <row r="788" spans="36:36">
      <c r="AJ788" s="182"/>
    </row>
    <row r="789" spans="36:36">
      <c r="AJ789" s="182"/>
    </row>
    <row r="790" spans="36:36">
      <c r="AJ790" s="182"/>
    </row>
    <row r="791" spans="36:36">
      <c r="AJ791" s="182"/>
    </row>
    <row r="792" spans="36:36">
      <c r="AJ792" s="182"/>
    </row>
    <row r="793" spans="36:36">
      <c r="AJ793" s="182"/>
    </row>
    <row r="794" spans="36:36">
      <c r="AJ794" s="182"/>
    </row>
    <row r="795" spans="36:36">
      <c r="AJ795" s="182"/>
    </row>
    <row r="796" spans="36:36">
      <c r="AJ796" s="182"/>
    </row>
    <row r="797" spans="36:36">
      <c r="AJ797" s="182"/>
    </row>
    <row r="798" spans="36:36">
      <c r="AJ798" s="182"/>
    </row>
    <row r="799" spans="36:36">
      <c r="AJ799" s="182"/>
    </row>
    <row r="800" spans="36:36">
      <c r="AJ800" s="182"/>
    </row>
    <row r="801" spans="36:36">
      <c r="AJ801" s="182"/>
    </row>
    <row r="802" spans="36:36">
      <c r="AJ802" s="182"/>
    </row>
    <row r="803" spans="36:36">
      <c r="AJ803" s="182"/>
    </row>
    <row r="804" spans="36:36">
      <c r="AJ804" s="182"/>
    </row>
    <row r="805" spans="36:36">
      <c r="AJ805" s="182"/>
    </row>
    <row r="806" spans="36:36">
      <c r="AJ806" s="182"/>
    </row>
    <row r="807" spans="36:36">
      <c r="AJ807" s="182"/>
    </row>
    <row r="808" spans="36:36">
      <c r="AJ808" s="182"/>
    </row>
    <row r="809" spans="36:36">
      <c r="AJ809" s="182"/>
    </row>
    <row r="810" spans="36:36">
      <c r="AJ810" s="182"/>
    </row>
    <row r="811" spans="36:36">
      <c r="AJ811" s="182"/>
    </row>
    <row r="812" spans="36:36">
      <c r="AJ812" s="182"/>
    </row>
    <row r="813" spans="36:36">
      <c r="AJ813" s="182"/>
    </row>
    <row r="814" spans="36:36">
      <c r="AJ814" s="182"/>
    </row>
    <row r="815" spans="36:36">
      <c r="AJ815" s="182"/>
    </row>
    <row r="816" spans="36:36">
      <c r="AJ816" s="182"/>
    </row>
    <row r="817" spans="36:36">
      <c r="AJ817" s="182"/>
    </row>
    <row r="818" spans="36:36">
      <c r="AJ818" s="182"/>
    </row>
    <row r="819" spans="36:36">
      <c r="AJ819" s="182"/>
    </row>
    <row r="820" spans="36:36">
      <c r="AJ820" s="182"/>
    </row>
    <row r="821" spans="36:36">
      <c r="AJ821" s="182"/>
    </row>
    <row r="822" spans="36:36">
      <c r="AJ822" s="182"/>
    </row>
    <row r="823" spans="36:36">
      <c r="AJ823" s="182"/>
    </row>
    <row r="824" spans="36:36">
      <c r="AJ824" s="182"/>
    </row>
    <row r="825" spans="36:36">
      <c r="AJ825" s="182"/>
    </row>
    <row r="826" spans="36:36">
      <c r="AJ826" s="182"/>
    </row>
    <row r="827" spans="36:36">
      <c r="AJ827" s="182"/>
    </row>
    <row r="828" spans="36:36">
      <c r="AJ828" s="182"/>
    </row>
    <row r="829" spans="36:36">
      <c r="AJ829" s="182"/>
    </row>
    <row r="830" spans="36:36">
      <c r="AJ830" s="182"/>
    </row>
    <row r="831" spans="36:36">
      <c r="AJ831" s="182"/>
    </row>
    <row r="832" spans="36:36">
      <c r="AJ832" s="182"/>
    </row>
    <row r="833" spans="36:36">
      <c r="AJ833" s="182"/>
    </row>
    <row r="834" spans="36:36">
      <c r="AJ834" s="182"/>
    </row>
    <row r="835" spans="36:36">
      <c r="AJ835" s="182"/>
    </row>
    <row r="836" spans="36:36">
      <c r="AJ836" s="182"/>
    </row>
    <row r="837" spans="36:36">
      <c r="AJ837" s="182"/>
    </row>
    <row r="838" spans="36:36">
      <c r="AJ838" s="182"/>
    </row>
    <row r="839" spans="36:36">
      <c r="AJ839" s="182"/>
    </row>
    <row r="840" spans="36:36">
      <c r="AJ840" s="182"/>
    </row>
    <row r="841" spans="36:36">
      <c r="AJ841" s="182"/>
    </row>
    <row r="842" spans="36:36">
      <c r="AJ842" s="182"/>
    </row>
    <row r="843" spans="36:36">
      <c r="AJ843" s="182"/>
    </row>
    <row r="844" spans="36:36">
      <c r="AJ844" s="182"/>
    </row>
    <row r="845" spans="36:36">
      <c r="AJ845" s="182"/>
    </row>
    <row r="846" spans="36:36">
      <c r="AJ846" s="182"/>
    </row>
    <row r="847" spans="36:36">
      <c r="AJ847" s="182"/>
    </row>
    <row r="848" spans="36:36">
      <c r="AJ848" s="182"/>
    </row>
    <row r="849" spans="36:36">
      <c r="AJ849" s="182"/>
    </row>
    <row r="850" spans="36:36">
      <c r="AJ850" s="182"/>
    </row>
    <row r="851" spans="36:36">
      <c r="AJ851" s="182"/>
    </row>
    <row r="852" spans="36:36">
      <c r="AJ852" s="182"/>
    </row>
    <row r="853" spans="36:36">
      <c r="AJ853" s="182"/>
    </row>
    <row r="854" spans="36:36">
      <c r="AJ854" s="182"/>
    </row>
    <row r="855" spans="36:36">
      <c r="AJ855" s="182"/>
    </row>
    <row r="856" spans="36:36">
      <c r="AJ856" s="182"/>
    </row>
    <row r="857" spans="36:36">
      <c r="AJ857" s="182"/>
    </row>
    <row r="858" spans="36:36">
      <c r="AJ858" s="182"/>
    </row>
    <row r="859" spans="36:36">
      <c r="AJ859" s="182"/>
    </row>
    <row r="860" spans="36:36">
      <c r="AJ860" s="182"/>
    </row>
    <row r="861" spans="36:36">
      <c r="AJ861" s="182"/>
    </row>
    <row r="862" spans="36:36">
      <c r="AJ862" s="182"/>
    </row>
    <row r="863" spans="36:36">
      <c r="AJ863" s="182"/>
    </row>
    <row r="864" spans="36:36">
      <c r="AJ864" s="182"/>
    </row>
    <row r="865" spans="36:36">
      <c r="AJ865" s="182"/>
    </row>
    <row r="866" spans="36:36">
      <c r="AJ866" s="182"/>
    </row>
    <row r="867" spans="36:36">
      <c r="AJ867" s="182"/>
    </row>
    <row r="868" spans="36:36">
      <c r="AJ868" s="182"/>
    </row>
    <row r="869" spans="36:36">
      <c r="AJ869" s="182"/>
    </row>
    <row r="870" spans="36:36">
      <c r="AJ870" s="182"/>
    </row>
    <row r="871" spans="36:36">
      <c r="AJ871" s="182"/>
    </row>
    <row r="872" spans="36:36">
      <c r="AJ872" s="182"/>
    </row>
    <row r="873" spans="36:36">
      <c r="AJ873" s="182"/>
    </row>
    <row r="874" spans="36:36">
      <c r="AJ874" s="182"/>
    </row>
    <row r="875" spans="36:36">
      <c r="AJ875" s="182"/>
    </row>
    <row r="876" spans="36:36">
      <c r="AJ876" s="182"/>
    </row>
    <row r="877" spans="36:36">
      <c r="AJ877" s="182"/>
    </row>
    <row r="878" spans="36:36">
      <c r="AJ878" s="182"/>
    </row>
    <row r="879" spans="36:36">
      <c r="AJ879" s="182"/>
    </row>
    <row r="880" spans="36:36">
      <c r="AJ880" s="182"/>
    </row>
    <row r="881" spans="36:36">
      <c r="AJ881" s="182"/>
    </row>
    <row r="882" spans="36:36">
      <c r="AJ882" s="182"/>
    </row>
    <row r="883" spans="36:36">
      <c r="AJ883" s="182"/>
    </row>
    <row r="884" spans="36:36">
      <c r="AJ884" s="182"/>
    </row>
    <row r="885" spans="36:36">
      <c r="AJ885" s="182"/>
    </row>
    <row r="886" spans="36:36">
      <c r="AJ886" s="182"/>
    </row>
    <row r="887" spans="36:36">
      <c r="AJ887" s="182"/>
    </row>
    <row r="888" spans="36:36">
      <c r="AJ888" s="182"/>
    </row>
    <row r="889" spans="36:36">
      <c r="AJ889" s="182"/>
    </row>
    <row r="890" spans="36:36">
      <c r="AJ890" s="182"/>
    </row>
    <row r="891" spans="36:36">
      <c r="AJ891" s="182"/>
    </row>
    <row r="892" spans="36:36">
      <c r="AJ892" s="182"/>
    </row>
    <row r="893" spans="36:36">
      <c r="AJ893" s="182"/>
    </row>
    <row r="894" spans="36:36">
      <c r="AJ894" s="182"/>
    </row>
    <row r="895" spans="36:36">
      <c r="AJ895" s="182"/>
    </row>
    <row r="896" spans="36:36">
      <c r="AJ896" s="182"/>
    </row>
    <row r="897" spans="36:36">
      <c r="AJ897" s="182"/>
    </row>
    <row r="898" spans="36:36">
      <c r="AJ898" s="182"/>
    </row>
    <row r="899" spans="36:36">
      <c r="AJ899" s="182"/>
    </row>
    <row r="900" spans="36:36">
      <c r="AJ900" s="182"/>
    </row>
    <row r="901" spans="36:36">
      <c r="AJ901" s="182"/>
    </row>
    <row r="902" spans="36:36">
      <c r="AJ902" s="182"/>
    </row>
    <row r="903" spans="36:36">
      <c r="AJ903" s="182"/>
    </row>
    <row r="904" spans="36:36">
      <c r="AJ904" s="182"/>
    </row>
    <row r="905" spans="36:36">
      <c r="AJ905" s="182"/>
    </row>
    <row r="906" spans="36:36">
      <c r="AJ906" s="182"/>
    </row>
    <row r="907" spans="36:36">
      <c r="AJ907" s="182"/>
    </row>
    <row r="908" spans="36:36">
      <c r="AJ908" s="182"/>
    </row>
    <row r="909" spans="36:36">
      <c r="AJ909" s="182"/>
    </row>
    <row r="910" spans="36:36">
      <c r="AJ910" s="182"/>
    </row>
    <row r="911" spans="36:36">
      <c r="AJ911" s="182"/>
    </row>
    <row r="912" spans="36:36">
      <c r="AJ912" s="182"/>
    </row>
    <row r="913" spans="36:36">
      <c r="AJ913" s="182"/>
    </row>
    <row r="914" spans="36:36">
      <c r="AJ914" s="182"/>
    </row>
    <row r="915" spans="36:36">
      <c r="AJ915" s="182"/>
    </row>
    <row r="916" spans="36:36">
      <c r="AJ916" s="182"/>
    </row>
    <row r="917" spans="36:36">
      <c r="AJ917" s="182"/>
    </row>
    <row r="918" spans="36:36">
      <c r="AJ918" s="182"/>
    </row>
    <row r="919" spans="36:36">
      <c r="AJ919" s="182"/>
    </row>
    <row r="920" spans="36:36">
      <c r="AJ920" s="182"/>
    </row>
    <row r="921" spans="36:36">
      <c r="AJ921" s="182"/>
    </row>
    <row r="922" spans="36:36">
      <c r="AJ922" s="182"/>
    </row>
    <row r="923" spans="36:36">
      <c r="AJ923" s="182"/>
    </row>
    <row r="924" spans="36:36">
      <c r="AJ924" s="182"/>
    </row>
    <row r="925" spans="36:36">
      <c r="AJ925" s="182"/>
    </row>
    <row r="926" spans="36:36">
      <c r="AJ926" s="182"/>
    </row>
    <row r="927" spans="36:36">
      <c r="AJ927" s="182"/>
    </row>
    <row r="928" spans="36:36">
      <c r="AJ928" s="182"/>
    </row>
    <row r="929" spans="36:36">
      <c r="AJ929" s="182"/>
    </row>
    <row r="930" spans="36:36">
      <c r="AJ930" s="182"/>
    </row>
    <row r="931" spans="36:36">
      <c r="AJ931" s="182"/>
    </row>
    <row r="932" spans="36:36">
      <c r="AJ932" s="182"/>
    </row>
    <row r="933" spans="36:36">
      <c r="AJ933" s="182"/>
    </row>
    <row r="934" spans="36:36">
      <c r="AJ934" s="182"/>
    </row>
    <row r="935" spans="36:36">
      <c r="AJ935" s="182"/>
    </row>
    <row r="936" spans="36:36">
      <c r="AJ936" s="182"/>
    </row>
    <row r="937" spans="36:36">
      <c r="AJ937" s="182"/>
    </row>
    <row r="938" spans="36:36">
      <c r="AJ938" s="182"/>
    </row>
    <row r="939" spans="36:36">
      <c r="AJ939" s="182"/>
    </row>
    <row r="940" spans="36:36">
      <c r="AJ940" s="182"/>
    </row>
    <row r="941" spans="36:36">
      <c r="AJ941" s="182"/>
    </row>
    <row r="942" spans="36:36">
      <c r="AJ942" s="182"/>
    </row>
    <row r="943" spans="36:36">
      <c r="AJ943" s="182"/>
    </row>
    <row r="944" spans="36:36">
      <c r="AJ944" s="182"/>
    </row>
    <row r="945" spans="36:36">
      <c r="AJ945" s="182"/>
    </row>
    <row r="946" spans="36:36">
      <c r="AJ946" s="182"/>
    </row>
    <row r="947" spans="36:36">
      <c r="AJ947" s="182"/>
    </row>
    <row r="948" spans="36:36">
      <c r="AJ948" s="182"/>
    </row>
    <row r="949" spans="36:36">
      <c r="AJ949" s="182"/>
    </row>
    <row r="950" spans="36:36">
      <c r="AJ950" s="182"/>
    </row>
    <row r="951" spans="36:36">
      <c r="AJ951" s="182"/>
    </row>
    <row r="952" spans="36:36">
      <c r="AJ952" s="182"/>
    </row>
    <row r="953" spans="36:36">
      <c r="AJ953" s="182"/>
    </row>
    <row r="954" spans="36:36">
      <c r="AJ954" s="182"/>
    </row>
    <row r="955" spans="36:36">
      <c r="AJ955" s="182"/>
    </row>
    <row r="956" spans="36:36">
      <c r="AJ956" s="182"/>
    </row>
    <row r="957" spans="36:36">
      <c r="AJ957" s="182"/>
    </row>
    <row r="958" spans="36:36">
      <c r="AJ958" s="182"/>
    </row>
    <row r="959" spans="36:36">
      <c r="AJ959" s="182"/>
    </row>
    <row r="960" spans="36:36">
      <c r="AJ960" s="182"/>
    </row>
    <row r="961" spans="36:36">
      <c r="AJ961" s="182"/>
    </row>
    <row r="962" spans="36:36">
      <c r="AJ962" s="182"/>
    </row>
    <row r="963" spans="36:36">
      <c r="AJ963" s="182"/>
    </row>
    <row r="964" spans="36:36">
      <c r="AJ964" s="182"/>
    </row>
    <row r="965" spans="36:36">
      <c r="AJ965" s="182"/>
    </row>
    <row r="966" spans="36:36">
      <c r="AJ966" s="182"/>
    </row>
    <row r="967" spans="36:36">
      <c r="AJ967" s="182"/>
    </row>
    <row r="968" spans="36:36">
      <c r="AJ968" s="182"/>
    </row>
    <row r="969" spans="36:36">
      <c r="AJ969" s="182"/>
    </row>
    <row r="970" spans="36:36">
      <c r="AJ970" s="182"/>
    </row>
    <row r="971" spans="36:36">
      <c r="AJ971" s="182"/>
    </row>
    <row r="972" spans="36:36">
      <c r="AJ972" s="182"/>
    </row>
    <row r="973" spans="36:36">
      <c r="AJ973" s="182"/>
    </row>
    <row r="974" spans="36:36">
      <c r="AJ974" s="182"/>
    </row>
    <row r="975" spans="36:36">
      <c r="AJ975" s="182"/>
    </row>
    <row r="976" spans="36:36">
      <c r="AJ976" s="182"/>
    </row>
    <row r="977" spans="36:36">
      <c r="AJ977" s="182"/>
    </row>
    <row r="978" spans="36:36">
      <c r="AJ978" s="182"/>
    </row>
    <row r="979" spans="36:36">
      <c r="AJ979" s="182"/>
    </row>
    <row r="980" spans="36:36">
      <c r="AJ980" s="182"/>
    </row>
    <row r="981" spans="36:36">
      <c r="AJ981" s="182"/>
    </row>
    <row r="982" spans="36:36">
      <c r="AJ982" s="182"/>
    </row>
    <row r="983" spans="36:36">
      <c r="AJ983" s="182"/>
    </row>
    <row r="984" spans="36:36">
      <c r="AJ984" s="182"/>
    </row>
    <row r="985" spans="36:36">
      <c r="AJ985" s="182"/>
    </row>
    <row r="986" spans="36:36">
      <c r="AJ986" s="182"/>
    </row>
    <row r="987" spans="36:36">
      <c r="AJ987" s="182"/>
    </row>
    <row r="988" spans="36:36">
      <c r="AJ988" s="182"/>
    </row>
    <row r="989" spans="36:36">
      <c r="AJ989" s="182"/>
    </row>
    <row r="990" spans="36:36">
      <c r="AJ990" s="182"/>
    </row>
    <row r="991" spans="36:36">
      <c r="AJ991" s="182"/>
    </row>
    <row r="992" spans="36:36">
      <c r="AJ992" s="182"/>
    </row>
    <row r="993" spans="36:36">
      <c r="AJ993" s="182"/>
    </row>
    <row r="994" spans="36:36">
      <c r="AJ994" s="182"/>
    </row>
    <row r="995" spans="36:36">
      <c r="AJ995" s="182"/>
    </row>
    <row r="996" spans="36:36">
      <c r="AJ996" s="182"/>
    </row>
    <row r="997" spans="36:36">
      <c r="AJ997" s="182"/>
    </row>
    <row r="998" spans="36:36">
      <c r="AJ998" s="182"/>
    </row>
    <row r="999" spans="36:36">
      <c r="AJ999" s="182"/>
    </row>
    <row r="1000" spans="36:36">
      <c r="AJ1000" s="182"/>
    </row>
    <row r="1001" spans="36:36">
      <c r="AJ1001" s="182"/>
    </row>
    <row r="1002" spans="36:36">
      <c r="AJ1002" s="182"/>
    </row>
    <row r="1003" spans="36:36">
      <c r="AJ1003" s="182"/>
    </row>
    <row r="1004" spans="36:36">
      <c r="AJ1004" s="182"/>
    </row>
    <row r="1005" spans="36:36">
      <c r="AJ1005" s="182"/>
    </row>
    <row r="1006" spans="36:36">
      <c r="AJ1006" s="182"/>
    </row>
    <row r="1007" spans="36:36">
      <c r="AJ1007" s="182"/>
    </row>
    <row r="1008" spans="36:36">
      <c r="AJ1008" s="182"/>
    </row>
    <row r="1009" spans="36:36">
      <c r="AJ1009" s="182"/>
    </row>
    <row r="1010" spans="36:36">
      <c r="AJ1010" s="182"/>
    </row>
    <row r="1011" spans="36:36">
      <c r="AJ1011" s="182"/>
    </row>
    <row r="1012" spans="36:36">
      <c r="AJ1012" s="182"/>
    </row>
    <row r="1013" spans="36:36">
      <c r="AJ1013" s="182"/>
    </row>
    <row r="1014" spans="36:36">
      <c r="AJ1014" s="182"/>
    </row>
    <row r="1015" spans="36:36">
      <c r="AJ1015" s="182"/>
    </row>
    <row r="1016" spans="36:36">
      <c r="AJ1016" s="182"/>
    </row>
    <row r="1017" spans="36:36">
      <c r="AJ1017" s="182"/>
    </row>
    <row r="1018" spans="36:36">
      <c r="AJ1018" s="182"/>
    </row>
    <row r="1019" spans="36:36">
      <c r="AJ1019" s="182"/>
    </row>
    <row r="1020" spans="36:36">
      <c r="AJ1020" s="182"/>
    </row>
    <row r="1021" spans="36:36">
      <c r="AJ1021" s="182"/>
    </row>
    <row r="1022" spans="36:36">
      <c r="AJ1022" s="182"/>
    </row>
    <row r="1023" spans="36:36">
      <c r="AJ1023" s="182"/>
    </row>
    <row r="1024" spans="36:36">
      <c r="AJ1024" s="182"/>
    </row>
    <row r="1025" spans="36:36">
      <c r="AJ1025" s="182"/>
    </row>
    <row r="1026" spans="36:36">
      <c r="AJ1026" s="182"/>
    </row>
    <row r="1027" spans="36:36">
      <c r="AJ1027" s="182"/>
    </row>
    <row r="1028" spans="36:36">
      <c r="AJ1028" s="182"/>
    </row>
    <row r="1029" spans="36:36">
      <c r="AJ1029" s="182"/>
    </row>
    <row r="1030" spans="36:36">
      <c r="AJ1030" s="182"/>
    </row>
    <row r="1031" spans="36:36">
      <c r="AJ1031" s="182"/>
    </row>
    <row r="1032" spans="36:36">
      <c r="AJ1032" s="182"/>
    </row>
    <row r="1033" spans="36:36">
      <c r="AJ1033" s="182"/>
    </row>
    <row r="1034" spans="36:36">
      <c r="AJ1034" s="182"/>
    </row>
    <row r="1035" spans="36:36">
      <c r="AJ1035" s="182"/>
    </row>
    <row r="1036" spans="36:36">
      <c r="AJ1036" s="182"/>
    </row>
    <row r="1037" spans="36:36">
      <c r="AJ1037" s="182"/>
    </row>
    <row r="1038" spans="36:36">
      <c r="AJ1038" s="182"/>
    </row>
    <row r="1039" spans="36:36">
      <c r="AJ1039" s="182"/>
    </row>
    <row r="1040" spans="36:36">
      <c r="AJ1040" s="182"/>
    </row>
    <row r="1041" spans="36:36">
      <c r="AJ1041" s="182"/>
    </row>
    <row r="1042" spans="36:36">
      <c r="AJ1042" s="182"/>
    </row>
    <row r="1043" spans="36:36">
      <c r="AJ1043" s="182"/>
    </row>
    <row r="1044" spans="36:36">
      <c r="AJ1044" s="182"/>
    </row>
    <row r="1045" spans="36:36">
      <c r="AJ1045" s="182"/>
    </row>
    <row r="1046" spans="36:36">
      <c r="AJ1046" s="182"/>
    </row>
    <row r="1047" spans="36:36">
      <c r="AJ1047" s="182"/>
    </row>
    <row r="1048" spans="36:36">
      <c r="AJ1048" s="182"/>
    </row>
    <row r="1049" spans="36:36">
      <c r="AJ1049" s="182"/>
    </row>
    <row r="1050" spans="36:36">
      <c r="AJ1050" s="182"/>
    </row>
    <row r="1051" spans="36:36">
      <c r="AJ1051" s="182"/>
    </row>
    <row r="1052" spans="36:36">
      <c r="AJ1052" s="182"/>
    </row>
    <row r="1053" spans="36:36">
      <c r="AJ1053" s="182"/>
    </row>
    <row r="1054" spans="36:36">
      <c r="AJ1054" s="182"/>
    </row>
    <row r="1055" spans="36:36">
      <c r="AJ1055" s="182"/>
    </row>
    <row r="1056" spans="36:36">
      <c r="AJ1056" s="182"/>
    </row>
    <row r="1057" spans="36:36">
      <c r="AJ1057" s="182"/>
    </row>
    <row r="1058" spans="36:36">
      <c r="AJ1058" s="182"/>
    </row>
    <row r="1059" spans="36:36">
      <c r="AJ1059" s="182"/>
    </row>
    <row r="1060" spans="36:36">
      <c r="AJ1060" s="182"/>
    </row>
    <row r="1061" spans="36:36">
      <c r="AJ1061" s="182"/>
    </row>
    <row r="1062" spans="36:36">
      <c r="AJ1062" s="182"/>
    </row>
    <row r="1063" spans="36:36">
      <c r="AJ1063" s="182"/>
    </row>
    <row r="1064" spans="36:36">
      <c r="AJ1064" s="182"/>
    </row>
    <row r="1065" spans="36:36">
      <c r="AJ1065" s="182"/>
    </row>
    <row r="1066" spans="36:36">
      <c r="AJ1066" s="182"/>
    </row>
    <row r="1067" spans="36:36">
      <c r="AJ1067" s="182"/>
    </row>
    <row r="1068" spans="36:36">
      <c r="AJ1068" s="182"/>
    </row>
    <row r="1069" spans="36:36">
      <c r="AJ1069" s="182"/>
    </row>
    <row r="1070" spans="36:36">
      <c r="AJ1070" s="182"/>
    </row>
    <row r="1071" spans="36:36">
      <c r="AJ1071" s="182"/>
    </row>
    <row r="1072" spans="36:36">
      <c r="AJ1072" s="182"/>
    </row>
    <row r="1073" spans="36:36">
      <c r="AJ1073" s="182"/>
    </row>
    <row r="1074" spans="36:36">
      <c r="AJ1074" s="182"/>
    </row>
    <row r="1075" spans="36:36">
      <c r="AJ1075" s="182"/>
    </row>
    <row r="1076" spans="36:36">
      <c r="AJ1076" s="182"/>
    </row>
    <row r="1077" spans="36:36">
      <c r="AJ1077" s="182"/>
    </row>
    <row r="1078" spans="36:36">
      <c r="AJ1078" s="182"/>
    </row>
    <row r="1079" spans="36:36">
      <c r="AJ1079" s="182"/>
    </row>
    <row r="1080" spans="36:36">
      <c r="AJ1080" s="182"/>
    </row>
    <row r="1081" spans="36:36">
      <c r="AJ1081" s="182"/>
    </row>
    <row r="1082" spans="36:36">
      <c r="AJ1082" s="182"/>
    </row>
    <row r="1083" spans="36:36">
      <c r="AJ1083" s="182"/>
    </row>
    <row r="1084" spans="36:36">
      <c r="AJ1084" s="182"/>
    </row>
    <row r="1085" spans="36:36">
      <c r="AJ1085" s="182"/>
    </row>
    <row r="1086" spans="36:36">
      <c r="AJ1086" s="182"/>
    </row>
    <row r="1087" spans="36:36">
      <c r="AJ1087" s="182"/>
    </row>
    <row r="1088" spans="36:36">
      <c r="AJ1088" s="182"/>
    </row>
    <row r="1089" spans="36:36">
      <c r="AJ1089" s="182"/>
    </row>
    <row r="1090" spans="36:36">
      <c r="AJ1090" s="182"/>
    </row>
    <row r="1091" spans="36:36">
      <c r="AJ1091" s="182"/>
    </row>
    <row r="1092" spans="36:36">
      <c r="AJ1092" s="182"/>
    </row>
    <row r="1093" spans="36:36">
      <c r="AJ1093" s="182"/>
    </row>
    <row r="1094" spans="36:36">
      <c r="AJ1094" s="182"/>
    </row>
    <row r="1095" spans="36:36">
      <c r="AJ1095" s="182"/>
    </row>
    <row r="1096" spans="36:36">
      <c r="AJ1096" s="182"/>
    </row>
    <row r="1097" spans="36:36">
      <c r="AJ1097" s="182"/>
    </row>
    <row r="1098" spans="36:36">
      <c r="AJ1098" s="182"/>
    </row>
    <row r="1099" spans="36:36">
      <c r="AJ1099" s="182"/>
    </row>
    <row r="1100" spans="36:36">
      <c r="AJ1100" s="182"/>
    </row>
    <row r="1101" spans="36:36">
      <c r="AJ1101" s="182"/>
    </row>
    <row r="1102" spans="36:36">
      <c r="AJ1102" s="182"/>
    </row>
    <row r="1103" spans="36:36">
      <c r="AJ1103" s="182"/>
    </row>
    <row r="1104" spans="36:36">
      <c r="AJ1104" s="182"/>
    </row>
    <row r="1105" spans="36:36">
      <c r="AJ1105" s="182"/>
    </row>
    <row r="1106" spans="36:36">
      <c r="AJ1106" s="182"/>
    </row>
    <row r="1107" spans="36:36">
      <c r="AJ1107" s="182"/>
    </row>
    <row r="1108" spans="36:36">
      <c r="AJ1108" s="182"/>
    </row>
    <row r="1109" spans="36:36">
      <c r="AJ1109" s="182"/>
    </row>
    <row r="1110" spans="36:36">
      <c r="AJ1110" s="182"/>
    </row>
    <row r="1111" spans="36:36">
      <c r="AJ1111" s="182"/>
    </row>
    <row r="1112" spans="36:36">
      <c r="AJ1112" s="182"/>
    </row>
    <row r="1113" spans="36:36">
      <c r="AJ1113" s="182"/>
    </row>
    <row r="1114" spans="36:36">
      <c r="AJ1114" s="182"/>
    </row>
    <row r="1115" spans="36:36">
      <c r="AJ1115" s="182"/>
    </row>
    <row r="1116" spans="36:36">
      <c r="AJ1116" s="182"/>
    </row>
    <row r="1117" spans="36:36">
      <c r="AJ1117" s="182"/>
    </row>
    <row r="1118" spans="36:36">
      <c r="AJ1118" s="182"/>
    </row>
    <row r="1119" spans="36:36">
      <c r="AJ1119" s="182"/>
    </row>
    <row r="1120" spans="36:36">
      <c r="AJ1120" s="182"/>
    </row>
    <row r="1121" spans="36:36">
      <c r="AJ1121" s="182"/>
    </row>
    <row r="1122" spans="36:36">
      <c r="AJ1122" s="182"/>
    </row>
    <row r="1123" spans="36:36">
      <c r="AJ1123" s="182"/>
    </row>
    <row r="1124" spans="36:36">
      <c r="AJ1124" s="182"/>
    </row>
    <row r="1125" spans="36:36">
      <c r="AJ1125" s="182"/>
    </row>
    <row r="1126" spans="36:36">
      <c r="AJ1126" s="182"/>
    </row>
    <row r="1127" spans="36:36">
      <c r="AJ1127" s="182"/>
    </row>
    <row r="1128" spans="36:36">
      <c r="AJ1128" s="182"/>
    </row>
    <row r="1129" spans="36:36">
      <c r="AJ1129" s="182"/>
    </row>
    <row r="1130" spans="36:36">
      <c r="AJ1130" s="182"/>
    </row>
    <row r="1131" spans="36:36">
      <c r="AJ1131" s="182"/>
    </row>
    <row r="1132" spans="36:36">
      <c r="AJ1132" s="182"/>
    </row>
    <row r="1133" spans="36:36">
      <c r="AJ1133" s="182"/>
    </row>
    <row r="1134" spans="36:36">
      <c r="AJ1134" s="182"/>
    </row>
    <row r="1135" spans="36:36">
      <c r="AJ1135" s="182"/>
    </row>
    <row r="1136" spans="36:36">
      <c r="AJ1136" s="182"/>
    </row>
    <row r="1137" spans="36:36">
      <c r="AJ1137" s="182"/>
    </row>
    <row r="1138" spans="36:36">
      <c r="AJ1138" s="182"/>
    </row>
    <row r="1139" spans="36:36">
      <c r="AJ1139" s="182"/>
    </row>
    <row r="1140" spans="36:36">
      <c r="AJ1140" s="182"/>
    </row>
    <row r="1141" spans="36:36">
      <c r="AJ1141" s="182"/>
    </row>
    <row r="1142" spans="36:36">
      <c r="AJ1142" s="182"/>
    </row>
    <row r="1143" spans="36:36">
      <c r="AJ1143" s="182"/>
    </row>
    <row r="1144" spans="36:36">
      <c r="AJ1144" s="182"/>
    </row>
    <row r="1145" spans="36:36">
      <c r="AJ1145" s="182"/>
    </row>
    <row r="1146" spans="36:36">
      <c r="AJ1146" s="182"/>
    </row>
    <row r="1147" spans="36:36">
      <c r="AJ1147" s="182"/>
    </row>
    <row r="1148" spans="36:36">
      <c r="AJ1148" s="182"/>
    </row>
    <row r="1149" spans="36:36">
      <c r="AJ1149" s="182"/>
    </row>
    <row r="1150" spans="36:36">
      <c r="AJ1150" s="182"/>
    </row>
    <row r="1151" spans="36:36">
      <c r="AJ1151" s="182"/>
    </row>
    <row r="1152" spans="36:36">
      <c r="AJ1152" s="182"/>
    </row>
    <row r="1153" spans="36:36">
      <c r="AJ1153" s="182"/>
    </row>
    <row r="1154" spans="36:36">
      <c r="AJ1154" s="182"/>
    </row>
    <row r="1155" spans="36:36">
      <c r="AJ1155" s="182"/>
    </row>
    <row r="1156" spans="36:36">
      <c r="AJ1156" s="182"/>
    </row>
    <row r="1157" spans="36:36">
      <c r="AJ1157" s="182"/>
    </row>
    <row r="1158" spans="36:36">
      <c r="AJ1158" s="182"/>
    </row>
    <row r="1159" spans="36:36">
      <c r="AJ1159" s="182"/>
    </row>
    <row r="1160" spans="36:36">
      <c r="AJ1160" s="182"/>
    </row>
    <row r="1161" spans="36:36">
      <c r="AJ1161" s="182"/>
    </row>
    <row r="1162" spans="36:36">
      <c r="AJ1162" s="182"/>
    </row>
    <row r="1163" spans="36:36">
      <c r="AJ1163" s="182"/>
    </row>
    <row r="1164" spans="36:36">
      <c r="AJ1164" s="182"/>
    </row>
    <row r="1165" spans="36:36">
      <c r="AJ1165" s="182"/>
    </row>
    <row r="1166" spans="36:36">
      <c r="AJ1166" s="182"/>
    </row>
    <row r="1167" spans="36:36">
      <c r="AJ1167" s="182"/>
    </row>
    <row r="1168" spans="36:36">
      <c r="AJ1168" s="182"/>
    </row>
    <row r="1169" spans="36:36">
      <c r="AJ1169" s="182"/>
    </row>
    <row r="1170" spans="36:36">
      <c r="AJ1170" s="182"/>
    </row>
    <row r="1171" spans="36:36">
      <c r="AJ1171" s="182"/>
    </row>
    <row r="1172" spans="36:36">
      <c r="AJ1172" s="182"/>
    </row>
    <row r="1173" spans="36:36">
      <c r="AJ1173" s="182"/>
    </row>
    <row r="1174" spans="36:36">
      <c r="AJ1174" s="182"/>
    </row>
    <row r="1175" spans="36:36">
      <c r="AJ1175" s="182"/>
    </row>
    <row r="1176" spans="36:36">
      <c r="AJ1176" s="182"/>
    </row>
    <row r="1177" spans="36:36">
      <c r="AJ1177" s="182"/>
    </row>
    <row r="1178" spans="36:36">
      <c r="AJ1178" s="182"/>
    </row>
    <row r="1179" spans="36:36">
      <c r="AJ1179" s="182"/>
    </row>
    <row r="1180" spans="36:36">
      <c r="AJ1180" s="182"/>
    </row>
    <row r="1181" spans="36:36">
      <c r="AJ1181" s="182"/>
    </row>
    <row r="1182" spans="36:36">
      <c r="AJ1182" s="182"/>
    </row>
    <row r="1183" spans="36:36">
      <c r="AJ1183" s="182"/>
    </row>
    <row r="1184" spans="36:36">
      <c r="AJ1184" s="182"/>
    </row>
    <row r="1185" spans="36:36">
      <c r="AJ1185" s="182"/>
    </row>
    <row r="1186" spans="36:36">
      <c r="AJ1186" s="182"/>
    </row>
    <row r="1187" spans="36:36">
      <c r="AJ1187" s="182"/>
    </row>
    <row r="1188" spans="36:36">
      <c r="AJ1188" s="182"/>
    </row>
    <row r="1189" spans="36:36">
      <c r="AJ1189" s="182"/>
    </row>
    <row r="1190" spans="36:36">
      <c r="AJ1190" s="182"/>
    </row>
    <row r="1191" spans="36:36">
      <c r="AJ1191" s="182"/>
    </row>
    <row r="1192" spans="36:36">
      <c r="AJ1192" s="182"/>
    </row>
    <row r="1193" spans="36:36">
      <c r="AJ1193" s="182"/>
    </row>
    <row r="1194" spans="36:36">
      <c r="AJ1194" s="182"/>
    </row>
    <row r="1195" spans="36:36">
      <c r="AJ1195" s="182"/>
    </row>
    <row r="1196" spans="36:36">
      <c r="AJ1196" s="182"/>
    </row>
    <row r="1197" spans="36:36">
      <c r="AJ1197" s="182"/>
    </row>
    <row r="1198" spans="36:36">
      <c r="AJ1198" s="182"/>
    </row>
    <row r="1199" spans="36:36">
      <c r="AJ1199" s="182"/>
    </row>
    <row r="1200" spans="36:36">
      <c r="AJ1200" s="182"/>
    </row>
    <row r="1201" spans="36:36">
      <c r="AJ1201" s="182"/>
    </row>
    <row r="1202" spans="36:36">
      <c r="AJ1202" s="182"/>
    </row>
    <row r="1203" spans="36:36">
      <c r="AJ1203" s="182"/>
    </row>
    <row r="1204" spans="36:36">
      <c r="AJ1204" s="182"/>
    </row>
    <row r="1205" spans="36:36">
      <c r="AJ1205" s="182"/>
    </row>
    <row r="1206" spans="36:36">
      <c r="AJ1206" s="182"/>
    </row>
    <row r="1207" spans="36:36">
      <c r="AJ1207" s="182"/>
    </row>
    <row r="1208" spans="36:36">
      <c r="AJ1208" s="182"/>
    </row>
    <row r="1209" spans="36:36">
      <c r="AJ1209" s="182"/>
    </row>
    <row r="1210" spans="36:36">
      <c r="AJ1210" s="182"/>
    </row>
    <row r="1211" spans="36:36">
      <c r="AJ1211" s="182"/>
    </row>
    <row r="1212" spans="36:36">
      <c r="AJ1212" s="182"/>
    </row>
    <row r="1213" spans="36:36">
      <c r="AJ1213" s="182"/>
    </row>
    <row r="1214" spans="36:36">
      <c r="AJ1214" s="182"/>
    </row>
    <row r="1215" spans="36:36">
      <c r="AJ1215" s="182"/>
    </row>
    <row r="1216" spans="36:36">
      <c r="AJ1216" s="182"/>
    </row>
    <row r="1217" spans="36:36">
      <c r="AJ1217" s="182"/>
    </row>
    <row r="1218" spans="36:36">
      <c r="AJ1218" s="182"/>
    </row>
    <row r="1219" spans="36:36">
      <c r="AJ1219" s="182"/>
    </row>
    <row r="1220" spans="36:36">
      <c r="AJ1220" s="182"/>
    </row>
    <row r="1221" spans="36:36">
      <c r="AJ1221" s="182"/>
    </row>
    <row r="1222" spans="36:36">
      <c r="AJ1222" s="182"/>
    </row>
    <row r="1223" spans="36:36">
      <c r="AJ1223" s="182"/>
    </row>
    <row r="1224" spans="36:36">
      <c r="AJ1224" s="182"/>
    </row>
    <row r="1225" spans="36:36">
      <c r="AJ1225" s="182"/>
    </row>
    <row r="1226" spans="36:36">
      <c r="AJ1226" s="182"/>
    </row>
    <row r="1227" spans="36:36">
      <c r="AJ1227" s="182"/>
    </row>
    <row r="1228" spans="36:36">
      <c r="AJ1228" s="182"/>
    </row>
    <row r="1229" spans="36:36">
      <c r="AJ1229" s="182"/>
    </row>
    <row r="1230" spans="36:36">
      <c r="AJ1230" s="182"/>
    </row>
    <row r="1231" spans="36:36">
      <c r="AJ1231" s="182"/>
    </row>
    <row r="1232" spans="36:36">
      <c r="AJ1232" s="182"/>
    </row>
    <row r="1233" spans="36:36">
      <c r="AJ1233" s="182"/>
    </row>
    <row r="1234" spans="36:36">
      <c r="AJ1234" s="182"/>
    </row>
    <row r="1235" spans="36:36">
      <c r="AJ1235" s="182"/>
    </row>
    <row r="1236" spans="36:36">
      <c r="AJ1236" s="182"/>
    </row>
    <row r="1237" spans="36:36">
      <c r="AJ1237" s="182"/>
    </row>
    <row r="1238" spans="36:36">
      <c r="AJ1238" s="182"/>
    </row>
    <row r="1239" spans="36:36">
      <c r="AJ1239" s="182"/>
    </row>
    <row r="1240" spans="36:36">
      <c r="AJ1240" s="182"/>
    </row>
    <row r="1241" spans="36:36">
      <c r="AJ1241" s="182"/>
    </row>
    <row r="1242" spans="36:36">
      <c r="AJ1242" s="182"/>
    </row>
    <row r="1243" spans="36:36">
      <c r="AJ1243" s="182"/>
    </row>
    <row r="1244" spans="36:36">
      <c r="AJ1244" s="182"/>
    </row>
    <row r="1245" spans="36:36">
      <c r="AJ1245" s="182"/>
    </row>
    <row r="1246" spans="36:36">
      <c r="AJ1246" s="182"/>
    </row>
    <row r="1247" spans="36:36">
      <c r="AJ1247" s="182"/>
    </row>
    <row r="1248" spans="36:36">
      <c r="AJ1248" s="182"/>
    </row>
    <row r="1249" spans="36:36">
      <c r="AJ1249" s="182"/>
    </row>
    <row r="1250" spans="36:36">
      <c r="AJ1250" s="182"/>
    </row>
    <row r="1251" spans="36:36">
      <c r="AJ1251" s="182"/>
    </row>
    <row r="1252" spans="36:36">
      <c r="AJ1252" s="182"/>
    </row>
    <row r="1253" spans="36:36">
      <c r="AJ1253" s="182"/>
    </row>
    <row r="1254" spans="36:36">
      <c r="AJ1254" s="182"/>
    </row>
    <row r="1255" spans="36:36">
      <c r="AJ1255" s="182"/>
    </row>
    <row r="1256" spans="36:36">
      <c r="AJ1256" s="182"/>
    </row>
    <row r="1257" spans="36:36">
      <c r="AJ1257" s="182"/>
    </row>
    <row r="1258" spans="36:36">
      <c r="AJ1258" s="182"/>
    </row>
    <row r="1259" spans="36:36">
      <c r="AJ1259" s="182"/>
    </row>
    <row r="1260" spans="36:36">
      <c r="AJ1260" s="182"/>
    </row>
    <row r="1261" spans="36:36">
      <c r="AJ1261" s="182"/>
    </row>
    <row r="1262" spans="36:36">
      <c r="AJ1262" s="182"/>
    </row>
    <row r="1263" spans="36:36">
      <c r="AJ1263" s="182"/>
    </row>
    <row r="1264" spans="36:36">
      <c r="AJ1264" s="182"/>
    </row>
    <row r="1265" spans="36:36">
      <c r="AJ1265" s="182"/>
    </row>
    <row r="1266" spans="36:36">
      <c r="AJ1266" s="182"/>
    </row>
    <row r="1267" spans="36:36">
      <c r="AJ1267" s="182"/>
    </row>
    <row r="1268" spans="36:36">
      <c r="AJ1268" s="182"/>
    </row>
    <row r="1269" spans="36:36">
      <c r="AJ1269" s="182"/>
    </row>
    <row r="1270" spans="36:36">
      <c r="AJ1270" s="182"/>
    </row>
    <row r="1271" spans="36:36">
      <c r="AJ1271" s="182"/>
    </row>
    <row r="1272" spans="36:36">
      <c r="AJ1272" s="182"/>
    </row>
    <row r="1273" spans="36:36">
      <c r="AJ1273" s="182"/>
    </row>
    <row r="1274" spans="36:36">
      <c r="AJ1274" s="182"/>
    </row>
    <row r="1275" spans="36:36">
      <c r="AJ1275" s="182"/>
    </row>
    <row r="1276" spans="36:36">
      <c r="AJ1276" s="182"/>
    </row>
    <row r="1277" spans="36:36">
      <c r="AJ1277" s="182"/>
    </row>
    <row r="1278" spans="36:36">
      <c r="AJ1278" s="182"/>
    </row>
    <row r="1279" spans="36:36">
      <c r="AJ1279" s="182"/>
    </row>
    <row r="1280" spans="36:36">
      <c r="AJ1280" s="182"/>
    </row>
    <row r="1281" spans="36:36">
      <c r="AJ1281" s="182"/>
    </row>
    <row r="1282" spans="36:36">
      <c r="AJ1282" s="182"/>
    </row>
    <row r="1283" spans="36:36">
      <c r="AJ1283" s="182"/>
    </row>
    <row r="1284" spans="36:36">
      <c r="AJ1284" s="182"/>
    </row>
    <row r="1285" spans="36:36">
      <c r="AJ1285" s="182"/>
    </row>
    <row r="1286" spans="36:36">
      <c r="AJ1286" s="182"/>
    </row>
    <row r="1287" spans="36:36">
      <c r="AJ1287" s="182"/>
    </row>
    <row r="1288" spans="36:36">
      <c r="AJ1288" s="182"/>
    </row>
    <row r="1289" spans="36:36">
      <c r="AJ1289" s="182"/>
    </row>
    <row r="1290" spans="36:36">
      <c r="AJ1290" s="182"/>
    </row>
    <row r="1291" spans="36:36">
      <c r="AJ1291" s="182"/>
    </row>
    <row r="1292" spans="36:36">
      <c r="AJ1292" s="182"/>
    </row>
    <row r="1293" spans="36:36">
      <c r="AJ1293" s="182"/>
    </row>
    <row r="1294" spans="36:36">
      <c r="AJ1294" s="182"/>
    </row>
    <row r="1295" spans="36:36">
      <c r="AJ1295" s="182"/>
    </row>
    <row r="1296" spans="36:36">
      <c r="AJ1296" s="182"/>
    </row>
    <row r="1297" spans="36:36">
      <c r="AJ1297" s="182"/>
    </row>
    <row r="1298" spans="36:36">
      <c r="AJ1298" s="182"/>
    </row>
    <row r="1299" spans="36:36">
      <c r="AJ1299" s="182"/>
    </row>
    <row r="1300" spans="36:36">
      <c r="AJ1300" s="182"/>
    </row>
    <row r="1301" spans="36:36">
      <c r="AJ1301" s="182"/>
    </row>
    <row r="1302" spans="36:36">
      <c r="AJ1302" s="182"/>
    </row>
    <row r="1303" spans="36:36">
      <c r="AJ1303" s="182"/>
    </row>
    <row r="1304" spans="36:36">
      <c r="AJ1304" s="182"/>
    </row>
    <row r="1305" spans="36:36">
      <c r="AJ1305" s="182"/>
    </row>
    <row r="1306" spans="36:36">
      <c r="AJ1306" s="182"/>
    </row>
    <row r="1307" spans="36:36">
      <c r="AJ1307" s="182"/>
    </row>
    <row r="1308" spans="36:36">
      <c r="AJ1308" s="182"/>
    </row>
    <row r="1309" spans="36:36">
      <c r="AJ1309" s="182"/>
    </row>
    <row r="1310" spans="36:36">
      <c r="AJ1310" s="182"/>
    </row>
    <row r="1311" spans="36:36">
      <c r="AJ1311" s="182"/>
    </row>
    <row r="1312" spans="36:36">
      <c r="AJ1312" s="182"/>
    </row>
    <row r="1313" spans="36:36">
      <c r="AJ1313" s="182"/>
    </row>
    <row r="1314" spans="36:36">
      <c r="AJ1314" s="182"/>
    </row>
    <row r="1315" spans="36:36">
      <c r="AJ1315" s="182"/>
    </row>
    <row r="1316" spans="36:36">
      <c r="AJ1316" s="182"/>
    </row>
    <row r="1317" spans="36:36">
      <c r="AJ1317" s="182"/>
    </row>
    <row r="1318" spans="36:36">
      <c r="AJ1318" s="182"/>
    </row>
    <row r="1319" spans="36:36">
      <c r="AJ1319" s="182"/>
    </row>
    <row r="1320" spans="36:36">
      <c r="AJ1320" s="182"/>
    </row>
    <row r="1321" spans="36:36">
      <c r="AJ1321" s="182"/>
    </row>
    <row r="1322" spans="36:36">
      <c r="AJ1322" s="182"/>
    </row>
    <row r="1323" spans="36:36">
      <c r="AJ1323" s="182"/>
    </row>
    <row r="1324" spans="36:36">
      <c r="AJ1324" s="182"/>
    </row>
    <row r="1325" spans="36:36">
      <c r="AJ1325" s="182"/>
    </row>
    <row r="1326" spans="36:36">
      <c r="AJ1326" s="182"/>
    </row>
    <row r="1327" spans="36:36">
      <c r="AJ1327" s="182"/>
    </row>
    <row r="1328" spans="36:36">
      <c r="AJ1328" s="182"/>
    </row>
    <row r="1329" spans="36:36">
      <c r="AJ1329" s="182"/>
    </row>
    <row r="1330" spans="36:36">
      <c r="AJ1330" s="182"/>
    </row>
    <row r="1331" spans="36:36">
      <c r="AJ1331" s="182"/>
    </row>
    <row r="1332" spans="36:36">
      <c r="AJ1332" s="182"/>
    </row>
    <row r="1333" spans="36:36">
      <c r="AJ1333" s="182"/>
    </row>
    <row r="1334" spans="36:36">
      <c r="AJ1334" s="182"/>
    </row>
    <row r="1335" spans="36:36">
      <c r="AJ1335" s="182"/>
    </row>
    <row r="1336" spans="36:36">
      <c r="AJ1336" s="182"/>
    </row>
    <row r="1337" spans="36:36">
      <c r="AJ1337" s="182"/>
    </row>
    <row r="1338" spans="36:36">
      <c r="AJ1338" s="182"/>
    </row>
    <row r="1339" spans="36:36">
      <c r="AJ1339" s="182"/>
    </row>
    <row r="1340" spans="36:36">
      <c r="AJ1340" s="182"/>
    </row>
    <row r="1341" spans="36:36">
      <c r="AJ1341" s="182"/>
    </row>
    <row r="1342" spans="36:36">
      <c r="AJ1342" s="182"/>
    </row>
    <row r="1343" spans="36:36">
      <c r="AJ1343" s="182"/>
    </row>
    <row r="1344" spans="36:36">
      <c r="AJ1344" s="182"/>
    </row>
    <row r="1345" spans="36:36">
      <c r="AJ1345" s="182"/>
    </row>
    <row r="1346" spans="36:36">
      <c r="AJ1346" s="182"/>
    </row>
    <row r="1347" spans="36:36">
      <c r="AJ1347" s="182"/>
    </row>
    <row r="1348" spans="36:36">
      <c r="AJ1348" s="182"/>
    </row>
    <row r="1349" spans="36:36">
      <c r="AJ1349" s="182"/>
    </row>
    <row r="1350" spans="36:36">
      <c r="AJ1350" s="182"/>
    </row>
    <row r="1351" spans="36:36">
      <c r="AJ1351" s="182"/>
    </row>
    <row r="1352" spans="36:36">
      <c r="AJ1352" s="182"/>
    </row>
    <row r="1353" spans="36:36">
      <c r="AJ1353" s="182"/>
    </row>
    <row r="1354" spans="36:36">
      <c r="AJ1354" s="182"/>
    </row>
    <row r="1355" spans="36:36">
      <c r="AJ1355" s="182"/>
    </row>
    <row r="1356" spans="36:36">
      <c r="AJ1356" s="182"/>
    </row>
    <row r="1357" spans="36:36">
      <c r="AJ1357" s="182"/>
    </row>
    <row r="1358" spans="36:36">
      <c r="AJ1358" s="182"/>
    </row>
    <row r="1359" spans="36:36">
      <c r="AJ1359" s="182"/>
    </row>
    <row r="1360" spans="36:36">
      <c r="AJ1360" s="182"/>
    </row>
    <row r="1361" spans="36:36">
      <c r="AJ1361" s="182"/>
    </row>
    <row r="1362" spans="36:36">
      <c r="AJ1362" s="182"/>
    </row>
    <row r="1363" spans="36:36">
      <c r="AJ1363" s="182"/>
    </row>
    <row r="1364" spans="36:36">
      <c r="AJ1364" s="182"/>
    </row>
    <row r="1365" spans="36:36">
      <c r="AJ1365" s="182"/>
    </row>
    <row r="1366" spans="36:36">
      <c r="AJ1366" s="182"/>
    </row>
    <row r="1367" spans="36:36">
      <c r="AJ1367" s="182"/>
    </row>
    <row r="1368" spans="36:36">
      <c r="AJ1368" s="182"/>
    </row>
    <row r="1369" spans="36:36">
      <c r="AJ1369" s="182"/>
    </row>
    <row r="1370" spans="36:36">
      <c r="AJ1370" s="182"/>
    </row>
    <row r="1371" spans="36:36">
      <c r="AJ1371" s="182"/>
    </row>
    <row r="1372" spans="36:36">
      <c r="AJ1372" s="182"/>
    </row>
    <row r="1373" spans="36:36">
      <c r="AJ1373" s="182"/>
    </row>
    <row r="1374" spans="36:36">
      <c r="AJ1374" s="182"/>
    </row>
    <row r="1375" spans="36:36">
      <c r="AJ1375" s="182"/>
    </row>
    <row r="1376" spans="36:36">
      <c r="AJ1376" s="182"/>
    </row>
    <row r="1377" spans="36:36">
      <c r="AJ1377" s="182"/>
    </row>
    <row r="1378" spans="36:36">
      <c r="AJ1378" s="182"/>
    </row>
    <row r="1379" spans="36:36">
      <c r="AJ1379" s="182"/>
    </row>
    <row r="1380" spans="36:36">
      <c r="AJ1380" s="182"/>
    </row>
    <row r="1381" spans="36:36">
      <c r="AJ1381" s="182"/>
    </row>
    <row r="1382" spans="36:36">
      <c r="AJ1382" s="182"/>
    </row>
    <row r="1383" spans="36:36">
      <c r="AJ1383" s="182"/>
    </row>
    <row r="1384" spans="36:36">
      <c r="AJ1384" s="182"/>
    </row>
    <row r="1385" spans="36:36">
      <c r="AJ1385" s="182"/>
    </row>
    <row r="1386" spans="36:36">
      <c r="AJ1386" s="182"/>
    </row>
    <row r="1387" spans="36:36">
      <c r="AJ1387" s="182"/>
    </row>
    <row r="1388" spans="36:36">
      <c r="AJ1388" s="182"/>
    </row>
    <row r="1389" spans="36:36">
      <c r="AJ1389" s="182"/>
    </row>
    <row r="1390" spans="36:36">
      <c r="AJ1390" s="182"/>
    </row>
    <row r="1391" spans="36:36">
      <c r="AJ1391" s="182"/>
    </row>
    <row r="1392" spans="36:36">
      <c r="AJ1392" s="182"/>
    </row>
    <row r="1393" spans="36:36">
      <c r="AJ1393" s="182"/>
    </row>
    <row r="1394" spans="36:36">
      <c r="AJ1394" s="182"/>
    </row>
    <row r="1395" spans="36:36">
      <c r="AJ1395" s="182"/>
    </row>
    <row r="1396" spans="36:36">
      <c r="AJ1396" s="182"/>
    </row>
    <row r="1397" spans="36:36">
      <c r="AJ1397" s="182"/>
    </row>
    <row r="1398" spans="36:36">
      <c r="AJ1398" s="182"/>
    </row>
    <row r="1399" spans="36:36">
      <c r="AJ1399" s="182"/>
    </row>
    <row r="1400" spans="36:36">
      <c r="AJ1400" s="182"/>
    </row>
    <row r="1401" spans="36:36">
      <c r="AJ1401" s="182"/>
    </row>
    <row r="1402" spans="36:36">
      <c r="AJ1402" s="182"/>
    </row>
    <row r="1403" spans="36:36">
      <c r="AJ1403" s="182"/>
    </row>
    <row r="1404" spans="36:36">
      <c r="AJ1404" s="182"/>
    </row>
    <row r="1405" spans="36:36">
      <c r="AJ1405" s="182"/>
    </row>
    <row r="1406" spans="36:36">
      <c r="AJ1406" s="182"/>
    </row>
    <row r="1407" spans="36:36">
      <c r="AJ1407" s="182"/>
    </row>
    <row r="1408" spans="36:36">
      <c r="AJ1408" s="182"/>
    </row>
    <row r="1409" spans="36:36">
      <c r="AJ1409" s="182"/>
    </row>
    <row r="1410" spans="36:36">
      <c r="AJ1410" s="182"/>
    </row>
    <row r="1411" spans="36:36">
      <c r="AJ1411" s="182"/>
    </row>
    <row r="1412" spans="36:36">
      <c r="AJ1412" s="182"/>
    </row>
    <row r="1413" spans="36:36">
      <c r="AJ1413" s="182"/>
    </row>
    <row r="1414" spans="36:36">
      <c r="AJ1414" s="182"/>
    </row>
    <row r="1415" spans="36:36">
      <c r="AJ1415" s="182"/>
    </row>
    <row r="1416" spans="36:36">
      <c r="AJ1416" s="182"/>
    </row>
    <row r="1417" spans="36:36">
      <c r="AJ1417" s="182"/>
    </row>
    <row r="1418" spans="36:36">
      <c r="AJ1418" s="182"/>
    </row>
    <row r="1419" spans="36:36">
      <c r="AJ1419" s="182"/>
    </row>
    <row r="1420" spans="36:36">
      <c r="AJ1420" s="182"/>
    </row>
    <row r="1421" spans="36:36">
      <c r="AJ1421" s="182"/>
    </row>
    <row r="1422" spans="36:36">
      <c r="AJ1422" s="182"/>
    </row>
    <row r="1423" spans="36:36">
      <c r="AJ1423" s="182"/>
    </row>
    <row r="1424" spans="36:36">
      <c r="AJ1424" s="182"/>
    </row>
    <row r="1425" spans="36:36">
      <c r="AJ1425" s="182"/>
    </row>
    <row r="1426" spans="36:36">
      <c r="AJ1426" s="182"/>
    </row>
    <row r="1427" spans="36:36">
      <c r="AJ1427" s="182"/>
    </row>
    <row r="1428" spans="36:36">
      <c r="AJ1428" s="182"/>
    </row>
    <row r="1429" spans="36:36">
      <c r="AJ1429" s="182"/>
    </row>
    <row r="1430" spans="36:36">
      <c r="AJ1430" s="182"/>
    </row>
    <row r="1431" spans="36:36">
      <c r="AJ1431" s="182"/>
    </row>
    <row r="1432" spans="36:36">
      <c r="AJ1432" s="182"/>
    </row>
    <row r="1433" spans="36:36">
      <c r="AJ1433" s="182"/>
    </row>
    <row r="1434" spans="36:36">
      <c r="AJ1434" s="182"/>
    </row>
    <row r="1435" spans="36:36">
      <c r="AJ1435" s="182"/>
    </row>
    <row r="1436" spans="36:36">
      <c r="AJ1436" s="182"/>
    </row>
    <row r="1437" spans="36:36">
      <c r="AJ1437" s="182"/>
    </row>
    <row r="1438" spans="36:36">
      <c r="AJ1438" s="182"/>
    </row>
    <row r="1439" spans="36:36">
      <c r="AJ1439" s="182"/>
    </row>
    <row r="1440" spans="36:36">
      <c r="AJ1440" s="182"/>
    </row>
    <row r="1441" spans="36:36">
      <c r="AJ1441" s="182"/>
    </row>
    <row r="1442" spans="36:36">
      <c r="AJ1442" s="182"/>
    </row>
    <row r="1443" spans="36:36">
      <c r="AJ1443" s="182"/>
    </row>
    <row r="1444" spans="36:36">
      <c r="AJ1444" s="182"/>
    </row>
    <row r="1445" spans="36:36">
      <c r="AJ1445" s="182"/>
    </row>
    <row r="1446" spans="36:36">
      <c r="AJ1446" s="182"/>
    </row>
    <row r="1447" spans="36:36">
      <c r="AJ1447" s="182"/>
    </row>
    <row r="1448" spans="36:36">
      <c r="AJ1448" s="182"/>
    </row>
    <row r="1449" spans="36:36">
      <c r="AJ1449" s="182"/>
    </row>
    <row r="1450" spans="36:36">
      <c r="AJ1450" s="182"/>
    </row>
    <row r="1451" spans="36:36">
      <c r="AJ1451" s="182"/>
    </row>
    <row r="1452" spans="36:36">
      <c r="AJ1452" s="182"/>
    </row>
    <row r="1453" spans="36:36">
      <c r="AJ1453" s="182"/>
    </row>
    <row r="1454" spans="36:36">
      <c r="AJ1454" s="182"/>
    </row>
    <row r="1455" spans="36:36">
      <c r="AJ1455" s="182"/>
    </row>
    <row r="1456" spans="36:36">
      <c r="AJ1456" s="182"/>
    </row>
    <row r="1457" spans="36:36">
      <c r="AJ1457" s="182"/>
    </row>
    <row r="1458" spans="36:36">
      <c r="AJ1458" s="182"/>
    </row>
    <row r="1459" spans="36:36">
      <c r="AJ1459" s="182"/>
    </row>
    <row r="1460" spans="36:36">
      <c r="AJ1460" s="182"/>
    </row>
    <row r="1461" spans="36:36">
      <c r="AJ1461" s="182"/>
    </row>
    <row r="1462" spans="36:36">
      <c r="AJ1462" s="182"/>
    </row>
    <row r="1463" spans="36:36">
      <c r="AJ1463" s="182"/>
    </row>
    <row r="1464" spans="36:36">
      <c r="AJ1464" s="182"/>
    </row>
    <row r="1465" spans="36:36">
      <c r="AJ1465" s="182"/>
    </row>
    <row r="1466" spans="36:36">
      <c r="AJ1466" s="182"/>
    </row>
    <row r="1467" spans="36:36">
      <c r="AJ1467" s="182"/>
    </row>
    <row r="1468" spans="36:36">
      <c r="AJ1468" s="182"/>
    </row>
    <row r="1469" spans="36:36">
      <c r="AJ1469" s="182"/>
    </row>
    <row r="1470" spans="36:36">
      <c r="AJ1470" s="182"/>
    </row>
    <row r="1471" spans="36:36">
      <c r="AJ1471" s="182"/>
    </row>
    <row r="1472" spans="36:36">
      <c r="AJ1472" s="182"/>
    </row>
    <row r="1473" spans="36:36">
      <c r="AJ1473" s="182"/>
    </row>
    <row r="1474" spans="36:36">
      <c r="AJ1474" s="182"/>
    </row>
    <row r="1475" spans="36:36">
      <c r="AJ1475" s="182"/>
    </row>
    <row r="1476" spans="36:36">
      <c r="AJ1476" s="182"/>
    </row>
    <row r="1477" spans="36:36">
      <c r="AJ1477" s="182"/>
    </row>
    <row r="1478" spans="36:36">
      <c r="AJ1478" s="182"/>
    </row>
    <row r="1479" spans="36:36">
      <c r="AJ1479" s="182"/>
    </row>
    <row r="1480" spans="36:36">
      <c r="AJ1480" s="182"/>
    </row>
    <row r="1481" spans="36:36">
      <c r="AJ1481" s="182"/>
    </row>
    <row r="1482" spans="36:36">
      <c r="AJ1482" s="182"/>
    </row>
    <row r="1483" spans="36:36">
      <c r="AJ1483" s="182"/>
    </row>
    <row r="1484" spans="36:36">
      <c r="AJ1484" s="182"/>
    </row>
    <row r="1485" spans="36:36">
      <c r="AJ1485" s="182"/>
    </row>
    <row r="1486" spans="36:36">
      <c r="AJ1486" s="182"/>
    </row>
    <row r="1487" spans="36:36">
      <c r="AJ1487" s="182"/>
    </row>
    <row r="1488" spans="36:36">
      <c r="AJ1488" s="182"/>
    </row>
    <row r="1489" spans="36:36">
      <c r="AJ1489" s="182"/>
    </row>
    <row r="1490" spans="36:36">
      <c r="AJ1490" s="182"/>
    </row>
    <row r="1491" spans="36:36">
      <c r="AJ1491" s="182"/>
    </row>
    <row r="1492" spans="36:36">
      <c r="AJ1492" s="182"/>
    </row>
    <row r="1493" spans="36:36">
      <c r="AJ1493" s="182"/>
    </row>
    <row r="1494" spans="36:36">
      <c r="AJ1494" s="182"/>
    </row>
    <row r="1495" spans="36:36">
      <c r="AJ1495" s="182"/>
    </row>
    <row r="1496" spans="36:36">
      <c r="AJ1496" s="182"/>
    </row>
    <row r="1497" spans="36:36">
      <c r="AJ1497" s="182"/>
    </row>
    <row r="1498" spans="36:36">
      <c r="AJ1498" s="182"/>
    </row>
    <row r="1499" spans="36:36">
      <c r="AJ1499" s="182"/>
    </row>
    <row r="1500" spans="36:36">
      <c r="AJ1500" s="182"/>
    </row>
    <row r="1501" spans="36:36">
      <c r="AJ1501" s="182"/>
    </row>
    <row r="1502" spans="36:36">
      <c r="AJ1502" s="182"/>
    </row>
    <row r="1503" spans="36:36">
      <c r="AJ1503" s="182"/>
    </row>
    <row r="1504" spans="36:36">
      <c r="AJ1504" s="182"/>
    </row>
    <row r="1505" spans="36:36">
      <c r="AJ1505" s="182"/>
    </row>
    <row r="1506" spans="36:36">
      <c r="AJ1506" s="182"/>
    </row>
    <row r="1507" spans="36:36">
      <c r="AJ1507" s="182"/>
    </row>
    <row r="1508" spans="36:36">
      <c r="AJ1508" s="182"/>
    </row>
    <row r="1509" spans="36:36">
      <c r="AJ1509" s="182"/>
    </row>
    <row r="1510" spans="36:36">
      <c r="AJ1510" s="182"/>
    </row>
    <row r="1511" spans="36:36">
      <c r="AJ1511" s="182"/>
    </row>
    <row r="1512" spans="36:36">
      <c r="AJ1512" s="182"/>
    </row>
    <row r="1513" spans="36:36">
      <c r="AJ1513" s="182"/>
    </row>
    <row r="1514" spans="36:36">
      <c r="AJ1514" s="182"/>
    </row>
    <row r="1515" spans="36:36">
      <c r="AJ1515" s="182"/>
    </row>
    <row r="1516" spans="36:36">
      <c r="AJ1516" s="182"/>
    </row>
    <row r="1517" spans="36:36">
      <c r="AJ1517" s="182"/>
    </row>
    <row r="1518" spans="36:36">
      <c r="AJ1518" s="182"/>
    </row>
    <row r="1519" spans="36:36">
      <c r="AJ1519" s="182"/>
    </row>
    <row r="1520" spans="36:36">
      <c r="AJ1520" s="182"/>
    </row>
    <row r="1521" spans="36:36">
      <c r="AJ1521" s="182"/>
    </row>
    <row r="1522" spans="36:36">
      <c r="AJ1522" s="182"/>
    </row>
    <row r="1523" spans="36:36">
      <c r="AJ1523" s="182"/>
    </row>
    <row r="1524" spans="36:36">
      <c r="AJ1524" s="182"/>
    </row>
    <row r="1525" spans="36:36">
      <c r="AJ1525" s="182"/>
    </row>
    <row r="1526" spans="36:36">
      <c r="AJ1526" s="182"/>
    </row>
    <row r="1527" spans="36:36">
      <c r="AJ1527" s="182"/>
    </row>
    <row r="1528" spans="36:36">
      <c r="AJ1528" s="182"/>
    </row>
    <row r="1529" spans="36:36">
      <c r="AJ1529" s="182"/>
    </row>
    <row r="1530" spans="36:36">
      <c r="AJ1530" s="182"/>
    </row>
    <row r="1531" spans="36:36">
      <c r="AJ1531" s="182"/>
    </row>
    <row r="1532" spans="36:36">
      <c r="AJ1532" s="182"/>
    </row>
    <row r="1533" spans="36:36">
      <c r="AJ1533" s="182"/>
    </row>
    <row r="1534" spans="36:36">
      <c r="AJ1534" s="182"/>
    </row>
    <row r="1535" spans="36:36">
      <c r="AJ1535" s="182"/>
    </row>
    <row r="1536" spans="36:36">
      <c r="AJ1536" s="182"/>
    </row>
    <row r="1537" spans="36:36">
      <c r="AJ1537" s="182"/>
    </row>
    <row r="1538" spans="36:36">
      <c r="AJ1538" s="182"/>
    </row>
    <row r="1539" spans="36:36">
      <c r="AJ1539" s="182"/>
    </row>
    <row r="1540" spans="36:36">
      <c r="AJ1540" s="182"/>
    </row>
    <row r="1541" spans="36:36">
      <c r="AJ1541" s="182"/>
    </row>
    <row r="1542" spans="36:36">
      <c r="AJ1542" s="182"/>
    </row>
    <row r="1543" spans="36:36">
      <c r="AJ1543" s="182"/>
    </row>
    <row r="1544" spans="36:36">
      <c r="AJ1544" s="182"/>
    </row>
    <row r="1545" spans="36:36">
      <c r="AJ1545" s="182"/>
    </row>
    <row r="1546" spans="36:36">
      <c r="AJ1546" s="182"/>
    </row>
    <row r="1547" spans="36:36">
      <c r="AJ1547" s="182"/>
    </row>
    <row r="1548" spans="36:36">
      <c r="AJ1548" s="182"/>
    </row>
    <row r="1549" spans="36:36">
      <c r="AJ1549" s="182"/>
    </row>
    <row r="1550" spans="36:36">
      <c r="AJ1550" s="182"/>
    </row>
    <row r="1551" spans="36:36">
      <c r="AJ1551" s="182"/>
    </row>
    <row r="1552" spans="36:36">
      <c r="AJ1552" s="182"/>
    </row>
    <row r="1553" spans="36:36">
      <c r="AJ1553" s="182"/>
    </row>
    <row r="1554" spans="36:36">
      <c r="AJ1554" s="182"/>
    </row>
    <row r="1555" spans="36:36">
      <c r="AJ1555" s="182"/>
    </row>
    <row r="1556" spans="36:36">
      <c r="AJ1556" s="182"/>
    </row>
    <row r="1557" spans="36:36">
      <c r="AJ1557" s="182"/>
    </row>
    <row r="1558" spans="36:36">
      <c r="AJ1558" s="182"/>
    </row>
    <row r="1559" spans="36:36">
      <c r="AJ1559" s="182"/>
    </row>
    <row r="1560" spans="36:36">
      <c r="AJ1560" s="182"/>
    </row>
    <row r="1561" spans="36:36">
      <c r="AJ1561" s="182"/>
    </row>
    <row r="1562" spans="36:36">
      <c r="AJ1562" s="182"/>
    </row>
    <row r="1563" spans="36:36">
      <c r="AJ1563" s="182"/>
    </row>
    <row r="1564" spans="36:36">
      <c r="AJ1564" s="182"/>
    </row>
    <row r="1565" spans="36:36">
      <c r="AJ1565" s="182"/>
    </row>
    <row r="1566" spans="36:36">
      <c r="AJ1566" s="182"/>
    </row>
    <row r="1567" spans="36:36">
      <c r="AJ1567" s="182"/>
    </row>
    <row r="1568" spans="36:36">
      <c r="AJ1568" s="182"/>
    </row>
    <row r="1569" spans="36:36">
      <c r="AJ1569" s="182"/>
    </row>
    <row r="1570" spans="36:36">
      <c r="AJ1570" s="182"/>
    </row>
    <row r="1571" spans="36:36">
      <c r="AJ1571" s="182"/>
    </row>
    <row r="1572" spans="36:36">
      <c r="AJ1572" s="182"/>
    </row>
    <row r="1573" spans="36:36">
      <c r="AJ1573" s="182"/>
    </row>
    <row r="1574" spans="36:36">
      <c r="AJ1574" s="182"/>
    </row>
    <row r="1575" spans="36:36">
      <c r="AJ1575" s="182"/>
    </row>
    <row r="1576" spans="36:36">
      <c r="AJ1576" s="182"/>
    </row>
    <row r="1577" spans="36:36">
      <c r="AJ1577" s="182"/>
    </row>
    <row r="1578" spans="36:36">
      <c r="AJ1578" s="182"/>
    </row>
    <row r="1579" spans="36:36">
      <c r="AJ1579" s="182"/>
    </row>
    <row r="1580" spans="36:36">
      <c r="AJ1580" s="182"/>
    </row>
    <row r="1581" spans="36:36">
      <c r="AJ1581" s="182"/>
    </row>
    <row r="1582" spans="36:36">
      <c r="AJ1582" s="182"/>
    </row>
    <row r="1583" spans="36:36">
      <c r="AJ1583" s="182"/>
    </row>
    <row r="1584" spans="36:36">
      <c r="AJ1584" s="182"/>
    </row>
    <row r="1585" spans="36:36">
      <c r="AJ1585" s="182"/>
    </row>
    <row r="1586" spans="36:36">
      <c r="AJ1586" s="182"/>
    </row>
    <row r="1587" spans="36:36">
      <c r="AJ1587" s="182"/>
    </row>
    <row r="1588" spans="36:36">
      <c r="AJ1588" s="182"/>
    </row>
    <row r="1589" spans="36:36">
      <c r="AJ1589" s="182"/>
    </row>
    <row r="1590" spans="36:36">
      <c r="AJ1590" s="182"/>
    </row>
    <row r="1591" spans="36:36">
      <c r="AJ1591" s="182"/>
    </row>
    <row r="1592" spans="36:36">
      <c r="AJ1592" s="182"/>
    </row>
    <row r="1593" spans="36:36">
      <c r="AJ1593" s="182"/>
    </row>
    <row r="1594" spans="36:36">
      <c r="AJ1594" s="182"/>
    </row>
    <row r="1595" spans="36:36">
      <c r="AJ1595" s="182"/>
    </row>
    <row r="1596" spans="36:36">
      <c r="AJ1596" s="182"/>
    </row>
    <row r="1597" spans="36:36">
      <c r="AJ1597" s="182"/>
    </row>
    <row r="1598" spans="36:36">
      <c r="AJ1598" s="182"/>
    </row>
    <row r="1599" spans="36:36">
      <c r="AJ1599" s="182"/>
    </row>
    <row r="1600" spans="36:36">
      <c r="AJ1600" s="182"/>
    </row>
    <row r="1601" spans="36:36">
      <c r="AJ1601" s="182"/>
    </row>
    <row r="1602" spans="36:36">
      <c r="AJ1602" s="182"/>
    </row>
    <row r="1603" spans="36:36">
      <c r="AJ1603" s="182"/>
    </row>
    <row r="1604" spans="36:36">
      <c r="AJ1604" s="182"/>
    </row>
    <row r="1605" spans="36:36">
      <c r="AJ1605" s="182"/>
    </row>
    <row r="1606" spans="36:36">
      <c r="AJ1606" s="182"/>
    </row>
    <row r="1607" spans="36:36">
      <c r="AJ1607" s="182"/>
    </row>
    <row r="1608" spans="36:36">
      <c r="AJ1608" s="182"/>
    </row>
    <row r="1609" spans="36:36">
      <c r="AJ1609" s="182"/>
    </row>
    <row r="1610" spans="36:36">
      <c r="AJ1610" s="182"/>
    </row>
    <row r="1611" spans="36:36">
      <c r="AJ1611" s="182"/>
    </row>
    <row r="1612" spans="36:36">
      <c r="AJ1612" s="182"/>
    </row>
    <row r="1613" spans="36:36">
      <c r="AJ1613" s="182"/>
    </row>
    <row r="1614" spans="36:36">
      <c r="AJ1614" s="182"/>
    </row>
    <row r="1615" spans="36:36">
      <c r="AJ1615" s="182"/>
    </row>
    <row r="1616" spans="36:36">
      <c r="AJ1616" s="182"/>
    </row>
    <row r="1617" spans="36:36">
      <c r="AJ1617" s="182"/>
    </row>
    <row r="1618" spans="36:36">
      <c r="AJ1618" s="182"/>
    </row>
    <row r="1619" spans="36:36">
      <c r="AJ1619" s="182"/>
    </row>
    <row r="1620" spans="36:36">
      <c r="AJ1620" s="182"/>
    </row>
    <row r="1621" spans="36:36">
      <c r="AJ1621" s="182"/>
    </row>
    <row r="1622" spans="36:36">
      <c r="AJ1622" s="182"/>
    </row>
    <row r="1623" spans="36:36">
      <c r="AJ1623" s="182"/>
    </row>
    <row r="1624" spans="36:36">
      <c r="AJ1624" s="182"/>
    </row>
    <row r="1625" spans="36:36">
      <c r="AJ1625" s="182"/>
    </row>
    <row r="1626" spans="36:36">
      <c r="AJ1626" s="182"/>
    </row>
    <row r="1627" spans="36:36">
      <c r="AJ1627" s="182"/>
    </row>
    <row r="1628" spans="36:36">
      <c r="AJ1628" s="182"/>
    </row>
    <row r="1629" spans="36:36">
      <c r="AJ1629" s="182"/>
    </row>
    <row r="1630" spans="36:36">
      <c r="AJ1630" s="182"/>
    </row>
    <row r="1631" spans="36:36">
      <c r="AJ1631" s="182"/>
    </row>
    <row r="1632" spans="36:36">
      <c r="AJ1632" s="182"/>
    </row>
    <row r="1633" spans="36:36">
      <c r="AJ1633" s="182"/>
    </row>
    <row r="1634" spans="36:36">
      <c r="AJ1634" s="182"/>
    </row>
    <row r="1635" spans="36:36">
      <c r="AJ1635" s="182"/>
    </row>
    <row r="1636" spans="36:36">
      <c r="AJ1636" s="182"/>
    </row>
    <row r="1637" spans="36:36">
      <c r="AJ1637" s="182"/>
    </row>
    <row r="1638" spans="36:36">
      <c r="AJ1638" s="182"/>
    </row>
    <row r="1639" spans="36:36">
      <c r="AJ1639" s="182"/>
    </row>
    <row r="1640" spans="36:36">
      <c r="AJ1640" s="182"/>
    </row>
    <row r="1641" spans="36:36">
      <c r="AJ1641" s="182"/>
    </row>
    <row r="1642" spans="36:36">
      <c r="AJ1642" s="182"/>
    </row>
    <row r="1643" spans="36:36">
      <c r="AJ1643" s="182"/>
    </row>
    <row r="1644" spans="36:36">
      <c r="AJ1644" s="182"/>
    </row>
    <row r="1645" spans="36:36">
      <c r="AJ1645" s="182"/>
    </row>
    <row r="1646" spans="36:36">
      <c r="AJ1646" s="182"/>
    </row>
    <row r="1647" spans="36:36">
      <c r="AJ1647" s="182"/>
    </row>
    <row r="1648" spans="36:36">
      <c r="AJ1648" s="182"/>
    </row>
    <row r="1649" spans="36:36">
      <c r="AJ1649" s="182"/>
    </row>
    <row r="1650" spans="36:36">
      <c r="AJ1650" s="182"/>
    </row>
    <row r="1651" spans="36:36">
      <c r="AJ1651" s="182"/>
    </row>
    <row r="1652" spans="36:36">
      <c r="AJ1652" s="182"/>
    </row>
    <row r="1653" spans="36:36">
      <c r="AJ1653" s="182"/>
    </row>
    <row r="1654" spans="36:36">
      <c r="AJ1654" s="182"/>
    </row>
    <row r="1655" spans="36:36">
      <c r="AJ1655" s="182"/>
    </row>
    <row r="1656" spans="36:36">
      <c r="AJ1656" s="182"/>
    </row>
    <row r="1657" spans="36:36">
      <c r="AJ1657" s="182"/>
    </row>
    <row r="1658" spans="36:36">
      <c r="AJ1658" s="182"/>
    </row>
    <row r="1659" spans="36:36">
      <c r="AJ1659" s="182"/>
    </row>
    <row r="1660" spans="36:36">
      <c r="AJ1660" s="182"/>
    </row>
    <row r="1661" spans="36:36">
      <c r="AJ1661" s="182"/>
    </row>
    <row r="1662" spans="36:36">
      <c r="AJ1662" s="182"/>
    </row>
    <row r="1663" spans="36:36">
      <c r="AJ1663" s="182"/>
    </row>
    <row r="1664" spans="36:36">
      <c r="AJ1664" s="182"/>
    </row>
    <row r="1665" spans="36:36">
      <c r="AJ1665" s="182"/>
    </row>
    <row r="1666" spans="36:36">
      <c r="AJ1666" s="182"/>
    </row>
    <row r="1667" spans="36:36">
      <c r="AJ1667" s="182"/>
    </row>
    <row r="1668" spans="36:36">
      <c r="AJ1668" s="182"/>
    </row>
    <row r="1669" spans="36:36">
      <c r="AJ1669" s="182"/>
    </row>
    <row r="1670" spans="36:36">
      <c r="AJ1670" s="182"/>
    </row>
    <row r="1671" spans="36:36">
      <c r="AJ1671" s="182"/>
    </row>
    <row r="1672" spans="36:36">
      <c r="AJ1672" s="182"/>
    </row>
    <row r="1673" spans="36:36">
      <c r="AJ1673" s="182"/>
    </row>
    <row r="1674" spans="36:36">
      <c r="AJ1674" s="182"/>
    </row>
    <row r="1675" spans="36:36">
      <c r="AJ1675" s="182"/>
    </row>
    <row r="1676" spans="36:36">
      <c r="AJ1676" s="182"/>
    </row>
    <row r="1677" spans="36:36">
      <c r="AJ1677" s="182"/>
    </row>
    <row r="1678" spans="36:36">
      <c r="AJ1678" s="182"/>
    </row>
    <row r="1679" spans="36:36">
      <c r="AJ1679" s="182"/>
    </row>
    <row r="1680" spans="36:36">
      <c r="AJ1680" s="182"/>
    </row>
    <row r="1681" spans="36:36">
      <c r="AJ1681" s="182"/>
    </row>
    <row r="1682" spans="36:36">
      <c r="AJ1682" s="182"/>
    </row>
    <row r="1683" spans="36:36">
      <c r="AJ1683" s="182"/>
    </row>
    <row r="1684" spans="36:36">
      <c r="AJ1684" s="182"/>
    </row>
    <row r="1685" spans="36:36">
      <c r="AJ1685" s="182"/>
    </row>
    <row r="1686" spans="36:36">
      <c r="AJ1686" s="182"/>
    </row>
    <row r="1687" spans="36:36">
      <c r="AJ1687" s="182"/>
    </row>
    <row r="1688" spans="36:36">
      <c r="AJ1688" s="182"/>
    </row>
    <row r="1689" spans="36:36">
      <c r="AJ1689" s="182"/>
    </row>
    <row r="1690" spans="36:36">
      <c r="AJ1690" s="182"/>
    </row>
    <row r="1691" spans="36:36">
      <c r="AJ1691" s="182"/>
    </row>
    <row r="1692" spans="36:36">
      <c r="AJ1692" s="182"/>
    </row>
    <row r="1693" spans="36:36">
      <c r="AJ1693" s="182"/>
    </row>
    <row r="1694" spans="36:36">
      <c r="AJ1694" s="182"/>
    </row>
    <row r="1695" spans="36:36">
      <c r="AJ1695" s="182"/>
    </row>
    <row r="1696" spans="36:36">
      <c r="AJ1696" s="182"/>
    </row>
    <row r="1697" spans="36:36">
      <c r="AJ1697" s="182"/>
    </row>
    <row r="1698" spans="36:36">
      <c r="AJ1698" s="182"/>
    </row>
    <row r="1699" spans="36:36">
      <c r="AJ1699" s="182"/>
    </row>
    <row r="1700" spans="36:36">
      <c r="AJ1700" s="182"/>
    </row>
    <row r="1701" spans="36:36">
      <c r="AJ1701" s="182"/>
    </row>
    <row r="1702" spans="36:36">
      <c r="AJ1702" s="182"/>
    </row>
    <row r="1703" spans="36:36">
      <c r="AJ1703" s="182"/>
    </row>
    <row r="1704" spans="36:36">
      <c r="AJ1704" s="182"/>
    </row>
    <row r="1705" spans="36:36">
      <c r="AJ1705" s="182"/>
    </row>
    <row r="1706" spans="36:36">
      <c r="AJ1706" s="182"/>
    </row>
    <row r="1707" spans="36:36">
      <c r="AJ1707" s="182"/>
    </row>
    <row r="1708" spans="36:36">
      <c r="AJ1708" s="182"/>
    </row>
    <row r="1709" spans="36:36">
      <c r="AJ1709" s="182"/>
    </row>
    <row r="1710" spans="36:36">
      <c r="AJ1710" s="182"/>
    </row>
    <row r="1711" spans="36:36">
      <c r="AJ1711" s="182"/>
    </row>
    <row r="1712" spans="36:36">
      <c r="AJ1712" s="182"/>
    </row>
    <row r="1713" spans="36:36">
      <c r="AJ1713" s="182"/>
    </row>
    <row r="1714" spans="36:36">
      <c r="AJ1714" s="182"/>
    </row>
    <row r="1715" spans="36:36">
      <c r="AJ1715" s="182"/>
    </row>
    <row r="1716" spans="36:36">
      <c r="AJ1716" s="182"/>
    </row>
    <row r="1717" spans="36:36">
      <c r="AJ1717" s="182"/>
    </row>
    <row r="1718" spans="36:36">
      <c r="AJ1718" s="182"/>
    </row>
    <row r="1719" spans="36:36">
      <c r="AJ1719" s="182"/>
    </row>
    <row r="1720" spans="36:36">
      <c r="AJ1720" s="182"/>
    </row>
    <row r="1721" spans="36:36">
      <c r="AJ1721" s="182"/>
    </row>
    <row r="1722" spans="36:36">
      <c r="AJ1722" s="182"/>
    </row>
    <row r="1723" spans="36:36">
      <c r="AJ1723" s="182"/>
    </row>
    <row r="1724" spans="36:36">
      <c r="AJ1724" s="182"/>
    </row>
    <row r="1725" spans="36:36">
      <c r="AJ1725" s="182"/>
    </row>
    <row r="1726" spans="36:36">
      <c r="AJ1726" s="182"/>
    </row>
    <row r="1727" spans="36:36">
      <c r="AJ1727" s="182"/>
    </row>
    <row r="1728" spans="36:36">
      <c r="AJ1728" s="182"/>
    </row>
    <row r="1729" spans="36:36">
      <c r="AJ1729" s="182"/>
    </row>
    <row r="1730" spans="36:36">
      <c r="AJ1730" s="182"/>
    </row>
    <row r="1731" spans="36:36">
      <c r="AJ1731" s="182"/>
    </row>
    <row r="1732" spans="36:36">
      <c r="AJ1732" s="182"/>
    </row>
    <row r="1733" spans="36:36">
      <c r="AJ1733" s="182"/>
    </row>
    <row r="1734" spans="36:36">
      <c r="AJ1734" s="182"/>
    </row>
    <row r="1735" spans="36:36">
      <c r="AJ1735" s="182"/>
    </row>
    <row r="1736" spans="36:36">
      <c r="AJ1736" s="182"/>
    </row>
    <row r="1737" spans="36:36">
      <c r="AJ1737" s="182"/>
    </row>
    <row r="1738" spans="36:36">
      <c r="AJ1738" s="182"/>
    </row>
    <row r="1739" spans="36:36">
      <c r="AJ1739" s="182"/>
    </row>
    <row r="1740" spans="36:36">
      <c r="AJ1740" s="182"/>
    </row>
    <row r="1741" spans="36:36">
      <c r="AJ1741" s="182"/>
    </row>
    <row r="1742" spans="36:36">
      <c r="AJ1742" s="182"/>
    </row>
    <row r="1743" spans="36:36">
      <c r="AJ1743" s="182"/>
    </row>
    <row r="1744" spans="36:36">
      <c r="AJ1744" s="182"/>
    </row>
    <row r="1745" spans="36:36">
      <c r="AJ1745" s="182"/>
    </row>
    <row r="1746" spans="36:36">
      <c r="AJ1746" s="182"/>
    </row>
    <row r="1747" spans="36:36">
      <c r="AJ1747" s="182"/>
    </row>
    <row r="1748" spans="36:36">
      <c r="AJ1748" s="182"/>
    </row>
    <row r="1749" spans="36:36">
      <c r="AJ1749" s="182"/>
    </row>
    <row r="1750" spans="36:36">
      <c r="AJ1750" s="182"/>
    </row>
    <row r="1751" spans="36:36">
      <c r="AJ1751" s="182"/>
    </row>
    <row r="1752" spans="36:36">
      <c r="AJ1752" s="182"/>
    </row>
    <row r="1753" spans="36:36">
      <c r="AJ1753" s="182"/>
    </row>
    <row r="1754" spans="36:36">
      <c r="AJ1754" s="182"/>
    </row>
    <row r="1755" spans="36:36">
      <c r="AJ1755" s="182"/>
    </row>
    <row r="1756" spans="36:36">
      <c r="AJ1756" s="182"/>
    </row>
    <row r="1757" spans="36:36">
      <c r="AJ1757" s="182"/>
    </row>
    <row r="1758" spans="36:36">
      <c r="AJ1758" s="182"/>
    </row>
    <row r="1759" spans="36:36">
      <c r="AJ1759" s="182"/>
    </row>
    <row r="1760" spans="36:36">
      <c r="AJ1760" s="182"/>
    </row>
    <row r="1761" spans="36:36">
      <c r="AJ1761" s="182"/>
    </row>
    <row r="1762" spans="36:36">
      <c r="AJ1762" s="182"/>
    </row>
    <row r="1763" spans="36:36">
      <c r="AJ1763" s="182"/>
    </row>
    <row r="1764" spans="36:36">
      <c r="AJ1764" s="182"/>
    </row>
    <row r="1765" spans="36:36">
      <c r="AJ1765" s="182"/>
    </row>
    <row r="1766" spans="36:36">
      <c r="AJ1766" s="182"/>
    </row>
    <row r="1767" spans="36:36">
      <c r="AJ1767" s="182"/>
    </row>
    <row r="1768" spans="36:36">
      <c r="AJ1768" s="182"/>
    </row>
    <row r="1769" spans="36:36">
      <c r="AJ1769" s="182"/>
    </row>
    <row r="1770" spans="36:36">
      <c r="AJ1770" s="182"/>
    </row>
    <row r="1771" spans="36:36">
      <c r="AJ1771" s="182"/>
    </row>
    <row r="1772" spans="36:36">
      <c r="AJ1772" s="182"/>
    </row>
    <row r="1773" spans="36:36">
      <c r="AJ1773" s="182"/>
    </row>
    <row r="1774" spans="36:36">
      <c r="AJ1774" s="182"/>
    </row>
    <row r="1775" spans="36:36">
      <c r="AJ1775" s="182"/>
    </row>
    <row r="1776" spans="36:36">
      <c r="AJ1776" s="182"/>
    </row>
    <row r="1777" spans="36:36">
      <c r="AJ1777" s="182"/>
    </row>
    <row r="1778" spans="36:36">
      <c r="AJ1778" s="182"/>
    </row>
    <row r="1779" spans="36:36">
      <c r="AJ1779" s="182"/>
    </row>
    <row r="1780" spans="36:36">
      <c r="AJ1780" s="182"/>
    </row>
    <row r="1781" spans="36:36">
      <c r="AJ1781" s="182"/>
    </row>
    <row r="1782" spans="36:36">
      <c r="AJ1782" s="182"/>
    </row>
    <row r="1783" spans="36:36">
      <c r="AJ1783" s="182"/>
    </row>
    <row r="1784" spans="36:36">
      <c r="AJ1784" s="182"/>
    </row>
    <row r="1785" spans="36:36">
      <c r="AJ1785" s="182"/>
    </row>
    <row r="1786" spans="36:36">
      <c r="AJ1786" s="182"/>
    </row>
    <row r="1787" spans="36:36">
      <c r="AJ1787" s="182"/>
    </row>
    <row r="1788" spans="36:36">
      <c r="AJ1788" s="182"/>
    </row>
    <row r="1789" spans="36:36">
      <c r="AJ1789" s="182"/>
    </row>
    <row r="1790" spans="36:36">
      <c r="AJ1790" s="182"/>
    </row>
    <row r="1791" spans="36:36">
      <c r="AJ1791" s="182"/>
    </row>
    <row r="1792" spans="36:36">
      <c r="AJ1792" s="182"/>
    </row>
    <row r="1793" spans="36:36">
      <c r="AJ1793" s="182"/>
    </row>
    <row r="1794" spans="36:36">
      <c r="AJ1794" s="182"/>
    </row>
    <row r="1795" spans="36:36">
      <c r="AJ1795" s="182"/>
    </row>
    <row r="1796" spans="36:36">
      <c r="AJ1796" s="182"/>
    </row>
    <row r="1797" spans="36:36">
      <c r="AJ1797" s="182"/>
    </row>
    <row r="1798" spans="36:36">
      <c r="AJ1798" s="182"/>
    </row>
    <row r="1799" spans="36:36">
      <c r="AJ1799" s="182"/>
    </row>
    <row r="1800" spans="36:36">
      <c r="AJ1800" s="182"/>
    </row>
    <row r="1801" spans="36:36">
      <c r="AJ1801" s="182"/>
    </row>
    <row r="1802" spans="36:36">
      <c r="AJ1802" s="182"/>
    </row>
    <row r="1803" spans="36:36">
      <c r="AJ1803" s="182"/>
    </row>
    <row r="1804" spans="36:36">
      <c r="AJ1804" s="182"/>
    </row>
    <row r="1805" spans="36:36">
      <c r="AJ1805" s="182"/>
    </row>
    <row r="1806" spans="36:36">
      <c r="AJ1806" s="182"/>
    </row>
    <row r="1807" spans="36:36">
      <c r="AJ1807" s="182"/>
    </row>
    <row r="1808" spans="36:36">
      <c r="AJ1808" s="182"/>
    </row>
    <row r="1809" spans="36:36">
      <c r="AJ1809" s="182"/>
    </row>
    <row r="1810" spans="36:36">
      <c r="AJ1810" s="182"/>
    </row>
    <row r="1811" spans="36:36">
      <c r="AJ1811" s="182"/>
    </row>
    <row r="1812" spans="36:36">
      <c r="AJ1812" s="182"/>
    </row>
    <row r="1813" spans="36:36">
      <c r="AJ1813" s="182"/>
    </row>
    <row r="1814" spans="36:36">
      <c r="AJ1814" s="182"/>
    </row>
    <row r="1815" spans="36:36">
      <c r="AJ1815" s="182"/>
    </row>
    <row r="1816" spans="36:36">
      <c r="AJ1816" s="182"/>
    </row>
    <row r="1817" spans="36:36">
      <c r="AJ1817" s="182"/>
    </row>
    <row r="1818" spans="36:36">
      <c r="AJ1818" s="182"/>
    </row>
    <row r="1819" spans="36:36">
      <c r="AJ1819" s="182"/>
    </row>
    <row r="1820" spans="36:36">
      <c r="AJ1820" s="182"/>
    </row>
    <row r="1821" spans="36:36">
      <c r="AJ1821" s="182"/>
    </row>
    <row r="1822" spans="36:36">
      <c r="AJ1822" s="182"/>
    </row>
    <row r="1823" spans="36:36">
      <c r="AJ1823" s="182"/>
    </row>
    <row r="1824" spans="36:36">
      <c r="AJ1824" s="182"/>
    </row>
    <row r="1825" spans="36:36">
      <c r="AJ1825" s="182"/>
    </row>
    <row r="1826" spans="36:36">
      <c r="AJ1826" s="182"/>
    </row>
    <row r="1827" spans="36:36">
      <c r="AJ1827" s="182"/>
    </row>
    <row r="1828" spans="36:36">
      <c r="AJ1828" s="182"/>
    </row>
    <row r="1829" spans="36:36">
      <c r="AJ1829" s="182"/>
    </row>
    <row r="1830" spans="36:36">
      <c r="AJ1830" s="182"/>
    </row>
    <row r="1831" spans="36:36">
      <c r="AJ1831" s="182"/>
    </row>
    <row r="1832" spans="36:36">
      <c r="AJ1832" s="182"/>
    </row>
    <row r="1833" spans="36:36">
      <c r="AJ1833" s="182"/>
    </row>
    <row r="1834" spans="36:36">
      <c r="AJ1834" s="182"/>
    </row>
    <row r="1835" spans="36:36">
      <c r="AJ1835" s="182"/>
    </row>
    <row r="1836" spans="36:36">
      <c r="AJ1836" s="182"/>
    </row>
    <row r="1837" spans="36:36">
      <c r="AJ1837" s="182"/>
    </row>
    <row r="1838" spans="36:36">
      <c r="AJ1838" s="182"/>
    </row>
    <row r="1839" spans="36:36">
      <c r="AJ1839" s="182"/>
    </row>
    <row r="1840" spans="36:36">
      <c r="AJ1840" s="182"/>
    </row>
    <row r="1841" spans="36:36">
      <c r="AJ1841" s="182"/>
    </row>
    <row r="1842" spans="36:36">
      <c r="AJ1842" s="182"/>
    </row>
    <row r="1843" spans="36:36">
      <c r="AJ1843" s="182"/>
    </row>
    <row r="1844" spans="36:36">
      <c r="AJ1844" s="182"/>
    </row>
    <row r="1845" spans="36:36">
      <c r="AJ1845" s="182"/>
    </row>
    <row r="1846" spans="36:36">
      <c r="AJ1846" s="182"/>
    </row>
    <row r="1847" spans="36:36">
      <c r="AJ1847" s="182"/>
    </row>
    <row r="1848" spans="36:36">
      <c r="AJ1848" s="182"/>
    </row>
    <row r="1849" spans="36:36">
      <c r="AJ1849" s="182"/>
    </row>
    <row r="1850" spans="36:36">
      <c r="AJ1850" s="182"/>
    </row>
    <row r="1851" spans="36:36">
      <c r="AJ1851" s="182"/>
    </row>
    <row r="1852" spans="36:36">
      <c r="AJ1852" s="182"/>
    </row>
    <row r="1853" spans="36:36">
      <c r="AJ1853" s="182"/>
    </row>
    <row r="1854" spans="36:36">
      <c r="AJ1854" s="182"/>
    </row>
    <row r="1855" spans="36:36">
      <c r="AJ1855" s="182"/>
    </row>
    <row r="1856" spans="36:36">
      <c r="AJ1856" s="182"/>
    </row>
    <row r="1857" spans="36:36">
      <c r="AJ1857" s="182"/>
    </row>
    <row r="1858" spans="36:36">
      <c r="AJ1858" s="182"/>
    </row>
    <row r="1859" spans="36:36">
      <c r="AJ1859" s="182"/>
    </row>
    <row r="1860" spans="36:36">
      <c r="AJ1860" s="182"/>
    </row>
    <row r="1861" spans="36:36">
      <c r="AJ1861" s="182"/>
    </row>
    <row r="1862" spans="36:36">
      <c r="AJ1862" s="182"/>
    </row>
    <row r="1863" spans="36:36">
      <c r="AJ1863" s="182"/>
    </row>
    <row r="1864" spans="36:36">
      <c r="AJ1864" s="182"/>
    </row>
    <row r="1865" spans="36:36">
      <c r="AJ1865" s="182"/>
    </row>
    <row r="1866" spans="36:36">
      <c r="AJ1866" s="182"/>
    </row>
    <row r="1867" spans="36:36">
      <c r="AJ1867" s="182"/>
    </row>
    <row r="1868" spans="36:36">
      <c r="AJ1868" s="182"/>
    </row>
    <row r="1869" spans="36:36">
      <c r="AJ1869" s="182"/>
    </row>
    <row r="1870" spans="36:36">
      <c r="AJ1870" s="182"/>
    </row>
    <row r="1871" spans="36:36">
      <c r="AJ1871" s="182"/>
    </row>
    <row r="1872" spans="36:36">
      <c r="AJ1872" s="182"/>
    </row>
    <row r="1873" spans="36:36">
      <c r="AJ1873" s="182"/>
    </row>
    <row r="1874" spans="36:36">
      <c r="AJ1874" s="182"/>
    </row>
    <row r="1875" spans="36:36">
      <c r="AJ1875" s="182"/>
    </row>
    <row r="1876" spans="36:36">
      <c r="AJ1876" s="182"/>
    </row>
    <row r="1877" spans="36:36">
      <c r="AJ1877" s="182"/>
    </row>
    <row r="1878" spans="36:36">
      <c r="AJ1878" s="182"/>
    </row>
    <row r="1879" spans="36:36">
      <c r="AJ1879" s="182"/>
    </row>
    <row r="1880" spans="36:36">
      <c r="AJ1880" s="182"/>
    </row>
    <row r="1881" spans="36:36">
      <c r="AJ1881" s="182"/>
    </row>
    <row r="1882" spans="36:36">
      <c r="AJ1882" s="182"/>
    </row>
    <row r="1883" spans="36:36">
      <c r="AJ1883" s="182"/>
    </row>
    <row r="1884" spans="36:36">
      <c r="AJ1884" s="182"/>
    </row>
    <row r="1885" spans="36:36">
      <c r="AJ1885" s="182"/>
    </row>
    <row r="1886" spans="36:36">
      <c r="AJ1886" s="182"/>
    </row>
    <row r="1887" spans="36:36">
      <c r="AJ1887" s="182"/>
    </row>
    <row r="1888" spans="36:36">
      <c r="AJ1888" s="182"/>
    </row>
    <row r="1889" spans="36:36">
      <c r="AJ1889" s="182"/>
    </row>
    <row r="1890" spans="36:36">
      <c r="AJ1890" s="182"/>
    </row>
    <row r="1891" spans="36:36">
      <c r="AJ1891" s="182"/>
    </row>
    <row r="1892" spans="36:36">
      <c r="AJ1892" s="182"/>
    </row>
    <row r="1893" spans="36:36">
      <c r="AJ1893" s="182"/>
    </row>
    <row r="1894" spans="36:36">
      <c r="AJ1894" s="182"/>
    </row>
    <row r="1895" spans="36:36">
      <c r="AJ1895" s="182"/>
    </row>
    <row r="1896" spans="36:36">
      <c r="AJ1896" s="182"/>
    </row>
    <row r="1897" spans="36:36">
      <c r="AJ1897" s="182"/>
    </row>
    <row r="1898" spans="36:36">
      <c r="AJ1898" s="182"/>
    </row>
    <row r="1899" spans="36:36">
      <c r="AJ1899" s="182"/>
    </row>
    <row r="1900" spans="36:36">
      <c r="AJ1900" s="182"/>
    </row>
    <row r="1901" spans="36:36">
      <c r="AJ1901" s="182"/>
    </row>
    <row r="1902" spans="36:36">
      <c r="AJ1902" s="182"/>
    </row>
    <row r="1903" spans="36:36">
      <c r="AJ1903" s="182"/>
    </row>
    <row r="1904" spans="36:36">
      <c r="AJ1904" s="182"/>
    </row>
    <row r="1905" spans="36:36">
      <c r="AJ1905" s="182"/>
    </row>
    <row r="1906" spans="36:36">
      <c r="AJ1906" s="182"/>
    </row>
    <row r="1907" spans="36:36">
      <c r="AJ1907" s="182"/>
    </row>
    <row r="1908" spans="36:36">
      <c r="AJ1908" s="182"/>
    </row>
    <row r="1909" spans="36:36">
      <c r="AJ1909" s="182"/>
    </row>
    <row r="1910" spans="36:36">
      <c r="AJ1910" s="182"/>
    </row>
    <row r="1911" spans="36:36">
      <c r="AJ1911" s="182"/>
    </row>
    <row r="1912" spans="36:36">
      <c r="AJ1912" s="182"/>
    </row>
    <row r="1913" spans="36:36">
      <c r="AJ1913" s="182"/>
    </row>
    <row r="1914" spans="36:36">
      <c r="AJ1914" s="182"/>
    </row>
    <row r="1915" spans="36:36">
      <c r="AJ1915" s="182"/>
    </row>
    <row r="1916" spans="36:36">
      <c r="AJ1916" s="182"/>
    </row>
    <row r="1917" spans="36:36">
      <c r="AJ1917" s="182"/>
    </row>
    <row r="1918" spans="36:36">
      <c r="AJ1918" s="182"/>
    </row>
    <row r="1919" spans="36:36">
      <c r="AJ1919" s="182"/>
    </row>
    <row r="1920" spans="36:36">
      <c r="AJ1920" s="182"/>
    </row>
    <row r="1921" spans="36:36">
      <c r="AJ1921" s="182"/>
    </row>
    <row r="1922" spans="36:36">
      <c r="AJ1922" s="182"/>
    </row>
    <row r="1923" spans="36:36">
      <c r="AJ1923" s="182"/>
    </row>
    <row r="1924" spans="36:36">
      <c r="AJ1924" s="182"/>
    </row>
    <row r="1925" spans="36:36">
      <c r="AJ1925" s="182"/>
    </row>
    <row r="1926" spans="36:36">
      <c r="AJ1926" s="182"/>
    </row>
    <row r="1927" spans="36:36">
      <c r="AJ1927" s="182"/>
    </row>
    <row r="1928" spans="36:36">
      <c r="AJ1928" s="182"/>
    </row>
    <row r="1929" spans="36:36">
      <c r="AJ1929" s="182"/>
    </row>
    <row r="1930" spans="36:36">
      <c r="AJ1930" s="182"/>
    </row>
    <row r="1931" spans="36:36">
      <c r="AJ1931" s="182"/>
    </row>
    <row r="1932" spans="36:36">
      <c r="AJ1932" s="182"/>
    </row>
    <row r="1933" spans="36:36">
      <c r="AJ1933" s="182"/>
    </row>
    <row r="1934" spans="36:36">
      <c r="AJ1934" s="182"/>
    </row>
    <row r="1935" spans="36:36">
      <c r="AJ1935" s="182"/>
    </row>
    <row r="1936" spans="36:36">
      <c r="AJ1936" s="182"/>
    </row>
    <row r="1937" spans="36:36">
      <c r="AJ1937" s="182"/>
    </row>
    <row r="1938" spans="36:36">
      <c r="AJ1938" s="182"/>
    </row>
    <row r="1939" spans="36:36">
      <c r="AJ1939" s="182"/>
    </row>
    <row r="1940" spans="36:36">
      <c r="AJ1940" s="182"/>
    </row>
    <row r="1941" spans="36:36">
      <c r="AJ1941" s="182"/>
    </row>
    <row r="1942" spans="36:36">
      <c r="AJ1942" s="182"/>
    </row>
    <row r="1943" spans="36:36">
      <c r="AJ1943" s="182"/>
    </row>
    <row r="1944" spans="36:36">
      <c r="AJ1944" s="182"/>
    </row>
    <row r="1945" spans="36:36">
      <c r="AJ1945" s="182"/>
    </row>
    <row r="1946" spans="36:36">
      <c r="AJ1946" s="182"/>
    </row>
    <row r="1947" spans="36:36">
      <c r="AJ1947" s="182"/>
    </row>
    <row r="1948" spans="36:36">
      <c r="AJ1948" s="182"/>
    </row>
    <row r="1949" spans="36:36">
      <c r="AJ1949" s="182"/>
    </row>
    <row r="1950" spans="36:36">
      <c r="AJ1950" s="182"/>
    </row>
    <row r="1951" spans="36:36">
      <c r="AJ1951" s="182"/>
    </row>
    <row r="1952" spans="36:36">
      <c r="AJ1952" s="182"/>
    </row>
    <row r="1953" spans="36:36">
      <c r="AJ1953" s="182"/>
    </row>
    <row r="1954" spans="36:36">
      <c r="AJ1954" s="182"/>
    </row>
    <row r="1955" spans="36:36">
      <c r="AJ1955" s="182"/>
    </row>
    <row r="1956" spans="36:36">
      <c r="AJ1956" s="182"/>
    </row>
    <row r="1957" spans="36:36">
      <c r="AJ1957" s="182"/>
    </row>
    <row r="1958" spans="36:36">
      <c r="AJ1958" s="182"/>
    </row>
    <row r="1959" spans="36:36">
      <c r="AJ1959" s="182"/>
    </row>
    <row r="1960" spans="36:36">
      <c r="AJ1960" s="182"/>
    </row>
    <row r="1961" spans="36:36">
      <c r="AJ1961" s="182"/>
    </row>
    <row r="1962" spans="36:36">
      <c r="AJ1962" s="182"/>
    </row>
    <row r="1963" spans="36:36">
      <c r="AJ1963" s="182"/>
    </row>
    <row r="1964" spans="36:36">
      <c r="AJ1964" s="182"/>
    </row>
    <row r="1965" spans="36:36">
      <c r="AJ1965" s="182"/>
    </row>
    <row r="1966" spans="36:36">
      <c r="AJ1966" s="182"/>
    </row>
    <row r="1967" spans="36:36">
      <c r="AJ1967" s="182"/>
    </row>
    <row r="1968" spans="36:36">
      <c r="AJ1968" s="182"/>
    </row>
    <row r="1969" spans="36:36">
      <c r="AJ1969" s="182"/>
    </row>
    <row r="1970" spans="36:36">
      <c r="AJ1970" s="182"/>
    </row>
    <row r="1971" spans="36:36">
      <c r="AJ1971" s="182"/>
    </row>
    <row r="1972" spans="36:36">
      <c r="AJ1972" s="182"/>
    </row>
    <row r="1973" spans="36:36">
      <c r="AJ1973" s="182"/>
    </row>
    <row r="1974" spans="36:36">
      <c r="AJ1974" s="182"/>
    </row>
    <row r="1975" spans="36:36">
      <c r="AJ1975" s="182"/>
    </row>
    <row r="1976" spans="36:36">
      <c r="AJ1976" s="182"/>
    </row>
    <row r="1977" spans="36:36">
      <c r="AJ1977" s="182"/>
    </row>
    <row r="1978" spans="36:36">
      <c r="AJ1978" s="182"/>
    </row>
    <row r="1979" spans="36:36">
      <c r="AJ1979" s="182"/>
    </row>
    <row r="1980" spans="36:36">
      <c r="AJ1980" s="182"/>
    </row>
    <row r="1981" spans="36:36">
      <c r="AJ1981" s="182"/>
    </row>
    <row r="1982" spans="36:36">
      <c r="AJ1982" s="182"/>
    </row>
    <row r="1983" spans="36:36">
      <c r="AJ1983" s="182"/>
    </row>
    <row r="1984" spans="36:36">
      <c r="AJ1984" s="182"/>
    </row>
    <row r="1985" spans="36:36">
      <c r="AJ1985" s="182"/>
    </row>
    <row r="1986" spans="36:36">
      <c r="AJ1986" s="182"/>
    </row>
    <row r="1987" spans="36:36">
      <c r="AJ1987" s="182"/>
    </row>
    <row r="1988" spans="36:36">
      <c r="AJ1988" s="182"/>
    </row>
    <row r="1989" spans="36:36">
      <c r="AJ1989" s="182"/>
    </row>
    <row r="1990" spans="36:36">
      <c r="AJ1990" s="182"/>
    </row>
    <row r="1991" spans="36:36">
      <c r="AJ1991" s="182"/>
    </row>
    <row r="1992" spans="36:36">
      <c r="AJ1992" s="182"/>
    </row>
    <row r="1993" spans="36:36">
      <c r="AJ1993" s="182"/>
    </row>
    <row r="1994" spans="36:36">
      <c r="AJ1994" s="182"/>
    </row>
    <row r="1995" spans="36:36">
      <c r="AJ1995" s="182"/>
    </row>
    <row r="1996" spans="36:36">
      <c r="AJ1996" s="182"/>
    </row>
    <row r="1997" spans="36:36">
      <c r="AJ1997" s="182"/>
    </row>
    <row r="1998" spans="36:36">
      <c r="AJ1998" s="182"/>
    </row>
    <row r="1999" spans="36:36">
      <c r="AJ1999" s="182"/>
    </row>
    <row r="2000" spans="36:36">
      <c r="AJ2000" s="182"/>
    </row>
    <row r="2001" spans="36:36">
      <c r="AJ2001" s="182"/>
    </row>
    <row r="2002" spans="36:36">
      <c r="AJ2002" s="182"/>
    </row>
    <row r="2003" spans="36:36">
      <c r="AJ2003" s="182"/>
    </row>
    <row r="2004" spans="36:36">
      <c r="AJ2004" s="182"/>
    </row>
    <row r="2005" spans="36:36">
      <c r="AJ2005" s="182"/>
    </row>
    <row r="2006" spans="36:36">
      <c r="AJ2006" s="182"/>
    </row>
    <row r="2007" spans="36:36">
      <c r="AJ2007" s="182"/>
    </row>
    <row r="2008" spans="36:36">
      <c r="AJ2008" s="182"/>
    </row>
    <row r="2009" spans="36:36">
      <c r="AJ2009" s="182"/>
    </row>
    <row r="2010" spans="36:36">
      <c r="AJ2010" s="182"/>
    </row>
    <row r="2011" spans="36:36">
      <c r="AJ2011" s="182"/>
    </row>
    <row r="2012" spans="36:36">
      <c r="AJ2012" s="182"/>
    </row>
    <row r="2013" spans="36:36">
      <c r="AJ2013" s="182"/>
    </row>
    <row r="2014" spans="36:36">
      <c r="AJ2014" s="182"/>
    </row>
    <row r="2015" spans="36:36">
      <c r="AJ2015" s="182"/>
    </row>
    <row r="2016" spans="36:36">
      <c r="AJ2016" s="182"/>
    </row>
    <row r="2017" spans="36:36">
      <c r="AJ2017" s="182"/>
    </row>
    <row r="2018" spans="36:36">
      <c r="AJ2018" s="182"/>
    </row>
    <row r="2019" spans="36:36">
      <c r="AJ2019" s="182"/>
    </row>
    <row r="2020" spans="36:36">
      <c r="AJ2020" s="182"/>
    </row>
    <row r="2021" spans="36:36">
      <c r="AJ2021" s="182"/>
    </row>
    <row r="2022" spans="36:36">
      <c r="AJ2022" s="182"/>
    </row>
    <row r="2023" spans="36:36">
      <c r="AJ2023" s="182"/>
    </row>
    <row r="2024" spans="36:36">
      <c r="AJ2024" s="182"/>
    </row>
    <row r="2025" spans="36:36">
      <c r="AJ2025" s="182"/>
    </row>
    <row r="2026" spans="36:36">
      <c r="AJ2026" s="182"/>
    </row>
    <row r="2027" spans="36:36">
      <c r="AJ2027" s="182"/>
    </row>
    <row r="2028" spans="36:36">
      <c r="AJ2028" s="182"/>
    </row>
    <row r="2029" spans="36:36">
      <c r="AJ2029" s="182"/>
    </row>
    <row r="2030" spans="36:36">
      <c r="AJ2030" s="182"/>
    </row>
    <row r="2031" spans="36:36">
      <c r="AJ2031" s="182"/>
    </row>
    <row r="2032" spans="36:36">
      <c r="AJ2032" s="182"/>
    </row>
    <row r="2033" spans="36:36">
      <c r="AJ2033" s="182"/>
    </row>
    <row r="2034" spans="36:36">
      <c r="AJ2034" s="182"/>
    </row>
    <row r="2035" spans="36:36">
      <c r="AJ2035" s="182"/>
    </row>
    <row r="2036" spans="36:36">
      <c r="AJ2036" s="182"/>
    </row>
    <row r="2037" spans="36:36">
      <c r="AJ2037" s="182"/>
    </row>
    <row r="2038" spans="36:36">
      <c r="AJ2038" s="182"/>
    </row>
    <row r="2039" spans="36:36">
      <c r="AJ2039" s="182"/>
    </row>
    <row r="2040" spans="36:36">
      <c r="AJ2040" s="182"/>
    </row>
    <row r="2041" spans="36:36">
      <c r="AJ2041" s="182"/>
    </row>
    <row r="2042" spans="36:36">
      <c r="AJ2042" s="182"/>
    </row>
    <row r="2043" spans="36:36">
      <c r="AJ2043" s="182"/>
    </row>
    <row r="2044" spans="36:36">
      <c r="AJ2044" s="182"/>
    </row>
    <row r="2045" spans="36:36">
      <c r="AJ2045" s="182"/>
    </row>
    <row r="2046" spans="36:36">
      <c r="AJ2046" s="182"/>
    </row>
    <row r="2047" spans="36:36">
      <c r="AJ2047" s="182"/>
    </row>
    <row r="2048" spans="36:36">
      <c r="AJ2048" s="182"/>
    </row>
    <row r="2049" spans="36:36">
      <c r="AJ2049" s="182"/>
    </row>
    <row r="2050" spans="36:36">
      <c r="AJ2050" s="182"/>
    </row>
    <row r="2051" spans="36:36">
      <c r="AJ2051" s="182"/>
    </row>
    <row r="2052" spans="36:36">
      <c r="AJ2052" s="182"/>
    </row>
    <row r="2053" spans="36:36">
      <c r="AJ2053" s="182"/>
    </row>
    <row r="2054" spans="36:36">
      <c r="AJ2054" s="182"/>
    </row>
    <row r="2055" spans="36:36">
      <c r="AJ2055" s="182"/>
    </row>
    <row r="2056" spans="36:36">
      <c r="AJ2056" s="182"/>
    </row>
    <row r="2057" spans="36:36">
      <c r="AJ2057" s="182"/>
    </row>
    <row r="2058" spans="36:36">
      <c r="AJ2058" s="182"/>
    </row>
    <row r="2059" spans="36:36">
      <c r="AJ2059" s="182"/>
    </row>
    <row r="2060" spans="36:36">
      <c r="AJ2060" s="182"/>
    </row>
    <row r="2061" spans="36:36">
      <c r="AJ2061" s="182"/>
    </row>
    <row r="2062" spans="36:36">
      <c r="AJ2062" s="182"/>
    </row>
    <row r="2063" spans="36:36">
      <c r="AJ2063" s="182"/>
    </row>
    <row r="2064" spans="36:36">
      <c r="AJ2064" s="182"/>
    </row>
    <row r="2065" spans="36:36">
      <c r="AJ2065" s="182"/>
    </row>
    <row r="2066" spans="36:36">
      <c r="AJ2066" s="182"/>
    </row>
    <row r="2067" spans="36:36">
      <c r="AJ2067" s="182"/>
    </row>
    <row r="2068" spans="36:36">
      <c r="AJ2068" s="182"/>
    </row>
    <row r="2069" spans="36:36">
      <c r="AJ2069" s="182"/>
    </row>
    <row r="2070" spans="36:36">
      <c r="AJ2070" s="182"/>
    </row>
    <row r="2071" spans="36:36">
      <c r="AJ2071" s="182"/>
    </row>
    <row r="2072" spans="36:36">
      <c r="AJ2072" s="182"/>
    </row>
    <row r="2073" spans="36:36">
      <c r="AJ2073" s="182"/>
    </row>
    <row r="2074" spans="36:36">
      <c r="AJ2074" s="182"/>
    </row>
    <row r="2075" spans="36:36">
      <c r="AJ2075" s="182"/>
    </row>
    <row r="2076" spans="36:36">
      <c r="AJ2076" s="182"/>
    </row>
    <row r="2077" spans="36:36">
      <c r="AJ2077" s="182"/>
    </row>
    <row r="2078" spans="36:36">
      <c r="AJ2078" s="182"/>
    </row>
    <row r="2079" spans="36:36">
      <c r="AJ2079" s="182"/>
    </row>
    <row r="2080" spans="36:36">
      <c r="AJ2080" s="182"/>
    </row>
    <row r="2081" spans="36:36">
      <c r="AJ2081" s="182"/>
    </row>
    <row r="2082" spans="36:36">
      <c r="AJ2082" s="182"/>
    </row>
    <row r="2083" spans="36:36">
      <c r="AJ2083" s="182"/>
    </row>
    <row r="2084" spans="36:36">
      <c r="AJ2084" s="182"/>
    </row>
    <row r="2085" spans="36:36">
      <c r="AJ2085" s="182"/>
    </row>
    <row r="2086" spans="36:36">
      <c r="AJ2086" s="182"/>
    </row>
    <row r="2087" spans="36:36">
      <c r="AJ2087" s="182"/>
    </row>
    <row r="2088" spans="36:36">
      <c r="AJ2088" s="182"/>
    </row>
    <row r="2089" spans="36:36">
      <c r="AJ2089" s="182"/>
    </row>
    <row r="2090" spans="36:36">
      <c r="AJ2090" s="182"/>
    </row>
    <row r="2091" spans="36:36">
      <c r="AJ2091" s="182"/>
    </row>
    <row r="2092" spans="36:36">
      <c r="AJ2092" s="182"/>
    </row>
    <row r="2093" spans="36:36">
      <c r="AJ2093" s="182"/>
    </row>
    <row r="2094" spans="36:36">
      <c r="AJ2094" s="182"/>
    </row>
    <row r="2095" spans="36:36">
      <c r="AJ2095" s="182"/>
    </row>
    <row r="2096" spans="36:36">
      <c r="AJ2096" s="182"/>
    </row>
    <row r="2097" spans="36:36">
      <c r="AJ2097" s="182"/>
    </row>
    <row r="2098" spans="36:36">
      <c r="AJ2098" s="182"/>
    </row>
    <row r="2099" spans="36:36">
      <c r="AJ2099" s="182"/>
    </row>
    <row r="2100" spans="36:36">
      <c r="AJ2100" s="182"/>
    </row>
    <row r="2101" spans="36:36">
      <c r="AJ2101" s="182"/>
    </row>
    <row r="2102" spans="36:36">
      <c r="AJ2102" s="182"/>
    </row>
    <row r="2103" spans="36:36">
      <c r="AJ2103" s="182"/>
    </row>
    <row r="2104" spans="36:36">
      <c r="AJ2104" s="182"/>
    </row>
    <row r="2105" spans="36:36">
      <c r="AJ2105" s="182"/>
    </row>
    <row r="2106" spans="36:36">
      <c r="AJ2106" s="182"/>
    </row>
    <row r="2107" spans="36:36">
      <c r="AJ2107" s="182"/>
    </row>
    <row r="2108" spans="36:36">
      <c r="AJ2108" s="182"/>
    </row>
    <row r="2109" spans="36:36">
      <c r="AJ2109" s="182"/>
    </row>
    <row r="2110" spans="36:36">
      <c r="AJ2110" s="182"/>
    </row>
    <row r="2111" spans="36:36">
      <c r="AJ2111" s="182"/>
    </row>
    <row r="2112" spans="36:36">
      <c r="AJ2112" s="182"/>
    </row>
    <row r="2113" spans="36:36">
      <c r="AJ2113" s="182"/>
    </row>
    <row r="2114" spans="36:36">
      <c r="AJ2114" s="182"/>
    </row>
    <row r="2115" spans="36:36">
      <c r="AJ2115" s="182"/>
    </row>
    <row r="2116" spans="36:36">
      <c r="AJ2116" s="182"/>
    </row>
    <row r="2117" spans="36:36">
      <c r="AJ2117" s="182"/>
    </row>
    <row r="2118" spans="36:36">
      <c r="AJ2118" s="182"/>
    </row>
    <row r="2119" spans="36:36">
      <c r="AJ2119" s="182"/>
    </row>
    <row r="2120" spans="36:36">
      <c r="AJ2120" s="182"/>
    </row>
    <row r="2121" spans="36:36">
      <c r="AJ2121" s="182"/>
    </row>
    <row r="2122" spans="36:36">
      <c r="AJ2122" s="182"/>
    </row>
    <row r="2123" spans="36:36">
      <c r="AJ2123" s="182"/>
    </row>
    <row r="2124" spans="36:36">
      <c r="AJ2124" s="182"/>
    </row>
    <row r="2125" spans="36:36">
      <c r="AJ2125" s="182"/>
    </row>
    <row r="2126" spans="36:36">
      <c r="AJ2126" s="182"/>
    </row>
    <row r="2127" spans="36:36">
      <c r="AJ2127" s="182"/>
    </row>
    <row r="2128" spans="36:36">
      <c r="AJ2128" s="182"/>
    </row>
    <row r="2129" spans="36:36">
      <c r="AJ2129" s="182"/>
    </row>
    <row r="2130" spans="36:36">
      <c r="AJ2130" s="182"/>
    </row>
    <row r="2131" spans="36:36">
      <c r="AJ2131" s="182"/>
    </row>
    <row r="2132" spans="36:36">
      <c r="AJ2132" s="182"/>
    </row>
    <row r="2133" spans="36:36">
      <c r="AJ2133" s="182"/>
    </row>
    <row r="2134" spans="36:36">
      <c r="AJ2134" s="182"/>
    </row>
    <row r="2135" spans="36:36">
      <c r="AJ2135" s="182"/>
    </row>
    <row r="2136" spans="36:36">
      <c r="AJ2136" s="182"/>
    </row>
    <row r="2137" spans="36:36">
      <c r="AJ2137" s="182"/>
    </row>
    <row r="2138" spans="36:36">
      <c r="AJ2138" s="182"/>
    </row>
    <row r="2139" spans="36:36">
      <c r="AJ2139" s="182"/>
    </row>
    <row r="2140" spans="36:36">
      <c r="AJ2140" s="182"/>
    </row>
    <row r="2141" spans="36:36">
      <c r="AJ2141" s="182"/>
    </row>
    <row r="2142" spans="36:36">
      <c r="AJ2142" s="182"/>
    </row>
    <row r="2143" spans="36:36">
      <c r="AJ2143" s="182"/>
    </row>
    <row r="2144" spans="36:36">
      <c r="AJ2144" s="182"/>
    </row>
    <row r="2145" spans="36:36">
      <c r="AJ2145" s="182"/>
    </row>
    <row r="2146" spans="36:36">
      <c r="AJ2146" s="182"/>
    </row>
    <row r="2147" spans="36:36">
      <c r="AJ2147" s="182"/>
    </row>
    <row r="2148" spans="36:36">
      <c r="AJ2148" s="182"/>
    </row>
    <row r="2149" spans="36:36">
      <c r="AJ2149" s="182"/>
    </row>
    <row r="2150" spans="36:36">
      <c r="AJ2150" s="182"/>
    </row>
    <row r="2151" spans="36:36">
      <c r="AJ2151" s="182"/>
    </row>
    <row r="2152" spans="36:36">
      <c r="AJ2152" s="182"/>
    </row>
    <row r="2153" spans="36:36">
      <c r="AJ2153" s="182"/>
    </row>
    <row r="2154" spans="36:36">
      <c r="AJ2154" s="182"/>
    </row>
    <row r="2155" spans="36:36">
      <c r="AJ2155" s="182"/>
    </row>
    <row r="2156" spans="36:36">
      <c r="AJ2156" s="182"/>
    </row>
    <row r="2157" spans="36:36">
      <c r="AJ2157" s="182"/>
    </row>
    <row r="2158" spans="36:36">
      <c r="AJ2158" s="182"/>
    </row>
    <row r="2159" spans="36:36">
      <c r="AJ2159" s="182"/>
    </row>
    <row r="2160" spans="36:36">
      <c r="AJ2160" s="182"/>
    </row>
    <row r="2161" spans="36:36">
      <c r="AJ2161" s="182"/>
    </row>
    <row r="2162" spans="36:36">
      <c r="AJ2162" s="182"/>
    </row>
    <row r="2163" spans="36:36">
      <c r="AJ2163" s="182"/>
    </row>
    <row r="2164" spans="36:36">
      <c r="AJ2164" s="182"/>
    </row>
    <row r="2165" spans="36:36">
      <c r="AJ2165" s="182"/>
    </row>
    <row r="2166" spans="36:36">
      <c r="AJ2166" s="182"/>
    </row>
    <row r="2167" spans="36:36">
      <c r="AJ2167" s="182"/>
    </row>
    <row r="2168" spans="36:36">
      <c r="AJ2168" s="182"/>
    </row>
    <row r="2169" spans="36:36">
      <c r="AJ2169" s="182"/>
    </row>
    <row r="2170" spans="36:36">
      <c r="AJ2170" s="182"/>
    </row>
    <row r="2171" spans="36:36">
      <c r="AJ2171" s="182"/>
    </row>
    <row r="2172" spans="36:36">
      <c r="AJ2172" s="182"/>
    </row>
    <row r="2173" spans="36:36">
      <c r="AJ2173" s="182"/>
    </row>
    <row r="2174" spans="36:36">
      <c r="AJ2174" s="182"/>
    </row>
    <row r="2175" spans="36:36">
      <c r="AJ2175" s="182"/>
    </row>
    <row r="2176" spans="36:36">
      <c r="AJ2176" s="182"/>
    </row>
    <row r="2177" spans="36:36">
      <c r="AJ2177" s="182"/>
    </row>
    <row r="2178" spans="36:36">
      <c r="AJ2178" s="182"/>
    </row>
    <row r="2179" spans="36:36">
      <c r="AJ2179" s="182"/>
    </row>
    <row r="2180" spans="36:36">
      <c r="AJ2180" s="182"/>
    </row>
    <row r="2181" spans="36:36">
      <c r="AJ2181" s="182"/>
    </row>
    <row r="2182" spans="36:36">
      <c r="AJ2182" s="182"/>
    </row>
    <row r="2183" spans="36:36">
      <c r="AJ2183" s="182"/>
    </row>
    <row r="2184" spans="36:36">
      <c r="AJ2184" s="182"/>
    </row>
    <row r="2185" spans="36:36">
      <c r="AJ2185" s="182"/>
    </row>
    <row r="2186" spans="36:36">
      <c r="AJ2186" s="182"/>
    </row>
    <row r="2187" spans="36:36">
      <c r="AJ2187" s="182"/>
    </row>
    <row r="2188" spans="36:36">
      <c r="AJ2188" s="182"/>
    </row>
    <row r="2189" spans="36:36">
      <c r="AJ2189" s="182"/>
    </row>
    <row r="2190" spans="36:36">
      <c r="AJ2190" s="182"/>
    </row>
    <row r="2191" spans="36:36">
      <c r="AJ2191" s="182"/>
    </row>
    <row r="2192" spans="36:36">
      <c r="AJ2192" s="182"/>
    </row>
    <row r="2193" spans="36:36">
      <c r="AJ2193" s="182"/>
    </row>
    <row r="2194" spans="36:36">
      <c r="AJ2194" s="182"/>
    </row>
    <row r="2195" spans="36:36">
      <c r="AJ2195" s="182"/>
    </row>
    <row r="2196" spans="36:36">
      <c r="AJ2196" s="182"/>
    </row>
    <row r="2197" spans="36:36">
      <c r="AJ2197" s="182"/>
    </row>
    <row r="2198" spans="36:36">
      <c r="AJ2198" s="182"/>
    </row>
    <row r="2199" spans="36:36">
      <c r="AJ2199" s="182"/>
    </row>
    <row r="2200" spans="36:36">
      <c r="AJ2200" s="182"/>
    </row>
    <row r="2201" spans="36:36">
      <c r="AJ2201" s="182"/>
    </row>
    <row r="2202" spans="36:36">
      <c r="AJ2202" s="182"/>
    </row>
    <row r="2203" spans="36:36">
      <c r="AJ2203" s="182"/>
    </row>
    <row r="2204" spans="36:36">
      <c r="AJ2204" s="182"/>
    </row>
    <row r="2205" spans="36:36">
      <c r="AJ2205" s="182"/>
    </row>
    <row r="2206" spans="36:36">
      <c r="AJ2206" s="182"/>
    </row>
    <row r="2207" spans="36:36">
      <c r="AJ2207" s="182"/>
    </row>
    <row r="2208" spans="36:36">
      <c r="AJ2208" s="182"/>
    </row>
    <row r="2209" spans="36:36">
      <c r="AJ2209" s="182"/>
    </row>
    <row r="2210" spans="36:36">
      <c r="AJ2210" s="182"/>
    </row>
    <row r="2211" spans="36:36">
      <c r="AJ2211" s="182"/>
    </row>
    <row r="2212" spans="36:36">
      <c r="AJ2212" s="182"/>
    </row>
    <row r="2213" spans="36:36">
      <c r="AJ2213" s="182"/>
    </row>
    <row r="2214" spans="36:36">
      <c r="AJ2214" s="182"/>
    </row>
    <row r="2215" spans="36:36">
      <c r="AJ2215" s="182"/>
    </row>
    <row r="2216" spans="36:36">
      <c r="AJ2216" s="182"/>
    </row>
    <row r="2217" spans="36:36">
      <c r="AJ2217" s="182"/>
    </row>
    <row r="2218" spans="36:36">
      <c r="AJ2218" s="182"/>
    </row>
    <row r="2219" spans="36:36">
      <c r="AJ2219" s="182"/>
    </row>
    <row r="2220" spans="36:36">
      <c r="AJ2220" s="182"/>
    </row>
    <row r="2221" spans="36:36">
      <c r="AJ2221" s="182"/>
    </row>
    <row r="2222" spans="36:36">
      <c r="AJ2222" s="182"/>
    </row>
    <row r="2223" spans="36:36">
      <c r="AJ2223" s="182"/>
    </row>
    <row r="2224" spans="36:36">
      <c r="AJ2224" s="182"/>
    </row>
    <row r="2225" spans="36:36">
      <c r="AJ2225" s="182"/>
    </row>
    <row r="2226" spans="36:36">
      <c r="AJ2226" s="182"/>
    </row>
    <row r="2227" spans="36:36">
      <c r="AJ2227" s="182"/>
    </row>
    <row r="2228" spans="36:36">
      <c r="AJ2228" s="182"/>
    </row>
    <row r="2229" spans="36:36">
      <c r="AJ2229" s="182"/>
    </row>
    <row r="2230" spans="36:36">
      <c r="AJ2230" s="182"/>
    </row>
    <row r="2231" spans="36:36">
      <c r="AJ2231" s="182"/>
    </row>
    <row r="2232" spans="36:36">
      <c r="AJ2232" s="182"/>
    </row>
    <row r="2233" spans="36:36">
      <c r="AJ2233" s="182"/>
    </row>
    <row r="2234" spans="36:36">
      <c r="AJ2234" s="182"/>
    </row>
    <row r="2235" spans="36:36">
      <c r="AJ2235" s="182"/>
    </row>
    <row r="2236" spans="36:36">
      <c r="AJ2236" s="182"/>
    </row>
    <row r="2237" spans="36:36">
      <c r="AJ2237" s="182"/>
    </row>
    <row r="2238" spans="36:36">
      <c r="AJ2238" s="182"/>
    </row>
    <row r="2239" spans="36:36">
      <c r="AJ2239" s="182"/>
    </row>
    <row r="2240" spans="36:36">
      <c r="AJ2240" s="182"/>
    </row>
    <row r="2241" spans="36:36">
      <c r="AJ2241" s="182"/>
    </row>
    <row r="2242" spans="36:36">
      <c r="AJ2242" s="182"/>
    </row>
    <row r="2243" spans="36:36">
      <c r="AJ2243" s="182"/>
    </row>
    <row r="2244" spans="36:36">
      <c r="AJ2244" s="182"/>
    </row>
    <row r="2245" spans="36:36">
      <c r="AJ2245" s="182"/>
    </row>
    <row r="2246" spans="36:36">
      <c r="AJ2246" s="182"/>
    </row>
    <row r="2247" spans="36:36">
      <c r="AJ2247" s="182"/>
    </row>
    <row r="2248" spans="36:36">
      <c r="AJ2248" s="182"/>
    </row>
    <row r="2249" spans="36:36">
      <c r="AJ2249" s="182"/>
    </row>
    <row r="2250" spans="36:36">
      <c r="AJ2250" s="182"/>
    </row>
    <row r="2251" spans="36:36">
      <c r="AJ2251" s="182"/>
    </row>
    <row r="2252" spans="36:36">
      <c r="AJ2252" s="182"/>
    </row>
    <row r="2253" spans="36:36">
      <c r="AJ2253" s="182"/>
    </row>
    <row r="2254" spans="36:36">
      <c r="AJ2254" s="182"/>
    </row>
    <row r="2255" spans="36:36">
      <c r="AJ2255" s="182"/>
    </row>
    <row r="2256" spans="36:36">
      <c r="AJ2256" s="182"/>
    </row>
    <row r="2257" spans="36:36">
      <c r="AJ2257" s="182"/>
    </row>
    <row r="2258" spans="36:36">
      <c r="AJ2258" s="182"/>
    </row>
    <row r="2259" spans="36:36">
      <c r="AJ2259" s="182"/>
    </row>
    <row r="2260" spans="36:36">
      <c r="AJ2260" s="182"/>
    </row>
    <row r="2261" spans="36:36">
      <c r="AJ2261" s="182"/>
    </row>
    <row r="2262" spans="36:36">
      <c r="AJ2262" s="182"/>
    </row>
    <row r="2263" spans="36:36">
      <c r="AJ2263" s="182"/>
    </row>
    <row r="2264" spans="36:36">
      <c r="AJ2264" s="182"/>
    </row>
    <row r="2265" spans="36:36">
      <c r="AJ2265" s="182"/>
    </row>
    <row r="2266" spans="36:36">
      <c r="AJ2266" s="182"/>
    </row>
    <row r="2267" spans="36:36">
      <c r="AJ2267" s="182"/>
    </row>
    <row r="2268" spans="36:36">
      <c r="AJ2268" s="182"/>
    </row>
    <row r="2269" spans="36:36">
      <c r="AJ2269" s="182"/>
    </row>
    <row r="2270" spans="36:36">
      <c r="AJ2270" s="182"/>
    </row>
    <row r="2271" spans="36:36">
      <c r="AJ2271" s="182"/>
    </row>
    <row r="2272" spans="36:36">
      <c r="AJ2272" s="182"/>
    </row>
    <row r="2273" spans="36:36">
      <c r="AJ2273" s="182"/>
    </row>
    <row r="2274" spans="36:36">
      <c r="AJ2274" s="182"/>
    </row>
    <row r="2275" spans="36:36">
      <c r="AJ2275" s="182"/>
    </row>
    <row r="2276" spans="36:36">
      <c r="AJ2276" s="182"/>
    </row>
    <row r="2277" spans="36:36">
      <c r="AJ2277" s="182"/>
    </row>
    <row r="2278" spans="36:36">
      <c r="AJ2278" s="182"/>
    </row>
    <row r="2279" spans="36:36">
      <c r="AJ2279" s="182"/>
    </row>
    <row r="2280" spans="36:36">
      <c r="AJ2280" s="182"/>
    </row>
    <row r="2281" spans="36:36">
      <c r="AJ2281" s="182"/>
    </row>
    <row r="2282" spans="36:36">
      <c r="AJ2282" s="182"/>
    </row>
    <row r="2283" spans="36:36">
      <c r="AJ2283" s="182"/>
    </row>
    <row r="2284" spans="36:36">
      <c r="AJ2284" s="182"/>
    </row>
    <row r="2285" spans="36:36">
      <c r="AJ2285" s="182"/>
    </row>
    <row r="2286" spans="36:36">
      <c r="AJ2286" s="182"/>
    </row>
    <row r="2287" spans="36:36">
      <c r="AJ2287" s="182"/>
    </row>
    <row r="2288" spans="36:36">
      <c r="AJ2288" s="182"/>
    </row>
    <row r="2289" spans="36:36">
      <c r="AJ2289" s="182"/>
    </row>
    <row r="2290" spans="36:36">
      <c r="AJ2290" s="182"/>
    </row>
    <row r="2291" spans="36:36">
      <c r="AJ2291" s="182"/>
    </row>
    <row r="2292" spans="36:36">
      <c r="AJ2292" s="182"/>
    </row>
    <row r="2293" spans="36:36">
      <c r="AJ2293" s="182"/>
    </row>
    <row r="2294" spans="36:36">
      <c r="AJ2294" s="182"/>
    </row>
    <row r="2295" spans="36:36">
      <c r="AJ2295" s="182"/>
    </row>
    <row r="2296" spans="36:36">
      <c r="AJ2296" s="182"/>
    </row>
    <row r="2297" spans="36:36">
      <c r="AJ2297" s="182"/>
    </row>
    <row r="2298" spans="36:36">
      <c r="AJ2298" s="182"/>
    </row>
    <row r="2299" spans="36:36">
      <c r="AJ2299" s="182"/>
    </row>
    <row r="2300" spans="36:36">
      <c r="AJ2300" s="182"/>
    </row>
    <row r="2301" spans="36:36">
      <c r="AJ2301" s="182"/>
    </row>
    <row r="2302" spans="36:36">
      <c r="AJ2302" s="182"/>
    </row>
    <row r="2303" spans="36:36">
      <c r="AJ2303" s="182"/>
    </row>
    <row r="2304" spans="36:36">
      <c r="AJ2304" s="182"/>
    </row>
    <row r="2305" spans="36:36">
      <c r="AJ2305" s="182"/>
    </row>
    <row r="2306" spans="36:36">
      <c r="AJ2306" s="182"/>
    </row>
    <row r="2307" spans="36:36">
      <c r="AJ2307" s="182"/>
    </row>
    <row r="2308" spans="36:36">
      <c r="AJ2308" s="182"/>
    </row>
    <row r="2309" spans="36:36">
      <c r="AJ2309" s="182"/>
    </row>
    <row r="2310" spans="36:36">
      <c r="AJ2310" s="182"/>
    </row>
    <row r="2311" spans="36:36">
      <c r="AJ2311" s="182"/>
    </row>
    <row r="2312" spans="36:36">
      <c r="AJ2312" s="182"/>
    </row>
    <row r="2313" spans="36:36">
      <c r="AJ2313" s="182"/>
    </row>
    <row r="2314" spans="36:36">
      <c r="AJ2314" s="182"/>
    </row>
    <row r="2315" spans="36:36">
      <c r="AJ2315" s="182"/>
    </row>
    <row r="2316" spans="36:36">
      <c r="AJ2316" s="182"/>
    </row>
    <row r="2317" spans="36:36">
      <c r="AJ2317" s="182"/>
    </row>
    <row r="2318" spans="36:36">
      <c r="AJ2318" s="182"/>
    </row>
    <row r="2319" spans="36:36">
      <c r="AJ2319" s="182"/>
    </row>
    <row r="2320" spans="36:36">
      <c r="AJ2320" s="182"/>
    </row>
    <row r="2321" spans="36:36">
      <c r="AJ2321" s="182"/>
    </row>
    <row r="2322" spans="36:36">
      <c r="AJ2322" s="182"/>
    </row>
    <row r="2323" spans="36:36">
      <c r="AJ2323" s="182"/>
    </row>
    <row r="2324" spans="36:36">
      <c r="AJ2324" s="182"/>
    </row>
    <row r="2325" spans="36:36">
      <c r="AJ2325" s="182"/>
    </row>
    <row r="2326" spans="36:36">
      <c r="AJ2326" s="182"/>
    </row>
    <row r="2327" spans="36:36">
      <c r="AJ2327" s="182"/>
    </row>
    <row r="2328" spans="36:36">
      <c r="AJ2328" s="182"/>
    </row>
    <row r="2329" spans="36:36">
      <c r="AJ2329" s="182"/>
    </row>
    <row r="2330" spans="36:36">
      <c r="AJ2330" s="182"/>
    </row>
    <row r="2331" spans="36:36">
      <c r="AJ2331" s="182"/>
    </row>
    <row r="2332" spans="36:36">
      <c r="AJ2332" s="182"/>
    </row>
    <row r="2333" spans="36:36">
      <c r="AJ2333" s="182"/>
    </row>
    <row r="2334" spans="36:36">
      <c r="AJ2334" s="182"/>
    </row>
    <row r="2335" spans="36:36">
      <c r="AJ2335" s="182"/>
    </row>
    <row r="2336" spans="36:36">
      <c r="AJ2336" s="182"/>
    </row>
    <row r="2337" spans="36:36">
      <c r="AJ2337" s="182"/>
    </row>
    <row r="2338" spans="36:36">
      <c r="AJ2338" s="182"/>
    </row>
    <row r="2339" spans="36:36">
      <c r="AJ2339" s="182"/>
    </row>
    <row r="2340" spans="36:36">
      <c r="AJ2340" s="182"/>
    </row>
    <row r="2341" spans="36:36">
      <c r="AJ2341" s="182"/>
    </row>
    <row r="2342" spans="36:36">
      <c r="AJ2342" s="182"/>
    </row>
    <row r="2343" spans="36:36">
      <c r="AJ2343" s="182"/>
    </row>
    <row r="2344" spans="36:36">
      <c r="AJ2344" s="182"/>
    </row>
    <row r="2345" spans="36:36">
      <c r="AJ2345" s="182"/>
    </row>
    <row r="2346" spans="36:36">
      <c r="AJ2346" s="182"/>
    </row>
    <row r="2347" spans="36:36">
      <c r="AJ2347" s="182"/>
    </row>
    <row r="2348" spans="36:36">
      <c r="AJ2348" s="182"/>
    </row>
    <row r="2349" spans="36:36">
      <c r="AJ2349" s="182"/>
    </row>
    <row r="2350" spans="36:36">
      <c r="AJ2350" s="182"/>
    </row>
    <row r="2351" spans="36:36">
      <c r="AJ2351" s="182"/>
    </row>
    <row r="2352" spans="36:36">
      <c r="AJ2352" s="182"/>
    </row>
    <row r="2353" spans="36:36">
      <c r="AJ2353" s="182"/>
    </row>
    <row r="2354" spans="36:36">
      <c r="AJ2354" s="182"/>
    </row>
    <row r="2355" spans="36:36">
      <c r="AJ2355" s="182"/>
    </row>
    <row r="2356" spans="36:36">
      <c r="AJ2356" s="182"/>
    </row>
    <row r="2357" spans="36:36">
      <c r="AJ2357" s="182"/>
    </row>
    <row r="2358" spans="36:36">
      <c r="AJ2358" s="182"/>
    </row>
    <row r="2359" spans="36:36">
      <c r="AJ2359" s="182"/>
    </row>
    <row r="2360" spans="36:36">
      <c r="AJ2360" s="182"/>
    </row>
    <row r="2361" spans="36:36">
      <c r="AJ2361" s="182"/>
    </row>
    <row r="2362" spans="36:36">
      <c r="AJ2362" s="182"/>
    </row>
    <row r="2363" spans="36:36">
      <c r="AJ2363" s="182"/>
    </row>
    <row r="2364" spans="36:36">
      <c r="AJ2364" s="182"/>
    </row>
    <row r="2365" spans="36:36">
      <c r="AJ2365" s="182"/>
    </row>
    <row r="2366" spans="36:36">
      <c r="AJ2366" s="182"/>
    </row>
    <row r="2367" spans="36:36">
      <c r="AJ2367" s="182"/>
    </row>
    <row r="2368" spans="36:36">
      <c r="AJ2368" s="182"/>
    </row>
    <row r="2369" spans="36:36">
      <c r="AJ2369" s="182"/>
    </row>
    <row r="2370" spans="36:36">
      <c r="AJ2370" s="182"/>
    </row>
    <row r="2371" spans="36:36">
      <c r="AJ2371" s="182"/>
    </row>
    <row r="2372" spans="36:36">
      <c r="AJ2372" s="182"/>
    </row>
    <row r="2373" spans="36:36">
      <c r="AJ2373" s="182"/>
    </row>
    <row r="2374" spans="36:36">
      <c r="AJ2374" s="182"/>
    </row>
    <row r="2375" spans="36:36">
      <c r="AJ2375" s="182"/>
    </row>
    <row r="2376" spans="36:36">
      <c r="AJ2376" s="182"/>
    </row>
    <row r="2377" spans="36:36">
      <c r="AJ2377" s="182"/>
    </row>
    <row r="2378" spans="36:36">
      <c r="AJ2378" s="182"/>
    </row>
    <row r="2379" spans="36:36">
      <c r="AJ2379" s="182"/>
    </row>
    <row r="2380" spans="36:36">
      <c r="AJ2380" s="182"/>
    </row>
    <row r="2381" spans="36:36">
      <c r="AJ2381" s="182"/>
    </row>
    <row r="2382" spans="36:36">
      <c r="AJ2382" s="182"/>
    </row>
    <row r="2383" spans="36:36">
      <c r="AJ2383" s="182"/>
    </row>
    <row r="2384" spans="36:36">
      <c r="AJ2384" s="182"/>
    </row>
    <row r="2385" spans="36:36">
      <c r="AJ2385" s="182"/>
    </row>
    <row r="2386" spans="36:36">
      <c r="AJ2386" s="182"/>
    </row>
    <row r="2387" spans="36:36">
      <c r="AJ2387" s="182"/>
    </row>
    <row r="2388" spans="36:36">
      <c r="AJ2388" s="182"/>
    </row>
    <row r="2389" spans="36:36">
      <c r="AJ2389" s="182"/>
    </row>
    <row r="2390" spans="36:36">
      <c r="AJ2390" s="182"/>
    </row>
    <row r="2391" spans="36:36">
      <c r="AJ2391" s="182"/>
    </row>
    <row r="2392" spans="36:36">
      <c r="AJ2392" s="182"/>
    </row>
    <row r="2393" spans="36:36">
      <c r="AJ2393" s="182"/>
    </row>
    <row r="2394" spans="36:36">
      <c r="AJ2394" s="182"/>
    </row>
    <row r="2395" spans="36:36">
      <c r="AJ2395" s="182"/>
    </row>
    <row r="2396" spans="36:36">
      <c r="AJ2396" s="182"/>
    </row>
    <row r="2397" spans="36:36">
      <c r="AJ2397" s="182"/>
    </row>
    <row r="2398" spans="36:36">
      <c r="AJ2398" s="182"/>
    </row>
    <row r="2399" spans="36:36">
      <c r="AJ2399" s="182"/>
    </row>
    <row r="2400" spans="36:36">
      <c r="AJ2400" s="182"/>
    </row>
    <row r="2401" spans="36:36">
      <c r="AJ2401" s="182"/>
    </row>
    <row r="2402" spans="36:36">
      <c r="AJ2402" s="182"/>
    </row>
    <row r="2403" spans="36:36">
      <c r="AJ2403" s="182"/>
    </row>
    <row r="2404" spans="36:36">
      <c r="AJ2404" s="182"/>
    </row>
    <row r="2405" spans="36:36">
      <c r="AJ2405" s="182"/>
    </row>
    <row r="2406" spans="36:36">
      <c r="AJ2406" s="182"/>
    </row>
    <row r="2407" spans="36:36">
      <c r="AJ2407" s="182"/>
    </row>
    <row r="2408" spans="36:36">
      <c r="AJ2408" s="182"/>
    </row>
    <row r="2409" spans="36:36">
      <c r="AJ2409" s="182"/>
    </row>
    <row r="2410" spans="36:36">
      <c r="AJ2410" s="182"/>
    </row>
    <row r="2411" spans="36:36">
      <c r="AJ2411" s="182"/>
    </row>
    <row r="2412" spans="36:36">
      <c r="AJ2412" s="182"/>
    </row>
    <row r="2413" spans="36:36">
      <c r="AJ2413" s="182"/>
    </row>
    <row r="2414" spans="36:36">
      <c r="AJ2414" s="182"/>
    </row>
    <row r="2415" spans="36:36">
      <c r="AJ2415" s="182"/>
    </row>
    <row r="2416" spans="36:36">
      <c r="AJ2416" s="182"/>
    </row>
    <row r="2417" spans="36:36">
      <c r="AJ2417" s="182"/>
    </row>
    <row r="2418" spans="36:36">
      <c r="AJ2418" s="182"/>
    </row>
    <row r="2419" spans="36:36">
      <c r="AJ2419" s="182"/>
    </row>
    <row r="2420" spans="36:36">
      <c r="AJ2420" s="182"/>
    </row>
    <row r="2421" spans="36:36">
      <c r="AJ2421" s="182"/>
    </row>
    <row r="2422" spans="36:36">
      <c r="AJ2422" s="182"/>
    </row>
    <row r="2423" spans="36:36">
      <c r="AJ2423" s="182"/>
    </row>
    <row r="2424" spans="36:36">
      <c r="AJ2424" s="182"/>
    </row>
    <row r="2425" spans="36:36">
      <c r="AJ2425" s="182"/>
    </row>
    <row r="2426" spans="36:36">
      <c r="AJ2426" s="182"/>
    </row>
    <row r="2427" spans="36:36">
      <c r="AJ2427" s="182"/>
    </row>
    <row r="2428" spans="36:36">
      <c r="AJ2428" s="182"/>
    </row>
    <row r="2429" spans="36:36">
      <c r="AJ2429" s="182"/>
    </row>
    <row r="2430" spans="36:36">
      <c r="AJ2430" s="182"/>
    </row>
    <row r="2431" spans="36:36">
      <c r="AJ2431" s="182"/>
    </row>
    <row r="2432" spans="36:36">
      <c r="AJ2432" s="182"/>
    </row>
    <row r="2433" spans="36:36">
      <c r="AJ2433" s="182"/>
    </row>
    <row r="2434" spans="36:36">
      <c r="AJ2434" s="182"/>
    </row>
    <row r="2435" spans="36:36">
      <c r="AJ2435" s="182"/>
    </row>
    <row r="2436" spans="36:36">
      <c r="AJ2436" s="182"/>
    </row>
    <row r="2437" spans="36:36">
      <c r="AJ2437" s="182"/>
    </row>
    <row r="2438" spans="36:36">
      <c r="AJ2438" s="182"/>
    </row>
    <row r="2439" spans="36:36">
      <c r="AJ2439" s="182"/>
    </row>
    <row r="2440" spans="36:36">
      <c r="AJ2440" s="182"/>
    </row>
    <row r="2441" spans="36:36">
      <c r="AJ2441" s="182"/>
    </row>
    <row r="2442" spans="36:36">
      <c r="AJ2442" s="182"/>
    </row>
    <row r="2443" spans="36:36">
      <c r="AJ2443" s="182"/>
    </row>
    <row r="2444" spans="36:36">
      <c r="AJ2444" s="182"/>
    </row>
    <row r="2445" spans="36:36">
      <c r="AJ2445" s="182"/>
    </row>
    <row r="2446" spans="36:36">
      <c r="AJ2446" s="182"/>
    </row>
    <row r="2447" spans="36:36">
      <c r="AJ2447" s="182"/>
    </row>
    <row r="2448" spans="36:36">
      <c r="AJ2448" s="182"/>
    </row>
    <row r="2449" spans="36:36">
      <c r="AJ2449" s="182"/>
    </row>
    <row r="2450" spans="36:36">
      <c r="AJ2450" s="182"/>
    </row>
    <row r="2451" spans="36:36">
      <c r="AJ2451" s="182"/>
    </row>
    <row r="2452" spans="36:36">
      <c r="AJ2452" s="182"/>
    </row>
    <row r="2453" spans="36:36">
      <c r="AJ2453" s="182"/>
    </row>
    <row r="2454" spans="36:36">
      <c r="AJ2454" s="182"/>
    </row>
    <row r="2455" spans="36:36">
      <c r="AJ2455" s="182"/>
    </row>
    <row r="2456" spans="36:36">
      <c r="AJ2456" s="182"/>
    </row>
    <row r="2457" spans="36:36">
      <c r="AJ2457" s="182"/>
    </row>
    <row r="2458" spans="36:36">
      <c r="AJ2458" s="182"/>
    </row>
    <row r="2459" spans="36:36">
      <c r="AJ2459" s="182"/>
    </row>
    <row r="2460" spans="36:36">
      <c r="AJ2460" s="182"/>
    </row>
    <row r="2461" spans="36:36">
      <c r="AJ2461" s="182"/>
    </row>
    <row r="2462" spans="36:36">
      <c r="AJ2462" s="182"/>
    </row>
    <row r="2463" spans="36:36">
      <c r="AJ2463" s="182"/>
    </row>
    <row r="2464" spans="36:36">
      <c r="AJ2464" s="182"/>
    </row>
    <row r="2465" spans="36:36">
      <c r="AJ2465" s="182"/>
    </row>
    <row r="2466" spans="36:36">
      <c r="AJ2466" s="182"/>
    </row>
    <row r="2467" spans="36:36">
      <c r="AJ2467" s="182"/>
    </row>
    <row r="2468" spans="36:36">
      <c r="AJ2468" s="182"/>
    </row>
    <row r="2469" spans="36:36">
      <c r="AJ2469" s="182"/>
    </row>
    <row r="2470" spans="36:36">
      <c r="AJ2470" s="182"/>
    </row>
    <row r="2471" spans="36:36">
      <c r="AJ2471" s="182"/>
    </row>
    <row r="2472" spans="36:36">
      <c r="AJ2472" s="182"/>
    </row>
    <row r="2473" spans="36:36">
      <c r="AJ2473" s="182"/>
    </row>
    <row r="2474" spans="36:36">
      <c r="AJ2474" s="182"/>
    </row>
    <row r="2475" spans="36:36">
      <c r="AJ2475" s="182"/>
    </row>
    <row r="2476" spans="36:36">
      <c r="AJ2476" s="182"/>
    </row>
    <row r="2477" spans="36:36">
      <c r="AJ2477" s="182"/>
    </row>
    <row r="2478" spans="36:36">
      <c r="AJ2478" s="182"/>
    </row>
    <row r="2479" spans="36:36">
      <c r="AJ2479" s="182"/>
    </row>
    <row r="2480" spans="36:36">
      <c r="AJ2480" s="182"/>
    </row>
    <row r="2481" spans="36:36">
      <c r="AJ2481" s="182"/>
    </row>
    <row r="2482" spans="36:36">
      <c r="AJ2482" s="182"/>
    </row>
    <row r="2483" spans="36:36">
      <c r="AJ2483" s="182"/>
    </row>
    <row r="2484" spans="36:36">
      <c r="AJ2484" s="182"/>
    </row>
    <row r="2485" spans="36:36">
      <c r="AJ2485" s="182"/>
    </row>
    <row r="2486" spans="36:36">
      <c r="AJ2486" s="182"/>
    </row>
    <row r="2487" spans="36:36">
      <c r="AJ2487" s="182"/>
    </row>
    <row r="2488" spans="36:36">
      <c r="AJ2488" s="182"/>
    </row>
    <row r="2489" spans="36:36">
      <c r="AJ2489" s="182"/>
    </row>
    <row r="2490" spans="36:36">
      <c r="AJ2490" s="182"/>
    </row>
    <row r="2491" spans="36:36">
      <c r="AJ2491" s="182"/>
    </row>
    <row r="2492" spans="36:36">
      <c r="AJ2492" s="182"/>
    </row>
    <row r="2493" spans="36:36">
      <c r="AJ2493" s="182"/>
    </row>
    <row r="2494" spans="36:36">
      <c r="AJ2494" s="182"/>
    </row>
    <row r="2495" spans="36:36">
      <c r="AJ2495" s="182"/>
    </row>
    <row r="2496" spans="36:36">
      <c r="AJ2496" s="182"/>
    </row>
    <row r="2497" spans="36:36">
      <c r="AJ2497" s="182"/>
    </row>
    <row r="2498" spans="36:36">
      <c r="AJ2498" s="182"/>
    </row>
    <row r="2499" spans="36:36">
      <c r="AJ2499" s="182"/>
    </row>
    <row r="2500" spans="36:36">
      <c r="AJ2500" s="182"/>
    </row>
    <row r="2501" spans="36:36">
      <c r="AJ2501" s="182"/>
    </row>
    <row r="2502" spans="36:36">
      <c r="AJ2502" s="182"/>
    </row>
    <row r="2503" spans="36:36">
      <c r="AJ2503" s="182"/>
    </row>
    <row r="2504" spans="36:36">
      <c r="AJ2504" s="182"/>
    </row>
    <row r="2505" spans="36:36">
      <c r="AJ2505" s="182"/>
    </row>
    <row r="2506" spans="36:36">
      <c r="AJ2506" s="182"/>
    </row>
    <row r="2507" spans="36:36">
      <c r="AJ2507" s="182"/>
    </row>
    <row r="2508" spans="36:36">
      <c r="AJ2508" s="182"/>
    </row>
    <row r="2509" spans="36:36">
      <c r="AJ2509" s="182"/>
    </row>
    <row r="2510" spans="36:36">
      <c r="AJ2510" s="182"/>
    </row>
    <row r="2511" spans="36:36">
      <c r="AJ2511" s="182"/>
    </row>
    <row r="2512" spans="36:36">
      <c r="AJ2512" s="182"/>
    </row>
    <row r="2513" spans="36:36">
      <c r="AJ2513" s="182"/>
    </row>
    <row r="2514" spans="36:36">
      <c r="AJ2514" s="182"/>
    </row>
    <row r="2515" spans="36:36">
      <c r="AJ2515" s="182"/>
    </row>
    <row r="2516" spans="36:36">
      <c r="AJ2516" s="182"/>
    </row>
    <row r="2517" spans="36:36">
      <c r="AJ2517" s="182"/>
    </row>
    <row r="2518" spans="36:36">
      <c r="AJ2518" s="182"/>
    </row>
    <row r="2519" spans="36:36">
      <c r="AJ2519" s="182"/>
    </row>
    <row r="2520" spans="36:36">
      <c r="AJ2520" s="182"/>
    </row>
    <row r="2521" spans="36:36">
      <c r="AJ2521" s="182"/>
    </row>
    <row r="2522" spans="36:36">
      <c r="AJ2522" s="182"/>
    </row>
    <row r="2523" spans="36:36">
      <c r="AJ2523" s="182"/>
    </row>
    <row r="2524" spans="36:36">
      <c r="AJ2524" s="182"/>
    </row>
    <row r="2525" spans="36:36">
      <c r="AJ2525" s="182"/>
    </row>
    <row r="2526" spans="36:36">
      <c r="AJ2526" s="182"/>
    </row>
    <row r="2527" spans="36:36">
      <c r="AJ2527" s="182"/>
    </row>
    <row r="2528" spans="36:36">
      <c r="AJ2528" s="182"/>
    </row>
    <row r="2529" spans="36:36">
      <c r="AJ2529" s="182"/>
    </row>
    <row r="2530" spans="36:36">
      <c r="AJ2530" s="182"/>
    </row>
    <row r="2531" spans="36:36">
      <c r="AJ2531" s="182"/>
    </row>
    <row r="2532" spans="36:36">
      <c r="AJ2532" s="182"/>
    </row>
    <row r="2533" spans="36:36">
      <c r="AJ2533" s="182"/>
    </row>
    <row r="2534" spans="36:36">
      <c r="AJ2534" s="182"/>
    </row>
    <row r="2535" spans="36:36">
      <c r="AJ2535" s="182"/>
    </row>
    <row r="2536" spans="36:36">
      <c r="AJ2536" s="182"/>
    </row>
    <row r="2537" spans="36:36">
      <c r="AJ2537" s="182"/>
    </row>
    <row r="2538" spans="36:36">
      <c r="AJ2538" s="182"/>
    </row>
    <row r="2539" spans="36:36">
      <c r="AJ2539" s="182"/>
    </row>
    <row r="2540" spans="36:36">
      <c r="AJ2540" s="182"/>
    </row>
    <row r="2541" spans="36:36">
      <c r="AJ2541" s="182"/>
    </row>
    <row r="2542" spans="36:36">
      <c r="AJ2542" s="182"/>
    </row>
    <row r="2543" spans="36:36">
      <c r="AJ2543" s="182"/>
    </row>
    <row r="2544" spans="36:36">
      <c r="AJ2544" s="182"/>
    </row>
    <row r="2545" spans="36:36">
      <c r="AJ2545" s="182"/>
    </row>
    <row r="2546" spans="36:36">
      <c r="AJ2546" s="182"/>
    </row>
    <row r="2547" spans="36:36">
      <c r="AJ2547" s="182"/>
    </row>
    <row r="2548" spans="36:36">
      <c r="AJ2548" s="182"/>
    </row>
    <row r="2549" spans="36:36">
      <c r="AJ2549" s="182"/>
    </row>
    <row r="2550" spans="36:36">
      <c r="AJ2550" s="182"/>
    </row>
    <row r="2551" spans="36:36">
      <c r="AJ2551" s="182"/>
    </row>
    <row r="2552" spans="36:36">
      <c r="AJ2552" s="182"/>
    </row>
    <row r="2553" spans="36:36">
      <c r="AJ2553" s="182"/>
    </row>
    <row r="2554" spans="36:36">
      <c r="AJ2554" s="182"/>
    </row>
    <row r="2555" spans="36:36">
      <c r="AJ2555" s="182"/>
    </row>
    <row r="2556" spans="36:36">
      <c r="AJ2556" s="182"/>
    </row>
    <row r="2557" spans="36:36">
      <c r="AJ2557" s="182"/>
    </row>
    <row r="2558" spans="36:36">
      <c r="AJ2558" s="182"/>
    </row>
    <row r="2559" spans="36:36">
      <c r="AJ2559" s="182"/>
    </row>
    <row r="2560" spans="36:36">
      <c r="AJ2560" s="182"/>
    </row>
    <row r="2561" spans="36:36">
      <c r="AJ2561" s="182"/>
    </row>
    <row r="2562" spans="36:36">
      <c r="AJ2562" s="182"/>
    </row>
    <row r="2563" spans="36:36">
      <c r="AJ2563" s="182"/>
    </row>
    <row r="2564" spans="36:36">
      <c r="AJ2564" s="182"/>
    </row>
    <row r="2565" spans="36:36">
      <c r="AJ2565" s="182"/>
    </row>
    <row r="2566" spans="36:36">
      <c r="AJ2566" s="182"/>
    </row>
    <row r="2567" spans="36:36">
      <c r="AJ2567" s="182"/>
    </row>
    <row r="2568" spans="36:36">
      <c r="AJ2568" s="182"/>
    </row>
    <row r="2569" spans="36:36">
      <c r="AJ2569" s="182"/>
    </row>
    <row r="2570" spans="36:36">
      <c r="AJ2570" s="182"/>
    </row>
    <row r="2571" spans="36:36">
      <c r="AJ2571" s="182"/>
    </row>
    <row r="2572" spans="36:36">
      <c r="AJ2572" s="182"/>
    </row>
    <row r="2573" spans="36:36">
      <c r="AJ2573" s="182"/>
    </row>
    <row r="2574" spans="36:36">
      <c r="AJ2574" s="182"/>
    </row>
    <row r="2575" spans="36:36">
      <c r="AJ2575" s="182"/>
    </row>
    <row r="2576" spans="36:36">
      <c r="AJ2576" s="182"/>
    </row>
    <row r="2577" spans="36:36">
      <c r="AJ2577" s="182"/>
    </row>
    <row r="2578" spans="36:36">
      <c r="AJ2578" s="182"/>
    </row>
    <row r="2579" spans="36:36">
      <c r="AJ2579" s="182"/>
    </row>
    <row r="2580" spans="36:36">
      <c r="AJ2580" s="182"/>
    </row>
    <row r="2581" spans="36:36">
      <c r="AJ2581" s="182"/>
    </row>
    <row r="2582" spans="36:36">
      <c r="AJ2582" s="182"/>
    </row>
    <row r="2583" spans="36:36">
      <c r="AJ2583" s="182"/>
    </row>
    <row r="2584" spans="36:36">
      <c r="AJ2584" s="182"/>
    </row>
    <row r="2585" spans="36:36">
      <c r="AJ2585" s="182"/>
    </row>
    <row r="2586" spans="36:36">
      <c r="AJ2586" s="182"/>
    </row>
    <row r="2587" spans="36:36">
      <c r="AJ2587" s="182"/>
    </row>
    <row r="2588" spans="36:36">
      <c r="AJ2588" s="182"/>
    </row>
    <row r="2589" spans="36:36">
      <c r="AJ2589" s="182"/>
    </row>
    <row r="2590" spans="36:36">
      <c r="AJ2590" s="182"/>
    </row>
    <row r="2591" spans="36:36">
      <c r="AJ2591" s="182"/>
    </row>
    <row r="2592" spans="36:36">
      <c r="AJ2592" s="182"/>
    </row>
    <row r="2593" spans="36:36">
      <c r="AJ2593" s="182"/>
    </row>
    <row r="2594" spans="36:36">
      <c r="AJ2594" s="182"/>
    </row>
    <row r="2595" spans="36:36">
      <c r="AJ2595" s="182"/>
    </row>
    <row r="2596" spans="36:36">
      <c r="AJ2596" s="182"/>
    </row>
    <row r="2597" spans="36:36">
      <c r="AJ2597" s="182"/>
    </row>
    <row r="2598" spans="36:36">
      <c r="AJ2598" s="182"/>
    </row>
    <row r="2599" spans="36:36">
      <c r="AJ2599" s="182"/>
    </row>
    <row r="2600" spans="36:36">
      <c r="AJ2600" s="182"/>
    </row>
    <row r="2601" spans="36:36">
      <c r="AJ2601" s="182"/>
    </row>
    <row r="2602" spans="36:36">
      <c r="AJ2602" s="182"/>
    </row>
    <row r="2603" spans="36:36">
      <c r="AJ2603" s="182"/>
    </row>
    <row r="2604" spans="36:36">
      <c r="AJ2604" s="182"/>
    </row>
    <row r="2605" spans="36:36">
      <c r="AJ2605" s="182"/>
    </row>
    <row r="2606" spans="36:36">
      <c r="AJ2606" s="182"/>
    </row>
    <row r="2607" spans="36:36">
      <c r="AJ2607" s="182"/>
    </row>
    <row r="2608" spans="36:36">
      <c r="AJ2608" s="182"/>
    </row>
    <row r="2609" spans="36:36">
      <c r="AJ2609" s="182"/>
    </row>
    <row r="2610" spans="36:36">
      <c r="AJ2610" s="182"/>
    </row>
    <row r="2611" spans="36:36">
      <c r="AJ2611" s="182"/>
    </row>
    <row r="2612" spans="36:36">
      <c r="AJ2612" s="182"/>
    </row>
    <row r="2613" spans="36:36">
      <c r="AJ2613" s="182"/>
    </row>
    <row r="2614" spans="36:36">
      <c r="AJ2614" s="182"/>
    </row>
    <row r="2615" spans="36:36">
      <c r="AJ2615" s="182"/>
    </row>
    <row r="2616" spans="36:36">
      <c r="AJ2616" s="182"/>
    </row>
    <row r="2617" spans="36:36">
      <c r="AJ2617" s="182"/>
    </row>
    <row r="2618" spans="36:36">
      <c r="AJ2618" s="182"/>
    </row>
    <row r="2619" spans="36:36">
      <c r="AJ2619" s="182"/>
    </row>
    <row r="2620" spans="36:36">
      <c r="AJ2620" s="182"/>
    </row>
    <row r="2621" spans="36:36">
      <c r="AJ2621" s="182"/>
    </row>
    <row r="2622" spans="36:36">
      <c r="AJ2622" s="182"/>
    </row>
    <row r="2623" spans="36:36">
      <c r="AJ2623" s="182"/>
    </row>
    <row r="2624" spans="36:36">
      <c r="AJ2624" s="182"/>
    </row>
    <row r="2625" spans="36:36">
      <c r="AJ2625" s="182"/>
    </row>
    <row r="2626" spans="36:36">
      <c r="AJ2626" s="182"/>
    </row>
    <row r="2627" spans="36:36">
      <c r="AJ2627" s="182"/>
    </row>
    <row r="2628" spans="36:36">
      <c r="AJ2628" s="182"/>
    </row>
    <row r="2629" spans="36:36">
      <c r="AJ2629" s="182"/>
    </row>
    <row r="2630" spans="36:36">
      <c r="AJ2630" s="182"/>
    </row>
    <row r="2631" spans="36:36">
      <c r="AJ2631" s="182"/>
    </row>
    <row r="2632" spans="36:36">
      <c r="AJ2632" s="182"/>
    </row>
    <row r="2633" spans="36:36">
      <c r="AJ2633" s="182"/>
    </row>
    <row r="2634" spans="36:36">
      <c r="AJ2634" s="182"/>
    </row>
    <row r="2635" spans="36:36">
      <c r="AJ2635" s="182"/>
    </row>
    <row r="2636" spans="36:36">
      <c r="AJ2636" s="182"/>
    </row>
    <row r="2637" spans="36:36">
      <c r="AJ2637" s="182"/>
    </row>
    <row r="2638" spans="36:36">
      <c r="AJ2638" s="182"/>
    </row>
    <row r="2639" spans="36:36">
      <c r="AJ2639" s="182"/>
    </row>
    <row r="2640" spans="36:36">
      <c r="AJ2640" s="182"/>
    </row>
    <row r="2641" spans="36:36">
      <c r="AJ2641" s="182"/>
    </row>
    <row r="2642" spans="36:36">
      <c r="AJ2642" s="182"/>
    </row>
    <row r="2643" spans="36:36">
      <c r="AJ2643" s="182"/>
    </row>
    <row r="2644" spans="36:36">
      <c r="AJ2644" s="182"/>
    </row>
    <row r="2645" spans="36:36">
      <c r="AJ2645" s="182"/>
    </row>
    <row r="2646" spans="36:36">
      <c r="AJ2646" s="182"/>
    </row>
    <row r="2647" spans="36:36">
      <c r="AJ2647" s="182"/>
    </row>
    <row r="2648" spans="36:36">
      <c r="AJ2648" s="182"/>
    </row>
    <row r="2649" spans="36:36">
      <c r="AJ2649" s="182"/>
    </row>
    <row r="2650" spans="36:36">
      <c r="AJ2650" s="182"/>
    </row>
    <row r="2651" spans="36:36">
      <c r="AJ2651" s="182"/>
    </row>
    <row r="2652" spans="36:36">
      <c r="AJ2652" s="182"/>
    </row>
    <row r="2653" spans="36:36">
      <c r="AJ2653" s="182"/>
    </row>
    <row r="2654" spans="36:36">
      <c r="AJ2654" s="182"/>
    </row>
    <row r="2655" spans="36:36">
      <c r="AJ2655" s="182"/>
    </row>
    <row r="2656" spans="36:36">
      <c r="AJ2656" s="182"/>
    </row>
    <row r="2657" spans="36:36">
      <c r="AJ2657" s="182"/>
    </row>
    <row r="2658" spans="36:36">
      <c r="AJ2658" s="182"/>
    </row>
    <row r="2659" spans="36:36">
      <c r="AJ2659" s="182"/>
    </row>
    <row r="2660" spans="36:36">
      <c r="AJ2660" s="182"/>
    </row>
    <row r="2661" spans="36:36">
      <c r="AJ2661" s="182"/>
    </row>
    <row r="2662" spans="36:36">
      <c r="AJ2662" s="182"/>
    </row>
    <row r="2663" spans="36:36">
      <c r="AJ2663" s="182"/>
    </row>
    <row r="2664" spans="36:36">
      <c r="AJ2664" s="182"/>
    </row>
    <row r="2665" spans="36:36">
      <c r="AJ2665" s="182"/>
    </row>
    <row r="2666" spans="36:36">
      <c r="AJ2666" s="182"/>
    </row>
    <row r="2667" spans="36:36">
      <c r="AJ2667" s="182"/>
    </row>
    <row r="2668" spans="36:36">
      <c r="AJ2668" s="182"/>
    </row>
    <row r="2669" spans="36:36">
      <c r="AJ2669" s="182"/>
    </row>
    <row r="2670" spans="36:36">
      <c r="AJ2670" s="182"/>
    </row>
    <row r="2671" spans="36:36">
      <c r="AJ2671" s="182"/>
    </row>
    <row r="2672" spans="36:36">
      <c r="AJ2672" s="182"/>
    </row>
    <row r="2673" spans="36:36">
      <c r="AJ2673" s="182"/>
    </row>
    <row r="2674" spans="36:36">
      <c r="AJ2674" s="182"/>
    </row>
    <row r="2675" spans="36:36">
      <c r="AJ2675" s="182"/>
    </row>
    <row r="2676" spans="36:36">
      <c r="AJ2676" s="182"/>
    </row>
    <row r="2677" spans="36:36">
      <c r="AJ2677" s="182"/>
    </row>
    <row r="2678" spans="36:36">
      <c r="AJ2678" s="182"/>
    </row>
    <row r="2679" spans="36:36">
      <c r="AJ2679" s="182"/>
    </row>
    <row r="2680" spans="36:36">
      <c r="AJ2680" s="182"/>
    </row>
    <row r="2681" spans="36:36">
      <c r="AJ2681" s="182"/>
    </row>
    <row r="2682" spans="36:36">
      <c r="AJ2682" s="182"/>
    </row>
    <row r="2683" spans="36:36">
      <c r="AJ2683" s="182"/>
    </row>
    <row r="2684" spans="36:36">
      <c r="AJ2684" s="182"/>
    </row>
    <row r="2685" spans="36:36">
      <c r="AJ2685" s="182"/>
    </row>
    <row r="2686" spans="36:36">
      <c r="AJ2686" s="182"/>
    </row>
    <row r="2687" spans="36:36">
      <c r="AJ2687" s="182"/>
    </row>
    <row r="2688" spans="36:36">
      <c r="AJ2688" s="182"/>
    </row>
    <row r="2689" spans="36:36">
      <c r="AJ2689" s="182"/>
    </row>
    <row r="2690" spans="36:36">
      <c r="AJ2690" s="182"/>
    </row>
    <row r="2691" spans="36:36">
      <c r="AJ2691" s="182"/>
    </row>
    <row r="2692" spans="36:36">
      <c r="AJ2692" s="182"/>
    </row>
    <row r="2693" spans="36:36">
      <c r="AJ2693" s="182"/>
    </row>
    <row r="2694" spans="36:36">
      <c r="AJ2694" s="182"/>
    </row>
    <row r="2695" spans="36:36">
      <c r="AJ2695" s="182"/>
    </row>
    <row r="2696" spans="36:36">
      <c r="AJ2696" s="182"/>
    </row>
    <row r="2697" spans="36:36">
      <c r="AJ2697" s="182"/>
    </row>
    <row r="2698" spans="36:36">
      <c r="AJ2698" s="182"/>
    </row>
    <row r="2699" spans="36:36">
      <c r="AJ2699" s="182"/>
    </row>
    <row r="2700" spans="36:36">
      <c r="AJ2700" s="182"/>
    </row>
    <row r="2701" spans="36:36">
      <c r="AJ2701" s="182"/>
    </row>
    <row r="2702" spans="36:36">
      <c r="AJ2702" s="182"/>
    </row>
    <row r="2703" spans="36:36">
      <c r="AJ2703" s="182"/>
    </row>
    <row r="2704" spans="36:36">
      <c r="AJ2704" s="182"/>
    </row>
    <row r="2705" spans="36:36">
      <c r="AJ2705" s="182"/>
    </row>
    <row r="2706" spans="36:36">
      <c r="AJ2706" s="182"/>
    </row>
    <row r="2707" spans="36:36">
      <c r="AJ2707" s="182"/>
    </row>
    <row r="2708" spans="36:36">
      <c r="AJ2708" s="182"/>
    </row>
    <row r="2709" spans="36:36">
      <c r="AJ2709" s="182"/>
    </row>
    <row r="2710" spans="36:36">
      <c r="AJ2710" s="182"/>
    </row>
    <row r="2711" spans="36:36">
      <c r="AJ2711" s="182"/>
    </row>
    <row r="2712" spans="36:36">
      <c r="AJ2712" s="182"/>
    </row>
    <row r="2713" spans="36:36">
      <c r="AJ2713" s="182"/>
    </row>
    <row r="2714" spans="36:36">
      <c r="AJ2714" s="182"/>
    </row>
    <row r="2715" spans="36:36">
      <c r="AJ2715" s="182"/>
    </row>
    <row r="2716" spans="36:36">
      <c r="AJ2716" s="182"/>
    </row>
    <row r="2717" spans="36:36">
      <c r="AJ2717" s="182"/>
    </row>
    <row r="2718" spans="36:36">
      <c r="AJ2718" s="182"/>
    </row>
    <row r="2719" spans="36:36">
      <c r="AJ2719" s="182"/>
    </row>
    <row r="2720" spans="36:36">
      <c r="AJ2720" s="182"/>
    </row>
    <row r="2721" spans="36:36">
      <c r="AJ2721" s="182"/>
    </row>
    <row r="2722" spans="36:36">
      <c r="AJ2722" s="182"/>
    </row>
    <row r="2723" spans="36:36">
      <c r="AJ2723" s="182"/>
    </row>
    <row r="2724" spans="36:36">
      <c r="AJ2724" s="182"/>
    </row>
    <row r="2725" spans="36:36">
      <c r="AJ2725" s="182"/>
    </row>
    <row r="2726" spans="36:36">
      <c r="AJ2726" s="182"/>
    </row>
    <row r="2727" spans="36:36">
      <c r="AJ2727" s="182"/>
    </row>
    <row r="2728" spans="36:36">
      <c r="AJ2728" s="182"/>
    </row>
    <row r="2729" spans="36:36">
      <c r="AJ2729" s="182"/>
    </row>
    <row r="2730" spans="36:36">
      <c r="AJ2730" s="182"/>
    </row>
    <row r="2731" spans="36:36">
      <c r="AJ2731" s="182"/>
    </row>
    <row r="2732" spans="36:36">
      <c r="AJ2732" s="182"/>
    </row>
    <row r="2733" spans="36:36">
      <c r="AJ2733" s="182"/>
    </row>
    <row r="2734" spans="36:36">
      <c r="AJ2734" s="182"/>
    </row>
    <row r="2735" spans="36:36">
      <c r="AJ2735" s="182"/>
    </row>
    <row r="2736" spans="36:36">
      <c r="AJ2736" s="182"/>
    </row>
    <row r="2737" spans="36:36">
      <c r="AJ2737" s="182"/>
    </row>
    <row r="2738" spans="36:36">
      <c r="AJ2738" s="182"/>
    </row>
    <row r="2739" spans="36:36">
      <c r="AJ2739" s="182"/>
    </row>
    <row r="2740" spans="36:36">
      <c r="AJ2740" s="182"/>
    </row>
    <row r="2741" spans="36:36">
      <c r="AJ2741" s="182"/>
    </row>
    <row r="2742" spans="36:36">
      <c r="AJ2742" s="182"/>
    </row>
    <row r="2743" spans="36:36">
      <c r="AJ2743" s="182"/>
    </row>
    <row r="2744" spans="36:36">
      <c r="AJ2744" s="182"/>
    </row>
    <row r="2745" spans="36:36">
      <c r="AJ2745" s="182"/>
    </row>
    <row r="2746" spans="36:36">
      <c r="AJ2746" s="182"/>
    </row>
    <row r="2747" spans="36:36">
      <c r="AJ2747" s="182"/>
    </row>
    <row r="2748" spans="36:36">
      <c r="AJ2748" s="182"/>
    </row>
    <row r="2749" spans="36:36">
      <c r="AJ2749" s="182"/>
    </row>
    <row r="2750" spans="36:36">
      <c r="AJ2750" s="182"/>
    </row>
    <row r="2751" spans="36:36">
      <c r="AJ2751" s="182"/>
    </row>
    <row r="2752" spans="36:36">
      <c r="AJ2752" s="182"/>
    </row>
    <row r="2753" spans="36:36">
      <c r="AJ2753" s="182"/>
    </row>
    <row r="2754" spans="36:36">
      <c r="AJ2754" s="182"/>
    </row>
    <row r="2755" spans="36:36">
      <c r="AJ2755" s="182"/>
    </row>
    <row r="2756" spans="36:36">
      <c r="AJ2756" s="182"/>
    </row>
    <row r="2757" spans="36:36">
      <c r="AJ2757" s="182"/>
    </row>
    <row r="2758" spans="36:36">
      <c r="AJ2758" s="182"/>
    </row>
    <row r="2759" spans="36:36">
      <c r="AJ2759" s="182"/>
    </row>
    <row r="2760" spans="36:36">
      <c r="AJ2760" s="182"/>
    </row>
    <row r="2761" spans="36:36">
      <c r="AJ2761" s="182"/>
    </row>
    <row r="2762" spans="36:36">
      <c r="AJ2762" s="182"/>
    </row>
    <row r="2763" spans="36:36">
      <c r="AJ2763" s="182"/>
    </row>
    <row r="2764" spans="36:36">
      <c r="AJ2764" s="182"/>
    </row>
    <row r="2765" spans="36:36">
      <c r="AJ2765" s="182"/>
    </row>
    <row r="2766" spans="36:36">
      <c r="AJ2766" s="182"/>
    </row>
    <row r="2767" spans="36:36">
      <c r="AJ2767" s="182"/>
    </row>
    <row r="2768" spans="36:36">
      <c r="AJ2768" s="182"/>
    </row>
    <row r="2769" spans="36:36">
      <c r="AJ2769" s="182"/>
    </row>
    <row r="2770" spans="36:36">
      <c r="AJ2770" s="182"/>
    </row>
    <row r="2771" spans="36:36">
      <c r="AJ2771" s="182"/>
    </row>
    <row r="2772" spans="36:36">
      <c r="AJ2772" s="182"/>
    </row>
    <row r="2773" spans="36:36">
      <c r="AJ2773" s="182"/>
    </row>
    <row r="2774" spans="36:36">
      <c r="AJ2774" s="182"/>
    </row>
    <row r="2775" spans="36:36">
      <c r="AJ2775" s="182"/>
    </row>
    <row r="2776" spans="36:36">
      <c r="AJ2776" s="182"/>
    </row>
    <row r="2777" spans="36:36">
      <c r="AJ2777" s="182"/>
    </row>
    <row r="2778" spans="36:36">
      <c r="AJ2778" s="182"/>
    </row>
    <row r="2779" spans="36:36">
      <c r="AJ2779" s="182"/>
    </row>
    <row r="2780" spans="36:36">
      <c r="AJ2780" s="182"/>
    </row>
    <row r="2781" spans="36:36">
      <c r="AJ2781" s="182"/>
    </row>
    <row r="2782" spans="36:36">
      <c r="AJ2782" s="182"/>
    </row>
    <row r="2783" spans="36:36">
      <c r="AJ2783" s="182"/>
    </row>
    <row r="2784" spans="36:36">
      <c r="AJ2784" s="182"/>
    </row>
    <row r="2785" spans="36:36">
      <c r="AJ2785" s="182"/>
    </row>
    <row r="2786" spans="36:36">
      <c r="AJ2786" s="182"/>
    </row>
    <row r="2787" spans="36:36">
      <c r="AJ2787" s="182"/>
    </row>
    <row r="2788" spans="36:36">
      <c r="AJ2788" s="182"/>
    </row>
    <row r="2789" spans="36:36">
      <c r="AJ2789" s="182"/>
    </row>
    <row r="2790" spans="36:36">
      <c r="AJ2790" s="182"/>
    </row>
    <row r="2791" spans="36:36">
      <c r="AJ2791" s="182"/>
    </row>
    <row r="2792" spans="36:36">
      <c r="AJ2792" s="182"/>
    </row>
    <row r="2793" spans="36:36">
      <c r="AJ2793" s="182"/>
    </row>
    <row r="2794" spans="36:36">
      <c r="AJ2794" s="182"/>
    </row>
    <row r="2795" spans="36:36">
      <c r="AJ2795" s="182"/>
    </row>
    <row r="2796" spans="36:36">
      <c r="AJ2796" s="182"/>
    </row>
    <row r="2797" spans="36:36">
      <c r="AJ2797" s="182"/>
    </row>
    <row r="2798" spans="36:36">
      <c r="AJ2798" s="182"/>
    </row>
    <row r="2799" spans="36:36">
      <c r="AJ2799" s="182"/>
    </row>
    <row r="2800" spans="36:36">
      <c r="AJ2800" s="182"/>
    </row>
    <row r="2801" spans="36:36">
      <c r="AJ2801" s="182"/>
    </row>
    <row r="2802" spans="36:36">
      <c r="AJ2802" s="182"/>
    </row>
    <row r="2803" spans="36:36">
      <c r="AJ2803" s="182"/>
    </row>
    <row r="2804" spans="36:36">
      <c r="AJ2804" s="182"/>
    </row>
    <row r="2805" spans="36:36">
      <c r="AJ2805" s="182"/>
    </row>
    <row r="2806" spans="36:36">
      <c r="AJ2806" s="182"/>
    </row>
    <row r="2807" spans="36:36">
      <c r="AJ2807" s="182"/>
    </row>
    <row r="2808" spans="36:36">
      <c r="AJ2808" s="182"/>
    </row>
    <row r="2809" spans="36:36">
      <c r="AJ2809" s="182"/>
    </row>
    <row r="2810" spans="36:36">
      <c r="AJ2810" s="182"/>
    </row>
    <row r="2811" spans="36:36">
      <c r="AJ2811" s="182"/>
    </row>
    <row r="2812" spans="36:36">
      <c r="AJ2812" s="182"/>
    </row>
    <row r="2813" spans="36:36">
      <c r="AJ2813" s="182"/>
    </row>
    <row r="2814" spans="36:36">
      <c r="AJ2814" s="182"/>
    </row>
    <row r="2815" spans="36:36">
      <c r="AJ2815" s="182"/>
    </row>
    <row r="2816" spans="36:36">
      <c r="AJ2816" s="182"/>
    </row>
    <row r="2817" spans="36:36">
      <c r="AJ2817" s="182"/>
    </row>
    <row r="2818" spans="36:36">
      <c r="AJ2818" s="182"/>
    </row>
    <row r="2819" spans="36:36">
      <c r="AJ2819" s="182"/>
    </row>
    <row r="2820" spans="36:36">
      <c r="AJ2820" s="182"/>
    </row>
    <row r="2821" spans="36:36">
      <c r="AJ2821" s="182"/>
    </row>
    <row r="2822" spans="36:36">
      <c r="AJ2822" s="182"/>
    </row>
    <row r="2823" spans="36:36">
      <c r="AJ2823" s="182"/>
    </row>
    <row r="2824" spans="36:36">
      <c r="AJ2824" s="182"/>
    </row>
    <row r="2825" spans="36:36">
      <c r="AJ2825" s="182"/>
    </row>
    <row r="2826" spans="36:36">
      <c r="AJ2826" s="182"/>
    </row>
    <row r="2827" spans="36:36">
      <c r="AJ2827" s="182"/>
    </row>
    <row r="2828" spans="36:36">
      <c r="AJ2828" s="182"/>
    </row>
    <row r="2829" spans="36:36">
      <c r="AJ2829" s="182"/>
    </row>
    <row r="2830" spans="36:36">
      <c r="AJ2830" s="182"/>
    </row>
    <row r="2831" spans="36:36">
      <c r="AJ2831" s="182"/>
    </row>
    <row r="2832" spans="36:36">
      <c r="AJ2832" s="182"/>
    </row>
    <row r="2833" spans="36:36">
      <c r="AJ2833" s="182"/>
    </row>
    <row r="2834" spans="36:36">
      <c r="AJ2834" s="182"/>
    </row>
    <row r="2835" spans="36:36">
      <c r="AJ2835" s="182"/>
    </row>
    <row r="2836" spans="36:36">
      <c r="AJ2836" s="182"/>
    </row>
    <row r="2837" spans="36:36">
      <c r="AJ2837" s="182"/>
    </row>
    <row r="2838" spans="36:36">
      <c r="AJ2838" s="182"/>
    </row>
    <row r="2839" spans="36:36">
      <c r="AJ2839" s="182"/>
    </row>
    <row r="2840" spans="36:36">
      <c r="AJ2840" s="182"/>
    </row>
    <row r="2841" spans="36:36">
      <c r="AJ2841" s="182"/>
    </row>
    <row r="2842" spans="36:36">
      <c r="AJ2842" s="182"/>
    </row>
    <row r="2843" spans="36:36">
      <c r="AJ2843" s="182"/>
    </row>
    <row r="2844" spans="36:36">
      <c r="AJ2844" s="182"/>
    </row>
    <row r="2845" spans="36:36">
      <c r="AJ2845" s="182"/>
    </row>
    <row r="2846" spans="36:36">
      <c r="AJ2846" s="182"/>
    </row>
    <row r="2847" spans="36:36">
      <c r="AJ2847" s="182"/>
    </row>
    <row r="2848" spans="36:36">
      <c r="AJ2848" s="182"/>
    </row>
    <row r="2849" spans="36:36">
      <c r="AJ2849" s="182"/>
    </row>
    <row r="2850" spans="36:36">
      <c r="AJ2850" s="182"/>
    </row>
    <row r="2851" spans="36:36">
      <c r="AJ2851" s="182"/>
    </row>
    <row r="2852" spans="36:36">
      <c r="AJ2852" s="182"/>
    </row>
    <row r="2853" spans="36:36">
      <c r="AJ2853" s="182"/>
    </row>
    <row r="2854" spans="36:36">
      <c r="AJ2854" s="182"/>
    </row>
    <row r="2855" spans="36:36">
      <c r="AJ2855" s="182"/>
    </row>
    <row r="2856" spans="36:36">
      <c r="AJ2856" s="182"/>
    </row>
    <row r="2857" spans="36:36">
      <c r="AJ2857" s="182"/>
    </row>
    <row r="2858" spans="36:36">
      <c r="AJ2858" s="182"/>
    </row>
    <row r="2859" spans="36:36">
      <c r="AJ2859" s="182"/>
    </row>
    <row r="2860" spans="36:36">
      <c r="AJ2860" s="182"/>
    </row>
    <row r="2861" spans="36:36">
      <c r="AJ2861" s="182"/>
    </row>
    <row r="2862" spans="36:36">
      <c r="AJ2862" s="182"/>
    </row>
    <row r="2863" spans="36:36">
      <c r="AJ2863" s="182"/>
    </row>
    <row r="2864" spans="36:36">
      <c r="AJ2864" s="182"/>
    </row>
    <row r="2865" spans="36:36">
      <c r="AJ2865" s="182"/>
    </row>
    <row r="2866" spans="36:36">
      <c r="AJ2866" s="182"/>
    </row>
    <row r="2867" spans="36:36">
      <c r="AJ2867" s="182"/>
    </row>
    <row r="2868" spans="36:36">
      <c r="AJ2868" s="182"/>
    </row>
    <row r="2869" spans="36:36">
      <c r="AJ2869" s="182"/>
    </row>
    <row r="2870" spans="36:36">
      <c r="AJ2870" s="182"/>
    </row>
    <row r="2871" spans="36:36">
      <c r="AJ2871" s="182"/>
    </row>
    <row r="2872" spans="36:36">
      <c r="AJ2872" s="182"/>
    </row>
    <row r="2873" spans="36:36">
      <c r="AJ2873" s="182"/>
    </row>
    <row r="2874" spans="36:36">
      <c r="AJ2874" s="182"/>
    </row>
    <row r="2875" spans="36:36">
      <c r="AJ2875" s="182"/>
    </row>
    <row r="2876" spans="36:36">
      <c r="AJ2876" s="182"/>
    </row>
    <row r="2877" spans="36:36">
      <c r="AJ2877" s="182"/>
    </row>
    <row r="2878" spans="36:36">
      <c r="AJ2878" s="182"/>
    </row>
    <row r="2879" spans="36:36">
      <c r="AJ2879" s="182"/>
    </row>
    <row r="2880" spans="36:36">
      <c r="AJ2880" s="182"/>
    </row>
    <row r="2881" spans="36:36">
      <c r="AJ2881" s="182"/>
    </row>
    <row r="2882" spans="36:36">
      <c r="AJ2882" s="182"/>
    </row>
    <row r="2883" spans="36:36">
      <c r="AJ2883" s="182"/>
    </row>
    <row r="2884" spans="36:36">
      <c r="AJ2884" s="182"/>
    </row>
    <row r="2885" spans="36:36">
      <c r="AJ2885" s="182"/>
    </row>
    <row r="2886" spans="36:36">
      <c r="AJ2886" s="182"/>
    </row>
    <row r="2887" spans="36:36">
      <c r="AJ2887" s="182"/>
    </row>
    <row r="2888" spans="36:36">
      <c r="AJ2888" s="182"/>
    </row>
    <row r="2889" spans="36:36">
      <c r="AJ2889" s="182"/>
    </row>
    <row r="2890" spans="36:36">
      <c r="AJ2890" s="182"/>
    </row>
    <row r="2891" spans="36:36">
      <c r="AJ2891" s="182"/>
    </row>
    <row r="2892" spans="36:36">
      <c r="AJ2892" s="182"/>
    </row>
    <row r="2893" spans="36:36">
      <c r="AJ2893" s="182"/>
    </row>
    <row r="2894" spans="36:36">
      <c r="AJ2894" s="182"/>
    </row>
    <row r="2895" spans="36:36">
      <c r="AJ2895" s="182"/>
    </row>
    <row r="2896" spans="36:36">
      <c r="AJ2896" s="182"/>
    </row>
    <row r="2897" spans="36:36">
      <c r="AJ2897" s="182"/>
    </row>
    <row r="2898" spans="36:36">
      <c r="AJ2898" s="182"/>
    </row>
    <row r="2899" spans="36:36">
      <c r="AJ2899" s="182"/>
    </row>
    <row r="2900" spans="36:36">
      <c r="AJ2900" s="182"/>
    </row>
    <row r="2901" spans="36:36">
      <c r="AJ2901" s="182"/>
    </row>
    <row r="2902" spans="36:36">
      <c r="AJ2902" s="182"/>
    </row>
    <row r="2903" spans="36:36">
      <c r="AJ2903" s="182"/>
    </row>
    <row r="2904" spans="36:36">
      <c r="AJ2904" s="182"/>
    </row>
    <row r="2905" spans="36:36">
      <c r="AJ2905" s="182"/>
    </row>
    <row r="2906" spans="36:36">
      <c r="AJ2906" s="182"/>
    </row>
    <row r="2907" spans="36:36">
      <c r="AJ2907" s="182"/>
    </row>
    <row r="2908" spans="36:36">
      <c r="AJ2908" s="182"/>
    </row>
    <row r="2909" spans="36:36">
      <c r="AJ2909" s="182"/>
    </row>
    <row r="2910" spans="36:36">
      <c r="AJ2910" s="182"/>
    </row>
    <row r="2911" spans="36:36">
      <c r="AJ2911" s="182"/>
    </row>
    <row r="2912" spans="36:36">
      <c r="AJ2912" s="182"/>
    </row>
    <row r="2913" spans="36:36">
      <c r="AJ2913" s="182"/>
    </row>
    <row r="2914" spans="36:36">
      <c r="AJ2914" s="182"/>
    </row>
    <row r="2915" spans="36:36">
      <c r="AJ2915" s="182"/>
    </row>
    <row r="2916" spans="36:36">
      <c r="AJ2916" s="182"/>
    </row>
    <row r="2917" spans="36:36">
      <c r="AJ2917" s="182"/>
    </row>
    <row r="2918" spans="36:36">
      <c r="AJ2918" s="182"/>
    </row>
    <row r="2919" spans="36:36">
      <c r="AJ2919" s="182"/>
    </row>
    <row r="2920" spans="36:36">
      <c r="AJ2920" s="182"/>
    </row>
    <row r="2921" spans="36:36">
      <c r="AJ2921" s="182"/>
    </row>
    <row r="2922" spans="36:36">
      <c r="AJ2922" s="182"/>
    </row>
    <row r="2923" spans="36:36">
      <c r="AJ2923" s="182"/>
    </row>
    <row r="2924" spans="36:36">
      <c r="AJ2924" s="182"/>
    </row>
    <row r="2925" spans="36:36">
      <c r="AJ2925" s="182"/>
    </row>
    <row r="2926" spans="36:36">
      <c r="AJ2926" s="182"/>
    </row>
    <row r="2927" spans="36:36">
      <c r="AJ2927" s="182"/>
    </row>
    <row r="2928" spans="36:36">
      <c r="AJ2928" s="182"/>
    </row>
    <row r="2929" spans="36:36">
      <c r="AJ2929" s="182"/>
    </row>
    <row r="2930" spans="36:36">
      <c r="AJ2930" s="182"/>
    </row>
    <row r="2931" spans="36:36">
      <c r="AJ2931" s="182"/>
    </row>
    <row r="2932" spans="36:36">
      <c r="AJ2932" s="182"/>
    </row>
    <row r="2933" spans="36:36">
      <c r="AJ2933" s="182"/>
    </row>
    <row r="2934" spans="36:36">
      <c r="AJ2934" s="182"/>
    </row>
    <row r="2935" spans="36:36">
      <c r="AJ2935" s="182"/>
    </row>
    <row r="2936" spans="36:36">
      <c r="AJ2936" s="182"/>
    </row>
    <row r="2937" spans="36:36">
      <c r="AJ2937" s="182"/>
    </row>
    <row r="2938" spans="36:36">
      <c r="AJ2938" s="182"/>
    </row>
    <row r="2939" spans="36:36">
      <c r="AJ2939" s="182"/>
    </row>
    <row r="2940" spans="36:36">
      <c r="AJ2940" s="182"/>
    </row>
    <row r="2941" spans="36:36">
      <c r="AJ2941" s="182"/>
    </row>
    <row r="2942" spans="36:36">
      <c r="AJ2942" s="182"/>
    </row>
    <row r="2943" spans="36:36">
      <c r="AJ2943" s="182"/>
    </row>
    <row r="2944" spans="36:36">
      <c r="AJ2944" s="182"/>
    </row>
    <row r="2945" spans="36:36">
      <c r="AJ2945" s="182"/>
    </row>
    <row r="2946" spans="36:36">
      <c r="AJ2946" s="182"/>
    </row>
    <row r="2947" spans="36:36">
      <c r="AJ2947" s="182"/>
    </row>
    <row r="2948" spans="36:36">
      <c r="AJ2948" s="182"/>
    </row>
    <row r="2949" spans="36:36">
      <c r="AJ2949" s="182"/>
    </row>
    <row r="2950" spans="36:36">
      <c r="AJ2950" s="182"/>
    </row>
    <row r="2951" spans="36:36">
      <c r="AJ2951" s="182"/>
    </row>
    <row r="2952" spans="36:36">
      <c r="AJ2952" s="182"/>
    </row>
    <row r="2953" spans="36:36">
      <c r="AJ2953" s="182"/>
    </row>
    <row r="2954" spans="36:36">
      <c r="AJ2954" s="182"/>
    </row>
    <row r="2955" spans="36:36">
      <c r="AJ2955" s="182"/>
    </row>
    <row r="2956" spans="36:36">
      <c r="AJ2956" s="182"/>
    </row>
    <row r="2957" spans="36:36">
      <c r="AJ2957" s="182"/>
    </row>
    <row r="2958" spans="36:36">
      <c r="AJ2958" s="182"/>
    </row>
    <row r="2959" spans="36:36">
      <c r="AJ2959" s="182"/>
    </row>
    <row r="2960" spans="36:36">
      <c r="AJ2960" s="182"/>
    </row>
    <row r="2961" spans="36:36">
      <c r="AJ2961" s="182"/>
    </row>
    <row r="2962" spans="36:36">
      <c r="AJ2962" s="182"/>
    </row>
    <row r="2963" spans="36:36">
      <c r="AJ2963" s="182"/>
    </row>
    <row r="2964" spans="36:36">
      <c r="AJ2964" s="182"/>
    </row>
    <row r="2965" spans="36:36">
      <c r="AJ2965" s="182"/>
    </row>
    <row r="2966" spans="36:36">
      <c r="AJ2966" s="182"/>
    </row>
    <row r="2967" spans="36:36">
      <c r="AJ2967" s="182"/>
    </row>
    <row r="2968" spans="36:36">
      <c r="AJ2968" s="182"/>
    </row>
    <row r="2969" spans="36:36">
      <c r="AJ2969" s="182"/>
    </row>
    <row r="2970" spans="36:36">
      <c r="AJ2970" s="182"/>
    </row>
    <row r="2971" spans="36:36">
      <c r="AJ2971" s="182"/>
    </row>
    <row r="2972" spans="36:36">
      <c r="AJ2972" s="182"/>
    </row>
    <row r="2973" spans="36:36">
      <c r="AJ2973" s="182"/>
    </row>
    <row r="2974" spans="36:36">
      <c r="AJ2974" s="182"/>
    </row>
    <row r="2975" spans="36:36">
      <c r="AJ2975" s="182"/>
    </row>
    <row r="2976" spans="36:36">
      <c r="AJ2976" s="182"/>
    </row>
    <row r="2977" spans="36:36">
      <c r="AJ2977" s="182"/>
    </row>
    <row r="2978" spans="36:36">
      <c r="AJ2978" s="182"/>
    </row>
    <row r="2979" spans="36:36">
      <c r="AJ2979" s="182"/>
    </row>
    <row r="2980" spans="36:36">
      <c r="AJ2980" s="182"/>
    </row>
    <row r="2981" spans="36:36">
      <c r="AJ2981" s="182"/>
    </row>
    <row r="2982" spans="36:36">
      <c r="AJ2982" s="182"/>
    </row>
    <row r="2983" spans="36:36">
      <c r="AJ2983" s="182"/>
    </row>
    <row r="2984" spans="36:36">
      <c r="AJ2984" s="182"/>
    </row>
    <row r="2985" spans="36:36">
      <c r="AJ2985" s="182"/>
    </row>
    <row r="2986" spans="36:36">
      <c r="AJ2986" s="182"/>
    </row>
    <row r="2987" spans="36:36">
      <c r="AJ2987" s="182"/>
    </row>
    <row r="2988" spans="36:36">
      <c r="AJ2988" s="182"/>
    </row>
    <row r="2989" spans="36:36">
      <c r="AJ2989" s="182"/>
    </row>
    <row r="2990" spans="36:36">
      <c r="AJ2990" s="182"/>
    </row>
    <row r="2991" spans="36:36">
      <c r="AJ2991" s="182"/>
    </row>
    <row r="2992" spans="36:36">
      <c r="AJ2992" s="182"/>
    </row>
    <row r="2993" spans="36:36">
      <c r="AJ2993" s="182"/>
    </row>
    <row r="2994" spans="36:36">
      <c r="AJ2994" s="182"/>
    </row>
    <row r="2995" spans="36:36">
      <c r="AJ2995" s="182"/>
    </row>
    <row r="2996" spans="36:36">
      <c r="AJ2996" s="182"/>
    </row>
    <row r="2997" spans="36:36">
      <c r="AJ2997" s="182"/>
    </row>
    <row r="2998" spans="36:36">
      <c r="AJ2998" s="182"/>
    </row>
    <row r="2999" spans="36:36">
      <c r="AJ2999" s="182"/>
    </row>
    <row r="3000" spans="36:36">
      <c r="AJ3000" s="182"/>
    </row>
    <row r="3001" spans="36:36">
      <c r="AJ3001" s="182"/>
    </row>
    <row r="3002" spans="36:36">
      <c r="AJ3002" s="182"/>
    </row>
    <row r="3003" spans="36:36">
      <c r="AJ3003" s="182"/>
    </row>
    <row r="3004" spans="36:36">
      <c r="AJ3004" s="182"/>
    </row>
    <row r="3005" spans="36:36">
      <c r="AJ3005" s="182"/>
    </row>
    <row r="3006" spans="36:36">
      <c r="AJ3006" s="182"/>
    </row>
    <row r="3007" spans="36:36">
      <c r="AJ3007" s="182"/>
    </row>
    <row r="3008" spans="36:36">
      <c r="AJ3008" s="182"/>
    </row>
    <row r="3009" spans="36:36">
      <c r="AJ3009" s="182"/>
    </row>
    <row r="3010" spans="36:36">
      <c r="AJ3010" s="182"/>
    </row>
    <row r="3011" spans="36:36">
      <c r="AJ3011" s="182"/>
    </row>
    <row r="3012" spans="36:36">
      <c r="AJ3012" s="182"/>
    </row>
    <row r="3013" spans="36:36">
      <c r="AJ3013" s="182"/>
    </row>
    <row r="3014" spans="36:36">
      <c r="AJ3014" s="182"/>
    </row>
    <row r="3015" spans="36:36">
      <c r="AJ3015" s="182"/>
    </row>
    <row r="3016" spans="36:36">
      <c r="AJ3016" s="182"/>
    </row>
    <row r="3017" spans="36:36">
      <c r="AJ3017" s="182"/>
    </row>
    <row r="3018" spans="36:36">
      <c r="AJ3018" s="182"/>
    </row>
    <row r="3019" spans="36:36">
      <c r="AJ3019" s="182"/>
    </row>
    <row r="3020" spans="36:36">
      <c r="AJ3020" s="182"/>
    </row>
    <row r="3021" spans="36:36">
      <c r="AJ3021" s="182"/>
    </row>
    <row r="3022" spans="36:36">
      <c r="AJ3022" s="182"/>
    </row>
    <row r="3023" spans="36:36">
      <c r="AJ3023" s="182"/>
    </row>
    <row r="3024" spans="36:36">
      <c r="AJ3024" s="182"/>
    </row>
    <row r="3025" spans="36:36">
      <c r="AJ3025" s="182"/>
    </row>
    <row r="3026" spans="36:36">
      <c r="AJ3026" s="182"/>
    </row>
    <row r="3027" spans="36:36">
      <c r="AJ3027" s="182"/>
    </row>
    <row r="3028" spans="36:36">
      <c r="AJ3028" s="182"/>
    </row>
    <row r="3029" spans="36:36">
      <c r="AJ3029" s="182"/>
    </row>
    <row r="3030" spans="36:36">
      <c r="AJ3030" s="182"/>
    </row>
    <row r="3031" spans="36:36">
      <c r="AJ3031" s="182"/>
    </row>
    <row r="3032" spans="36:36">
      <c r="AJ3032" s="182"/>
    </row>
    <row r="3033" spans="36:36">
      <c r="AJ3033" s="182"/>
    </row>
    <row r="3034" spans="36:36">
      <c r="AJ3034" s="182"/>
    </row>
    <row r="3035" spans="36:36">
      <c r="AJ3035" s="182"/>
    </row>
    <row r="3036" spans="36:36">
      <c r="AJ3036" s="182"/>
    </row>
    <row r="3037" spans="36:36">
      <c r="AJ3037" s="182"/>
    </row>
    <row r="3038" spans="36:36">
      <c r="AJ3038" s="182"/>
    </row>
    <row r="3039" spans="36:36">
      <c r="AJ3039" s="182"/>
    </row>
    <row r="3040" spans="36:36">
      <c r="AJ3040" s="182"/>
    </row>
    <row r="3041" spans="36:36">
      <c r="AJ3041" s="182"/>
    </row>
    <row r="3042" spans="36:36">
      <c r="AJ3042" s="182"/>
    </row>
    <row r="3043" spans="36:36">
      <c r="AJ3043" s="182"/>
    </row>
    <row r="3044" spans="36:36">
      <c r="AJ3044" s="182"/>
    </row>
    <row r="3045" spans="36:36">
      <c r="AJ3045" s="182"/>
    </row>
    <row r="3046" spans="36:36">
      <c r="AJ3046" s="182"/>
    </row>
    <row r="3047" spans="36:36">
      <c r="AJ3047" s="182"/>
    </row>
    <row r="3048" spans="36:36">
      <c r="AJ3048" s="182"/>
    </row>
    <row r="3049" spans="36:36">
      <c r="AJ3049" s="182"/>
    </row>
    <row r="3050" spans="36:36">
      <c r="AJ3050" s="182"/>
    </row>
    <row r="3051" spans="36:36">
      <c r="AJ3051" s="182"/>
    </row>
    <row r="3052" spans="36:36">
      <c r="AJ3052" s="182"/>
    </row>
    <row r="3053" spans="36:36">
      <c r="AJ3053" s="182"/>
    </row>
    <row r="3054" spans="36:36">
      <c r="AJ3054" s="182"/>
    </row>
    <row r="3055" spans="36:36">
      <c r="AJ3055" s="182"/>
    </row>
    <row r="3056" spans="36:36">
      <c r="AJ3056" s="182"/>
    </row>
    <row r="3057" spans="36:36">
      <c r="AJ3057" s="182"/>
    </row>
    <row r="3058" spans="36:36">
      <c r="AJ3058" s="182"/>
    </row>
    <row r="3059" spans="36:36">
      <c r="AJ3059" s="182"/>
    </row>
    <row r="3060" spans="36:36">
      <c r="AJ3060" s="182"/>
    </row>
    <row r="3061" spans="36:36">
      <c r="AJ3061" s="182"/>
    </row>
    <row r="3062" spans="36:36">
      <c r="AJ3062" s="182"/>
    </row>
    <row r="3063" spans="36:36">
      <c r="AJ3063" s="182"/>
    </row>
    <row r="3064" spans="36:36">
      <c r="AJ3064" s="182"/>
    </row>
    <row r="3065" spans="36:36">
      <c r="AJ3065" s="182"/>
    </row>
    <row r="3066" spans="36:36">
      <c r="AJ3066" s="182"/>
    </row>
    <row r="3067" spans="36:36">
      <c r="AJ3067" s="182"/>
    </row>
    <row r="3068" spans="36:36">
      <c r="AJ3068" s="182"/>
    </row>
    <row r="3069" spans="36:36">
      <c r="AJ3069" s="182"/>
    </row>
    <row r="3070" spans="36:36">
      <c r="AJ3070" s="182"/>
    </row>
    <row r="3071" spans="36:36">
      <c r="AJ3071" s="182"/>
    </row>
    <row r="3072" spans="36:36">
      <c r="AJ3072" s="182"/>
    </row>
    <row r="3073" spans="36:36">
      <c r="AJ3073" s="182"/>
    </row>
    <row r="3074" spans="36:36">
      <c r="AJ3074" s="182"/>
    </row>
    <row r="3075" spans="36:36">
      <c r="AJ3075" s="182"/>
    </row>
    <row r="3076" spans="36:36">
      <c r="AJ3076" s="182"/>
    </row>
    <row r="3077" spans="36:36">
      <c r="AJ3077" s="182"/>
    </row>
    <row r="3078" spans="36:36">
      <c r="AJ3078" s="182"/>
    </row>
    <row r="3079" spans="36:36">
      <c r="AJ3079" s="182"/>
    </row>
    <row r="3080" spans="36:36">
      <c r="AJ3080" s="182"/>
    </row>
    <row r="3081" spans="36:36">
      <c r="AJ3081" s="182"/>
    </row>
    <row r="3082" spans="36:36">
      <c r="AJ3082" s="182"/>
    </row>
    <row r="3083" spans="36:36">
      <c r="AJ3083" s="182"/>
    </row>
    <row r="3084" spans="36:36">
      <c r="AJ3084" s="182"/>
    </row>
    <row r="3085" spans="36:36">
      <c r="AJ3085" s="182"/>
    </row>
    <row r="3086" spans="36:36">
      <c r="AJ3086" s="182"/>
    </row>
    <row r="3087" spans="36:36">
      <c r="AJ3087" s="182"/>
    </row>
    <row r="3088" spans="36:36">
      <c r="AJ3088" s="182"/>
    </row>
    <row r="3089" spans="36:36">
      <c r="AJ3089" s="182"/>
    </row>
    <row r="3090" spans="36:36">
      <c r="AJ3090" s="182"/>
    </row>
    <row r="3091" spans="36:36">
      <c r="AJ3091" s="182"/>
    </row>
    <row r="3092" spans="36:36">
      <c r="AJ3092" s="182"/>
    </row>
    <row r="3093" spans="36:36">
      <c r="AJ3093" s="182"/>
    </row>
    <row r="3094" spans="36:36">
      <c r="AJ3094" s="182"/>
    </row>
    <row r="3095" spans="36:36">
      <c r="AJ3095" s="182"/>
    </row>
    <row r="3096" spans="36:36">
      <c r="AJ3096" s="182"/>
    </row>
    <row r="3097" spans="36:36">
      <c r="AJ3097" s="182"/>
    </row>
    <row r="3098" spans="36:36">
      <c r="AJ3098" s="182"/>
    </row>
    <row r="3099" spans="36:36">
      <c r="AJ3099" s="182"/>
    </row>
    <row r="3100" spans="36:36">
      <c r="AJ3100" s="182"/>
    </row>
    <row r="3101" spans="36:36">
      <c r="AJ3101" s="182"/>
    </row>
    <row r="3102" spans="36:36">
      <c r="AJ3102" s="182"/>
    </row>
    <row r="3103" spans="36:36">
      <c r="AJ3103" s="182"/>
    </row>
    <row r="3104" spans="36:36">
      <c r="AJ3104" s="182"/>
    </row>
    <row r="3105" spans="36:36">
      <c r="AJ3105" s="182"/>
    </row>
    <row r="3106" spans="36:36">
      <c r="AJ3106" s="182"/>
    </row>
    <row r="3107" spans="36:36">
      <c r="AJ3107" s="182"/>
    </row>
    <row r="3108" spans="36:36">
      <c r="AJ3108" s="182"/>
    </row>
    <row r="3109" spans="36:36">
      <c r="AJ3109" s="182"/>
    </row>
    <row r="3110" spans="36:36">
      <c r="AJ3110" s="182"/>
    </row>
    <row r="3111" spans="36:36">
      <c r="AJ3111" s="182"/>
    </row>
    <row r="3112" spans="36:36">
      <c r="AJ3112" s="182"/>
    </row>
    <row r="3113" spans="36:36">
      <c r="AJ3113" s="182"/>
    </row>
    <row r="3114" spans="36:36">
      <c r="AJ3114" s="182"/>
    </row>
    <row r="3115" spans="36:36">
      <c r="AJ3115" s="182"/>
    </row>
    <row r="3116" spans="36:36">
      <c r="AJ3116" s="182"/>
    </row>
    <row r="3117" spans="36:36">
      <c r="AJ3117" s="182"/>
    </row>
    <row r="3118" spans="36:36">
      <c r="AJ3118" s="182"/>
    </row>
    <row r="3119" spans="36:36">
      <c r="AJ3119" s="182"/>
    </row>
    <row r="3120" spans="36:36">
      <c r="AJ3120" s="182"/>
    </row>
    <row r="3121" spans="36:36">
      <c r="AJ3121" s="182"/>
    </row>
    <row r="3122" spans="36:36">
      <c r="AJ3122" s="182"/>
    </row>
    <row r="3123" spans="36:36">
      <c r="AJ3123" s="182"/>
    </row>
    <row r="3124" spans="36:36">
      <c r="AJ3124" s="182"/>
    </row>
    <row r="3125" spans="36:36">
      <c r="AJ3125" s="182"/>
    </row>
    <row r="3126" spans="36:36">
      <c r="AJ3126" s="182"/>
    </row>
    <row r="3127" spans="36:36">
      <c r="AJ3127" s="182"/>
    </row>
    <row r="3128" spans="36:36">
      <c r="AJ3128" s="182"/>
    </row>
    <row r="3129" spans="36:36">
      <c r="AJ3129" s="182"/>
    </row>
    <row r="3130" spans="36:36">
      <c r="AJ3130" s="182"/>
    </row>
    <row r="3131" spans="36:36">
      <c r="AJ3131" s="182"/>
    </row>
    <row r="3132" spans="36:36">
      <c r="AJ3132" s="182"/>
    </row>
    <row r="3133" spans="36:36">
      <c r="AJ3133" s="182"/>
    </row>
    <row r="3134" spans="36:36">
      <c r="AJ3134" s="182"/>
    </row>
    <row r="3135" spans="36:36">
      <c r="AJ3135" s="182"/>
    </row>
    <row r="3136" spans="36:36">
      <c r="AJ3136" s="182"/>
    </row>
    <row r="3137" spans="36:36">
      <c r="AJ3137" s="182"/>
    </row>
    <row r="3138" spans="36:36">
      <c r="AJ3138" s="182"/>
    </row>
    <row r="3139" spans="36:36">
      <c r="AJ3139" s="182"/>
    </row>
    <row r="3140" spans="36:36">
      <c r="AJ3140" s="182"/>
    </row>
    <row r="3141" spans="36:36">
      <c r="AJ3141" s="182"/>
    </row>
    <row r="3142" spans="36:36">
      <c r="AJ3142" s="182"/>
    </row>
    <row r="3143" spans="36:36">
      <c r="AJ3143" s="182"/>
    </row>
    <row r="3144" spans="36:36">
      <c r="AJ3144" s="182"/>
    </row>
    <row r="3145" spans="36:36">
      <c r="AJ3145" s="182"/>
    </row>
    <row r="3146" spans="36:36">
      <c r="AJ3146" s="182"/>
    </row>
    <row r="3147" spans="36:36">
      <c r="AJ3147" s="182"/>
    </row>
    <row r="3148" spans="36:36">
      <c r="AJ3148" s="182"/>
    </row>
    <row r="3149" spans="36:36">
      <c r="AJ3149" s="182"/>
    </row>
    <row r="3150" spans="36:36">
      <c r="AJ3150" s="182"/>
    </row>
    <row r="3151" spans="36:36">
      <c r="AJ3151" s="182"/>
    </row>
    <row r="3152" spans="36:36">
      <c r="AJ3152" s="182"/>
    </row>
    <row r="3153" spans="36:36">
      <c r="AJ3153" s="182"/>
    </row>
    <row r="3154" spans="36:36">
      <c r="AJ3154" s="182"/>
    </row>
    <row r="3155" spans="36:36">
      <c r="AJ3155" s="182"/>
    </row>
    <row r="3156" spans="36:36">
      <c r="AJ3156" s="182"/>
    </row>
    <row r="3157" spans="36:36">
      <c r="AJ3157" s="182"/>
    </row>
    <row r="3158" spans="36:36">
      <c r="AJ3158" s="182"/>
    </row>
    <row r="3159" spans="36:36">
      <c r="AJ3159" s="182"/>
    </row>
    <row r="3160" spans="36:36">
      <c r="AJ3160" s="182"/>
    </row>
    <row r="3161" spans="36:36">
      <c r="AJ3161" s="182"/>
    </row>
    <row r="3162" spans="36:36">
      <c r="AJ3162" s="182"/>
    </row>
    <row r="3163" spans="36:36">
      <c r="AJ3163" s="182"/>
    </row>
    <row r="3164" spans="36:36">
      <c r="AJ3164" s="182"/>
    </row>
    <row r="3165" spans="36:36">
      <c r="AJ3165" s="182"/>
    </row>
    <row r="3166" spans="36:36">
      <c r="AJ3166" s="182"/>
    </row>
    <row r="3167" spans="36:36">
      <c r="AJ3167" s="182"/>
    </row>
    <row r="3168" spans="36:36">
      <c r="AJ3168" s="182"/>
    </row>
    <row r="3169" spans="36:36">
      <c r="AJ3169" s="182"/>
    </row>
    <row r="3170" spans="36:36">
      <c r="AJ3170" s="182"/>
    </row>
    <row r="3171" spans="36:36">
      <c r="AJ3171" s="182"/>
    </row>
    <row r="3172" spans="36:36">
      <c r="AJ3172" s="182"/>
    </row>
    <row r="3173" spans="36:36">
      <c r="AJ3173" s="182"/>
    </row>
    <row r="3174" spans="36:36">
      <c r="AJ3174" s="182"/>
    </row>
    <row r="3175" spans="36:36">
      <c r="AJ3175" s="182"/>
    </row>
    <row r="3176" spans="36:36">
      <c r="AJ3176" s="182"/>
    </row>
    <row r="3177" spans="36:36">
      <c r="AJ3177" s="182"/>
    </row>
    <row r="3178" spans="36:36">
      <c r="AJ3178" s="182"/>
    </row>
    <row r="3179" spans="36:36">
      <c r="AJ3179" s="182"/>
    </row>
    <row r="3180" spans="36:36">
      <c r="AJ3180" s="182"/>
    </row>
    <row r="3181" spans="36:36">
      <c r="AJ3181" s="182"/>
    </row>
    <row r="3182" spans="36:36">
      <c r="AJ3182" s="182"/>
    </row>
    <row r="3183" spans="36:36">
      <c r="AJ3183" s="182"/>
    </row>
    <row r="3184" spans="36:36">
      <c r="AJ3184" s="182"/>
    </row>
    <row r="3185" spans="36:36">
      <c r="AJ3185" s="182"/>
    </row>
    <row r="3186" spans="36:36">
      <c r="AJ3186" s="182"/>
    </row>
    <row r="3187" spans="36:36">
      <c r="AJ3187" s="182"/>
    </row>
    <row r="3188" spans="36:36">
      <c r="AJ3188" s="182"/>
    </row>
    <row r="3189" spans="36:36">
      <c r="AJ3189" s="182"/>
    </row>
    <row r="3190" spans="36:36">
      <c r="AJ3190" s="182"/>
    </row>
    <row r="3191" spans="36:36">
      <c r="AJ3191" s="182"/>
    </row>
    <row r="3192" spans="36:36">
      <c r="AJ3192" s="182"/>
    </row>
    <row r="3193" spans="36:36">
      <c r="AJ3193" s="182"/>
    </row>
    <row r="3194" spans="36:36">
      <c r="AJ3194" s="182"/>
    </row>
    <row r="3195" spans="36:36">
      <c r="AJ3195" s="182"/>
    </row>
    <row r="3196" spans="36:36">
      <c r="AJ3196" s="182"/>
    </row>
    <row r="3197" spans="36:36">
      <c r="AJ3197" s="182"/>
    </row>
    <row r="3198" spans="36:36">
      <c r="AJ3198" s="182"/>
    </row>
    <row r="3199" spans="36:36">
      <c r="AJ3199" s="182"/>
    </row>
    <row r="3200" spans="36:36">
      <c r="AJ3200" s="182"/>
    </row>
    <row r="3201" spans="36:36">
      <c r="AJ3201" s="182"/>
    </row>
    <row r="3202" spans="36:36">
      <c r="AJ3202" s="182"/>
    </row>
    <row r="3203" spans="36:36">
      <c r="AJ3203" s="182"/>
    </row>
    <row r="3204" spans="36:36">
      <c r="AJ3204" s="182"/>
    </row>
    <row r="3205" spans="36:36">
      <c r="AJ3205" s="182"/>
    </row>
    <row r="3206" spans="36:36">
      <c r="AJ3206" s="182"/>
    </row>
    <row r="3207" spans="36:36">
      <c r="AJ3207" s="182"/>
    </row>
    <row r="3208" spans="36:36">
      <c r="AJ3208" s="182"/>
    </row>
    <row r="3209" spans="36:36">
      <c r="AJ3209" s="182"/>
    </row>
    <row r="3210" spans="36:36">
      <c r="AJ3210" s="182"/>
    </row>
    <row r="3211" spans="36:36">
      <c r="AJ3211" s="182"/>
    </row>
    <row r="3212" spans="36:36">
      <c r="AJ3212" s="182"/>
    </row>
    <row r="3213" spans="36:36">
      <c r="AJ3213" s="182"/>
    </row>
    <row r="3214" spans="36:36">
      <c r="AJ3214" s="182"/>
    </row>
    <row r="3215" spans="36:36">
      <c r="AJ3215" s="182"/>
    </row>
    <row r="3216" spans="36:36">
      <c r="AJ3216" s="182"/>
    </row>
    <row r="3217" spans="36:36">
      <c r="AJ3217" s="182"/>
    </row>
    <row r="3218" spans="36:36">
      <c r="AJ3218" s="182"/>
    </row>
    <row r="3219" spans="36:36">
      <c r="AJ3219" s="182"/>
    </row>
    <row r="3220" spans="36:36">
      <c r="AJ3220" s="182"/>
    </row>
    <row r="3221" spans="36:36">
      <c r="AJ3221" s="182"/>
    </row>
    <row r="3222" spans="36:36">
      <c r="AJ3222" s="182"/>
    </row>
    <row r="3223" spans="36:36">
      <c r="AJ3223" s="182"/>
    </row>
    <row r="3224" spans="36:36">
      <c r="AJ3224" s="182"/>
    </row>
    <row r="3225" spans="36:36">
      <c r="AJ3225" s="182"/>
    </row>
    <row r="3226" spans="36:36">
      <c r="AJ3226" s="182"/>
    </row>
    <row r="3227" spans="36:36">
      <c r="AJ3227" s="182"/>
    </row>
    <row r="3228" spans="36:36">
      <c r="AJ3228" s="182"/>
    </row>
    <row r="3229" spans="36:36">
      <c r="AJ3229" s="182"/>
    </row>
    <row r="3230" spans="36:36">
      <c r="AJ3230" s="182"/>
    </row>
    <row r="3231" spans="36:36">
      <c r="AJ3231" s="182"/>
    </row>
    <row r="3232" spans="36:36">
      <c r="AJ3232" s="182"/>
    </row>
    <row r="3233" spans="36:36">
      <c r="AJ3233" s="182"/>
    </row>
    <row r="3234" spans="36:36">
      <c r="AJ3234" s="182"/>
    </row>
    <row r="3235" spans="36:36">
      <c r="AJ3235" s="182"/>
    </row>
    <row r="3236" spans="36:36">
      <c r="AJ3236" s="182"/>
    </row>
    <row r="3237" spans="36:36">
      <c r="AJ3237" s="182"/>
    </row>
    <row r="3238" spans="36:36">
      <c r="AJ3238" s="182"/>
    </row>
    <row r="3239" spans="36:36">
      <c r="AJ3239" s="182"/>
    </row>
    <row r="3240" spans="36:36">
      <c r="AJ3240" s="182"/>
    </row>
    <row r="3241" spans="36:36">
      <c r="AJ3241" s="182"/>
    </row>
    <row r="3242" spans="36:36">
      <c r="AJ3242" s="182"/>
    </row>
    <row r="3243" spans="36:36">
      <c r="AJ3243" s="182"/>
    </row>
    <row r="3244" spans="36:36">
      <c r="AJ3244" s="182"/>
    </row>
    <row r="3245" spans="36:36">
      <c r="AJ3245" s="182"/>
    </row>
    <row r="3246" spans="36:36">
      <c r="AJ3246" s="182"/>
    </row>
    <row r="3247" spans="36:36">
      <c r="AJ3247" s="182"/>
    </row>
    <row r="3248" spans="36:36">
      <c r="AJ3248" s="182"/>
    </row>
    <row r="3249" spans="36:36">
      <c r="AJ3249" s="182"/>
    </row>
    <row r="3250" spans="36:36">
      <c r="AJ3250" s="182"/>
    </row>
    <row r="3251" spans="36:36">
      <c r="AJ3251" s="182"/>
    </row>
    <row r="3252" spans="36:36">
      <c r="AJ3252" s="182"/>
    </row>
    <row r="3253" spans="36:36">
      <c r="AJ3253" s="182"/>
    </row>
    <row r="3254" spans="36:36">
      <c r="AJ3254" s="182"/>
    </row>
    <row r="3255" spans="36:36">
      <c r="AJ3255" s="182"/>
    </row>
    <row r="3256" spans="36:36">
      <c r="AJ3256" s="182"/>
    </row>
    <row r="3257" spans="36:36">
      <c r="AJ3257" s="182"/>
    </row>
    <row r="3258" spans="36:36">
      <c r="AJ3258" s="182"/>
    </row>
    <row r="3259" spans="36:36">
      <c r="AJ3259" s="182"/>
    </row>
    <row r="3260" spans="36:36">
      <c r="AJ3260" s="182"/>
    </row>
    <row r="3261" spans="36:36">
      <c r="AJ3261" s="182"/>
    </row>
    <row r="3262" spans="36:36">
      <c r="AJ3262" s="182"/>
    </row>
    <row r="3263" spans="36:36">
      <c r="AJ3263" s="182"/>
    </row>
    <row r="3264" spans="36:36">
      <c r="AJ3264" s="182"/>
    </row>
    <row r="3265" spans="36:36">
      <c r="AJ3265" s="182"/>
    </row>
    <row r="3266" spans="36:36">
      <c r="AJ3266" s="182"/>
    </row>
    <row r="3267" spans="36:36">
      <c r="AJ3267" s="182"/>
    </row>
    <row r="3268" spans="36:36">
      <c r="AJ3268" s="182"/>
    </row>
    <row r="3269" spans="36:36">
      <c r="AJ3269" s="182"/>
    </row>
    <row r="3270" spans="36:36">
      <c r="AJ3270" s="182"/>
    </row>
    <row r="3271" spans="36:36">
      <c r="AJ3271" s="182"/>
    </row>
    <row r="3272" spans="36:36">
      <c r="AJ3272" s="182"/>
    </row>
    <row r="3273" spans="36:36">
      <c r="AJ3273" s="182"/>
    </row>
    <row r="3274" spans="36:36">
      <c r="AJ3274" s="182"/>
    </row>
    <row r="3275" spans="36:36">
      <c r="AJ3275" s="182"/>
    </row>
    <row r="3276" spans="36:36">
      <c r="AJ3276" s="182"/>
    </row>
    <row r="3277" spans="36:36">
      <c r="AJ3277" s="182"/>
    </row>
    <row r="3278" spans="36:36">
      <c r="AJ3278" s="182"/>
    </row>
    <row r="3279" spans="36:36">
      <c r="AJ3279" s="182"/>
    </row>
    <row r="3280" spans="36:36">
      <c r="AJ3280" s="182"/>
    </row>
    <row r="3281" spans="36:36">
      <c r="AJ3281" s="182"/>
    </row>
    <row r="3282" spans="36:36">
      <c r="AJ3282" s="182"/>
    </row>
    <row r="3283" spans="36:36">
      <c r="AJ3283" s="182"/>
    </row>
    <row r="3284" spans="36:36">
      <c r="AJ3284" s="182"/>
    </row>
    <row r="3285" spans="36:36">
      <c r="AJ3285" s="182"/>
    </row>
    <row r="3286" spans="36:36">
      <c r="AJ3286" s="182"/>
    </row>
    <row r="3287" spans="36:36">
      <c r="AJ3287" s="182"/>
    </row>
    <row r="3288" spans="36:36">
      <c r="AJ3288" s="182"/>
    </row>
    <row r="3289" spans="36:36">
      <c r="AJ3289" s="182"/>
    </row>
    <row r="3290" spans="36:36">
      <c r="AJ3290" s="182"/>
    </row>
    <row r="3291" spans="36:36">
      <c r="AJ3291" s="182"/>
    </row>
    <row r="3292" spans="36:36">
      <c r="AJ3292" s="182"/>
    </row>
    <row r="3293" spans="36:36">
      <c r="AJ3293" s="182"/>
    </row>
    <row r="3294" spans="36:36">
      <c r="AJ3294" s="182"/>
    </row>
    <row r="3295" spans="36:36">
      <c r="AJ3295" s="182"/>
    </row>
    <row r="3296" spans="36:36">
      <c r="AJ3296" s="182"/>
    </row>
    <row r="3297" spans="36:36">
      <c r="AJ3297" s="182"/>
    </row>
    <row r="3298" spans="36:36">
      <c r="AJ3298" s="182"/>
    </row>
    <row r="3299" spans="36:36">
      <c r="AJ3299" s="182"/>
    </row>
    <row r="3300" spans="36:36">
      <c r="AJ3300" s="182"/>
    </row>
    <row r="3301" spans="36:36">
      <c r="AJ3301" s="182"/>
    </row>
    <row r="3302" spans="36:36">
      <c r="AJ3302" s="182"/>
    </row>
    <row r="3303" spans="36:36">
      <c r="AJ3303" s="182"/>
    </row>
    <row r="3304" spans="36:36">
      <c r="AJ3304" s="182"/>
    </row>
    <row r="3305" spans="36:36">
      <c r="AJ3305" s="182"/>
    </row>
    <row r="3306" spans="36:36">
      <c r="AJ3306" s="182"/>
    </row>
    <row r="3307" spans="36:36">
      <c r="AJ3307" s="182"/>
    </row>
    <row r="3308" spans="36:36">
      <c r="AJ3308" s="182"/>
    </row>
    <row r="3309" spans="36:36">
      <c r="AJ3309" s="182"/>
    </row>
    <row r="3310" spans="36:36">
      <c r="AJ3310" s="182"/>
    </row>
    <row r="3311" spans="36:36">
      <c r="AJ3311" s="182"/>
    </row>
    <row r="3312" spans="36:36">
      <c r="AJ3312" s="182"/>
    </row>
    <row r="3313" spans="36:36">
      <c r="AJ3313" s="182"/>
    </row>
    <row r="3314" spans="36:36">
      <c r="AJ3314" s="182"/>
    </row>
    <row r="3315" spans="36:36">
      <c r="AJ3315" s="182"/>
    </row>
    <row r="3316" spans="36:36">
      <c r="AJ3316" s="182"/>
    </row>
    <row r="3317" spans="36:36">
      <c r="AJ3317" s="182"/>
    </row>
    <row r="3318" spans="36:36">
      <c r="AJ3318" s="182"/>
    </row>
    <row r="3319" spans="36:36">
      <c r="AJ3319" s="182"/>
    </row>
    <row r="3320" spans="36:36">
      <c r="AJ3320" s="182"/>
    </row>
    <row r="3321" spans="36:36">
      <c r="AJ3321" s="182"/>
    </row>
    <row r="3322" spans="36:36">
      <c r="AJ3322" s="182"/>
    </row>
    <row r="3323" spans="36:36">
      <c r="AJ3323" s="182"/>
    </row>
    <row r="3324" spans="36:36">
      <c r="AJ3324" s="182"/>
    </row>
    <row r="3325" spans="36:36">
      <c r="AJ3325" s="182"/>
    </row>
    <row r="3326" spans="36:36">
      <c r="AJ3326" s="182"/>
    </row>
    <row r="3327" spans="36:36">
      <c r="AJ3327" s="182"/>
    </row>
    <row r="3328" spans="36:36">
      <c r="AJ3328" s="182"/>
    </row>
    <row r="3329" spans="36:36">
      <c r="AJ3329" s="182"/>
    </row>
    <row r="3330" spans="36:36">
      <c r="AJ3330" s="182"/>
    </row>
    <row r="3331" spans="36:36">
      <c r="AJ3331" s="182"/>
    </row>
    <row r="3332" spans="36:36">
      <c r="AJ3332" s="182"/>
    </row>
    <row r="3333" spans="36:36">
      <c r="AJ3333" s="182"/>
    </row>
    <row r="3334" spans="36:36">
      <c r="AJ3334" s="182"/>
    </row>
    <row r="3335" spans="36:36">
      <c r="AJ3335" s="182"/>
    </row>
    <row r="3336" spans="36:36">
      <c r="AJ3336" s="182"/>
    </row>
    <row r="3337" spans="36:36">
      <c r="AJ3337" s="182"/>
    </row>
    <row r="3338" spans="36:36">
      <c r="AJ3338" s="182"/>
    </row>
    <row r="3339" spans="36:36">
      <c r="AJ3339" s="182"/>
    </row>
    <row r="3340" spans="36:36">
      <c r="AJ3340" s="182"/>
    </row>
    <row r="3341" spans="36:36">
      <c r="AJ3341" s="182"/>
    </row>
    <row r="3342" spans="36:36">
      <c r="AJ3342" s="182"/>
    </row>
    <row r="3343" spans="36:36">
      <c r="AJ3343" s="182"/>
    </row>
    <row r="3344" spans="36:36">
      <c r="AJ3344" s="182"/>
    </row>
    <row r="3345" spans="36:36">
      <c r="AJ3345" s="182"/>
    </row>
    <row r="3346" spans="36:36">
      <c r="AJ3346" s="182"/>
    </row>
    <row r="3347" spans="36:36">
      <c r="AJ3347" s="182"/>
    </row>
    <row r="3348" spans="36:36">
      <c r="AJ3348" s="182"/>
    </row>
    <row r="3349" spans="36:36">
      <c r="AJ3349" s="182"/>
    </row>
    <row r="3350" spans="36:36">
      <c r="AJ3350" s="182"/>
    </row>
    <row r="3351" spans="36:36">
      <c r="AJ3351" s="182"/>
    </row>
    <row r="3352" spans="36:36">
      <c r="AJ3352" s="182"/>
    </row>
    <row r="3353" spans="36:36">
      <c r="AJ3353" s="182"/>
    </row>
    <row r="3354" spans="36:36">
      <c r="AJ3354" s="182"/>
    </row>
    <row r="3355" spans="36:36">
      <c r="AJ3355" s="182"/>
    </row>
    <row r="3356" spans="36:36">
      <c r="AJ3356" s="182"/>
    </row>
    <row r="3357" spans="36:36">
      <c r="AJ3357" s="182"/>
    </row>
    <row r="3358" spans="36:36">
      <c r="AJ3358" s="182"/>
    </row>
    <row r="3359" spans="36:36">
      <c r="AJ3359" s="182"/>
    </row>
    <row r="3360" spans="36:36">
      <c r="AJ3360" s="182"/>
    </row>
    <row r="3361" spans="36:36">
      <c r="AJ3361" s="182"/>
    </row>
    <row r="3362" spans="36:36">
      <c r="AJ3362" s="182"/>
    </row>
    <row r="3363" spans="36:36">
      <c r="AJ3363" s="182"/>
    </row>
    <row r="3364" spans="36:36">
      <c r="AJ3364" s="182"/>
    </row>
    <row r="3365" spans="36:36">
      <c r="AJ3365" s="182"/>
    </row>
    <row r="3366" spans="36:36">
      <c r="AJ3366" s="182"/>
    </row>
    <row r="3367" spans="36:36">
      <c r="AJ3367" s="182"/>
    </row>
    <row r="3368" spans="36:36">
      <c r="AJ3368" s="182"/>
    </row>
    <row r="3369" spans="36:36">
      <c r="AJ3369" s="182"/>
    </row>
    <row r="3370" spans="36:36">
      <c r="AJ3370" s="182"/>
    </row>
    <row r="3371" spans="36:36">
      <c r="AJ3371" s="182"/>
    </row>
    <row r="3372" spans="36:36">
      <c r="AJ3372" s="182"/>
    </row>
    <row r="3373" spans="36:36">
      <c r="AJ3373" s="182"/>
    </row>
    <row r="3374" spans="36:36">
      <c r="AJ3374" s="182"/>
    </row>
    <row r="3375" spans="36:36">
      <c r="AJ3375" s="182"/>
    </row>
    <row r="3376" spans="36:36">
      <c r="AJ3376" s="182"/>
    </row>
    <row r="3377" spans="36:36">
      <c r="AJ3377" s="182"/>
    </row>
    <row r="3378" spans="36:36">
      <c r="AJ3378" s="182"/>
    </row>
    <row r="3379" spans="36:36">
      <c r="AJ3379" s="182"/>
    </row>
    <row r="3380" spans="36:36">
      <c r="AJ3380" s="182"/>
    </row>
    <row r="3381" spans="36:36">
      <c r="AJ3381" s="182"/>
    </row>
    <row r="3382" spans="36:36">
      <c r="AJ3382" s="182"/>
    </row>
    <row r="3383" spans="36:36">
      <c r="AJ3383" s="182"/>
    </row>
    <row r="3384" spans="36:36">
      <c r="AJ3384" s="182"/>
    </row>
    <row r="3385" spans="36:36">
      <c r="AJ3385" s="182"/>
    </row>
    <row r="3386" spans="36:36">
      <c r="AJ3386" s="182"/>
    </row>
    <row r="3387" spans="36:36">
      <c r="AJ3387" s="182"/>
    </row>
    <row r="3388" spans="36:36">
      <c r="AJ3388" s="182"/>
    </row>
    <row r="3389" spans="36:36">
      <c r="AJ3389" s="182"/>
    </row>
    <row r="3390" spans="36:36">
      <c r="AJ3390" s="182"/>
    </row>
    <row r="3391" spans="36:36">
      <c r="AJ3391" s="182"/>
    </row>
    <row r="3392" spans="36:36">
      <c r="AJ3392" s="182"/>
    </row>
    <row r="3393" spans="36:36">
      <c r="AJ3393" s="182"/>
    </row>
    <row r="3394" spans="36:36">
      <c r="AJ3394" s="182"/>
    </row>
    <row r="3395" spans="36:36">
      <c r="AJ3395" s="182"/>
    </row>
    <row r="3396" spans="36:36">
      <c r="AJ3396" s="182"/>
    </row>
    <row r="3397" spans="36:36">
      <c r="AJ3397" s="182"/>
    </row>
    <row r="3398" spans="36:36">
      <c r="AJ3398" s="182"/>
    </row>
    <row r="3399" spans="36:36">
      <c r="AJ3399" s="182"/>
    </row>
    <row r="3400" spans="36:36">
      <c r="AJ3400" s="182"/>
    </row>
    <row r="3401" spans="36:36">
      <c r="AJ3401" s="182"/>
    </row>
    <row r="3402" spans="36:36">
      <c r="AJ3402" s="182"/>
    </row>
    <row r="3403" spans="36:36">
      <c r="AJ3403" s="182"/>
    </row>
    <row r="3404" spans="36:36">
      <c r="AJ3404" s="182"/>
    </row>
    <row r="3405" spans="36:36">
      <c r="AJ3405" s="182"/>
    </row>
    <row r="3406" spans="36:36">
      <c r="AJ3406" s="182"/>
    </row>
    <row r="3407" spans="36:36">
      <c r="AJ3407" s="182"/>
    </row>
    <row r="3408" spans="36:36">
      <c r="AJ3408" s="182"/>
    </row>
    <row r="3409" spans="36:36">
      <c r="AJ3409" s="182"/>
    </row>
    <row r="3410" spans="36:36">
      <c r="AJ3410" s="182"/>
    </row>
    <row r="3411" spans="36:36">
      <c r="AJ3411" s="182"/>
    </row>
    <row r="3412" spans="36:36">
      <c r="AJ3412" s="182"/>
    </row>
    <row r="3413" spans="36:36">
      <c r="AJ3413" s="182"/>
    </row>
    <row r="3414" spans="36:36">
      <c r="AJ3414" s="182"/>
    </row>
    <row r="3415" spans="36:36">
      <c r="AJ3415" s="182"/>
    </row>
    <row r="3416" spans="36:36">
      <c r="AJ3416" s="182"/>
    </row>
    <row r="3417" spans="36:36">
      <c r="AJ3417" s="182"/>
    </row>
    <row r="3418" spans="36:36">
      <c r="AJ3418" s="182"/>
    </row>
    <row r="3419" spans="36:36">
      <c r="AJ3419" s="182"/>
    </row>
    <row r="3420" spans="36:36">
      <c r="AJ3420" s="182"/>
    </row>
    <row r="3421" spans="36:36">
      <c r="AJ3421" s="182"/>
    </row>
    <row r="3422" spans="36:36">
      <c r="AJ3422" s="182"/>
    </row>
    <row r="3423" spans="36:36">
      <c r="AJ3423" s="182"/>
    </row>
    <row r="3424" spans="36:36">
      <c r="AJ3424" s="182"/>
    </row>
    <row r="3425" spans="36:36">
      <c r="AJ3425" s="182"/>
    </row>
    <row r="3426" spans="36:36">
      <c r="AJ3426" s="182"/>
    </row>
    <row r="3427" spans="36:36">
      <c r="AJ3427" s="182"/>
    </row>
    <row r="3428" spans="36:36">
      <c r="AJ3428" s="182"/>
    </row>
    <row r="3429" spans="36:36">
      <c r="AJ3429" s="182"/>
    </row>
    <row r="3430" spans="36:36">
      <c r="AJ3430" s="182"/>
    </row>
    <row r="3431" spans="36:36">
      <c r="AJ3431" s="182"/>
    </row>
    <row r="3432" spans="36:36">
      <c r="AJ3432" s="182"/>
    </row>
    <row r="3433" spans="36:36">
      <c r="AJ3433" s="182"/>
    </row>
    <row r="3434" spans="36:36">
      <c r="AJ3434" s="182"/>
    </row>
    <row r="3435" spans="36:36">
      <c r="AJ3435" s="182"/>
    </row>
    <row r="3436" spans="36:36">
      <c r="AJ3436" s="182"/>
    </row>
    <row r="3437" spans="36:36">
      <c r="AJ3437" s="182"/>
    </row>
    <row r="3438" spans="36:36">
      <c r="AJ3438" s="182"/>
    </row>
    <row r="3439" spans="36:36">
      <c r="AJ3439" s="182"/>
    </row>
    <row r="3440" spans="36:36">
      <c r="AJ3440" s="182"/>
    </row>
    <row r="3441" spans="36:36">
      <c r="AJ3441" s="182"/>
    </row>
    <row r="3442" spans="36:36">
      <c r="AJ3442" s="182"/>
    </row>
    <row r="3443" spans="36:36">
      <c r="AJ3443" s="182"/>
    </row>
    <row r="3444" spans="36:36">
      <c r="AJ3444" s="182"/>
    </row>
    <row r="3445" spans="36:36">
      <c r="AJ3445" s="182"/>
    </row>
    <row r="3446" spans="36:36">
      <c r="AJ3446" s="182"/>
    </row>
    <row r="3447" spans="36:36">
      <c r="AJ3447" s="182"/>
    </row>
    <row r="3448" spans="36:36">
      <c r="AJ3448" s="182"/>
    </row>
    <row r="3449" spans="36:36">
      <c r="AJ3449" s="182"/>
    </row>
    <row r="3450" spans="36:36">
      <c r="AJ3450" s="182"/>
    </row>
    <row r="3451" spans="36:36">
      <c r="AJ3451" s="182"/>
    </row>
    <row r="3452" spans="36:36">
      <c r="AJ3452" s="182"/>
    </row>
    <row r="3453" spans="36:36">
      <c r="AJ3453" s="182"/>
    </row>
    <row r="3454" spans="36:36">
      <c r="AJ3454" s="182"/>
    </row>
    <row r="3455" spans="36:36">
      <c r="AJ3455" s="182"/>
    </row>
    <row r="3456" spans="36:36">
      <c r="AJ3456" s="182"/>
    </row>
    <row r="3457" spans="36:36">
      <c r="AJ3457" s="182"/>
    </row>
    <row r="3458" spans="36:36">
      <c r="AJ3458" s="182"/>
    </row>
    <row r="3459" spans="36:36">
      <c r="AJ3459" s="182"/>
    </row>
    <row r="3460" spans="36:36">
      <c r="AJ3460" s="182"/>
    </row>
    <row r="3461" spans="36:36">
      <c r="AJ3461" s="182"/>
    </row>
    <row r="3462" spans="36:36">
      <c r="AJ3462" s="182"/>
    </row>
    <row r="3463" spans="36:36">
      <c r="AJ3463" s="182"/>
    </row>
    <row r="3464" spans="36:36">
      <c r="AJ3464" s="182"/>
    </row>
    <row r="3465" spans="36:36">
      <c r="AJ3465" s="182"/>
    </row>
    <row r="3466" spans="36:36">
      <c r="AJ3466" s="182"/>
    </row>
    <row r="3467" spans="36:36">
      <c r="AJ3467" s="182"/>
    </row>
    <row r="3468" spans="36:36">
      <c r="AJ3468" s="182"/>
    </row>
    <row r="3469" spans="36:36">
      <c r="AJ3469" s="182"/>
    </row>
    <row r="3470" spans="36:36">
      <c r="AJ3470" s="182"/>
    </row>
    <row r="3471" spans="36:36">
      <c r="AJ3471" s="182"/>
    </row>
    <row r="3472" spans="36:36">
      <c r="AJ3472" s="182"/>
    </row>
    <row r="3473" spans="36:36">
      <c r="AJ3473" s="182"/>
    </row>
    <row r="3474" spans="36:36">
      <c r="AJ3474" s="182"/>
    </row>
    <row r="3475" spans="36:36">
      <c r="AJ3475" s="182"/>
    </row>
    <row r="3476" spans="36:36">
      <c r="AJ3476" s="182"/>
    </row>
    <row r="3477" spans="36:36">
      <c r="AJ3477" s="182"/>
    </row>
    <row r="3478" spans="36:36">
      <c r="AJ3478" s="182"/>
    </row>
    <row r="3479" spans="36:36">
      <c r="AJ3479" s="182"/>
    </row>
    <row r="3480" spans="36:36">
      <c r="AJ3480" s="182"/>
    </row>
    <row r="3481" spans="36:36">
      <c r="AJ3481" s="182"/>
    </row>
    <row r="3482" spans="36:36">
      <c r="AJ3482" s="182"/>
    </row>
    <row r="3483" spans="36:36">
      <c r="AJ3483" s="182"/>
    </row>
    <row r="3484" spans="36:36">
      <c r="AJ3484" s="182"/>
    </row>
    <row r="3485" spans="36:36">
      <c r="AJ3485" s="182"/>
    </row>
    <row r="3486" spans="36:36">
      <c r="AJ3486" s="182"/>
    </row>
    <row r="3487" spans="36:36">
      <c r="AJ3487" s="182"/>
    </row>
    <row r="3488" spans="36:36">
      <c r="AJ3488" s="182"/>
    </row>
    <row r="3489" spans="36:36">
      <c r="AJ3489" s="182"/>
    </row>
    <row r="3490" spans="36:36">
      <c r="AJ3490" s="182"/>
    </row>
    <row r="3491" spans="36:36">
      <c r="AJ3491" s="182"/>
    </row>
    <row r="3492" spans="36:36">
      <c r="AJ3492" s="182"/>
    </row>
    <row r="3493" spans="36:36">
      <c r="AJ3493" s="182"/>
    </row>
    <row r="3494" spans="36:36">
      <c r="AJ3494" s="182"/>
    </row>
    <row r="3495" spans="36:36">
      <c r="AJ3495" s="182"/>
    </row>
    <row r="3496" spans="36:36">
      <c r="AJ3496" s="182"/>
    </row>
    <row r="3497" spans="36:36">
      <c r="AJ3497" s="182"/>
    </row>
    <row r="3498" spans="36:36">
      <c r="AJ3498" s="182"/>
    </row>
    <row r="3499" spans="36:36">
      <c r="AJ3499" s="182"/>
    </row>
    <row r="3500" spans="36:36">
      <c r="AJ3500" s="182"/>
    </row>
    <row r="3501" spans="36:36">
      <c r="AJ3501" s="182"/>
    </row>
    <row r="3502" spans="36:36">
      <c r="AJ3502" s="182"/>
    </row>
    <row r="3503" spans="36:36">
      <c r="AJ3503" s="182"/>
    </row>
    <row r="3504" spans="36:36">
      <c r="AJ3504" s="182"/>
    </row>
    <row r="3505" spans="36:36">
      <c r="AJ3505" s="182"/>
    </row>
    <row r="3506" spans="36:36">
      <c r="AJ3506" s="182"/>
    </row>
    <row r="3507" spans="36:36">
      <c r="AJ3507" s="182"/>
    </row>
    <row r="3508" spans="36:36">
      <c r="AJ3508" s="182"/>
    </row>
    <row r="3509" spans="36:36">
      <c r="AJ3509" s="182"/>
    </row>
    <row r="3510" spans="36:36">
      <c r="AJ3510" s="182"/>
    </row>
    <row r="3511" spans="36:36">
      <c r="AJ3511" s="182"/>
    </row>
    <row r="3512" spans="36:36">
      <c r="AJ3512" s="182"/>
    </row>
    <row r="3513" spans="36:36">
      <c r="AJ3513" s="182"/>
    </row>
    <row r="3514" spans="36:36">
      <c r="AJ3514" s="182"/>
    </row>
    <row r="3515" spans="36:36">
      <c r="AJ3515" s="182"/>
    </row>
    <row r="3516" spans="36:36">
      <c r="AJ3516" s="182"/>
    </row>
    <row r="3517" spans="36:36">
      <c r="AJ3517" s="182"/>
    </row>
    <row r="3518" spans="36:36">
      <c r="AJ3518" s="182"/>
    </row>
    <row r="3519" spans="36:36">
      <c r="AJ3519" s="182"/>
    </row>
    <row r="3520" spans="36:36">
      <c r="AJ3520" s="182"/>
    </row>
    <row r="3521" spans="36:36">
      <c r="AJ3521" s="182"/>
    </row>
    <row r="3522" spans="36:36">
      <c r="AJ3522" s="182"/>
    </row>
    <row r="3523" spans="36:36">
      <c r="AJ3523" s="182"/>
    </row>
    <row r="3524" spans="36:36">
      <c r="AJ3524" s="182"/>
    </row>
    <row r="3525" spans="36:36">
      <c r="AJ3525" s="182"/>
    </row>
    <row r="3526" spans="36:36">
      <c r="AJ3526" s="182"/>
    </row>
    <row r="3527" spans="36:36">
      <c r="AJ3527" s="182"/>
    </row>
    <row r="3528" spans="36:36">
      <c r="AJ3528" s="182"/>
    </row>
    <row r="3529" spans="36:36">
      <c r="AJ3529" s="182"/>
    </row>
    <row r="3530" spans="36:36">
      <c r="AJ3530" s="182"/>
    </row>
    <row r="3531" spans="36:36">
      <c r="AJ3531" s="182"/>
    </row>
    <row r="3532" spans="36:36">
      <c r="AJ3532" s="182"/>
    </row>
    <row r="3533" spans="36:36">
      <c r="AJ3533" s="182"/>
    </row>
    <row r="3534" spans="36:36">
      <c r="AJ3534" s="182"/>
    </row>
    <row r="3535" spans="36:36">
      <c r="AJ3535" s="182"/>
    </row>
    <row r="3536" spans="36:36">
      <c r="AJ3536" s="182"/>
    </row>
    <row r="3537" spans="36:36">
      <c r="AJ3537" s="182"/>
    </row>
    <row r="3538" spans="36:36">
      <c r="AJ3538" s="182"/>
    </row>
    <row r="3539" spans="36:36">
      <c r="AJ3539" s="182"/>
    </row>
    <row r="3540" spans="36:36">
      <c r="AJ3540" s="182"/>
    </row>
    <row r="3541" spans="36:36">
      <c r="AJ3541" s="182"/>
    </row>
    <row r="3542" spans="36:36">
      <c r="AJ3542" s="182"/>
    </row>
    <row r="3543" spans="36:36">
      <c r="AJ3543" s="182"/>
    </row>
    <row r="3544" spans="36:36">
      <c r="AJ3544" s="182"/>
    </row>
    <row r="3545" spans="36:36">
      <c r="AJ3545" s="182"/>
    </row>
    <row r="3546" spans="36:36">
      <c r="AJ3546" s="182"/>
    </row>
    <row r="3547" spans="36:36">
      <c r="AJ3547" s="182"/>
    </row>
    <row r="3548" spans="36:36">
      <c r="AJ3548" s="182"/>
    </row>
    <row r="3549" spans="36:36">
      <c r="AJ3549" s="182"/>
    </row>
    <row r="3550" spans="36:36">
      <c r="AJ3550" s="182"/>
    </row>
    <row r="3551" spans="36:36">
      <c r="AJ3551" s="182"/>
    </row>
    <row r="3552" spans="36:36">
      <c r="AJ3552" s="182"/>
    </row>
    <row r="3553" spans="36:36">
      <c r="AJ3553" s="182"/>
    </row>
    <row r="3554" spans="36:36">
      <c r="AJ3554" s="182"/>
    </row>
    <row r="3555" spans="36:36">
      <c r="AJ3555" s="182"/>
    </row>
    <row r="3556" spans="36:36">
      <c r="AJ3556" s="182"/>
    </row>
    <row r="3557" spans="36:36">
      <c r="AJ3557" s="182"/>
    </row>
    <row r="3558" spans="36:36">
      <c r="AJ3558" s="182"/>
    </row>
    <row r="3559" spans="36:36">
      <c r="AJ3559" s="182"/>
    </row>
    <row r="3560" spans="36:36">
      <c r="AJ3560" s="182"/>
    </row>
    <row r="3561" spans="36:36">
      <c r="AJ3561" s="182"/>
    </row>
    <row r="3562" spans="36:36">
      <c r="AJ3562" s="182"/>
    </row>
    <row r="3563" spans="36:36">
      <c r="AJ3563" s="182"/>
    </row>
    <row r="3564" spans="36:36">
      <c r="AJ3564" s="182"/>
    </row>
    <row r="3565" spans="36:36">
      <c r="AJ3565" s="182"/>
    </row>
    <row r="3566" spans="36:36">
      <c r="AJ3566" s="182"/>
    </row>
    <row r="3567" spans="36:36">
      <c r="AJ3567" s="182"/>
    </row>
    <row r="3568" spans="36:36">
      <c r="AJ3568" s="182"/>
    </row>
    <row r="3569" spans="36:36">
      <c r="AJ3569" s="182"/>
    </row>
    <row r="3570" spans="36:36">
      <c r="AJ3570" s="182"/>
    </row>
    <row r="3571" spans="36:36">
      <c r="AJ3571" s="182"/>
    </row>
    <row r="3572" spans="36:36">
      <c r="AJ3572" s="182"/>
    </row>
    <row r="3573" spans="36:36">
      <c r="AJ3573" s="182"/>
    </row>
    <row r="3574" spans="36:36">
      <c r="AJ3574" s="182"/>
    </row>
    <row r="3575" spans="36:36">
      <c r="AJ3575" s="182"/>
    </row>
    <row r="3576" spans="36:36">
      <c r="AJ3576" s="182"/>
    </row>
    <row r="3577" spans="36:36">
      <c r="AJ3577" s="182"/>
    </row>
    <row r="3578" spans="36:36">
      <c r="AJ3578" s="182"/>
    </row>
    <row r="3579" spans="36:36">
      <c r="AJ3579" s="182"/>
    </row>
    <row r="3580" spans="36:36">
      <c r="AJ3580" s="182"/>
    </row>
    <row r="3581" spans="36:36">
      <c r="AJ3581" s="182"/>
    </row>
    <row r="3582" spans="36:36">
      <c r="AJ3582" s="182"/>
    </row>
    <row r="3583" spans="36:36">
      <c r="AJ3583" s="182"/>
    </row>
    <row r="3584" spans="36:36">
      <c r="AJ3584" s="182"/>
    </row>
    <row r="3585" spans="36:36">
      <c r="AJ3585" s="182"/>
    </row>
    <row r="3586" spans="36:36">
      <c r="AJ3586" s="182"/>
    </row>
    <row r="3587" spans="36:36">
      <c r="AJ3587" s="182"/>
    </row>
    <row r="3588" spans="36:36">
      <c r="AJ3588" s="182"/>
    </row>
    <row r="3589" spans="36:36">
      <c r="AJ3589" s="182"/>
    </row>
    <row r="3590" spans="36:36">
      <c r="AJ3590" s="182"/>
    </row>
    <row r="3591" spans="36:36">
      <c r="AJ3591" s="182"/>
    </row>
    <row r="3592" spans="36:36">
      <c r="AJ3592" s="182"/>
    </row>
    <row r="3593" spans="36:36">
      <c r="AJ3593" s="182"/>
    </row>
    <row r="3594" spans="36:36">
      <c r="AJ3594" s="182"/>
    </row>
    <row r="3595" spans="36:36">
      <c r="AJ3595" s="182"/>
    </row>
    <row r="3596" spans="36:36">
      <c r="AJ3596" s="182"/>
    </row>
    <row r="3597" spans="36:36">
      <c r="AJ3597" s="182"/>
    </row>
    <row r="3598" spans="36:36">
      <c r="AJ3598" s="182"/>
    </row>
    <row r="3599" spans="36:36">
      <c r="AJ3599" s="182"/>
    </row>
    <row r="3600" spans="36:36">
      <c r="AJ3600" s="182"/>
    </row>
    <row r="3601" spans="36:36">
      <c r="AJ3601" s="182"/>
    </row>
    <row r="3602" spans="36:36">
      <c r="AJ3602" s="182"/>
    </row>
    <row r="3603" spans="36:36">
      <c r="AJ3603" s="182"/>
    </row>
    <row r="3604" spans="36:36">
      <c r="AJ3604" s="182"/>
    </row>
    <row r="3605" spans="36:36">
      <c r="AJ3605" s="182"/>
    </row>
    <row r="3606" spans="36:36">
      <c r="AJ3606" s="182"/>
    </row>
    <row r="3607" spans="36:36">
      <c r="AJ3607" s="182"/>
    </row>
    <row r="3608" spans="36:36">
      <c r="AJ3608" s="182"/>
    </row>
    <row r="3609" spans="36:36">
      <c r="AJ3609" s="182"/>
    </row>
    <row r="3610" spans="36:36">
      <c r="AJ3610" s="182"/>
    </row>
    <row r="3611" spans="36:36">
      <c r="AJ3611" s="182"/>
    </row>
    <row r="3612" spans="36:36">
      <c r="AJ3612" s="182"/>
    </row>
    <row r="3613" spans="36:36">
      <c r="AJ3613" s="182"/>
    </row>
    <row r="3614" spans="36:36">
      <c r="AJ3614" s="182"/>
    </row>
    <row r="3615" spans="36:36">
      <c r="AJ3615" s="182"/>
    </row>
    <row r="3616" spans="36:36">
      <c r="AJ3616" s="182"/>
    </row>
    <row r="3617" spans="36:36">
      <c r="AJ3617" s="182"/>
    </row>
    <row r="3618" spans="36:36">
      <c r="AJ3618" s="182"/>
    </row>
    <row r="3619" spans="36:36">
      <c r="AJ3619" s="182"/>
    </row>
    <row r="3620" spans="36:36">
      <c r="AJ3620" s="182"/>
    </row>
    <row r="3621" spans="36:36">
      <c r="AJ3621" s="182"/>
    </row>
    <row r="3622" spans="36:36">
      <c r="AJ3622" s="182"/>
    </row>
    <row r="3623" spans="36:36">
      <c r="AJ3623" s="182"/>
    </row>
    <row r="3624" spans="36:36">
      <c r="AJ3624" s="182"/>
    </row>
    <row r="3625" spans="36:36">
      <c r="AJ3625" s="182"/>
    </row>
    <row r="3626" spans="36:36">
      <c r="AJ3626" s="182"/>
    </row>
    <row r="3627" spans="36:36">
      <c r="AJ3627" s="182"/>
    </row>
    <row r="3628" spans="36:36">
      <c r="AJ3628" s="182"/>
    </row>
    <row r="3629" spans="36:36">
      <c r="AJ3629" s="182"/>
    </row>
    <row r="3630" spans="36:36">
      <c r="AJ3630" s="182"/>
    </row>
    <row r="3631" spans="36:36">
      <c r="AJ3631" s="182"/>
    </row>
    <row r="3632" spans="36:36">
      <c r="AJ3632" s="182"/>
    </row>
    <row r="3633" spans="36:36">
      <c r="AJ3633" s="182"/>
    </row>
    <row r="3634" spans="36:36">
      <c r="AJ3634" s="182"/>
    </row>
    <row r="3635" spans="36:36">
      <c r="AJ3635" s="182"/>
    </row>
    <row r="3636" spans="36:36">
      <c r="AJ3636" s="182"/>
    </row>
    <row r="3637" spans="36:36">
      <c r="AJ3637" s="182"/>
    </row>
    <row r="3638" spans="36:36">
      <c r="AJ3638" s="182"/>
    </row>
    <row r="3639" spans="36:36">
      <c r="AJ3639" s="182"/>
    </row>
    <row r="3640" spans="36:36">
      <c r="AJ3640" s="182"/>
    </row>
    <row r="3641" spans="36:36">
      <c r="AJ3641" s="182"/>
    </row>
    <row r="3642" spans="36:36">
      <c r="AJ3642" s="182"/>
    </row>
    <row r="3643" spans="36:36">
      <c r="AJ3643" s="182"/>
    </row>
    <row r="3644" spans="36:36">
      <c r="AJ3644" s="182"/>
    </row>
    <row r="3645" spans="36:36">
      <c r="AJ3645" s="182"/>
    </row>
    <row r="3646" spans="36:36">
      <c r="AJ3646" s="182"/>
    </row>
    <row r="3647" spans="36:36">
      <c r="AJ3647" s="182"/>
    </row>
    <row r="3648" spans="36:36">
      <c r="AJ3648" s="182"/>
    </row>
    <row r="3649" spans="36:36">
      <c r="AJ3649" s="182"/>
    </row>
    <row r="3650" spans="36:36">
      <c r="AJ3650" s="182"/>
    </row>
    <row r="3651" spans="36:36">
      <c r="AJ3651" s="182"/>
    </row>
    <row r="3652" spans="36:36">
      <c r="AJ3652" s="182"/>
    </row>
    <row r="3653" spans="36:36">
      <c r="AJ3653" s="182"/>
    </row>
    <row r="3654" spans="36:36">
      <c r="AJ3654" s="182"/>
    </row>
    <row r="3655" spans="36:36">
      <c r="AJ3655" s="182"/>
    </row>
    <row r="3656" spans="36:36">
      <c r="AJ3656" s="182"/>
    </row>
    <row r="3657" spans="36:36">
      <c r="AJ3657" s="182"/>
    </row>
    <row r="3658" spans="36:36">
      <c r="AJ3658" s="182"/>
    </row>
    <row r="3659" spans="36:36">
      <c r="AJ3659" s="182"/>
    </row>
    <row r="3660" spans="36:36">
      <c r="AJ3660" s="182"/>
    </row>
    <row r="3661" spans="36:36">
      <c r="AJ3661" s="182"/>
    </row>
    <row r="3662" spans="36:36">
      <c r="AJ3662" s="182"/>
    </row>
    <row r="3663" spans="36:36">
      <c r="AJ3663" s="182"/>
    </row>
    <row r="3664" spans="36:36">
      <c r="AJ3664" s="182"/>
    </row>
    <row r="3665" spans="36:36">
      <c r="AJ3665" s="182"/>
    </row>
    <row r="3666" spans="36:36">
      <c r="AJ3666" s="182"/>
    </row>
    <row r="3667" spans="36:36">
      <c r="AJ3667" s="182"/>
    </row>
    <row r="3668" spans="36:36">
      <c r="AJ3668" s="182"/>
    </row>
    <row r="3669" spans="36:36">
      <c r="AJ3669" s="182"/>
    </row>
    <row r="3670" spans="36:36">
      <c r="AJ3670" s="182"/>
    </row>
    <row r="3671" spans="36:36">
      <c r="AJ3671" s="182"/>
    </row>
    <row r="3672" spans="36:36">
      <c r="AJ3672" s="182"/>
    </row>
    <row r="3673" spans="36:36">
      <c r="AJ3673" s="182"/>
    </row>
    <row r="3674" spans="36:36">
      <c r="AJ3674" s="182"/>
    </row>
    <row r="3675" spans="36:36">
      <c r="AJ3675" s="182"/>
    </row>
    <row r="3676" spans="36:36">
      <c r="AJ3676" s="182"/>
    </row>
    <row r="3677" spans="36:36">
      <c r="AJ3677" s="182"/>
    </row>
    <row r="3678" spans="36:36">
      <c r="AJ3678" s="182"/>
    </row>
    <row r="3679" spans="36:36">
      <c r="AJ3679" s="182"/>
    </row>
    <row r="3680" spans="36:36">
      <c r="AJ3680" s="182"/>
    </row>
    <row r="3681" spans="36:36">
      <c r="AJ3681" s="182"/>
    </row>
    <row r="3682" spans="36:36">
      <c r="AJ3682" s="182"/>
    </row>
    <row r="3683" spans="36:36">
      <c r="AJ3683" s="182"/>
    </row>
    <row r="3684" spans="36:36">
      <c r="AJ3684" s="182"/>
    </row>
    <row r="3685" spans="36:36">
      <c r="AJ3685" s="182"/>
    </row>
    <row r="3686" spans="36:36">
      <c r="AJ3686" s="182"/>
    </row>
    <row r="3687" spans="36:36">
      <c r="AJ3687" s="182"/>
    </row>
    <row r="3688" spans="36:36">
      <c r="AJ3688" s="182"/>
    </row>
    <row r="3689" spans="36:36">
      <c r="AJ3689" s="182"/>
    </row>
    <row r="3690" spans="36:36">
      <c r="AJ3690" s="182"/>
    </row>
    <row r="3691" spans="36:36">
      <c r="AJ3691" s="182"/>
    </row>
    <row r="3692" spans="36:36">
      <c r="AJ3692" s="182"/>
    </row>
    <row r="3693" spans="36:36">
      <c r="AJ3693" s="182"/>
    </row>
    <row r="3694" spans="36:36">
      <c r="AJ3694" s="182"/>
    </row>
    <row r="3695" spans="36:36">
      <c r="AJ3695" s="182"/>
    </row>
    <row r="3696" spans="36:36">
      <c r="AJ3696" s="182"/>
    </row>
    <row r="3697" spans="36:36">
      <c r="AJ3697" s="182"/>
    </row>
    <row r="3698" spans="36:36">
      <c r="AJ3698" s="182"/>
    </row>
    <row r="3699" spans="36:36">
      <c r="AJ3699" s="182"/>
    </row>
    <row r="3700" spans="36:36">
      <c r="AJ3700" s="182"/>
    </row>
    <row r="3701" spans="36:36">
      <c r="AJ3701" s="182"/>
    </row>
    <row r="3702" spans="36:36">
      <c r="AJ3702" s="182"/>
    </row>
    <row r="3703" spans="36:36">
      <c r="AJ3703" s="182"/>
    </row>
    <row r="3704" spans="36:36">
      <c r="AJ3704" s="182"/>
    </row>
    <row r="3705" spans="36:36">
      <c r="AJ3705" s="182"/>
    </row>
    <row r="3706" spans="36:36">
      <c r="AJ3706" s="182"/>
    </row>
    <row r="3707" spans="36:36">
      <c r="AJ3707" s="182"/>
    </row>
    <row r="3708" spans="36:36">
      <c r="AJ3708" s="182"/>
    </row>
    <row r="3709" spans="36:36">
      <c r="AJ3709" s="182"/>
    </row>
    <row r="3710" spans="36:36">
      <c r="AJ3710" s="182"/>
    </row>
    <row r="3711" spans="36:36">
      <c r="AJ3711" s="182"/>
    </row>
    <row r="3712" spans="36:36">
      <c r="AJ3712" s="182"/>
    </row>
    <row r="3713" spans="36:36">
      <c r="AJ3713" s="182"/>
    </row>
    <row r="3714" spans="36:36">
      <c r="AJ3714" s="182"/>
    </row>
    <row r="3715" spans="36:36">
      <c r="AJ3715" s="182"/>
    </row>
    <row r="3716" spans="36:36">
      <c r="AJ3716" s="182"/>
    </row>
    <row r="3717" spans="36:36">
      <c r="AJ3717" s="182"/>
    </row>
    <row r="3718" spans="36:36">
      <c r="AJ3718" s="182"/>
    </row>
    <row r="3719" spans="36:36">
      <c r="AJ3719" s="182"/>
    </row>
    <row r="3720" spans="36:36">
      <c r="AJ3720" s="182"/>
    </row>
    <row r="3721" spans="36:36">
      <c r="AJ3721" s="182"/>
    </row>
    <row r="3722" spans="36:36">
      <c r="AJ3722" s="182"/>
    </row>
    <row r="3723" spans="36:36">
      <c r="AJ3723" s="182"/>
    </row>
    <row r="3724" spans="36:36">
      <c r="AJ3724" s="182"/>
    </row>
    <row r="3725" spans="36:36">
      <c r="AJ3725" s="182"/>
    </row>
    <row r="3726" spans="36:36">
      <c r="AJ3726" s="182"/>
    </row>
    <row r="3727" spans="36:36">
      <c r="AJ3727" s="182"/>
    </row>
    <row r="3728" spans="36:36">
      <c r="AJ3728" s="182"/>
    </row>
    <row r="3729" spans="36:36">
      <c r="AJ3729" s="182"/>
    </row>
    <row r="3730" spans="36:36">
      <c r="AJ3730" s="182"/>
    </row>
    <row r="3731" spans="36:36">
      <c r="AJ3731" s="182"/>
    </row>
    <row r="3732" spans="36:36">
      <c r="AJ3732" s="182"/>
    </row>
    <row r="3733" spans="36:36">
      <c r="AJ3733" s="182"/>
    </row>
    <row r="3734" spans="36:36">
      <c r="AJ3734" s="182"/>
    </row>
    <row r="3735" spans="36:36">
      <c r="AJ3735" s="182"/>
    </row>
    <row r="3736" spans="36:36">
      <c r="AJ3736" s="182"/>
    </row>
    <row r="3737" spans="36:36">
      <c r="AJ3737" s="182"/>
    </row>
    <row r="3738" spans="36:36">
      <c r="AJ3738" s="182"/>
    </row>
    <row r="3739" spans="36:36">
      <c r="AJ3739" s="182"/>
    </row>
    <row r="3740" spans="36:36">
      <c r="AJ3740" s="182"/>
    </row>
    <row r="3741" spans="36:36">
      <c r="AJ3741" s="182"/>
    </row>
    <row r="3742" spans="36:36">
      <c r="AJ3742" s="182"/>
    </row>
    <row r="3743" spans="36:36">
      <c r="AJ3743" s="182"/>
    </row>
    <row r="3744" spans="36:36">
      <c r="AJ3744" s="182"/>
    </row>
    <row r="3745" spans="36:36">
      <c r="AJ3745" s="182"/>
    </row>
    <row r="3746" spans="36:36">
      <c r="AJ3746" s="182"/>
    </row>
    <row r="3747" spans="36:36">
      <c r="AJ3747" s="182"/>
    </row>
    <row r="3748" spans="36:36">
      <c r="AJ3748" s="182"/>
    </row>
    <row r="3749" spans="36:36">
      <c r="AJ3749" s="182"/>
    </row>
    <row r="3750" spans="36:36">
      <c r="AJ3750" s="182"/>
    </row>
    <row r="3751" spans="36:36">
      <c r="AJ3751" s="182"/>
    </row>
    <row r="3752" spans="36:36">
      <c r="AJ3752" s="182"/>
    </row>
    <row r="3753" spans="36:36">
      <c r="AJ3753" s="182"/>
    </row>
    <row r="3754" spans="36:36">
      <c r="AJ3754" s="182"/>
    </row>
    <row r="3755" spans="36:36">
      <c r="AJ3755" s="182"/>
    </row>
    <row r="3756" spans="36:36">
      <c r="AJ3756" s="182"/>
    </row>
    <row r="3757" spans="36:36">
      <c r="AJ3757" s="182"/>
    </row>
    <row r="3758" spans="36:36">
      <c r="AJ3758" s="182"/>
    </row>
    <row r="3759" spans="36:36">
      <c r="AJ3759" s="182"/>
    </row>
    <row r="3760" spans="36:36">
      <c r="AJ3760" s="182"/>
    </row>
    <row r="3761" spans="36:36">
      <c r="AJ3761" s="182"/>
    </row>
    <row r="3762" spans="36:36">
      <c r="AJ3762" s="182"/>
    </row>
    <row r="3763" spans="36:36">
      <c r="AJ3763" s="182"/>
    </row>
    <row r="3764" spans="36:36">
      <c r="AJ3764" s="182"/>
    </row>
    <row r="3765" spans="36:36">
      <c r="AJ3765" s="182"/>
    </row>
    <row r="3766" spans="36:36">
      <c r="AJ3766" s="182"/>
    </row>
    <row r="3767" spans="36:36">
      <c r="AJ3767" s="182"/>
    </row>
    <row r="3768" spans="36:36">
      <c r="AJ3768" s="182"/>
    </row>
    <row r="3769" spans="36:36">
      <c r="AJ3769" s="182"/>
    </row>
    <row r="3770" spans="36:36">
      <c r="AJ3770" s="182"/>
    </row>
    <row r="3771" spans="36:36">
      <c r="AJ3771" s="182"/>
    </row>
    <row r="3772" spans="36:36">
      <c r="AJ3772" s="182"/>
    </row>
    <row r="3773" spans="36:36">
      <c r="AJ3773" s="182"/>
    </row>
    <row r="3774" spans="36:36">
      <c r="AJ3774" s="182"/>
    </row>
    <row r="3775" spans="36:36">
      <c r="AJ3775" s="182"/>
    </row>
    <row r="3776" spans="36:36">
      <c r="AJ3776" s="182"/>
    </row>
    <row r="3777" spans="36:36">
      <c r="AJ3777" s="182"/>
    </row>
    <row r="3778" spans="36:36">
      <c r="AJ3778" s="182"/>
    </row>
    <row r="3779" spans="36:36">
      <c r="AJ3779" s="182"/>
    </row>
    <row r="3780" spans="36:36">
      <c r="AJ3780" s="182"/>
    </row>
    <row r="3781" spans="36:36">
      <c r="AJ3781" s="182"/>
    </row>
    <row r="3782" spans="36:36">
      <c r="AJ3782" s="182"/>
    </row>
    <row r="3783" spans="36:36">
      <c r="AJ3783" s="182"/>
    </row>
    <row r="3784" spans="36:36">
      <c r="AJ3784" s="182"/>
    </row>
    <row r="3785" spans="36:36">
      <c r="AJ3785" s="182"/>
    </row>
    <row r="3786" spans="36:36">
      <c r="AJ3786" s="182"/>
    </row>
    <row r="3787" spans="36:36">
      <c r="AJ3787" s="182"/>
    </row>
    <row r="3788" spans="36:36">
      <c r="AJ3788" s="182"/>
    </row>
    <row r="3789" spans="36:36">
      <c r="AJ3789" s="182"/>
    </row>
    <row r="3790" spans="36:36">
      <c r="AJ3790" s="182"/>
    </row>
    <row r="3791" spans="36:36">
      <c r="AJ3791" s="182"/>
    </row>
    <row r="3792" spans="36:36">
      <c r="AJ3792" s="182"/>
    </row>
    <row r="3793" spans="36:36">
      <c r="AJ3793" s="182"/>
    </row>
    <row r="3794" spans="36:36">
      <c r="AJ3794" s="182"/>
    </row>
    <row r="3795" spans="36:36">
      <c r="AJ3795" s="182"/>
    </row>
    <row r="3796" spans="36:36">
      <c r="AJ3796" s="182"/>
    </row>
    <row r="3797" spans="36:36">
      <c r="AJ3797" s="182"/>
    </row>
    <row r="3798" spans="36:36">
      <c r="AJ3798" s="182"/>
    </row>
    <row r="3799" spans="36:36">
      <c r="AJ3799" s="182"/>
    </row>
    <row r="3800" spans="36:36">
      <c r="AJ3800" s="182"/>
    </row>
    <row r="3801" spans="36:36">
      <c r="AJ3801" s="182"/>
    </row>
    <row r="3802" spans="36:36">
      <c r="AJ3802" s="182"/>
    </row>
    <row r="3803" spans="36:36">
      <c r="AJ3803" s="182"/>
    </row>
    <row r="3804" spans="36:36">
      <c r="AJ3804" s="182"/>
    </row>
    <row r="3805" spans="36:36">
      <c r="AJ3805" s="182"/>
    </row>
    <row r="3806" spans="36:36">
      <c r="AJ3806" s="182"/>
    </row>
    <row r="3807" spans="36:36">
      <c r="AJ3807" s="182"/>
    </row>
    <row r="3808" spans="36:36">
      <c r="AJ3808" s="182"/>
    </row>
    <row r="3809" spans="36:36">
      <c r="AJ3809" s="182"/>
    </row>
    <row r="3810" spans="36:36">
      <c r="AJ3810" s="182"/>
    </row>
    <row r="3811" spans="36:36">
      <c r="AJ3811" s="182"/>
    </row>
    <row r="3812" spans="36:36">
      <c r="AJ3812" s="182"/>
    </row>
    <row r="3813" spans="36:36">
      <c r="AJ3813" s="182"/>
    </row>
    <row r="3814" spans="36:36">
      <c r="AJ3814" s="182"/>
    </row>
    <row r="3815" spans="36:36">
      <c r="AJ3815" s="182"/>
    </row>
    <row r="3816" spans="36:36">
      <c r="AJ3816" s="182"/>
    </row>
    <row r="3817" spans="36:36">
      <c r="AJ3817" s="182"/>
    </row>
    <row r="3818" spans="36:36">
      <c r="AJ3818" s="182"/>
    </row>
    <row r="3819" spans="36:36">
      <c r="AJ3819" s="182"/>
    </row>
    <row r="3820" spans="36:36">
      <c r="AJ3820" s="182"/>
    </row>
    <row r="3821" spans="36:36">
      <c r="AJ3821" s="182"/>
    </row>
    <row r="3822" spans="36:36">
      <c r="AJ3822" s="182"/>
    </row>
    <row r="3823" spans="36:36">
      <c r="AJ3823" s="182"/>
    </row>
    <row r="3824" spans="36:36">
      <c r="AJ3824" s="182"/>
    </row>
    <row r="3825" spans="36:36">
      <c r="AJ3825" s="182"/>
    </row>
    <row r="3826" spans="36:36">
      <c r="AJ3826" s="182"/>
    </row>
    <row r="3827" spans="36:36">
      <c r="AJ3827" s="182"/>
    </row>
    <row r="3828" spans="36:36">
      <c r="AJ3828" s="182"/>
    </row>
    <row r="3829" spans="36:36">
      <c r="AJ3829" s="182"/>
    </row>
    <row r="3830" spans="36:36">
      <c r="AJ3830" s="182"/>
    </row>
    <row r="3831" spans="36:36">
      <c r="AJ3831" s="182"/>
    </row>
    <row r="3832" spans="36:36">
      <c r="AJ3832" s="182"/>
    </row>
    <row r="3833" spans="36:36">
      <c r="AJ3833" s="182"/>
    </row>
    <row r="3834" spans="36:36">
      <c r="AJ3834" s="182"/>
    </row>
    <row r="3835" spans="36:36">
      <c r="AJ3835" s="182"/>
    </row>
    <row r="3836" spans="36:36">
      <c r="AJ3836" s="182"/>
    </row>
    <row r="3837" spans="36:36">
      <c r="AJ3837" s="182"/>
    </row>
    <row r="3838" spans="36:36">
      <c r="AJ3838" s="182"/>
    </row>
    <row r="3839" spans="36:36">
      <c r="AJ3839" s="182"/>
    </row>
    <row r="3840" spans="36:36">
      <c r="AJ3840" s="182"/>
    </row>
    <row r="3841" spans="36:36">
      <c r="AJ3841" s="182"/>
    </row>
    <row r="3842" spans="36:36">
      <c r="AJ3842" s="182"/>
    </row>
    <row r="3843" spans="36:36">
      <c r="AJ3843" s="182"/>
    </row>
    <row r="3844" spans="36:36">
      <c r="AJ3844" s="182"/>
    </row>
    <row r="3845" spans="36:36">
      <c r="AJ3845" s="182"/>
    </row>
    <row r="3846" spans="36:36">
      <c r="AJ3846" s="182"/>
    </row>
    <row r="3847" spans="36:36">
      <c r="AJ3847" s="182"/>
    </row>
    <row r="3848" spans="36:36">
      <c r="AJ3848" s="182"/>
    </row>
    <row r="3849" spans="36:36">
      <c r="AJ3849" s="182"/>
    </row>
    <row r="3850" spans="36:36">
      <c r="AJ3850" s="182"/>
    </row>
    <row r="3851" spans="36:36">
      <c r="AJ3851" s="182"/>
    </row>
    <row r="3852" spans="36:36">
      <c r="AJ3852" s="182"/>
    </row>
    <row r="3853" spans="36:36">
      <c r="AJ3853" s="182"/>
    </row>
    <row r="3854" spans="36:36">
      <c r="AJ3854" s="182"/>
    </row>
    <row r="3855" spans="36:36">
      <c r="AJ3855" s="182"/>
    </row>
    <row r="3856" spans="36:36">
      <c r="AJ3856" s="182"/>
    </row>
    <row r="3857" spans="36:36">
      <c r="AJ3857" s="182"/>
    </row>
    <row r="3858" spans="36:36">
      <c r="AJ3858" s="182"/>
    </row>
    <row r="3859" spans="36:36">
      <c r="AJ3859" s="182"/>
    </row>
    <row r="3860" spans="36:36">
      <c r="AJ3860" s="182"/>
    </row>
    <row r="3861" spans="36:36">
      <c r="AJ3861" s="182"/>
    </row>
    <row r="3862" spans="36:36">
      <c r="AJ3862" s="182"/>
    </row>
    <row r="3863" spans="36:36">
      <c r="AJ3863" s="182"/>
    </row>
    <row r="3864" spans="36:36">
      <c r="AJ3864" s="182"/>
    </row>
    <row r="3865" spans="36:36">
      <c r="AJ3865" s="182"/>
    </row>
    <row r="3866" spans="36:36">
      <c r="AJ3866" s="182"/>
    </row>
    <row r="3867" spans="36:36">
      <c r="AJ3867" s="182"/>
    </row>
    <row r="3868" spans="36:36">
      <c r="AJ3868" s="182"/>
    </row>
    <row r="3869" spans="36:36">
      <c r="AJ3869" s="182"/>
    </row>
    <row r="3870" spans="36:36">
      <c r="AJ3870" s="182"/>
    </row>
    <row r="3871" spans="36:36">
      <c r="AJ3871" s="182"/>
    </row>
    <row r="3872" spans="36:36">
      <c r="AJ3872" s="182"/>
    </row>
    <row r="3873" spans="36:36">
      <c r="AJ3873" s="182"/>
    </row>
    <row r="3874" spans="36:36">
      <c r="AJ3874" s="182"/>
    </row>
    <row r="3875" spans="36:36">
      <c r="AJ3875" s="182"/>
    </row>
    <row r="3876" spans="36:36">
      <c r="AJ3876" s="182"/>
    </row>
    <row r="3877" spans="36:36">
      <c r="AJ3877" s="182"/>
    </row>
    <row r="3878" spans="36:36">
      <c r="AJ3878" s="182"/>
    </row>
    <row r="3879" spans="36:36">
      <c r="AJ3879" s="182"/>
    </row>
    <row r="3880" spans="36:36">
      <c r="AJ3880" s="182"/>
    </row>
    <row r="3881" spans="36:36">
      <c r="AJ3881" s="182"/>
    </row>
    <row r="3882" spans="36:36">
      <c r="AJ3882" s="182"/>
    </row>
    <row r="3883" spans="36:36">
      <c r="AJ3883" s="182"/>
    </row>
    <row r="3884" spans="36:36">
      <c r="AJ3884" s="182"/>
    </row>
    <row r="3885" spans="36:36">
      <c r="AJ3885" s="182"/>
    </row>
    <row r="3886" spans="36:36">
      <c r="AJ3886" s="182"/>
    </row>
    <row r="3887" spans="36:36">
      <c r="AJ3887" s="182"/>
    </row>
    <row r="3888" spans="36:36">
      <c r="AJ3888" s="182"/>
    </row>
    <row r="3889" spans="36:36">
      <c r="AJ3889" s="182"/>
    </row>
    <row r="3890" spans="36:36">
      <c r="AJ3890" s="182"/>
    </row>
    <row r="3891" spans="36:36">
      <c r="AJ3891" s="182"/>
    </row>
    <row r="3892" spans="36:36">
      <c r="AJ3892" s="182"/>
    </row>
    <row r="3893" spans="36:36">
      <c r="AJ3893" s="182"/>
    </row>
    <row r="3894" spans="36:36">
      <c r="AJ3894" s="182"/>
    </row>
    <row r="3895" spans="36:36">
      <c r="AJ3895" s="182"/>
    </row>
    <row r="3896" spans="36:36">
      <c r="AJ3896" s="182"/>
    </row>
    <row r="3897" spans="36:36">
      <c r="AJ3897" s="182"/>
    </row>
    <row r="3898" spans="36:36">
      <c r="AJ3898" s="182"/>
    </row>
    <row r="3899" spans="36:36">
      <c r="AJ3899" s="182"/>
    </row>
    <row r="3900" spans="36:36">
      <c r="AJ3900" s="182"/>
    </row>
    <row r="3901" spans="36:36">
      <c r="AJ3901" s="182"/>
    </row>
    <row r="3902" spans="36:36">
      <c r="AJ3902" s="182"/>
    </row>
    <row r="3903" spans="36:36">
      <c r="AJ3903" s="182"/>
    </row>
    <row r="3904" spans="36:36">
      <c r="AJ3904" s="182"/>
    </row>
    <row r="3905" spans="36:36">
      <c r="AJ3905" s="182"/>
    </row>
    <row r="3906" spans="36:36">
      <c r="AJ3906" s="182"/>
    </row>
    <row r="3907" spans="36:36">
      <c r="AJ3907" s="182"/>
    </row>
    <row r="3908" spans="36:36">
      <c r="AJ3908" s="182"/>
    </row>
    <row r="3909" spans="36:36">
      <c r="AJ3909" s="182"/>
    </row>
    <row r="3910" spans="36:36">
      <c r="AJ3910" s="182"/>
    </row>
    <row r="3911" spans="36:36">
      <c r="AJ3911" s="182"/>
    </row>
    <row r="3912" spans="36:36">
      <c r="AJ3912" s="182"/>
    </row>
    <row r="3913" spans="36:36">
      <c r="AJ3913" s="182"/>
    </row>
    <row r="3914" spans="36:36">
      <c r="AJ3914" s="182"/>
    </row>
    <row r="3915" spans="36:36">
      <c r="AJ3915" s="182"/>
    </row>
    <row r="3916" spans="36:36">
      <c r="AJ3916" s="182"/>
    </row>
    <row r="3917" spans="36:36">
      <c r="AJ3917" s="182"/>
    </row>
    <row r="3918" spans="36:36">
      <c r="AJ3918" s="182"/>
    </row>
    <row r="3919" spans="36:36">
      <c r="AJ3919" s="182"/>
    </row>
    <row r="3920" spans="36:36">
      <c r="AJ3920" s="182"/>
    </row>
    <row r="3921" spans="36:36">
      <c r="AJ3921" s="182"/>
    </row>
    <row r="3922" spans="36:36">
      <c r="AJ3922" s="182"/>
    </row>
    <row r="3923" spans="36:36">
      <c r="AJ3923" s="182"/>
    </row>
    <row r="3924" spans="36:36">
      <c r="AJ3924" s="182"/>
    </row>
    <row r="3925" spans="36:36">
      <c r="AJ3925" s="182"/>
    </row>
    <row r="3926" spans="36:36">
      <c r="AJ3926" s="182"/>
    </row>
    <row r="3927" spans="36:36">
      <c r="AJ3927" s="182"/>
    </row>
    <row r="3928" spans="36:36">
      <c r="AJ3928" s="182"/>
    </row>
    <row r="3929" spans="36:36">
      <c r="AJ3929" s="182"/>
    </row>
    <row r="3930" spans="36:36">
      <c r="AJ3930" s="182"/>
    </row>
    <row r="3931" spans="36:36">
      <c r="AJ3931" s="182"/>
    </row>
    <row r="3932" spans="36:36">
      <c r="AJ3932" s="182"/>
    </row>
    <row r="3933" spans="36:36">
      <c r="AJ3933" s="182"/>
    </row>
    <row r="3934" spans="36:36">
      <c r="AJ3934" s="182"/>
    </row>
    <row r="3935" spans="36:36">
      <c r="AJ3935" s="182"/>
    </row>
    <row r="3936" spans="36:36">
      <c r="AJ3936" s="182"/>
    </row>
    <row r="3937" spans="36:36">
      <c r="AJ3937" s="182"/>
    </row>
    <row r="3938" spans="36:36">
      <c r="AJ3938" s="182"/>
    </row>
    <row r="3939" spans="36:36">
      <c r="AJ3939" s="182"/>
    </row>
    <row r="3940" spans="36:36">
      <c r="AJ3940" s="182"/>
    </row>
    <row r="3941" spans="36:36">
      <c r="AJ3941" s="182"/>
    </row>
    <row r="3942" spans="36:36">
      <c r="AJ3942" s="182"/>
    </row>
    <row r="3943" spans="36:36">
      <c r="AJ3943" s="182"/>
    </row>
    <row r="3944" spans="36:36">
      <c r="AJ3944" s="182"/>
    </row>
    <row r="3945" spans="36:36">
      <c r="AJ3945" s="182"/>
    </row>
    <row r="3946" spans="36:36">
      <c r="AJ3946" s="182"/>
    </row>
    <row r="3947" spans="36:36">
      <c r="AJ3947" s="182"/>
    </row>
    <row r="3948" spans="36:36">
      <c r="AJ3948" s="182"/>
    </row>
    <row r="3949" spans="36:36">
      <c r="AJ3949" s="182"/>
    </row>
    <row r="3950" spans="36:36">
      <c r="AJ3950" s="182"/>
    </row>
    <row r="3951" spans="36:36">
      <c r="AJ3951" s="182"/>
    </row>
    <row r="3952" spans="36:36">
      <c r="AJ3952" s="182"/>
    </row>
    <row r="3953" spans="36:36">
      <c r="AJ3953" s="182"/>
    </row>
    <row r="3954" spans="36:36">
      <c r="AJ3954" s="182"/>
    </row>
    <row r="3955" spans="36:36">
      <c r="AJ3955" s="182"/>
    </row>
    <row r="3956" spans="36:36">
      <c r="AJ3956" s="182"/>
    </row>
    <row r="3957" spans="36:36">
      <c r="AJ3957" s="182"/>
    </row>
    <row r="3958" spans="36:36">
      <c r="AJ3958" s="182"/>
    </row>
    <row r="3959" spans="36:36">
      <c r="AJ3959" s="182"/>
    </row>
    <row r="3960" spans="36:36">
      <c r="AJ3960" s="182"/>
    </row>
    <row r="3961" spans="36:36">
      <c r="AJ3961" s="182"/>
    </row>
    <row r="3962" spans="36:36">
      <c r="AJ3962" s="182"/>
    </row>
    <row r="3963" spans="36:36">
      <c r="AJ3963" s="182"/>
    </row>
    <row r="3964" spans="36:36">
      <c r="AJ3964" s="182"/>
    </row>
    <row r="3965" spans="36:36">
      <c r="AJ3965" s="182"/>
    </row>
    <row r="3966" spans="36:36">
      <c r="AJ3966" s="182"/>
    </row>
    <row r="3967" spans="36:36">
      <c r="AJ3967" s="182"/>
    </row>
    <row r="3968" spans="36:36">
      <c r="AJ3968" s="182"/>
    </row>
    <row r="3969" spans="36:36">
      <c r="AJ3969" s="182"/>
    </row>
    <row r="3970" spans="36:36">
      <c r="AJ3970" s="182"/>
    </row>
    <row r="3971" spans="36:36">
      <c r="AJ3971" s="182"/>
    </row>
    <row r="3972" spans="36:36">
      <c r="AJ3972" s="182"/>
    </row>
    <row r="3973" spans="36:36">
      <c r="AJ3973" s="182"/>
    </row>
    <row r="3974" spans="36:36">
      <c r="AJ3974" s="182"/>
    </row>
    <row r="3975" spans="36:36">
      <c r="AJ3975" s="182"/>
    </row>
    <row r="3976" spans="36:36">
      <c r="AJ3976" s="182"/>
    </row>
    <row r="3977" spans="36:36">
      <c r="AJ3977" s="182"/>
    </row>
    <row r="3978" spans="36:36">
      <c r="AJ3978" s="182"/>
    </row>
    <row r="3979" spans="36:36">
      <c r="AJ3979" s="182"/>
    </row>
    <row r="3980" spans="36:36">
      <c r="AJ3980" s="182"/>
    </row>
    <row r="3981" spans="36:36">
      <c r="AJ3981" s="182"/>
    </row>
    <row r="3982" spans="36:36">
      <c r="AJ3982" s="182"/>
    </row>
    <row r="3983" spans="36:36">
      <c r="AJ3983" s="182"/>
    </row>
    <row r="3984" spans="36:36">
      <c r="AJ3984" s="182"/>
    </row>
    <row r="3985" spans="36:36">
      <c r="AJ3985" s="182"/>
    </row>
    <row r="3986" spans="36:36">
      <c r="AJ3986" s="182"/>
    </row>
    <row r="3987" spans="36:36">
      <c r="AJ3987" s="182"/>
    </row>
    <row r="3988" spans="36:36">
      <c r="AJ3988" s="182"/>
    </row>
    <row r="3989" spans="36:36">
      <c r="AJ3989" s="182"/>
    </row>
    <row r="3990" spans="36:36">
      <c r="AJ3990" s="182"/>
    </row>
    <row r="3991" spans="36:36">
      <c r="AJ3991" s="182"/>
    </row>
    <row r="3992" spans="36:36">
      <c r="AJ3992" s="182"/>
    </row>
    <row r="3993" spans="36:36">
      <c r="AJ3993" s="182"/>
    </row>
    <row r="3994" spans="36:36">
      <c r="AJ3994" s="182"/>
    </row>
    <row r="3995" spans="36:36">
      <c r="AJ3995" s="182"/>
    </row>
    <row r="3996" spans="36:36">
      <c r="AJ3996" s="182"/>
    </row>
    <row r="3997" spans="36:36">
      <c r="AJ3997" s="182"/>
    </row>
    <row r="3998" spans="36:36">
      <c r="AJ3998" s="182"/>
    </row>
    <row r="3999" spans="36:36">
      <c r="AJ3999" s="182"/>
    </row>
    <row r="4000" spans="36:36">
      <c r="AJ4000" s="182"/>
    </row>
    <row r="4001" spans="36:36">
      <c r="AJ4001" s="182"/>
    </row>
    <row r="4002" spans="36:36">
      <c r="AJ4002" s="182"/>
    </row>
    <row r="4003" spans="36:36">
      <c r="AJ4003" s="182"/>
    </row>
    <row r="4004" spans="36:36">
      <c r="AJ4004" s="182"/>
    </row>
    <row r="4005" spans="36:36">
      <c r="AJ4005" s="182"/>
    </row>
    <row r="4006" spans="36:36">
      <c r="AJ4006" s="182"/>
    </row>
    <row r="4007" spans="36:36">
      <c r="AJ4007" s="182"/>
    </row>
    <row r="4008" spans="36:36">
      <c r="AJ4008" s="182"/>
    </row>
    <row r="4009" spans="36:36">
      <c r="AJ4009" s="182"/>
    </row>
    <row r="4010" spans="36:36">
      <c r="AJ4010" s="182"/>
    </row>
    <row r="4011" spans="36:36">
      <c r="AJ4011" s="182"/>
    </row>
    <row r="4012" spans="36:36">
      <c r="AJ4012" s="182"/>
    </row>
    <row r="4013" spans="36:36">
      <c r="AJ4013" s="182"/>
    </row>
    <row r="4014" spans="36:36">
      <c r="AJ4014" s="182"/>
    </row>
    <row r="4015" spans="36:36">
      <c r="AJ4015" s="182"/>
    </row>
    <row r="4016" spans="36:36">
      <c r="AJ4016" s="182"/>
    </row>
    <row r="4017" spans="36:36">
      <c r="AJ4017" s="182"/>
    </row>
    <row r="4018" spans="36:36">
      <c r="AJ4018" s="182"/>
    </row>
    <row r="4019" spans="36:36">
      <c r="AJ4019" s="182"/>
    </row>
    <row r="4020" spans="36:36">
      <c r="AJ4020" s="182"/>
    </row>
    <row r="4021" spans="36:36">
      <c r="AJ4021" s="182"/>
    </row>
    <row r="4022" spans="36:36">
      <c r="AJ4022" s="182"/>
    </row>
    <row r="4023" spans="36:36">
      <c r="AJ4023" s="182"/>
    </row>
    <row r="4024" spans="36:36">
      <c r="AJ4024" s="182"/>
    </row>
    <row r="4025" spans="36:36">
      <c r="AJ4025" s="182"/>
    </row>
    <row r="4026" spans="36:36">
      <c r="AJ4026" s="182"/>
    </row>
    <row r="4027" spans="36:36">
      <c r="AJ4027" s="182"/>
    </row>
    <row r="4028" spans="36:36">
      <c r="AJ4028" s="182"/>
    </row>
    <row r="4029" spans="36:36">
      <c r="AJ4029" s="182"/>
    </row>
    <row r="4030" spans="36:36">
      <c r="AJ4030" s="182"/>
    </row>
    <row r="4031" spans="36:36">
      <c r="AJ4031" s="182"/>
    </row>
    <row r="4032" spans="36:36">
      <c r="AJ4032" s="182"/>
    </row>
    <row r="4033" spans="36:36">
      <c r="AJ4033" s="182"/>
    </row>
    <row r="4034" spans="36:36">
      <c r="AJ4034" s="182"/>
    </row>
    <row r="4035" spans="36:36">
      <c r="AJ4035" s="182"/>
    </row>
    <row r="4036" spans="36:36">
      <c r="AJ4036" s="182"/>
    </row>
    <row r="4037" spans="36:36">
      <c r="AJ4037" s="182"/>
    </row>
    <row r="4038" spans="36:36">
      <c r="AJ4038" s="182"/>
    </row>
    <row r="4039" spans="36:36">
      <c r="AJ4039" s="182"/>
    </row>
    <row r="4040" spans="36:36">
      <c r="AJ4040" s="182"/>
    </row>
    <row r="4041" spans="36:36">
      <c r="AJ4041" s="182"/>
    </row>
    <row r="4042" spans="36:36">
      <c r="AJ4042" s="182"/>
    </row>
    <row r="4043" spans="36:36">
      <c r="AJ4043" s="182"/>
    </row>
    <row r="4044" spans="36:36">
      <c r="AJ4044" s="182"/>
    </row>
    <row r="4045" spans="36:36">
      <c r="AJ4045" s="182"/>
    </row>
    <row r="4046" spans="36:36">
      <c r="AJ4046" s="182"/>
    </row>
    <row r="4047" spans="36:36">
      <c r="AJ4047" s="182"/>
    </row>
    <row r="4048" spans="36:36">
      <c r="AJ4048" s="182"/>
    </row>
    <row r="4049" spans="36:36">
      <c r="AJ4049" s="182"/>
    </row>
    <row r="4050" spans="36:36">
      <c r="AJ4050" s="182"/>
    </row>
    <row r="4051" spans="36:36">
      <c r="AJ4051" s="182"/>
    </row>
    <row r="4052" spans="36:36">
      <c r="AJ4052" s="182"/>
    </row>
    <row r="4053" spans="36:36">
      <c r="AJ4053" s="182"/>
    </row>
    <row r="4054" spans="36:36">
      <c r="AJ4054" s="182"/>
    </row>
    <row r="4055" spans="36:36">
      <c r="AJ4055" s="182"/>
    </row>
    <row r="4056" spans="36:36">
      <c r="AJ4056" s="182"/>
    </row>
    <row r="4057" spans="36:36">
      <c r="AJ4057" s="182"/>
    </row>
    <row r="4058" spans="36:36">
      <c r="AJ4058" s="182"/>
    </row>
    <row r="4059" spans="36:36">
      <c r="AJ4059" s="182"/>
    </row>
    <row r="4060" spans="36:36">
      <c r="AJ4060" s="182"/>
    </row>
    <row r="4061" spans="36:36">
      <c r="AJ4061" s="182"/>
    </row>
    <row r="4062" spans="36:36">
      <c r="AJ4062" s="182"/>
    </row>
    <row r="4063" spans="36:36">
      <c r="AJ4063" s="182"/>
    </row>
    <row r="4064" spans="36:36">
      <c r="AJ4064" s="182"/>
    </row>
    <row r="4065" spans="36:36">
      <c r="AJ4065" s="182"/>
    </row>
    <row r="4066" spans="36:36">
      <c r="AJ4066" s="182"/>
    </row>
    <row r="4067" spans="36:36">
      <c r="AJ4067" s="182"/>
    </row>
    <row r="4068" spans="36:36">
      <c r="AJ4068" s="182"/>
    </row>
    <row r="4069" spans="36:36">
      <c r="AJ4069" s="182"/>
    </row>
    <row r="4070" spans="36:36">
      <c r="AJ4070" s="182"/>
    </row>
    <row r="4071" spans="36:36">
      <c r="AJ4071" s="182"/>
    </row>
    <row r="4072" spans="36:36">
      <c r="AJ4072" s="182"/>
    </row>
    <row r="4073" spans="36:36">
      <c r="AJ4073" s="182"/>
    </row>
    <row r="4074" spans="36:36">
      <c r="AJ4074" s="182"/>
    </row>
    <row r="4075" spans="36:36">
      <c r="AJ4075" s="182"/>
    </row>
    <row r="4076" spans="36:36">
      <c r="AJ4076" s="182"/>
    </row>
    <row r="4077" spans="36:36">
      <c r="AJ4077" s="182"/>
    </row>
    <row r="4078" spans="36:36">
      <c r="AJ4078" s="182"/>
    </row>
    <row r="4079" spans="36:36">
      <c r="AJ4079" s="182"/>
    </row>
    <row r="4080" spans="36:36">
      <c r="AJ4080" s="182"/>
    </row>
    <row r="4081" spans="36:36">
      <c r="AJ4081" s="182"/>
    </row>
    <row r="4082" spans="36:36">
      <c r="AJ4082" s="182"/>
    </row>
    <row r="4083" spans="36:36">
      <c r="AJ4083" s="182"/>
    </row>
    <row r="4084" spans="36:36">
      <c r="AJ4084" s="182"/>
    </row>
    <row r="4085" spans="36:36">
      <c r="AJ4085" s="182"/>
    </row>
    <row r="4086" spans="36:36">
      <c r="AJ4086" s="182"/>
    </row>
    <row r="4087" spans="36:36">
      <c r="AJ4087" s="182"/>
    </row>
    <row r="4088" spans="36:36">
      <c r="AJ4088" s="182"/>
    </row>
    <row r="4089" spans="36:36">
      <c r="AJ4089" s="182"/>
    </row>
    <row r="4090" spans="36:36">
      <c r="AJ4090" s="182"/>
    </row>
    <row r="4091" spans="36:36">
      <c r="AJ4091" s="182"/>
    </row>
    <row r="4092" spans="36:36">
      <c r="AJ4092" s="182"/>
    </row>
    <row r="4093" spans="36:36">
      <c r="AJ4093" s="182"/>
    </row>
    <row r="4094" spans="36:36">
      <c r="AJ4094" s="182"/>
    </row>
    <row r="4095" spans="36:36">
      <c r="AJ4095" s="182"/>
    </row>
    <row r="4096" spans="36:36">
      <c r="AJ4096" s="182"/>
    </row>
    <row r="4097" spans="36:36">
      <c r="AJ4097" s="182"/>
    </row>
    <row r="4098" spans="36:36">
      <c r="AJ4098" s="182"/>
    </row>
    <row r="4099" spans="36:36">
      <c r="AJ4099" s="182"/>
    </row>
    <row r="4100" spans="36:36">
      <c r="AJ4100" s="182"/>
    </row>
    <row r="4101" spans="36:36">
      <c r="AJ4101" s="182"/>
    </row>
    <row r="4102" spans="36:36">
      <c r="AJ4102" s="182"/>
    </row>
    <row r="4103" spans="36:36">
      <c r="AJ4103" s="182"/>
    </row>
    <row r="4104" spans="36:36">
      <c r="AJ4104" s="182"/>
    </row>
    <row r="4105" spans="36:36">
      <c r="AJ4105" s="182"/>
    </row>
    <row r="4106" spans="36:36">
      <c r="AJ4106" s="182"/>
    </row>
    <row r="4107" spans="36:36">
      <c r="AJ4107" s="182"/>
    </row>
    <row r="4108" spans="36:36">
      <c r="AJ4108" s="182"/>
    </row>
    <row r="4109" spans="36:36">
      <c r="AJ4109" s="182"/>
    </row>
    <row r="4110" spans="36:36">
      <c r="AJ4110" s="182"/>
    </row>
    <row r="4111" spans="36:36">
      <c r="AJ4111" s="182"/>
    </row>
    <row r="4112" spans="36:36">
      <c r="AJ4112" s="182"/>
    </row>
    <row r="4113" spans="36:36">
      <c r="AJ4113" s="182"/>
    </row>
    <row r="4114" spans="36:36">
      <c r="AJ4114" s="182"/>
    </row>
    <row r="4115" spans="36:36">
      <c r="AJ4115" s="182"/>
    </row>
    <row r="4116" spans="36:36">
      <c r="AJ4116" s="182"/>
    </row>
    <row r="4117" spans="36:36">
      <c r="AJ4117" s="182"/>
    </row>
    <row r="4118" spans="36:36">
      <c r="AJ4118" s="182"/>
    </row>
    <row r="4119" spans="36:36">
      <c r="AJ4119" s="182"/>
    </row>
    <row r="4120" spans="36:36">
      <c r="AJ4120" s="182"/>
    </row>
    <row r="4121" spans="36:36">
      <c r="AJ4121" s="182"/>
    </row>
    <row r="4122" spans="36:36">
      <c r="AJ4122" s="182"/>
    </row>
    <row r="4123" spans="36:36">
      <c r="AJ4123" s="182"/>
    </row>
    <row r="4124" spans="36:36">
      <c r="AJ4124" s="182"/>
    </row>
    <row r="4125" spans="36:36">
      <c r="AJ4125" s="182"/>
    </row>
    <row r="4126" spans="36:36">
      <c r="AJ4126" s="182"/>
    </row>
    <row r="4127" spans="36:36">
      <c r="AJ4127" s="182"/>
    </row>
    <row r="4128" spans="36:36">
      <c r="AJ4128" s="182"/>
    </row>
    <row r="4129" spans="36:36">
      <c r="AJ4129" s="182"/>
    </row>
    <row r="4130" spans="36:36">
      <c r="AJ4130" s="182"/>
    </row>
    <row r="4131" spans="36:36">
      <c r="AJ4131" s="182"/>
    </row>
    <row r="4132" spans="36:36">
      <c r="AJ4132" s="182"/>
    </row>
    <row r="4133" spans="36:36">
      <c r="AJ4133" s="182"/>
    </row>
    <row r="4134" spans="36:36">
      <c r="AJ4134" s="182"/>
    </row>
    <row r="4135" spans="36:36">
      <c r="AJ4135" s="182"/>
    </row>
    <row r="4136" spans="36:36">
      <c r="AJ4136" s="182"/>
    </row>
    <row r="4137" spans="36:36">
      <c r="AJ4137" s="182"/>
    </row>
    <row r="4138" spans="36:36">
      <c r="AJ4138" s="182"/>
    </row>
    <row r="4139" spans="36:36">
      <c r="AJ4139" s="182"/>
    </row>
    <row r="4140" spans="36:36">
      <c r="AJ4140" s="182"/>
    </row>
    <row r="4141" spans="36:36">
      <c r="AJ4141" s="182"/>
    </row>
    <row r="4142" spans="36:36">
      <c r="AJ4142" s="182"/>
    </row>
    <row r="4143" spans="36:36">
      <c r="AJ4143" s="182"/>
    </row>
    <row r="4144" spans="36:36">
      <c r="AJ4144" s="182"/>
    </row>
    <row r="4145" spans="36:36">
      <c r="AJ4145" s="182"/>
    </row>
    <row r="4146" spans="36:36">
      <c r="AJ4146" s="182"/>
    </row>
    <row r="4147" spans="36:36">
      <c r="AJ4147" s="182"/>
    </row>
    <row r="4148" spans="36:36">
      <c r="AJ4148" s="182"/>
    </row>
    <row r="4149" spans="36:36">
      <c r="AJ4149" s="182"/>
    </row>
    <row r="4150" spans="36:36">
      <c r="AJ4150" s="182"/>
    </row>
    <row r="4151" spans="36:36">
      <c r="AJ4151" s="182"/>
    </row>
    <row r="4152" spans="36:36">
      <c r="AJ4152" s="182"/>
    </row>
    <row r="4153" spans="36:36">
      <c r="AJ4153" s="182"/>
    </row>
    <row r="4154" spans="36:36">
      <c r="AJ4154" s="182"/>
    </row>
    <row r="4155" spans="36:36">
      <c r="AJ4155" s="182"/>
    </row>
    <row r="4156" spans="36:36">
      <c r="AJ4156" s="182"/>
    </row>
    <row r="4157" spans="36:36">
      <c r="AJ4157" s="182"/>
    </row>
    <row r="4158" spans="36:36">
      <c r="AJ4158" s="182"/>
    </row>
    <row r="4159" spans="36:36">
      <c r="AJ4159" s="182"/>
    </row>
    <row r="4160" spans="36:36">
      <c r="AJ4160" s="182"/>
    </row>
    <row r="4161" spans="36:36">
      <c r="AJ4161" s="182"/>
    </row>
    <row r="4162" spans="36:36">
      <c r="AJ4162" s="182"/>
    </row>
    <row r="4163" spans="36:36">
      <c r="AJ4163" s="182"/>
    </row>
    <row r="4164" spans="36:36">
      <c r="AJ4164" s="182"/>
    </row>
    <row r="4165" spans="36:36">
      <c r="AJ4165" s="182"/>
    </row>
    <row r="4166" spans="36:36">
      <c r="AJ4166" s="182"/>
    </row>
    <row r="4167" spans="36:36">
      <c r="AJ4167" s="182"/>
    </row>
    <row r="4168" spans="36:36">
      <c r="AJ4168" s="182"/>
    </row>
    <row r="4169" spans="36:36">
      <c r="AJ4169" s="182"/>
    </row>
    <row r="4170" spans="36:36">
      <c r="AJ4170" s="182"/>
    </row>
    <row r="4171" spans="36:36">
      <c r="AJ4171" s="182"/>
    </row>
    <row r="4172" spans="36:36">
      <c r="AJ4172" s="182"/>
    </row>
    <row r="4173" spans="36:36">
      <c r="AJ4173" s="182"/>
    </row>
    <row r="4174" spans="36:36">
      <c r="AJ4174" s="182"/>
    </row>
    <row r="4175" spans="36:36">
      <c r="AJ4175" s="182"/>
    </row>
    <row r="4176" spans="36:36">
      <c r="AJ4176" s="182"/>
    </row>
    <row r="4177" spans="36:36">
      <c r="AJ4177" s="182"/>
    </row>
    <row r="4178" spans="36:36">
      <c r="AJ4178" s="182"/>
    </row>
    <row r="4179" spans="36:36">
      <c r="AJ4179" s="182"/>
    </row>
    <row r="4180" spans="36:36">
      <c r="AJ4180" s="182"/>
    </row>
    <row r="4181" spans="36:36">
      <c r="AJ4181" s="182"/>
    </row>
    <row r="4182" spans="36:36">
      <c r="AJ4182" s="182"/>
    </row>
    <row r="4183" spans="36:36">
      <c r="AJ4183" s="182"/>
    </row>
    <row r="4184" spans="36:36">
      <c r="AJ4184" s="182"/>
    </row>
    <row r="4185" spans="36:36">
      <c r="AJ4185" s="182"/>
    </row>
    <row r="4186" spans="36:36">
      <c r="AJ4186" s="182"/>
    </row>
    <row r="4187" spans="36:36">
      <c r="AJ4187" s="182"/>
    </row>
    <row r="4188" spans="36:36">
      <c r="AJ4188" s="182"/>
    </row>
    <row r="4189" spans="36:36">
      <c r="AJ4189" s="182"/>
    </row>
    <row r="4190" spans="36:36">
      <c r="AJ4190" s="182"/>
    </row>
    <row r="4191" spans="36:36">
      <c r="AJ4191" s="182"/>
    </row>
    <row r="4192" spans="36:36">
      <c r="AJ4192" s="182"/>
    </row>
    <row r="4193" spans="36:36">
      <c r="AJ4193" s="182"/>
    </row>
    <row r="4194" spans="36:36">
      <c r="AJ4194" s="182"/>
    </row>
    <row r="4195" spans="36:36">
      <c r="AJ4195" s="182"/>
    </row>
    <row r="4196" spans="36:36">
      <c r="AJ4196" s="182"/>
    </row>
    <row r="4197" spans="36:36">
      <c r="AJ4197" s="182"/>
    </row>
    <row r="4198" spans="36:36">
      <c r="AJ4198" s="182"/>
    </row>
    <row r="4199" spans="36:36">
      <c r="AJ4199" s="182"/>
    </row>
    <row r="4200" spans="36:36">
      <c r="AJ4200" s="182"/>
    </row>
    <row r="4201" spans="36:36">
      <c r="AJ4201" s="182"/>
    </row>
    <row r="4202" spans="36:36">
      <c r="AJ4202" s="182"/>
    </row>
    <row r="4203" spans="36:36">
      <c r="AJ4203" s="182"/>
    </row>
    <row r="4204" spans="36:36">
      <c r="AJ4204" s="182"/>
    </row>
    <row r="4205" spans="36:36">
      <c r="AJ4205" s="182"/>
    </row>
    <row r="4206" spans="36:36">
      <c r="AJ4206" s="182"/>
    </row>
    <row r="4207" spans="36:36">
      <c r="AJ4207" s="182"/>
    </row>
    <row r="4208" spans="36:36">
      <c r="AJ4208" s="182"/>
    </row>
    <row r="4209" spans="36:36">
      <c r="AJ4209" s="182"/>
    </row>
    <row r="4210" spans="36:36">
      <c r="AJ4210" s="182"/>
    </row>
    <row r="4211" spans="36:36">
      <c r="AJ4211" s="182"/>
    </row>
    <row r="4212" spans="36:36">
      <c r="AJ4212" s="182"/>
    </row>
    <row r="4213" spans="36:36">
      <c r="AJ4213" s="182"/>
    </row>
    <row r="4214" spans="36:36">
      <c r="AJ4214" s="182"/>
    </row>
    <row r="4215" spans="36:36">
      <c r="AJ4215" s="182"/>
    </row>
    <row r="4216" spans="36:36">
      <c r="AJ4216" s="182"/>
    </row>
    <row r="4217" spans="36:36">
      <c r="AJ4217" s="182"/>
    </row>
    <row r="4218" spans="36:36">
      <c r="AJ4218" s="182"/>
    </row>
    <row r="4219" spans="36:36">
      <c r="AJ4219" s="182"/>
    </row>
    <row r="4220" spans="36:36">
      <c r="AJ4220" s="182"/>
    </row>
    <row r="4221" spans="36:36">
      <c r="AJ4221" s="182"/>
    </row>
    <row r="4222" spans="36:36">
      <c r="AJ4222" s="182"/>
    </row>
    <row r="4223" spans="36:36">
      <c r="AJ4223" s="182"/>
    </row>
    <row r="4224" spans="36:36">
      <c r="AJ4224" s="182"/>
    </row>
    <row r="4225" spans="36:36">
      <c r="AJ4225" s="182"/>
    </row>
    <row r="4226" spans="36:36">
      <c r="AJ4226" s="182"/>
    </row>
    <row r="4227" spans="36:36">
      <c r="AJ4227" s="182"/>
    </row>
    <row r="4228" spans="36:36">
      <c r="AJ4228" s="182"/>
    </row>
    <row r="4229" spans="36:36">
      <c r="AJ4229" s="182"/>
    </row>
    <row r="4230" spans="36:36">
      <c r="AJ4230" s="182"/>
    </row>
    <row r="4231" spans="36:36">
      <c r="AJ4231" s="182"/>
    </row>
    <row r="4232" spans="36:36">
      <c r="AJ4232" s="182"/>
    </row>
    <row r="4233" spans="36:36">
      <c r="AJ4233" s="182"/>
    </row>
    <row r="4234" spans="36:36">
      <c r="AJ4234" s="182"/>
    </row>
    <row r="4235" spans="36:36">
      <c r="AJ4235" s="182"/>
    </row>
    <row r="4236" spans="36:36">
      <c r="AJ4236" s="182"/>
    </row>
    <row r="4237" spans="36:36">
      <c r="AJ4237" s="182"/>
    </row>
    <row r="4238" spans="36:36">
      <c r="AJ4238" s="182"/>
    </row>
    <row r="4239" spans="36:36">
      <c r="AJ4239" s="182"/>
    </row>
    <row r="4240" spans="36:36">
      <c r="AJ4240" s="182"/>
    </row>
    <row r="4241" spans="36:36">
      <c r="AJ4241" s="182"/>
    </row>
    <row r="4242" spans="36:36">
      <c r="AJ4242" s="182"/>
    </row>
    <row r="4243" spans="36:36">
      <c r="AJ4243" s="182"/>
    </row>
    <row r="4244" spans="36:36">
      <c r="AJ4244" s="182"/>
    </row>
    <row r="4245" spans="36:36">
      <c r="AJ4245" s="182"/>
    </row>
    <row r="4246" spans="36:36">
      <c r="AJ4246" s="182"/>
    </row>
    <row r="4247" spans="36:36">
      <c r="AJ4247" s="182"/>
    </row>
    <row r="4248" spans="36:36">
      <c r="AJ4248" s="182"/>
    </row>
    <row r="4249" spans="36:36">
      <c r="AJ4249" s="182"/>
    </row>
    <row r="4250" spans="36:36">
      <c r="AJ4250" s="182"/>
    </row>
    <row r="4251" spans="36:36">
      <c r="AJ4251" s="182"/>
    </row>
    <row r="4252" spans="36:36">
      <c r="AJ4252" s="182"/>
    </row>
    <row r="4253" spans="36:36">
      <c r="AJ4253" s="182"/>
    </row>
    <row r="4254" spans="36:36">
      <c r="AJ4254" s="182"/>
    </row>
    <row r="4255" spans="36:36">
      <c r="AJ4255" s="182"/>
    </row>
    <row r="4256" spans="36:36">
      <c r="AJ4256" s="182"/>
    </row>
    <row r="4257" spans="36:36">
      <c r="AJ4257" s="182"/>
    </row>
    <row r="4258" spans="36:36">
      <c r="AJ4258" s="182"/>
    </row>
    <row r="4259" spans="36:36">
      <c r="AJ4259" s="182"/>
    </row>
    <row r="4260" spans="36:36">
      <c r="AJ4260" s="182"/>
    </row>
    <row r="4261" spans="36:36">
      <c r="AJ4261" s="182"/>
    </row>
    <row r="4262" spans="36:36">
      <c r="AJ4262" s="182"/>
    </row>
    <row r="4263" spans="36:36">
      <c r="AJ4263" s="182"/>
    </row>
    <row r="4264" spans="36:36">
      <c r="AJ4264" s="182"/>
    </row>
    <row r="4265" spans="36:36">
      <c r="AJ4265" s="182"/>
    </row>
    <row r="4266" spans="36:36">
      <c r="AJ4266" s="182"/>
    </row>
    <row r="4267" spans="36:36">
      <c r="AJ4267" s="182"/>
    </row>
    <row r="4268" spans="36:36">
      <c r="AJ4268" s="182"/>
    </row>
    <row r="4269" spans="36:36">
      <c r="AJ4269" s="182"/>
    </row>
    <row r="4270" spans="36:36">
      <c r="AJ4270" s="182"/>
    </row>
    <row r="4271" spans="36:36">
      <c r="AJ4271" s="182"/>
    </row>
    <row r="4272" spans="36:36">
      <c r="AJ4272" s="182"/>
    </row>
    <row r="4273" spans="36:36">
      <c r="AJ4273" s="182"/>
    </row>
    <row r="4274" spans="36:36">
      <c r="AJ4274" s="182"/>
    </row>
    <row r="4275" spans="36:36">
      <c r="AJ4275" s="182"/>
    </row>
    <row r="4276" spans="36:36">
      <c r="AJ4276" s="182"/>
    </row>
    <row r="4277" spans="36:36">
      <c r="AJ4277" s="182"/>
    </row>
    <row r="4278" spans="36:36">
      <c r="AJ4278" s="182"/>
    </row>
    <row r="4279" spans="36:36">
      <c r="AJ4279" s="182"/>
    </row>
    <row r="4280" spans="36:36">
      <c r="AJ4280" s="182"/>
    </row>
    <row r="4281" spans="36:36">
      <c r="AJ4281" s="182"/>
    </row>
    <row r="4282" spans="36:36">
      <c r="AJ4282" s="182"/>
    </row>
    <row r="4283" spans="36:36">
      <c r="AJ4283" s="182"/>
    </row>
    <row r="4284" spans="36:36">
      <c r="AJ4284" s="182"/>
    </row>
    <row r="4285" spans="36:36">
      <c r="AJ4285" s="182"/>
    </row>
    <row r="4286" spans="36:36">
      <c r="AJ4286" s="182"/>
    </row>
    <row r="4287" spans="36:36">
      <c r="AJ4287" s="182"/>
    </row>
    <row r="4288" spans="36:36">
      <c r="AJ4288" s="182"/>
    </row>
    <row r="4289" spans="36:36">
      <c r="AJ4289" s="182"/>
    </row>
    <row r="4290" spans="36:36">
      <c r="AJ4290" s="182"/>
    </row>
    <row r="4291" spans="36:36">
      <c r="AJ4291" s="182"/>
    </row>
    <row r="4292" spans="36:36">
      <c r="AJ4292" s="182"/>
    </row>
    <row r="4293" spans="36:36">
      <c r="AJ4293" s="182"/>
    </row>
    <row r="4294" spans="36:36">
      <c r="AJ4294" s="182"/>
    </row>
    <row r="4295" spans="36:36">
      <c r="AJ4295" s="182"/>
    </row>
    <row r="4296" spans="36:36">
      <c r="AJ4296" s="182"/>
    </row>
    <row r="4297" spans="36:36">
      <c r="AJ4297" s="182"/>
    </row>
    <row r="4298" spans="36:36">
      <c r="AJ4298" s="182"/>
    </row>
    <row r="4299" spans="36:36">
      <c r="AJ4299" s="182"/>
    </row>
    <row r="4300" spans="36:36">
      <c r="AJ4300" s="182"/>
    </row>
    <row r="4301" spans="36:36">
      <c r="AJ4301" s="182"/>
    </row>
    <row r="4302" spans="36:36">
      <c r="AJ4302" s="182"/>
    </row>
    <row r="4303" spans="36:36">
      <c r="AJ4303" s="182"/>
    </row>
    <row r="4304" spans="36:36">
      <c r="AJ4304" s="182"/>
    </row>
    <row r="4305" spans="36:36">
      <c r="AJ4305" s="182"/>
    </row>
    <row r="4306" spans="36:36">
      <c r="AJ4306" s="182"/>
    </row>
    <row r="4307" spans="36:36">
      <c r="AJ4307" s="182"/>
    </row>
    <row r="4308" spans="36:36">
      <c r="AJ4308" s="182"/>
    </row>
    <row r="4309" spans="36:36">
      <c r="AJ4309" s="182"/>
    </row>
    <row r="4310" spans="36:36">
      <c r="AJ4310" s="182"/>
    </row>
    <row r="4311" spans="36:36">
      <c r="AJ4311" s="182"/>
    </row>
    <row r="4312" spans="36:36">
      <c r="AJ4312" s="182"/>
    </row>
    <row r="4313" spans="36:36">
      <c r="AJ4313" s="182"/>
    </row>
    <row r="4314" spans="36:36">
      <c r="AJ4314" s="182"/>
    </row>
    <row r="4315" spans="36:36">
      <c r="AJ4315" s="182"/>
    </row>
    <row r="4316" spans="36:36">
      <c r="AJ4316" s="182"/>
    </row>
    <row r="4317" spans="36:36">
      <c r="AJ4317" s="182"/>
    </row>
    <row r="4318" spans="36:36">
      <c r="AJ4318" s="182"/>
    </row>
    <row r="4319" spans="36:36">
      <c r="AJ4319" s="182"/>
    </row>
    <row r="4320" spans="36:36">
      <c r="AJ4320" s="182"/>
    </row>
    <row r="4321" spans="36:36">
      <c r="AJ4321" s="182"/>
    </row>
    <row r="4322" spans="36:36">
      <c r="AJ4322" s="182"/>
    </row>
    <row r="4323" spans="36:36">
      <c r="AJ4323" s="182"/>
    </row>
    <row r="4324" spans="36:36">
      <c r="AJ4324" s="182"/>
    </row>
    <row r="4325" spans="36:36">
      <c r="AJ4325" s="182"/>
    </row>
    <row r="4326" spans="36:36">
      <c r="AJ4326" s="182"/>
    </row>
    <row r="4327" spans="36:36">
      <c r="AJ4327" s="182"/>
    </row>
    <row r="4328" spans="36:36">
      <c r="AJ4328" s="182"/>
    </row>
    <row r="4329" spans="36:36">
      <c r="AJ4329" s="182"/>
    </row>
    <row r="4330" spans="36:36">
      <c r="AJ4330" s="182"/>
    </row>
    <row r="4331" spans="36:36">
      <c r="AJ4331" s="182"/>
    </row>
    <row r="4332" spans="36:36">
      <c r="AJ4332" s="182"/>
    </row>
    <row r="4333" spans="36:36">
      <c r="AJ4333" s="182"/>
    </row>
    <row r="4334" spans="36:36">
      <c r="AJ4334" s="182"/>
    </row>
    <row r="4335" spans="36:36">
      <c r="AJ4335" s="182"/>
    </row>
    <row r="4336" spans="36:36">
      <c r="AJ4336" s="182"/>
    </row>
    <row r="4337" spans="36:36">
      <c r="AJ4337" s="182"/>
    </row>
    <row r="4338" spans="36:36">
      <c r="AJ4338" s="182"/>
    </row>
    <row r="4339" spans="36:36">
      <c r="AJ4339" s="182"/>
    </row>
    <row r="4340" spans="36:36">
      <c r="AJ4340" s="182"/>
    </row>
    <row r="4341" spans="36:36">
      <c r="AJ4341" s="182"/>
    </row>
    <row r="4342" spans="36:36">
      <c r="AJ4342" s="182"/>
    </row>
    <row r="4343" spans="36:36">
      <c r="AJ4343" s="182"/>
    </row>
    <row r="4344" spans="36:36">
      <c r="AJ4344" s="182"/>
    </row>
    <row r="4345" spans="36:36">
      <c r="AJ4345" s="182"/>
    </row>
    <row r="4346" spans="36:36">
      <c r="AJ4346" s="182"/>
    </row>
    <row r="4347" spans="36:36">
      <c r="AJ4347" s="182"/>
    </row>
    <row r="4348" spans="36:36">
      <c r="AJ4348" s="182"/>
    </row>
    <row r="4349" spans="36:36">
      <c r="AJ4349" s="182"/>
    </row>
    <row r="4350" spans="36:36">
      <c r="AJ4350" s="182"/>
    </row>
    <row r="4351" spans="36:36">
      <c r="AJ4351" s="182"/>
    </row>
    <row r="4352" spans="36:36">
      <c r="AJ4352" s="182"/>
    </row>
    <row r="4353" spans="36:36">
      <c r="AJ4353" s="182"/>
    </row>
    <row r="4354" spans="36:36">
      <c r="AJ4354" s="182"/>
    </row>
    <row r="4355" spans="36:36">
      <c r="AJ4355" s="182"/>
    </row>
    <row r="4356" spans="36:36">
      <c r="AJ4356" s="182"/>
    </row>
    <row r="4357" spans="36:36">
      <c r="AJ4357" s="182"/>
    </row>
    <row r="4358" spans="36:36">
      <c r="AJ4358" s="182"/>
    </row>
    <row r="4359" spans="36:36">
      <c r="AJ4359" s="182"/>
    </row>
    <row r="4360" spans="36:36">
      <c r="AJ4360" s="182"/>
    </row>
    <row r="4361" spans="36:36">
      <c r="AJ4361" s="182"/>
    </row>
    <row r="4362" spans="36:36">
      <c r="AJ4362" s="182"/>
    </row>
    <row r="4363" spans="36:36">
      <c r="AJ4363" s="182"/>
    </row>
    <row r="4364" spans="36:36">
      <c r="AJ4364" s="182"/>
    </row>
    <row r="4365" spans="36:36">
      <c r="AJ4365" s="182"/>
    </row>
    <row r="4366" spans="36:36">
      <c r="AJ4366" s="182"/>
    </row>
    <row r="4367" spans="36:36">
      <c r="AJ4367" s="182"/>
    </row>
    <row r="4368" spans="36:36">
      <c r="AJ4368" s="182"/>
    </row>
    <row r="4369" spans="36:36">
      <c r="AJ4369" s="182"/>
    </row>
    <row r="4370" spans="36:36">
      <c r="AJ4370" s="182"/>
    </row>
    <row r="4371" spans="36:36">
      <c r="AJ4371" s="182"/>
    </row>
    <row r="4372" spans="36:36">
      <c r="AJ4372" s="182"/>
    </row>
    <row r="4373" spans="36:36">
      <c r="AJ4373" s="182"/>
    </row>
    <row r="4374" spans="36:36">
      <c r="AJ4374" s="182"/>
    </row>
    <row r="4375" spans="36:36">
      <c r="AJ4375" s="182"/>
    </row>
    <row r="4376" spans="36:36">
      <c r="AJ4376" s="182"/>
    </row>
    <row r="4377" spans="36:36">
      <c r="AJ4377" s="182"/>
    </row>
    <row r="4378" spans="36:36">
      <c r="AJ4378" s="182"/>
    </row>
    <row r="4379" spans="36:36">
      <c r="AJ4379" s="182"/>
    </row>
    <row r="4380" spans="36:36">
      <c r="AJ4380" s="182"/>
    </row>
    <row r="4381" spans="36:36">
      <c r="AJ4381" s="182"/>
    </row>
    <row r="4382" spans="36:36">
      <c r="AJ4382" s="182"/>
    </row>
    <row r="4383" spans="36:36">
      <c r="AJ4383" s="182"/>
    </row>
    <row r="4384" spans="36:36">
      <c r="AJ4384" s="182"/>
    </row>
    <row r="4385" spans="36:36">
      <c r="AJ4385" s="182"/>
    </row>
    <row r="4386" spans="36:36">
      <c r="AJ4386" s="182"/>
    </row>
    <row r="4387" spans="36:36">
      <c r="AJ4387" s="182"/>
    </row>
    <row r="4388" spans="36:36">
      <c r="AJ4388" s="182"/>
    </row>
    <row r="4389" spans="36:36">
      <c r="AJ4389" s="182"/>
    </row>
    <row r="4390" spans="36:36">
      <c r="AJ4390" s="182"/>
    </row>
    <row r="4391" spans="36:36">
      <c r="AJ4391" s="182"/>
    </row>
    <row r="4392" spans="36:36">
      <c r="AJ4392" s="182"/>
    </row>
    <row r="4393" spans="36:36">
      <c r="AJ4393" s="182"/>
    </row>
    <row r="4394" spans="36:36">
      <c r="AJ4394" s="182"/>
    </row>
    <row r="4395" spans="36:36">
      <c r="AJ4395" s="182"/>
    </row>
    <row r="4396" spans="36:36">
      <c r="AJ4396" s="182"/>
    </row>
    <row r="4397" spans="36:36">
      <c r="AJ4397" s="182"/>
    </row>
    <row r="4398" spans="36:36">
      <c r="AJ4398" s="182"/>
    </row>
    <row r="4399" spans="36:36">
      <c r="AJ4399" s="182"/>
    </row>
    <row r="4400" spans="36:36">
      <c r="AJ4400" s="182"/>
    </row>
    <row r="4401" spans="36:36">
      <c r="AJ4401" s="182"/>
    </row>
    <row r="4402" spans="36:36">
      <c r="AJ4402" s="182"/>
    </row>
    <row r="4403" spans="36:36">
      <c r="AJ4403" s="182"/>
    </row>
    <row r="4404" spans="36:36">
      <c r="AJ4404" s="182"/>
    </row>
    <row r="4405" spans="36:36">
      <c r="AJ4405" s="182"/>
    </row>
    <row r="4406" spans="36:36">
      <c r="AJ4406" s="182"/>
    </row>
    <row r="4407" spans="36:36">
      <c r="AJ4407" s="182"/>
    </row>
    <row r="4408" spans="36:36">
      <c r="AJ4408" s="182"/>
    </row>
    <row r="4409" spans="36:36">
      <c r="AJ4409" s="182"/>
    </row>
    <row r="4410" spans="36:36">
      <c r="AJ4410" s="182"/>
    </row>
    <row r="4411" spans="36:36">
      <c r="AJ4411" s="182"/>
    </row>
    <row r="4412" spans="36:36">
      <c r="AJ4412" s="182"/>
    </row>
    <row r="4413" spans="36:36">
      <c r="AJ4413" s="182"/>
    </row>
    <row r="4414" spans="36:36">
      <c r="AJ4414" s="182"/>
    </row>
    <row r="4415" spans="36:36">
      <c r="AJ4415" s="182"/>
    </row>
    <row r="4416" spans="36:36">
      <c r="AJ4416" s="182"/>
    </row>
    <row r="4417" spans="36:36">
      <c r="AJ4417" s="182"/>
    </row>
    <row r="4418" spans="36:36">
      <c r="AJ4418" s="182"/>
    </row>
    <row r="4419" spans="36:36">
      <c r="AJ4419" s="182"/>
    </row>
    <row r="4420" spans="36:36">
      <c r="AJ4420" s="182"/>
    </row>
    <row r="4421" spans="36:36">
      <c r="AJ4421" s="182"/>
    </row>
    <row r="4422" spans="36:36">
      <c r="AJ4422" s="182"/>
    </row>
    <row r="4423" spans="36:36">
      <c r="AJ4423" s="182"/>
    </row>
    <row r="4424" spans="36:36">
      <c r="AJ4424" s="182"/>
    </row>
    <row r="4425" spans="36:36">
      <c r="AJ4425" s="182"/>
    </row>
    <row r="4426" spans="36:36">
      <c r="AJ4426" s="182"/>
    </row>
    <row r="4427" spans="36:36">
      <c r="AJ4427" s="182"/>
    </row>
    <row r="4428" spans="36:36">
      <c r="AJ4428" s="182"/>
    </row>
    <row r="4429" spans="36:36">
      <c r="AJ4429" s="182"/>
    </row>
    <row r="4430" spans="36:36">
      <c r="AJ4430" s="182"/>
    </row>
    <row r="4431" spans="36:36">
      <c r="AJ4431" s="182"/>
    </row>
    <row r="4432" spans="36:36">
      <c r="AJ4432" s="182"/>
    </row>
    <row r="4433" spans="36:36">
      <c r="AJ4433" s="182"/>
    </row>
    <row r="4434" spans="36:36">
      <c r="AJ4434" s="182"/>
    </row>
    <row r="4435" spans="36:36">
      <c r="AJ4435" s="182"/>
    </row>
    <row r="4436" spans="36:36">
      <c r="AJ4436" s="182"/>
    </row>
    <row r="4437" spans="36:36">
      <c r="AJ4437" s="182"/>
    </row>
    <row r="4438" spans="36:36">
      <c r="AJ4438" s="182"/>
    </row>
    <row r="4439" spans="36:36">
      <c r="AJ4439" s="182"/>
    </row>
    <row r="4440" spans="36:36">
      <c r="AJ4440" s="182"/>
    </row>
    <row r="4441" spans="36:36">
      <c r="AJ4441" s="182"/>
    </row>
    <row r="4442" spans="36:36">
      <c r="AJ4442" s="182"/>
    </row>
    <row r="4443" spans="36:36">
      <c r="AJ4443" s="182"/>
    </row>
    <row r="4444" spans="36:36">
      <c r="AJ4444" s="182"/>
    </row>
    <row r="4445" spans="36:36">
      <c r="AJ4445" s="182"/>
    </row>
    <row r="4446" spans="36:36">
      <c r="AJ4446" s="182"/>
    </row>
    <row r="4447" spans="36:36">
      <c r="AJ4447" s="182"/>
    </row>
    <row r="4448" spans="36:36">
      <c r="AJ4448" s="182"/>
    </row>
    <row r="4449" spans="36:36">
      <c r="AJ4449" s="182"/>
    </row>
    <row r="4450" spans="36:36">
      <c r="AJ4450" s="182"/>
    </row>
    <row r="4451" spans="36:36">
      <c r="AJ4451" s="182"/>
    </row>
    <row r="4452" spans="36:36">
      <c r="AJ4452" s="182"/>
    </row>
    <row r="4453" spans="36:36">
      <c r="AJ4453" s="182"/>
    </row>
    <row r="4454" spans="36:36">
      <c r="AJ4454" s="182"/>
    </row>
    <row r="4455" spans="36:36">
      <c r="AJ4455" s="182"/>
    </row>
    <row r="4456" spans="36:36">
      <c r="AJ4456" s="182"/>
    </row>
    <row r="4457" spans="36:36">
      <c r="AJ4457" s="182"/>
    </row>
    <row r="4458" spans="36:36">
      <c r="AJ4458" s="182"/>
    </row>
    <row r="4459" spans="36:36">
      <c r="AJ4459" s="182"/>
    </row>
    <row r="4460" spans="36:36">
      <c r="AJ4460" s="182"/>
    </row>
    <row r="4461" spans="36:36">
      <c r="AJ4461" s="182"/>
    </row>
    <row r="4462" spans="36:36">
      <c r="AJ4462" s="182"/>
    </row>
    <row r="4463" spans="36:36">
      <c r="AJ4463" s="182"/>
    </row>
    <row r="4464" spans="36:36">
      <c r="AJ4464" s="182"/>
    </row>
    <row r="4465" spans="36:36">
      <c r="AJ4465" s="182"/>
    </row>
    <row r="4466" spans="36:36">
      <c r="AJ4466" s="182"/>
    </row>
    <row r="4467" spans="36:36">
      <c r="AJ4467" s="182"/>
    </row>
    <row r="4468" spans="36:36">
      <c r="AJ4468" s="182"/>
    </row>
    <row r="4469" spans="36:36">
      <c r="AJ4469" s="182"/>
    </row>
    <row r="4470" spans="36:36">
      <c r="AJ4470" s="182"/>
    </row>
    <row r="4471" spans="36:36">
      <c r="AJ4471" s="182"/>
    </row>
    <row r="4472" spans="36:36">
      <c r="AJ4472" s="182"/>
    </row>
    <row r="4473" spans="36:36">
      <c r="AJ4473" s="182"/>
    </row>
    <row r="4474" spans="36:36">
      <c r="AJ4474" s="182"/>
    </row>
    <row r="4475" spans="36:36">
      <c r="AJ4475" s="182"/>
    </row>
    <row r="4476" spans="36:36">
      <c r="AJ4476" s="182"/>
    </row>
    <row r="4477" spans="36:36">
      <c r="AJ4477" s="182"/>
    </row>
    <row r="4478" spans="36:36">
      <c r="AJ4478" s="182"/>
    </row>
    <row r="4479" spans="36:36">
      <c r="AJ4479" s="182"/>
    </row>
    <row r="4480" spans="36:36">
      <c r="AJ4480" s="182"/>
    </row>
    <row r="4481" spans="36:36">
      <c r="AJ4481" s="182"/>
    </row>
    <row r="4482" spans="36:36">
      <c r="AJ4482" s="182"/>
    </row>
    <row r="4483" spans="36:36">
      <c r="AJ4483" s="182"/>
    </row>
    <row r="4484" spans="36:36">
      <c r="AJ4484" s="182"/>
    </row>
    <row r="4485" spans="36:36">
      <c r="AJ4485" s="182"/>
    </row>
    <row r="4486" spans="36:36">
      <c r="AJ4486" s="182"/>
    </row>
    <row r="4487" spans="36:36">
      <c r="AJ4487" s="182"/>
    </row>
    <row r="4488" spans="36:36">
      <c r="AJ4488" s="182"/>
    </row>
    <row r="4489" spans="36:36">
      <c r="AJ4489" s="182"/>
    </row>
    <row r="4490" spans="36:36">
      <c r="AJ4490" s="182"/>
    </row>
    <row r="4491" spans="36:36">
      <c r="AJ4491" s="182"/>
    </row>
    <row r="4492" spans="36:36">
      <c r="AJ4492" s="182"/>
    </row>
    <row r="4493" spans="36:36">
      <c r="AJ4493" s="182"/>
    </row>
    <row r="4494" spans="36:36">
      <c r="AJ4494" s="182"/>
    </row>
    <row r="4495" spans="36:36">
      <c r="AJ4495" s="182"/>
    </row>
    <row r="4496" spans="36:36">
      <c r="AJ4496" s="182"/>
    </row>
    <row r="4497" spans="36:36">
      <c r="AJ4497" s="182"/>
    </row>
    <row r="4498" spans="36:36">
      <c r="AJ4498" s="182"/>
    </row>
    <row r="4499" spans="36:36">
      <c r="AJ4499" s="182"/>
    </row>
    <row r="4500" spans="36:36">
      <c r="AJ4500" s="182"/>
    </row>
    <row r="4501" spans="36:36">
      <c r="AJ4501" s="182"/>
    </row>
    <row r="4502" spans="36:36">
      <c r="AJ4502" s="182"/>
    </row>
    <row r="4503" spans="36:36">
      <c r="AJ4503" s="182"/>
    </row>
    <row r="4504" spans="36:36">
      <c r="AJ4504" s="182"/>
    </row>
    <row r="4505" spans="36:36">
      <c r="AJ4505" s="182"/>
    </row>
    <row r="4506" spans="36:36">
      <c r="AJ4506" s="182"/>
    </row>
    <row r="4507" spans="36:36">
      <c r="AJ4507" s="182"/>
    </row>
    <row r="4508" spans="36:36">
      <c r="AJ4508" s="182"/>
    </row>
    <row r="4509" spans="36:36">
      <c r="AJ4509" s="182"/>
    </row>
    <row r="4510" spans="36:36">
      <c r="AJ4510" s="182"/>
    </row>
    <row r="4511" spans="36:36">
      <c r="AJ4511" s="182"/>
    </row>
    <row r="4512" spans="36:36">
      <c r="AJ4512" s="182"/>
    </row>
    <row r="4513" spans="36:36">
      <c r="AJ4513" s="182"/>
    </row>
    <row r="4514" spans="36:36">
      <c r="AJ4514" s="182"/>
    </row>
    <row r="4515" spans="36:36">
      <c r="AJ4515" s="182"/>
    </row>
    <row r="4516" spans="36:36">
      <c r="AJ4516" s="182"/>
    </row>
    <row r="4517" spans="36:36">
      <c r="AJ4517" s="182"/>
    </row>
    <row r="4518" spans="36:36">
      <c r="AJ4518" s="182"/>
    </row>
    <row r="4519" spans="36:36">
      <c r="AJ4519" s="182"/>
    </row>
    <row r="4520" spans="36:36">
      <c r="AJ4520" s="182"/>
    </row>
    <row r="4521" spans="36:36">
      <c r="AJ4521" s="182"/>
    </row>
    <row r="4522" spans="36:36">
      <c r="AJ4522" s="182"/>
    </row>
    <row r="4523" spans="36:36">
      <c r="AJ4523" s="182"/>
    </row>
    <row r="4524" spans="36:36">
      <c r="AJ4524" s="182"/>
    </row>
    <row r="4525" spans="36:36">
      <c r="AJ4525" s="182"/>
    </row>
    <row r="4526" spans="36:36">
      <c r="AJ4526" s="182"/>
    </row>
    <row r="4527" spans="36:36">
      <c r="AJ4527" s="182"/>
    </row>
    <row r="4528" spans="36:36">
      <c r="AJ4528" s="182"/>
    </row>
    <row r="4529" spans="36:36">
      <c r="AJ4529" s="182"/>
    </row>
    <row r="4530" spans="36:36">
      <c r="AJ4530" s="182"/>
    </row>
    <row r="4531" spans="36:36">
      <c r="AJ4531" s="182"/>
    </row>
    <row r="4532" spans="36:36">
      <c r="AJ4532" s="182"/>
    </row>
    <row r="4533" spans="36:36">
      <c r="AJ4533" s="182"/>
    </row>
    <row r="4534" spans="36:36">
      <c r="AJ4534" s="182"/>
    </row>
    <row r="4535" spans="36:36">
      <c r="AJ4535" s="182"/>
    </row>
    <row r="4536" spans="36:36">
      <c r="AJ4536" s="182"/>
    </row>
    <row r="4537" spans="36:36">
      <c r="AJ4537" s="182"/>
    </row>
    <row r="4538" spans="36:36">
      <c r="AJ4538" s="182"/>
    </row>
    <row r="4539" spans="36:36">
      <c r="AJ4539" s="182"/>
    </row>
    <row r="4540" spans="36:36">
      <c r="AJ4540" s="182"/>
    </row>
    <row r="4541" spans="36:36">
      <c r="AJ4541" s="182"/>
    </row>
    <row r="4542" spans="36:36">
      <c r="AJ4542" s="182"/>
    </row>
    <row r="4543" spans="36:36">
      <c r="AJ4543" s="182"/>
    </row>
    <row r="4544" spans="36:36">
      <c r="AJ4544" s="182"/>
    </row>
    <row r="4545" spans="36:36">
      <c r="AJ4545" s="182"/>
    </row>
    <row r="4546" spans="36:36">
      <c r="AJ4546" s="182"/>
    </row>
    <row r="4547" spans="36:36">
      <c r="AJ4547" s="182"/>
    </row>
    <row r="4548" spans="36:36">
      <c r="AJ4548" s="182"/>
    </row>
    <row r="4549" spans="36:36">
      <c r="AJ4549" s="182"/>
    </row>
    <row r="4550" spans="36:36">
      <c r="AJ4550" s="182"/>
    </row>
    <row r="4551" spans="36:36">
      <c r="AJ4551" s="182"/>
    </row>
    <row r="4552" spans="36:36">
      <c r="AJ4552" s="182"/>
    </row>
    <row r="4553" spans="36:36">
      <c r="AJ4553" s="182"/>
    </row>
    <row r="4554" spans="36:36">
      <c r="AJ4554" s="182"/>
    </row>
    <row r="4555" spans="36:36">
      <c r="AJ4555" s="182"/>
    </row>
    <row r="4556" spans="36:36">
      <c r="AJ4556" s="182"/>
    </row>
    <row r="4557" spans="36:36">
      <c r="AJ4557" s="182"/>
    </row>
    <row r="4558" spans="36:36">
      <c r="AJ4558" s="182"/>
    </row>
    <row r="4559" spans="36:36">
      <c r="AJ4559" s="182"/>
    </row>
    <row r="4560" spans="36:36">
      <c r="AJ4560" s="182"/>
    </row>
    <row r="4561" spans="36:36">
      <c r="AJ4561" s="182"/>
    </row>
    <row r="4562" spans="36:36">
      <c r="AJ4562" s="182"/>
    </row>
    <row r="4563" spans="36:36">
      <c r="AJ4563" s="182"/>
    </row>
    <row r="4564" spans="36:36">
      <c r="AJ4564" s="182"/>
    </row>
    <row r="4565" spans="36:36">
      <c r="AJ4565" s="182"/>
    </row>
    <row r="4566" spans="36:36">
      <c r="AJ4566" s="182"/>
    </row>
    <row r="4567" spans="36:36">
      <c r="AJ4567" s="182"/>
    </row>
    <row r="4568" spans="36:36">
      <c r="AJ4568" s="182"/>
    </row>
    <row r="4569" spans="36:36">
      <c r="AJ4569" s="182"/>
    </row>
    <row r="4570" spans="36:36">
      <c r="AJ4570" s="182"/>
    </row>
    <row r="4571" spans="36:36">
      <c r="AJ4571" s="182"/>
    </row>
    <row r="4572" spans="36:36">
      <c r="AJ4572" s="182"/>
    </row>
    <row r="4573" spans="36:36">
      <c r="AJ4573" s="182"/>
    </row>
    <row r="4574" spans="36:36">
      <c r="AJ4574" s="182"/>
    </row>
    <row r="4575" spans="36:36">
      <c r="AJ4575" s="182"/>
    </row>
    <row r="4576" spans="36:36">
      <c r="AJ4576" s="182"/>
    </row>
    <row r="4577" spans="36:36">
      <c r="AJ4577" s="182"/>
    </row>
    <row r="4578" spans="36:36">
      <c r="AJ4578" s="182"/>
    </row>
    <row r="4579" spans="36:36">
      <c r="AJ4579" s="182"/>
    </row>
    <row r="4580" spans="36:36">
      <c r="AJ4580" s="182"/>
    </row>
    <row r="4581" spans="36:36">
      <c r="AJ4581" s="182"/>
    </row>
    <row r="4582" spans="36:36">
      <c r="AJ4582" s="182"/>
    </row>
    <row r="4583" spans="36:36">
      <c r="AJ4583" s="182"/>
    </row>
    <row r="4584" spans="36:36">
      <c r="AJ4584" s="182"/>
    </row>
    <row r="4585" spans="36:36">
      <c r="AJ4585" s="182"/>
    </row>
    <row r="4586" spans="36:36">
      <c r="AJ4586" s="182"/>
    </row>
    <row r="4587" spans="36:36">
      <c r="AJ4587" s="182"/>
    </row>
    <row r="4588" spans="36:36">
      <c r="AJ4588" s="182"/>
    </row>
    <row r="4589" spans="36:36">
      <c r="AJ4589" s="182"/>
    </row>
    <row r="4590" spans="36:36">
      <c r="AJ4590" s="182"/>
    </row>
    <row r="4591" spans="36:36">
      <c r="AJ4591" s="182"/>
    </row>
    <row r="4592" spans="36:36">
      <c r="AJ4592" s="182"/>
    </row>
    <row r="4593" spans="36:36">
      <c r="AJ4593" s="182"/>
    </row>
    <row r="4594" spans="36:36">
      <c r="AJ4594" s="182"/>
    </row>
    <row r="4595" spans="36:36">
      <c r="AJ4595" s="182"/>
    </row>
    <row r="4596" spans="36:36">
      <c r="AJ4596" s="182"/>
    </row>
    <row r="4597" spans="36:36">
      <c r="AJ4597" s="182"/>
    </row>
    <row r="4598" spans="36:36">
      <c r="AJ4598" s="182"/>
    </row>
    <row r="4599" spans="36:36">
      <c r="AJ4599" s="182"/>
    </row>
    <row r="4600" spans="36:36">
      <c r="AJ4600" s="182"/>
    </row>
    <row r="4601" spans="36:36">
      <c r="AJ4601" s="182"/>
    </row>
    <row r="4602" spans="36:36">
      <c r="AJ4602" s="182"/>
    </row>
    <row r="4603" spans="36:36">
      <c r="AJ4603" s="182"/>
    </row>
    <row r="4604" spans="36:36">
      <c r="AJ4604" s="182"/>
    </row>
    <row r="4605" spans="36:36">
      <c r="AJ4605" s="182"/>
    </row>
    <row r="4606" spans="36:36">
      <c r="AJ4606" s="182"/>
    </row>
    <row r="4607" spans="36:36">
      <c r="AJ4607" s="182"/>
    </row>
    <row r="4608" spans="36:36">
      <c r="AJ4608" s="182"/>
    </row>
    <row r="4609" spans="36:36">
      <c r="AJ4609" s="182"/>
    </row>
    <row r="4610" spans="36:36">
      <c r="AJ4610" s="182"/>
    </row>
    <row r="4611" spans="36:36">
      <c r="AJ4611" s="182"/>
    </row>
    <row r="4612" spans="36:36">
      <c r="AJ4612" s="182"/>
    </row>
    <row r="4613" spans="36:36">
      <c r="AJ4613" s="182"/>
    </row>
    <row r="4614" spans="36:36">
      <c r="AJ4614" s="182"/>
    </row>
    <row r="4615" spans="36:36">
      <c r="AJ4615" s="182"/>
    </row>
    <row r="4616" spans="36:36">
      <c r="AJ4616" s="182"/>
    </row>
    <row r="4617" spans="36:36">
      <c r="AJ4617" s="182"/>
    </row>
    <row r="4618" spans="36:36">
      <c r="AJ4618" s="182"/>
    </row>
    <row r="4619" spans="36:36">
      <c r="AJ4619" s="182"/>
    </row>
    <row r="4620" spans="36:36">
      <c r="AJ4620" s="182"/>
    </row>
    <row r="4621" spans="36:36">
      <c r="AJ4621" s="182"/>
    </row>
    <row r="4622" spans="36:36">
      <c r="AJ4622" s="182"/>
    </row>
    <row r="4623" spans="36:36">
      <c r="AJ4623" s="182"/>
    </row>
    <row r="4624" spans="36:36">
      <c r="AJ4624" s="182"/>
    </row>
    <row r="4625" spans="36:36">
      <c r="AJ4625" s="182"/>
    </row>
    <row r="4626" spans="36:36">
      <c r="AJ4626" s="182"/>
    </row>
    <row r="4627" spans="36:36">
      <c r="AJ4627" s="182"/>
    </row>
    <row r="4628" spans="36:36">
      <c r="AJ4628" s="182"/>
    </row>
    <row r="4629" spans="36:36">
      <c r="AJ4629" s="182"/>
    </row>
    <row r="4630" spans="36:36">
      <c r="AJ4630" s="182"/>
    </row>
    <row r="4631" spans="36:36">
      <c r="AJ4631" s="182"/>
    </row>
    <row r="4632" spans="36:36">
      <c r="AJ4632" s="182"/>
    </row>
    <row r="4633" spans="36:36">
      <c r="AJ4633" s="182"/>
    </row>
    <row r="4634" spans="36:36">
      <c r="AJ4634" s="182"/>
    </row>
    <row r="4635" spans="36:36">
      <c r="AJ4635" s="182"/>
    </row>
    <row r="4636" spans="36:36">
      <c r="AJ4636" s="182"/>
    </row>
    <row r="4637" spans="36:36">
      <c r="AJ4637" s="182"/>
    </row>
    <row r="4638" spans="36:36">
      <c r="AJ4638" s="182"/>
    </row>
    <row r="4639" spans="36:36">
      <c r="AJ4639" s="182"/>
    </row>
    <row r="4640" spans="36:36">
      <c r="AJ4640" s="182"/>
    </row>
    <row r="4641" spans="36:36">
      <c r="AJ4641" s="182"/>
    </row>
    <row r="4642" spans="36:36">
      <c r="AJ4642" s="182"/>
    </row>
    <row r="4643" spans="36:36">
      <c r="AJ4643" s="182"/>
    </row>
    <row r="4644" spans="36:36">
      <c r="AJ4644" s="182"/>
    </row>
    <row r="4645" spans="36:36">
      <c r="AJ4645" s="182"/>
    </row>
    <row r="4646" spans="36:36">
      <c r="AJ4646" s="182"/>
    </row>
    <row r="4647" spans="36:36">
      <c r="AJ4647" s="182"/>
    </row>
    <row r="4648" spans="36:36">
      <c r="AJ4648" s="182"/>
    </row>
    <row r="4649" spans="36:36">
      <c r="AJ4649" s="182"/>
    </row>
    <row r="4650" spans="36:36">
      <c r="AJ4650" s="182"/>
    </row>
    <row r="4651" spans="36:36">
      <c r="AJ4651" s="182"/>
    </row>
    <row r="4652" spans="36:36">
      <c r="AJ4652" s="182"/>
    </row>
    <row r="4653" spans="36:36">
      <c r="AJ4653" s="182"/>
    </row>
    <row r="4654" spans="36:36">
      <c r="AJ4654" s="182"/>
    </row>
    <row r="4655" spans="36:36">
      <c r="AJ4655" s="182"/>
    </row>
    <row r="4656" spans="36:36">
      <c r="AJ4656" s="182"/>
    </row>
    <row r="4657" spans="36:36">
      <c r="AJ4657" s="182"/>
    </row>
    <row r="4658" spans="36:36">
      <c r="AJ4658" s="182"/>
    </row>
    <row r="4659" spans="36:36">
      <c r="AJ4659" s="182"/>
    </row>
    <row r="4660" spans="36:36">
      <c r="AJ4660" s="182"/>
    </row>
    <row r="4661" spans="36:36">
      <c r="AJ4661" s="182"/>
    </row>
    <row r="4662" spans="36:36">
      <c r="AJ4662" s="182"/>
    </row>
    <row r="4663" spans="36:36">
      <c r="AJ4663" s="182"/>
    </row>
    <row r="4664" spans="36:36">
      <c r="AJ4664" s="182"/>
    </row>
    <row r="4665" spans="36:36">
      <c r="AJ4665" s="182"/>
    </row>
    <row r="4666" spans="36:36">
      <c r="AJ4666" s="182"/>
    </row>
    <row r="4667" spans="36:36">
      <c r="AJ4667" s="182"/>
    </row>
    <row r="4668" spans="36:36">
      <c r="AJ4668" s="182"/>
    </row>
    <row r="4669" spans="36:36">
      <c r="AJ4669" s="182"/>
    </row>
    <row r="4670" spans="36:36">
      <c r="AJ4670" s="182"/>
    </row>
    <row r="4671" spans="36:36">
      <c r="AJ4671" s="182"/>
    </row>
    <row r="4672" spans="36:36">
      <c r="AJ4672" s="182"/>
    </row>
    <row r="4673" spans="36:36">
      <c r="AJ4673" s="182"/>
    </row>
    <row r="4674" spans="36:36">
      <c r="AJ4674" s="182"/>
    </row>
    <row r="4675" spans="36:36">
      <c r="AJ4675" s="182"/>
    </row>
    <row r="4676" spans="36:36">
      <c r="AJ4676" s="182"/>
    </row>
    <row r="4677" spans="36:36">
      <c r="AJ4677" s="182"/>
    </row>
    <row r="4678" spans="36:36">
      <c r="AJ4678" s="182"/>
    </row>
    <row r="4679" spans="36:36">
      <c r="AJ4679" s="182"/>
    </row>
    <row r="4680" spans="36:36">
      <c r="AJ4680" s="182"/>
    </row>
    <row r="4681" spans="36:36">
      <c r="AJ4681" s="182"/>
    </row>
    <row r="4682" spans="36:36">
      <c r="AJ4682" s="182"/>
    </row>
    <row r="4683" spans="36:36">
      <c r="AJ4683" s="182"/>
    </row>
    <row r="4684" spans="36:36">
      <c r="AJ4684" s="182"/>
    </row>
    <row r="4685" spans="36:36">
      <c r="AJ4685" s="182"/>
    </row>
    <row r="4686" spans="36:36">
      <c r="AJ4686" s="182"/>
    </row>
    <row r="4687" spans="36:36">
      <c r="AJ4687" s="182"/>
    </row>
    <row r="4688" spans="36:36">
      <c r="AJ4688" s="182"/>
    </row>
    <row r="4689" spans="36:36">
      <c r="AJ4689" s="182"/>
    </row>
    <row r="4690" spans="36:36">
      <c r="AJ4690" s="182"/>
    </row>
    <row r="4691" spans="36:36">
      <c r="AJ4691" s="182"/>
    </row>
    <row r="4692" spans="36:36">
      <c r="AJ4692" s="182"/>
    </row>
    <row r="4693" spans="36:36">
      <c r="AJ4693" s="182"/>
    </row>
    <row r="4694" spans="36:36">
      <c r="AJ4694" s="182"/>
    </row>
    <row r="4695" spans="36:36">
      <c r="AJ4695" s="182"/>
    </row>
    <row r="4696" spans="36:36">
      <c r="AJ4696" s="182"/>
    </row>
    <row r="4697" spans="36:36">
      <c r="AJ4697" s="182"/>
    </row>
    <row r="4698" spans="36:36">
      <c r="AJ4698" s="182"/>
    </row>
    <row r="4699" spans="36:36">
      <c r="AJ4699" s="182"/>
    </row>
    <row r="4700" spans="36:36">
      <c r="AJ4700" s="182"/>
    </row>
    <row r="4701" spans="36:36">
      <c r="AJ4701" s="182"/>
    </row>
    <row r="4702" spans="36:36">
      <c r="AJ4702" s="182"/>
    </row>
    <row r="4703" spans="36:36">
      <c r="AJ4703" s="182"/>
    </row>
    <row r="4704" spans="36:36">
      <c r="AJ4704" s="182"/>
    </row>
    <row r="4705" spans="36:36">
      <c r="AJ4705" s="182"/>
    </row>
    <row r="4706" spans="36:36">
      <c r="AJ4706" s="182"/>
    </row>
    <row r="4707" spans="36:36">
      <c r="AJ4707" s="182"/>
    </row>
    <row r="4708" spans="36:36">
      <c r="AJ4708" s="182"/>
    </row>
    <row r="4709" spans="36:36">
      <c r="AJ4709" s="182"/>
    </row>
    <row r="4710" spans="36:36">
      <c r="AJ4710" s="182"/>
    </row>
    <row r="4711" spans="36:36">
      <c r="AJ4711" s="182"/>
    </row>
    <row r="4712" spans="36:36">
      <c r="AJ4712" s="182"/>
    </row>
    <row r="4713" spans="36:36">
      <c r="AJ4713" s="182"/>
    </row>
    <row r="4714" spans="36:36">
      <c r="AJ4714" s="182"/>
    </row>
    <row r="4715" spans="36:36">
      <c r="AJ4715" s="182"/>
    </row>
    <row r="4716" spans="36:36">
      <c r="AJ4716" s="182"/>
    </row>
    <row r="4717" spans="36:36">
      <c r="AJ4717" s="182"/>
    </row>
    <row r="4718" spans="36:36">
      <c r="AJ4718" s="182"/>
    </row>
    <row r="4719" spans="36:36">
      <c r="AJ4719" s="182"/>
    </row>
    <row r="4720" spans="36:36">
      <c r="AJ4720" s="182"/>
    </row>
    <row r="4721" spans="36:36">
      <c r="AJ4721" s="182"/>
    </row>
    <row r="4722" spans="36:36">
      <c r="AJ4722" s="182"/>
    </row>
    <row r="4723" spans="36:36">
      <c r="AJ4723" s="182"/>
    </row>
    <row r="4724" spans="36:36">
      <c r="AJ4724" s="182"/>
    </row>
    <row r="4725" spans="36:36">
      <c r="AJ4725" s="182"/>
    </row>
    <row r="4726" spans="36:36">
      <c r="AJ4726" s="182"/>
    </row>
    <row r="4727" spans="36:36">
      <c r="AJ4727" s="182"/>
    </row>
    <row r="4728" spans="36:36">
      <c r="AJ4728" s="182"/>
    </row>
    <row r="4729" spans="36:36">
      <c r="AJ4729" s="182"/>
    </row>
    <row r="4730" spans="36:36">
      <c r="AJ4730" s="182"/>
    </row>
    <row r="4731" spans="36:36">
      <c r="AJ4731" s="182"/>
    </row>
    <row r="4732" spans="36:36">
      <c r="AJ4732" s="182"/>
    </row>
    <row r="4733" spans="36:36">
      <c r="AJ4733" s="182"/>
    </row>
    <row r="4734" spans="36:36">
      <c r="AJ4734" s="182"/>
    </row>
    <row r="4735" spans="36:36">
      <c r="AJ4735" s="182"/>
    </row>
    <row r="4736" spans="36:36">
      <c r="AJ4736" s="182"/>
    </row>
    <row r="4737" spans="36:36">
      <c r="AJ4737" s="182"/>
    </row>
    <row r="4738" spans="36:36">
      <c r="AJ4738" s="182"/>
    </row>
    <row r="4739" spans="36:36">
      <c r="AJ4739" s="182"/>
    </row>
    <row r="4740" spans="36:36">
      <c r="AJ4740" s="182"/>
    </row>
    <row r="4741" spans="36:36">
      <c r="AJ4741" s="182"/>
    </row>
    <row r="4742" spans="36:36">
      <c r="AJ4742" s="182"/>
    </row>
    <row r="4743" spans="36:36">
      <c r="AJ4743" s="182"/>
    </row>
    <row r="4744" spans="36:36">
      <c r="AJ4744" s="182"/>
    </row>
    <row r="4745" spans="36:36">
      <c r="AJ4745" s="182"/>
    </row>
    <row r="4746" spans="36:36">
      <c r="AJ4746" s="182"/>
    </row>
    <row r="4747" spans="36:36">
      <c r="AJ4747" s="182"/>
    </row>
    <row r="4748" spans="36:36">
      <c r="AJ4748" s="182"/>
    </row>
    <row r="4749" spans="36:36">
      <c r="AJ4749" s="182"/>
    </row>
    <row r="4750" spans="36:36">
      <c r="AJ4750" s="182"/>
    </row>
    <row r="4751" spans="36:36">
      <c r="AJ4751" s="182"/>
    </row>
    <row r="4752" spans="36:36">
      <c r="AJ4752" s="182"/>
    </row>
    <row r="4753" spans="36:36">
      <c r="AJ4753" s="182"/>
    </row>
    <row r="4754" spans="36:36">
      <c r="AJ4754" s="182"/>
    </row>
    <row r="4755" spans="36:36">
      <c r="AJ4755" s="182"/>
    </row>
    <row r="4756" spans="36:36">
      <c r="AJ4756" s="182"/>
    </row>
    <row r="4757" spans="36:36">
      <c r="AJ4757" s="182"/>
    </row>
    <row r="4758" spans="36:36">
      <c r="AJ4758" s="182"/>
    </row>
    <row r="4759" spans="36:36">
      <c r="AJ4759" s="182"/>
    </row>
    <row r="4760" spans="36:36">
      <c r="AJ4760" s="182"/>
    </row>
    <row r="4761" spans="36:36">
      <c r="AJ4761" s="182"/>
    </row>
    <row r="4762" spans="36:36">
      <c r="AJ4762" s="182"/>
    </row>
    <row r="4763" spans="36:36">
      <c r="AJ4763" s="182"/>
    </row>
    <row r="4764" spans="36:36">
      <c r="AJ4764" s="182"/>
    </row>
    <row r="4765" spans="36:36">
      <c r="AJ4765" s="182"/>
    </row>
    <row r="4766" spans="36:36">
      <c r="AJ4766" s="182"/>
    </row>
    <row r="4767" spans="36:36">
      <c r="AJ4767" s="182"/>
    </row>
    <row r="4768" spans="36:36">
      <c r="AJ4768" s="182"/>
    </row>
    <row r="4769" spans="36:36">
      <c r="AJ4769" s="182"/>
    </row>
    <row r="4770" spans="36:36">
      <c r="AJ4770" s="182"/>
    </row>
    <row r="4771" spans="36:36">
      <c r="AJ4771" s="182"/>
    </row>
    <row r="4772" spans="36:36">
      <c r="AJ4772" s="182"/>
    </row>
    <row r="4773" spans="36:36">
      <c r="AJ4773" s="182"/>
    </row>
    <row r="4774" spans="36:36">
      <c r="AJ4774" s="182"/>
    </row>
    <row r="4775" spans="36:36">
      <c r="AJ4775" s="182"/>
    </row>
    <row r="4776" spans="36:36">
      <c r="AJ4776" s="182"/>
    </row>
    <row r="4777" spans="36:36">
      <c r="AJ4777" s="182"/>
    </row>
    <row r="4778" spans="36:36">
      <c r="AJ4778" s="182"/>
    </row>
    <row r="4779" spans="36:36">
      <c r="AJ4779" s="182"/>
    </row>
    <row r="4780" spans="36:36">
      <c r="AJ4780" s="182"/>
    </row>
    <row r="4781" spans="36:36">
      <c r="AJ4781" s="182"/>
    </row>
    <row r="4782" spans="36:36">
      <c r="AJ4782" s="182"/>
    </row>
    <row r="4783" spans="36:36">
      <c r="AJ4783" s="182"/>
    </row>
    <row r="4784" spans="36:36">
      <c r="AJ4784" s="182"/>
    </row>
    <row r="4785" spans="36:36">
      <c r="AJ4785" s="182"/>
    </row>
    <row r="4786" spans="36:36">
      <c r="AJ4786" s="182"/>
    </row>
    <row r="4787" spans="36:36">
      <c r="AJ4787" s="182"/>
    </row>
    <row r="4788" spans="36:36">
      <c r="AJ4788" s="182"/>
    </row>
    <row r="4789" spans="36:36">
      <c r="AJ4789" s="182"/>
    </row>
    <row r="4790" spans="36:36">
      <c r="AJ4790" s="182"/>
    </row>
    <row r="4791" spans="36:36">
      <c r="AJ4791" s="182"/>
    </row>
    <row r="4792" spans="36:36">
      <c r="AJ4792" s="182"/>
    </row>
    <row r="4793" spans="36:36">
      <c r="AJ4793" s="182"/>
    </row>
    <row r="4794" spans="36:36">
      <c r="AJ4794" s="182"/>
    </row>
    <row r="4795" spans="36:36">
      <c r="AJ4795" s="182"/>
    </row>
    <row r="4796" spans="36:36">
      <c r="AJ4796" s="182"/>
    </row>
    <row r="4797" spans="36:36">
      <c r="AJ4797" s="182"/>
    </row>
    <row r="4798" spans="36:36">
      <c r="AJ4798" s="182"/>
    </row>
    <row r="4799" spans="36:36">
      <c r="AJ4799" s="182"/>
    </row>
    <row r="4800" spans="36:36">
      <c r="AJ4800" s="182"/>
    </row>
    <row r="4801" spans="36:36">
      <c r="AJ4801" s="182"/>
    </row>
    <row r="4802" spans="36:36">
      <c r="AJ4802" s="182"/>
    </row>
    <row r="4803" spans="36:36">
      <c r="AJ4803" s="182"/>
    </row>
    <row r="4804" spans="36:36">
      <c r="AJ4804" s="182"/>
    </row>
    <row r="4805" spans="36:36">
      <c r="AJ4805" s="182"/>
    </row>
    <row r="4806" spans="36:36">
      <c r="AJ4806" s="182"/>
    </row>
    <row r="4807" spans="36:36">
      <c r="AJ4807" s="182"/>
    </row>
    <row r="4808" spans="36:36">
      <c r="AJ4808" s="182"/>
    </row>
    <row r="4809" spans="36:36">
      <c r="AJ4809" s="182"/>
    </row>
    <row r="4810" spans="36:36">
      <c r="AJ4810" s="182"/>
    </row>
    <row r="4811" spans="36:36">
      <c r="AJ4811" s="182"/>
    </row>
    <row r="4812" spans="36:36">
      <c r="AJ4812" s="182"/>
    </row>
    <row r="4813" spans="36:36">
      <c r="AJ4813" s="182"/>
    </row>
    <row r="4814" spans="36:36">
      <c r="AJ4814" s="182"/>
    </row>
    <row r="4815" spans="36:36">
      <c r="AJ4815" s="182"/>
    </row>
    <row r="4816" spans="36:36">
      <c r="AJ4816" s="182"/>
    </row>
    <row r="4817" spans="36:36">
      <c r="AJ4817" s="182"/>
    </row>
    <row r="4818" spans="36:36">
      <c r="AJ4818" s="182"/>
    </row>
    <row r="4819" spans="36:36">
      <c r="AJ4819" s="182"/>
    </row>
    <row r="4820" spans="36:36">
      <c r="AJ4820" s="182"/>
    </row>
    <row r="4821" spans="36:36">
      <c r="AJ4821" s="182"/>
    </row>
    <row r="4822" spans="36:36">
      <c r="AJ4822" s="182"/>
    </row>
    <row r="4823" spans="36:36">
      <c r="AJ4823" s="182"/>
    </row>
    <row r="4824" spans="36:36">
      <c r="AJ4824" s="182"/>
    </row>
    <row r="4825" spans="36:36">
      <c r="AJ4825" s="182"/>
    </row>
    <row r="4826" spans="36:36">
      <c r="AJ4826" s="182"/>
    </row>
    <row r="4827" spans="36:36">
      <c r="AJ4827" s="182"/>
    </row>
    <row r="4828" spans="36:36">
      <c r="AJ4828" s="182"/>
    </row>
    <row r="4829" spans="36:36">
      <c r="AJ4829" s="182"/>
    </row>
    <row r="4830" spans="36:36">
      <c r="AJ4830" s="182"/>
    </row>
    <row r="4831" spans="36:36">
      <c r="AJ4831" s="182"/>
    </row>
    <row r="4832" spans="36:36">
      <c r="AJ4832" s="182"/>
    </row>
    <row r="4833" spans="36:36">
      <c r="AJ4833" s="182"/>
    </row>
    <row r="4834" spans="36:36">
      <c r="AJ4834" s="182"/>
    </row>
    <row r="4835" spans="36:36">
      <c r="AJ4835" s="182"/>
    </row>
    <row r="4836" spans="36:36">
      <c r="AJ4836" s="182"/>
    </row>
    <row r="4837" spans="36:36">
      <c r="AJ4837" s="182"/>
    </row>
    <row r="4838" spans="36:36">
      <c r="AJ4838" s="182"/>
    </row>
    <row r="4839" spans="36:36">
      <c r="AJ4839" s="182"/>
    </row>
    <row r="4840" spans="36:36">
      <c r="AJ4840" s="182"/>
    </row>
    <row r="4841" spans="36:36">
      <c r="AJ4841" s="182"/>
    </row>
    <row r="4842" spans="36:36">
      <c r="AJ4842" s="182"/>
    </row>
    <row r="4843" spans="36:36">
      <c r="AJ4843" s="182"/>
    </row>
    <row r="4844" spans="36:36">
      <c r="AJ4844" s="182"/>
    </row>
    <row r="4845" spans="36:36">
      <c r="AJ4845" s="182"/>
    </row>
    <row r="4846" spans="36:36">
      <c r="AJ4846" s="182"/>
    </row>
    <row r="4847" spans="36:36">
      <c r="AJ4847" s="182"/>
    </row>
    <row r="4848" spans="36:36">
      <c r="AJ4848" s="182"/>
    </row>
    <row r="4849" spans="36:36">
      <c r="AJ4849" s="182"/>
    </row>
    <row r="4850" spans="36:36">
      <c r="AJ4850" s="182"/>
    </row>
    <row r="4851" spans="36:36">
      <c r="AJ4851" s="182"/>
    </row>
    <row r="4852" spans="36:36">
      <c r="AJ4852" s="182"/>
    </row>
    <row r="4853" spans="36:36">
      <c r="AJ4853" s="182"/>
    </row>
    <row r="4854" spans="36:36">
      <c r="AJ4854" s="182"/>
    </row>
    <row r="4855" spans="36:36">
      <c r="AJ4855" s="182"/>
    </row>
    <row r="4856" spans="36:36">
      <c r="AJ4856" s="182"/>
    </row>
    <row r="4857" spans="36:36">
      <c r="AJ4857" s="182"/>
    </row>
    <row r="4858" spans="36:36">
      <c r="AJ4858" s="182"/>
    </row>
    <row r="4859" spans="36:36">
      <c r="AJ4859" s="182"/>
    </row>
    <row r="4860" spans="36:36">
      <c r="AJ4860" s="182"/>
    </row>
    <row r="4861" spans="36:36">
      <c r="AJ4861" s="182"/>
    </row>
    <row r="4862" spans="36:36">
      <c r="AJ4862" s="182"/>
    </row>
    <row r="4863" spans="36:36">
      <c r="AJ4863" s="182"/>
    </row>
    <row r="4864" spans="36:36">
      <c r="AJ4864" s="182"/>
    </row>
    <row r="4865" spans="36:36">
      <c r="AJ4865" s="182"/>
    </row>
    <row r="4866" spans="36:36">
      <c r="AJ4866" s="182"/>
    </row>
    <row r="4867" spans="36:36">
      <c r="AJ4867" s="182"/>
    </row>
    <row r="4868" spans="36:36">
      <c r="AJ4868" s="182"/>
    </row>
    <row r="4869" spans="36:36">
      <c r="AJ4869" s="182"/>
    </row>
    <row r="4870" spans="36:36">
      <c r="AJ4870" s="182"/>
    </row>
    <row r="4871" spans="36:36">
      <c r="AJ4871" s="182"/>
    </row>
    <row r="4872" spans="36:36">
      <c r="AJ4872" s="182"/>
    </row>
    <row r="4873" spans="36:36">
      <c r="AJ4873" s="182"/>
    </row>
    <row r="4874" spans="36:36">
      <c r="AJ4874" s="182"/>
    </row>
    <row r="4875" spans="36:36">
      <c r="AJ4875" s="182"/>
    </row>
    <row r="4876" spans="36:36">
      <c r="AJ4876" s="182"/>
    </row>
    <row r="4877" spans="36:36">
      <c r="AJ4877" s="182"/>
    </row>
    <row r="4878" spans="36:36">
      <c r="AJ4878" s="182"/>
    </row>
    <row r="4879" spans="36:36">
      <c r="AJ4879" s="182"/>
    </row>
    <row r="4880" spans="36:36">
      <c r="AJ4880" s="182"/>
    </row>
    <row r="4881" spans="36:36">
      <c r="AJ4881" s="182"/>
    </row>
    <row r="4882" spans="36:36">
      <c r="AJ4882" s="182"/>
    </row>
    <row r="4883" spans="36:36">
      <c r="AJ4883" s="182"/>
    </row>
    <row r="4884" spans="36:36">
      <c r="AJ4884" s="182"/>
    </row>
    <row r="4885" spans="36:36">
      <c r="AJ4885" s="182"/>
    </row>
    <row r="4886" spans="36:36">
      <c r="AJ4886" s="182"/>
    </row>
    <row r="4887" spans="36:36">
      <c r="AJ4887" s="182"/>
    </row>
    <row r="4888" spans="36:36">
      <c r="AJ4888" s="182"/>
    </row>
    <row r="4889" spans="36:36">
      <c r="AJ4889" s="182"/>
    </row>
    <row r="4890" spans="36:36">
      <c r="AJ4890" s="182"/>
    </row>
    <row r="4891" spans="36:36">
      <c r="AJ4891" s="182"/>
    </row>
    <row r="4892" spans="36:36">
      <c r="AJ4892" s="182"/>
    </row>
    <row r="4893" spans="36:36">
      <c r="AJ4893" s="182"/>
    </row>
    <row r="4894" spans="36:36">
      <c r="AJ4894" s="182"/>
    </row>
    <row r="4895" spans="36:36">
      <c r="AJ4895" s="182"/>
    </row>
    <row r="4896" spans="36:36">
      <c r="AJ4896" s="182"/>
    </row>
    <row r="4897" spans="36:36">
      <c r="AJ4897" s="182"/>
    </row>
    <row r="4898" spans="36:36">
      <c r="AJ4898" s="182"/>
    </row>
    <row r="4899" spans="36:36">
      <c r="AJ4899" s="182"/>
    </row>
    <row r="4900" spans="36:36">
      <c r="AJ4900" s="182"/>
    </row>
    <row r="4901" spans="36:36">
      <c r="AJ4901" s="182"/>
    </row>
    <row r="4902" spans="36:36">
      <c r="AJ4902" s="182"/>
    </row>
    <row r="4903" spans="36:36">
      <c r="AJ4903" s="182"/>
    </row>
    <row r="4904" spans="36:36">
      <c r="AJ4904" s="182"/>
    </row>
    <row r="4905" spans="36:36">
      <c r="AJ4905" s="182"/>
    </row>
    <row r="4906" spans="36:36">
      <c r="AJ4906" s="182"/>
    </row>
    <row r="4907" spans="36:36">
      <c r="AJ4907" s="182"/>
    </row>
    <row r="4908" spans="36:36">
      <c r="AJ4908" s="182"/>
    </row>
    <row r="4909" spans="36:36">
      <c r="AJ4909" s="182"/>
    </row>
    <row r="4910" spans="36:36">
      <c r="AJ4910" s="182"/>
    </row>
    <row r="4911" spans="36:36">
      <c r="AJ4911" s="182"/>
    </row>
    <row r="4912" spans="36:36">
      <c r="AJ4912" s="182"/>
    </row>
    <row r="4913" spans="36:36">
      <c r="AJ4913" s="182"/>
    </row>
    <row r="4914" spans="36:36">
      <c r="AJ4914" s="182"/>
    </row>
    <row r="4915" spans="36:36">
      <c r="AJ4915" s="182"/>
    </row>
    <row r="4916" spans="36:36">
      <c r="AJ4916" s="182"/>
    </row>
    <row r="4917" spans="36:36">
      <c r="AJ4917" s="182"/>
    </row>
    <row r="4918" spans="36:36">
      <c r="AJ4918" s="182"/>
    </row>
    <row r="4919" spans="36:36">
      <c r="AJ4919" s="182"/>
    </row>
    <row r="4920" spans="36:36">
      <c r="AJ4920" s="182"/>
    </row>
    <row r="4921" spans="36:36">
      <c r="AJ4921" s="182"/>
    </row>
    <row r="4922" spans="36:36">
      <c r="AJ4922" s="182"/>
    </row>
    <row r="4923" spans="36:36">
      <c r="AJ4923" s="182"/>
    </row>
    <row r="4924" spans="36:36">
      <c r="AJ4924" s="182"/>
    </row>
    <row r="4925" spans="36:36">
      <c r="AJ4925" s="182"/>
    </row>
    <row r="4926" spans="36:36">
      <c r="AJ4926" s="182"/>
    </row>
    <row r="4927" spans="36:36">
      <c r="AJ4927" s="182"/>
    </row>
    <row r="4928" spans="36:36">
      <c r="AJ4928" s="182"/>
    </row>
    <row r="4929" spans="36:36">
      <c r="AJ4929" s="182"/>
    </row>
    <row r="4930" spans="36:36">
      <c r="AJ4930" s="182"/>
    </row>
    <row r="4931" spans="36:36">
      <c r="AJ4931" s="182"/>
    </row>
    <row r="4932" spans="36:36">
      <c r="AJ4932" s="182"/>
    </row>
    <row r="4933" spans="36:36">
      <c r="AJ4933" s="182"/>
    </row>
    <row r="4934" spans="36:36">
      <c r="AJ4934" s="182"/>
    </row>
    <row r="4935" spans="36:36">
      <c r="AJ4935" s="182"/>
    </row>
    <row r="4936" spans="36:36">
      <c r="AJ4936" s="182"/>
    </row>
    <row r="4937" spans="36:36">
      <c r="AJ4937" s="182"/>
    </row>
    <row r="4938" spans="36:36">
      <c r="AJ4938" s="182"/>
    </row>
    <row r="4939" spans="36:36">
      <c r="AJ4939" s="182"/>
    </row>
    <row r="4940" spans="36:36">
      <c r="AJ4940" s="182"/>
    </row>
    <row r="4941" spans="36:36">
      <c r="AJ4941" s="182"/>
    </row>
    <row r="4942" spans="36:36">
      <c r="AJ4942" s="182"/>
    </row>
    <row r="4943" spans="36:36">
      <c r="AJ4943" s="182"/>
    </row>
    <row r="4944" spans="36:36">
      <c r="AJ4944" s="182"/>
    </row>
    <row r="4945" spans="36:36">
      <c r="AJ4945" s="182"/>
    </row>
    <row r="4946" spans="36:36">
      <c r="AJ4946" s="182"/>
    </row>
    <row r="4947" spans="36:36">
      <c r="AJ4947" s="182"/>
    </row>
    <row r="4948" spans="36:36">
      <c r="AJ4948" s="182"/>
    </row>
    <row r="4949" spans="36:36">
      <c r="AJ4949" s="182"/>
    </row>
    <row r="4950" spans="36:36">
      <c r="AJ4950" s="182"/>
    </row>
    <row r="4951" spans="36:36">
      <c r="AJ4951" s="182"/>
    </row>
    <row r="4952" spans="36:36">
      <c r="AJ4952" s="182"/>
    </row>
    <row r="4953" spans="36:36">
      <c r="AJ4953" s="182"/>
    </row>
    <row r="4954" spans="36:36">
      <c r="AJ4954" s="182"/>
    </row>
    <row r="4955" spans="36:36">
      <c r="AJ4955" s="182"/>
    </row>
    <row r="4956" spans="36:36">
      <c r="AJ4956" s="182"/>
    </row>
    <row r="4957" spans="36:36">
      <c r="AJ4957" s="182"/>
    </row>
    <row r="4958" spans="36:36">
      <c r="AJ4958" s="182"/>
    </row>
    <row r="4959" spans="36:36">
      <c r="AJ4959" s="182"/>
    </row>
    <row r="4960" spans="36:36">
      <c r="AJ4960" s="182"/>
    </row>
    <row r="4961" spans="36:36">
      <c r="AJ4961" s="182"/>
    </row>
    <row r="4962" spans="36:36">
      <c r="AJ4962" s="182"/>
    </row>
    <row r="4963" spans="36:36">
      <c r="AJ4963" s="182"/>
    </row>
    <row r="4964" spans="36:36">
      <c r="AJ4964" s="182"/>
    </row>
    <row r="4965" spans="36:36">
      <c r="AJ4965" s="182"/>
    </row>
    <row r="4966" spans="36:36">
      <c r="AJ4966" s="182"/>
    </row>
    <row r="4967" spans="36:36">
      <c r="AJ4967" s="182"/>
    </row>
    <row r="4968" spans="36:36">
      <c r="AJ4968" s="182"/>
    </row>
    <row r="4969" spans="36:36">
      <c r="AJ4969" s="182"/>
    </row>
    <row r="4970" spans="36:36">
      <c r="AJ4970" s="182"/>
    </row>
    <row r="4971" spans="36:36">
      <c r="AJ4971" s="182"/>
    </row>
    <row r="4972" spans="36:36">
      <c r="AJ4972" s="182"/>
    </row>
    <row r="4973" spans="36:36">
      <c r="AJ4973" s="182"/>
    </row>
    <row r="4974" spans="36:36">
      <c r="AJ4974" s="182"/>
    </row>
    <row r="4975" spans="36:36">
      <c r="AJ4975" s="182"/>
    </row>
    <row r="4976" spans="36:36">
      <c r="AJ4976" s="182"/>
    </row>
    <row r="4977" spans="36:36">
      <c r="AJ4977" s="182"/>
    </row>
    <row r="4978" spans="36:36">
      <c r="AJ4978" s="182"/>
    </row>
    <row r="4979" spans="36:36">
      <c r="AJ4979" s="182"/>
    </row>
    <row r="4980" spans="36:36">
      <c r="AJ4980" s="182"/>
    </row>
    <row r="4981" spans="36:36">
      <c r="AJ4981" s="182"/>
    </row>
    <row r="4982" spans="36:36">
      <c r="AJ4982" s="182"/>
    </row>
    <row r="4983" spans="36:36">
      <c r="AJ4983" s="182"/>
    </row>
    <row r="4984" spans="36:36">
      <c r="AJ4984" s="182"/>
    </row>
    <row r="4985" spans="36:36">
      <c r="AJ4985" s="182"/>
    </row>
    <row r="4986" spans="36:36">
      <c r="AJ4986" s="182"/>
    </row>
    <row r="4987" spans="36:36">
      <c r="AJ4987" s="182"/>
    </row>
    <row r="4988" spans="36:36">
      <c r="AJ4988" s="182"/>
    </row>
    <row r="4989" spans="36:36">
      <c r="AJ4989" s="182"/>
    </row>
    <row r="4990" spans="36:36">
      <c r="AJ4990" s="182"/>
    </row>
    <row r="4991" spans="36:36">
      <c r="AJ4991" s="182"/>
    </row>
    <row r="4992" spans="36:36">
      <c r="AJ4992" s="182"/>
    </row>
    <row r="4993" spans="36:36">
      <c r="AJ4993" s="182"/>
    </row>
    <row r="4994" spans="36:36">
      <c r="AJ4994" s="182"/>
    </row>
    <row r="4995" spans="36:36">
      <c r="AJ4995" s="182"/>
    </row>
    <row r="4996" spans="36:36">
      <c r="AJ4996" s="182"/>
    </row>
    <row r="4997" spans="36:36">
      <c r="AJ4997" s="182"/>
    </row>
    <row r="4998" spans="36:36">
      <c r="AJ4998" s="182"/>
    </row>
    <row r="4999" spans="36:36">
      <c r="AJ4999" s="182"/>
    </row>
    <row r="5000" spans="36:36">
      <c r="AJ5000" s="182"/>
    </row>
    <row r="5001" spans="36:36">
      <c r="AJ5001" s="182"/>
    </row>
    <row r="5002" spans="36:36">
      <c r="AJ5002" s="182"/>
    </row>
    <row r="5003" spans="36:36">
      <c r="AJ5003" s="182"/>
    </row>
    <row r="5004" spans="36:36">
      <c r="AJ5004" s="182"/>
    </row>
    <row r="5005" spans="36:36">
      <c r="AJ5005" s="182"/>
    </row>
    <row r="5006" spans="36:36">
      <c r="AJ5006" s="182"/>
    </row>
    <row r="5007" spans="36:36">
      <c r="AJ5007" s="182"/>
    </row>
    <row r="5008" spans="36:36">
      <c r="AJ5008" s="182"/>
    </row>
    <row r="5009" spans="36:36">
      <c r="AJ5009" s="182"/>
    </row>
    <row r="5010" spans="36:36">
      <c r="AJ5010" s="182"/>
    </row>
    <row r="5011" spans="36:36">
      <c r="AJ5011" s="182"/>
    </row>
    <row r="5012" spans="36:36">
      <c r="AJ5012" s="182"/>
    </row>
    <row r="5013" spans="36:36">
      <c r="AJ5013" s="182"/>
    </row>
    <row r="5014" spans="36:36">
      <c r="AJ5014" s="182"/>
    </row>
    <row r="5015" spans="36:36">
      <c r="AJ5015" s="182"/>
    </row>
    <row r="5016" spans="36:36">
      <c r="AJ5016" s="182"/>
    </row>
    <row r="5017" spans="36:36">
      <c r="AJ5017" s="182"/>
    </row>
    <row r="5018" spans="36:36">
      <c r="AJ5018" s="182"/>
    </row>
    <row r="5019" spans="36:36">
      <c r="AJ5019" s="182"/>
    </row>
    <row r="5020" spans="36:36">
      <c r="AJ5020" s="182"/>
    </row>
    <row r="5021" spans="36:36">
      <c r="AJ5021" s="182"/>
    </row>
    <row r="5022" spans="36:36">
      <c r="AJ5022" s="182"/>
    </row>
    <row r="5023" spans="36:36">
      <c r="AJ5023" s="182"/>
    </row>
    <row r="5024" spans="36:36">
      <c r="AJ5024" s="182"/>
    </row>
    <row r="5025" spans="36:36">
      <c r="AJ5025" s="182"/>
    </row>
    <row r="5026" spans="36:36">
      <c r="AJ5026" s="182"/>
    </row>
    <row r="5027" spans="36:36">
      <c r="AJ5027" s="182"/>
    </row>
    <row r="5028" spans="36:36">
      <c r="AJ5028" s="182"/>
    </row>
    <row r="5029" spans="36:36">
      <c r="AJ5029" s="182"/>
    </row>
    <row r="5030" spans="36:36">
      <c r="AJ5030" s="182"/>
    </row>
    <row r="5031" spans="36:36">
      <c r="AJ5031" s="182"/>
    </row>
    <row r="5032" spans="36:36">
      <c r="AJ5032" s="182"/>
    </row>
    <row r="5033" spans="36:36">
      <c r="AJ5033" s="182"/>
    </row>
    <row r="5034" spans="36:36">
      <c r="AJ5034" s="182"/>
    </row>
    <row r="5035" spans="36:36">
      <c r="AJ5035" s="182"/>
    </row>
    <row r="5036" spans="36:36">
      <c r="AJ5036" s="182"/>
    </row>
    <row r="5037" spans="36:36">
      <c r="AJ5037" s="182"/>
    </row>
    <row r="5038" spans="36:36">
      <c r="AJ5038" s="182"/>
    </row>
    <row r="5039" spans="36:36">
      <c r="AJ5039" s="182"/>
    </row>
    <row r="5040" spans="36:36">
      <c r="AJ5040" s="182"/>
    </row>
    <row r="5041" spans="36:36">
      <c r="AJ5041" s="182"/>
    </row>
    <row r="5042" spans="36:36">
      <c r="AJ5042" s="182"/>
    </row>
    <row r="5043" spans="36:36">
      <c r="AJ5043" s="182"/>
    </row>
    <row r="5044" spans="36:36">
      <c r="AJ5044" s="182"/>
    </row>
    <row r="5045" spans="36:36">
      <c r="AJ5045" s="182"/>
    </row>
    <row r="5046" spans="36:36">
      <c r="AJ5046" s="182"/>
    </row>
    <row r="5047" spans="36:36">
      <c r="AJ5047" s="182"/>
    </row>
    <row r="5048" spans="36:36">
      <c r="AJ5048" s="182"/>
    </row>
    <row r="5049" spans="36:36">
      <c r="AJ5049" s="182"/>
    </row>
    <row r="5050" spans="36:36">
      <c r="AJ5050" s="182"/>
    </row>
    <row r="5051" spans="36:36">
      <c r="AJ5051" s="182"/>
    </row>
    <row r="5052" spans="36:36">
      <c r="AJ5052" s="182"/>
    </row>
    <row r="5053" spans="36:36">
      <c r="AJ5053" s="182"/>
    </row>
    <row r="5054" spans="36:36">
      <c r="AJ5054" s="182"/>
    </row>
    <row r="5055" spans="36:36">
      <c r="AJ5055" s="182"/>
    </row>
    <row r="5056" spans="36:36">
      <c r="AJ5056" s="182"/>
    </row>
    <row r="5057" spans="36:36">
      <c r="AJ5057" s="182"/>
    </row>
    <row r="5058" spans="36:36">
      <c r="AJ5058" s="182"/>
    </row>
    <row r="5059" spans="36:36">
      <c r="AJ5059" s="182"/>
    </row>
    <row r="5060" spans="36:36">
      <c r="AJ5060" s="182"/>
    </row>
    <row r="5061" spans="36:36">
      <c r="AJ5061" s="182"/>
    </row>
    <row r="5062" spans="36:36">
      <c r="AJ5062" s="182"/>
    </row>
    <row r="5063" spans="36:36">
      <c r="AJ5063" s="182"/>
    </row>
    <row r="5064" spans="36:36">
      <c r="AJ5064" s="182"/>
    </row>
    <row r="5065" spans="36:36">
      <c r="AJ5065" s="182"/>
    </row>
    <row r="5066" spans="36:36">
      <c r="AJ5066" s="182"/>
    </row>
    <row r="5067" spans="36:36">
      <c r="AJ5067" s="182"/>
    </row>
    <row r="5068" spans="36:36">
      <c r="AJ5068" s="182"/>
    </row>
    <row r="5069" spans="36:36">
      <c r="AJ5069" s="182"/>
    </row>
    <row r="5070" spans="36:36">
      <c r="AJ5070" s="182"/>
    </row>
    <row r="5071" spans="36:36">
      <c r="AJ5071" s="182"/>
    </row>
    <row r="5072" spans="36:36">
      <c r="AJ5072" s="182"/>
    </row>
    <row r="5073" spans="36:36">
      <c r="AJ5073" s="182"/>
    </row>
    <row r="5074" spans="36:36">
      <c r="AJ5074" s="182"/>
    </row>
    <row r="5075" spans="36:36">
      <c r="AJ5075" s="182"/>
    </row>
    <row r="5076" spans="36:36">
      <c r="AJ5076" s="182"/>
    </row>
    <row r="5077" spans="36:36">
      <c r="AJ5077" s="182"/>
    </row>
    <row r="5078" spans="36:36">
      <c r="AJ5078" s="182"/>
    </row>
    <row r="5079" spans="36:36">
      <c r="AJ5079" s="182"/>
    </row>
    <row r="5080" spans="36:36">
      <c r="AJ5080" s="182"/>
    </row>
    <row r="5081" spans="36:36">
      <c r="AJ5081" s="182"/>
    </row>
    <row r="5082" spans="36:36">
      <c r="AJ5082" s="182"/>
    </row>
    <row r="5083" spans="36:36">
      <c r="AJ5083" s="182"/>
    </row>
    <row r="5084" spans="36:36">
      <c r="AJ5084" s="182"/>
    </row>
    <row r="5085" spans="36:36">
      <c r="AJ5085" s="182"/>
    </row>
    <row r="5086" spans="36:36">
      <c r="AJ5086" s="182"/>
    </row>
    <row r="5087" spans="36:36">
      <c r="AJ5087" s="182"/>
    </row>
    <row r="5088" spans="36:36">
      <c r="AJ5088" s="182"/>
    </row>
    <row r="5089" spans="36:36">
      <c r="AJ5089" s="182"/>
    </row>
    <row r="5090" spans="36:36">
      <c r="AJ5090" s="182"/>
    </row>
    <row r="5091" spans="36:36">
      <c r="AJ5091" s="182"/>
    </row>
    <row r="5092" spans="36:36">
      <c r="AJ5092" s="182"/>
    </row>
    <row r="5093" spans="36:36">
      <c r="AJ5093" s="182"/>
    </row>
    <row r="5094" spans="36:36">
      <c r="AJ5094" s="182"/>
    </row>
    <row r="5095" spans="36:36">
      <c r="AJ5095" s="182"/>
    </row>
    <row r="5096" spans="36:36">
      <c r="AJ5096" s="182"/>
    </row>
    <row r="5097" spans="36:36">
      <c r="AJ5097" s="182"/>
    </row>
    <row r="5098" spans="36:36">
      <c r="AJ5098" s="182"/>
    </row>
    <row r="5099" spans="36:36">
      <c r="AJ5099" s="182"/>
    </row>
    <row r="5100" spans="36:36">
      <c r="AJ5100" s="182"/>
    </row>
    <row r="5101" spans="36:36">
      <c r="AJ5101" s="182"/>
    </row>
    <row r="5102" spans="36:36">
      <c r="AJ5102" s="182"/>
    </row>
    <row r="5103" spans="36:36">
      <c r="AJ5103" s="182"/>
    </row>
    <row r="5104" spans="36:36">
      <c r="AJ5104" s="182"/>
    </row>
    <row r="5105" spans="36:36">
      <c r="AJ5105" s="182"/>
    </row>
    <row r="5106" spans="36:36">
      <c r="AJ5106" s="182"/>
    </row>
    <row r="5107" spans="36:36">
      <c r="AJ5107" s="182"/>
    </row>
    <row r="5108" spans="36:36">
      <c r="AJ5108" s="182"/>
    </row>
    <row r="5109" spans="36:36">
      <c r="AJ5109" s="182"/>
    </row>
    <row r="5110" spans="36:36">
      <c r="AJ5110" s="182"/>
    </row>
    <row r="5111" spans="36:36">
      <c r="AJ5111" s="182"/>
    </row>
    <row r="5112" spans="36:36">
      <c r="AJ5112" s="182"/>
    </row>
    <row r="5113" spans="36:36">
      <c r="AJ5113" s="182"/>
    </row>
    <row r="5114" spans="36:36">
      <c r="AJ5114" s="182"/>
    </row>
    <row r="5115" spans="36:36">
      <c r="AJ5115" s="182"/>
    </row>
    <row r="5116" spans="36:36">
      <c r="AJ5116" s="182"/>
    </row>
    <row r="5117" spans="36:36">
      <c r="AJ5117" s="182"/>
    </row>
    <row r="5118" spans="36:36">
      <c r="AJ5118" s="182"/>
    </row>
    <row r="5119" spans="36:36">
      <c r="AJ5119" s="182"/>
    </row>
    <row r="5120" spans="36:36">
      <c r="AJ5120" s="182"/>
    </row>
    <row r="5121" spans="36:36">
      <c r="AJ5121" s="182"/>
    </row>
    <row r="5122" spans="36:36">
      <c r="AJ5122" s="182"/>
    </row>
    <row r="5123" spans="36:36">
      <c r="AJ5123" s="182"/>
    </row>
    <row r="5124" spans="36:36">
      <c r="AJ5124" s="182"/>
    </row>
    <row r="5125" spans="36:36">
      <c r="AJ5125" s="182"/>
    </row>
    <row r="5126" spans="36:36">
      <c r="AJ5126" s="182"/>
    </row>
    <row r="5127" spans="36:36">
      <c r="AJ5127" s="182"/>
    </row>
    <row r="5128" spans="36:36">
      <c r="AJ5128" s="182"/>
    </row>
    <row r="5129" spans="36:36">
      <c r="AJ5129" s="182"/>
    </row>
    <row r="5130" spans="36:36">
      <c r="AJ5130" s="182"/>
    </row>
    <row r="5131" spans="36:36">
      <c r="AJ5131" s="182"/>
    </row>
    <row r="5132" spans="36:36">
      <c r="AJ5132" s="182"/>
    </row>
    <row r="5133" spans="36:36">
      <c r="AJ5133" s="182"/>
    </row>
    <row r="5134" spans="36:36">
      <c r="AJ5134" s="182"/>
    </row>
    <row r="5135" spans="36:36">
      <c r="AJ5135" s="182"/>
    </row>
    <row r="5136" spans="36:36">
      <c r="AJ5136" s="182"/>
    </row>
    <row r="5137" spans="36:36">
      <c r="AJ5137" s="182"/>
    </row>
    <row r="5138" spans="36:36">
      <c r="AJ5138" s="182"/>
    </row>
    <row r="5139" spans="36:36">
      <c r="AJ5139" s="182"/>
    </row>
    <row r="5140" spans="36:36">
      <c r="AJ5140" s="182"/>
    </row>
    <row r="5141" spans="36:36">
      <c r="AJ5141" s="182"/>
    </row>
    <row r="5142" spans="36:36">
      <c r="AJ5142" s="182"/>
    </row>
    <row r="5143" spans="36:36">
      <c r="AJ5143" s="182"/>
    </row>
    <row r="5144" spans="36:36">
      <c r="AJ5144" s="182"/>
    </row>
    <row r="5145" spans="36:36">
      <c r="AJ5145" s="182"/>
    </row>
    <row r="5146" spans="36:36">
      <c r="AJ5146" s="182"/>
    </row>
    <row r="5147" spans="36:36">
      <c r="AJ5147" s="182"/>
    </row>
    <row r="5148" spans="36:36">
      <c r="AJ5148" s="182"/>
    </row>
    <row r="5149" spans="36:36">
      <c r="AJ5149" s="182"/>
    </row>
    <row r="5150" spans="36:36">
      <c r="AJ5150" s="182"/>
    </row>
    <row r="5151" spans="36:36">
      <c r="AJ5151" s="182"/>
    </row>
    <row r="5152" spans="36:36">
      <c r="AJ5152" s="182"/>
    </row>
    <row r="5153" spans="36:36">
      <c r="AJ5153" s="182"/>
    </row>
    <row r="5154" spans="36:36">
      <c r="AJ5154" s="182"/>
    </row>
    <row r="5155" spans="36:36">
      <c r="AJ5155" s="182"/>
    </row>
    <row r="5156" spans="36:36">
      <c r="AJ5156" s="182"/>
    </row>
    <row r="5157" spans="36:36">
      <c r="AJ5157" s="182"/>
    </row>
    <row r="5158" spans="36:36">
      <c r="AJ5158" s="182"/>
    </row>
    <row r="5159" spans="36:36">
      <c r="AJ5159" s="182"/>
    </row>
    <row r="5160" spans="36:36">
      <c r="AJ5160" s="182"/>
    </row>
    <row r="5161" spans="36:36">
      <c r="AJ5161" s="182"/>
    </row>
    <row r="5162" spans="36:36">
      <c r="AJ5162" s="182"/>
    </row>
    <row r="5163" spans="36:36">
      <c r="AJ5163" s="182"/>
    </row>
    <row r="5164" spans="36:36">
      <c r="AJ5164" s="182"/>
    </row>
    <row r="5165" spans="36:36">
      <c r="AJ5165" s="182"/>
    </row>
    <row r="5166" spans="36:36">
      <c r="AJ5166" s="182"/>
    </row>
    <row r="5167" spans="36:36">
      <c r="AJ5167" s="182"/>
    </row>
    <row r="5168" spans="36:36">
      <c r="AJ5168" s="182"/>
    </row>
    <row r="5169" spans="36:36">
      <c r="AJ5169" s="182"/>
    </row>
    <row r="5170" spans="36:36">
      <c r="AJ5170" s="182"/>
    </row>
    <row r="5171" spans="36:36">
      <c r="AJ5171" s="182"/>
    </row>
    <row r="5172" spans="36:36">
      <c r="AJ5172" s="182"/>
    </row>
    <row r="5173" spans="36:36">
      <c r="AJ5173" s="182"/>
    </row>
    <row r="5174" spans="36:36">
      <c r="AJ5174" s="182"/>
    </row>
    <row r="5175" spans="36:36">
      <c r="AJ5175" s="182"/>
    </row>
    <row r="5176" spans="36:36">
      <c r="AJ5176" s="182"/>
    </row>
    <row r="5177" spans="36:36">
      <c r="AJ5177" s="182"/>
    </row>
    <row r="5178" spans="36:36">
      <c r="AJ5178" s="182"/>
    </row>
    <row r="5179" spans="36:36">
      <c r="AJ5179" s="182"/>
    </row>
    <row r="5180" spans="36:36">
      <c r="AJ5180" s="182"/>
    </row>
    <row r="5181" spans="36:36">
      <c r="AJ5181" s="182"/>
    </row>
    <row r="5182" spans="36:36">
      <c r="AJ5182" s="182"/>
    </row>
    <row r="5183" spans="36:36">
      <c r="AJ5183" s="182"/>
    </row>
    <row r="5184" spans="36:36">
      <c r="AJ5184" s="182"/>
    </row>
    <row r="5185" spans="36:36">
      <c r="AJ5185" s="182"/>
    </row>
    <row r="5186" spans="36:36">
      <c r="AJ5186" s="182"/>
    </row>
    <row r="5187" spans="36:36">
      <c r="AJ5187" s="182"/>
    </row>
    <row r="5188" spans="36:36">
      <c r="AJ5188" s="182"/>
    </row>
    <row r="5189" spans="36:36">
      <c r="AJ5189" s="182"/>
    </row>
    <row r="5190" spans="36:36">
      <c r="AJ5190" s="182"/>
    </row>
    <row r="5191" spans="36:36">
      <c r="AJ5191" s="182"/>
    </row>
    <row r="5192" spans="36:36">
      <c r="AJ5192" s="182"/>
    </row>
    <row r="5193" spans="36:36">
      <c r="AJ5193" s="182"/>
    </row>
    <row r="5194" spans="36:36">
      <c r="AJ5194" s="182"/>
    </row>
    <row r="5195" spans="36:36">
      <c r="AJ5195" s="182"/>
    </row>
    <row r="5196" spans="36:36">
      <c r="AJ5196" s="182"/>
    </row>
    <row r="5197" spans="36:36">
      <c r="AJ5197" s="182"/>
    </row>
    <row r="5198" spans="36:36">
      <c r="AJ5198" s="182"/>
    </row>
    <row r="5199" spans="36:36">
      <c r="AJ5199" s="182"/>
    </row>
    <row r="5200" spans="36:36">
      <c r="AJ5200" s="182"/>
    </row>
    <row r="5201" spans="36:36">
      <c r="AJ5201" s="182"/>
    </row>
    <row r="5202" spans="36:36">
      <c r="AJ5202" s="182"/>
    </row>
    <row r="5203" spans="36:36">
      <c r="AJ5203" s="182"/>
    </row>
    <row r="5204" spans="36:36">
      <c r="AJ5204" s="182"/>
    </row>
    <row r="5205" spans="36:36">
      <c r="AJ5205" s="182"/>
    </row>
    <row r="5206" spans="36:36">
      <c r="AJ5206" s="182"/>
    </row>
    <row r="5207" spans="36:36">
      <c r="AJ5207" s="182"/>
    </row>
    <row r="5208" spans="36:36">
      <c r="AJ5208" s="182"/>
    </row>
    <row r="5209" spans="36:36">
      <c r="AJ5209" s="182"/>
    </row>
    <row r="5210" spans="36:36">
      <c r="AJ5210" s="182"/>
    </row>
    <row r="5211" spans="36:36">
      <c r="AJ5211" s="182"/>
    </row>
    <row r="5212" spans="36:36">
      <c r="AJ5212" s="182"/>
    </row>
    <row r="5213" spans="36:36">
      <c r="AJ5213" s="182"/>
    </row>
    <row r="5214" spans="36:36">
      <c r="AJ5214" s="182"/>
    </row>
    <row r="5215" spans="36:36">
      <c r="AJ5215" s="182"/>
    </row>
    <row r="5216" spans="36:36">
      <c r="AJ5216" s="182"/>
    </row>
    <row r="5217" spans="36:36">
      <c r="AJ5217" s="182"/>
    </row>
    <row r="5218" spans="36:36">
      <c r="AJ5218" s="182"/>
    </row>
    <row r="5219" spans="36:36">
      <c r="AJ5219" s="182"/>
    </row>
    <row r="5220" spans="36:36">
      <c r="AJ5220" s="182"/>
    </row>
    <row r="5221" spans="36:36">
      <c r="AJ5221" s="182"/>
    </row>
    <row r="5222" spans="36:36">
      <c r="AJ5222" s="182"/>
    </row>
    <row r="5223" spans="36:36">
      <c r="AJ5223" s="182"/>
    </row>
    <row r="5224" spans="36:36">
      <c r="AJ5224" s="182"/>
    </row>
    <row r="5225" spans="36:36">
      <c r="AJ5225" s="182"/>
    </row>
    <row r="5226" spans="36:36">
      <c r="AJ5226" s="182"/>
    </row>
    <row r="5227" spans="36:36">
      <c r="AJ5227" s="182"/>
    </row>
    <row r="5228" spans="36:36">
      <c r="AJ5228" s="182"/>
    </row>
    <row r="5229" spans="36:36">
      <c r="AJ5229" s="182"/>
    </row>
    <row r="5230" spans="36:36">
      <c r="AJ5230" s="182"/>
    </row>
    <row r="5231" spans="36:36">
      <c r="AJ5231" s="182"/>
    </row>
    <row r="5232" spans="36:36">
      <c r="AJ5232" s="182"/>
    </row>
    <row r="5233" spans="36:36">
      <c r="AJ5233" s="182"/>
    </row>
    <row r="5234" spans="36:36">
      <c r="AJ5234" s="182"/>
    </row>
    <row r="5235" spans="36:36">
      <c r="AJ5235" s="182"/>
    </row>
    <row r="5236" spans="36:36">
      <c r="AJ5236" s="182"/>
    </row>
    <row r="5237" spans="36:36">
      <c r="AJ5237" s="182"/>
    </row>
    <row r="5238" spans="36:36">
      <c r="AJ5238" s="182"/>
    </row>
    <row r="5239" spans="36:36">
      <c r="AJ5239" s="182"/>
    </row>
    <row r="5240" spans="36:36">
      <c r="AJ5240" s="182"/>
    </row>
    <row r="5241" spans="36:36">
      <c r="AJ5241" s="182"/>
    </row>
    <row r="5242" spans="36:36">
      <c r="AJ5242" s="182"/>
    </row>
    <row r="5243" spans="36:36">
      <c r="AJ5243" s="182"/>
    </row>
    <row r="5244" spans="36:36">
      <c r="AJ5244" s="182"/>
    </row>
    <row r="5245" spans="36:36">
      <c r="AJ5245" s="182"/>
    </row>
    <row r="5246" spans="36:36">
      <c r="AJ5246" s="182"/>
    </row>
    <row r="5247" spans="36:36">
      <c r="AJ5247" s="182"/>
    </row>
    <row r="5248" spans="36:36">
      <c r="AJ5248" s="182"/>
    </row>
    <row r="5249" spans="36:36">
      <c r="AJ5249" s="182"/>
    </row>
    <row r="5250" spans="36:36">
      <c r="AJ5250" s="182"/>
    </row>
    <row r="5251" spans="36:36">
      <c r="AJ5251" s="182"/>
    </row>
    <row r="5252" spans="36:36">
      <c r="AJ5252" s="182"/>
    </row>
    <row r="5253" spans="36:36">
      <c r="AJ5253" s="182"/>
    </row>
    <row r="5254" spans="36:36">
      <c r="AJ5254" s="182"/>
    </row>
    <row r="5255" spans="36:36">
      <c r="AJ5255" s="182"/>
    </row>
    <row r="5256" spans="36:36">
      <c r="AJ5256" s="182"/>
    </row>
    <row r="5257" spans="36:36">
      <c r="AJ5257" s="182"/>
    </row>
    <row r="5258" spans="36:36">
      <c r="AJ5258" s="182"/>
    </row>
    <row r="5259" spans="36:36">
      <c r="AJ5259" s="182"/>
    </row>
    <row r="5260" spans="36:36">
      <c r="AJ5260" s="182"/>
    </row>
    <row r="5261" spans="36:36">
      <c r="AJ5261" s="182"/>
    </row>
    <row r="5262" spans="36:36">
      <c r="AJ5262" s="182"/>
    </row>
    <row r="5263" spans="36:36">
      <c r="AJ5263" s="182"/>
    </row>
    <row r="5264" spans="36:36">
      <c r="AJ5264" s="182"/>
    </row>
    <row r="5265" spans="36:36">
      <c r="AJ5265" s="182"/>
    </row>
    <row r="5266" spans="36:36">
      <c r="AJ5266" s="182"/>
    </row>
    <row r="5267" spans="36:36">
      <c r="AJ5267" s="182"/>
    </row>
    <row r="5268" spans="36:36">
      <c r="AJ5268" s="182"/>
    </row>
    <row r="5269" spans="36:36">
      <c r="AJ5269" s="182"/>
    </row>
    <row r="5270" spans="36:36">
      <c r="AJ5270" s="182"/>
    </row>
    <row r="5271" spans="36:36">
      <c r="AJ5271" s="182"/>
    </row>
    <row r="5272" spans="36:36">
      <c r="AJ5272" s="182"/>
    </row>
    <row r="5273" spans="36:36">
      <c r="AJ5273" s="182"/>
    </row>
    <row r="5274" spans="36:36">
      <c r="AJ5274" s="182"/>
    </row>
    <row r="5275" spans="36:36">
      <c r="AJ5275" s="182"/>
    </row>
    <row r="5276" spans="36:36">
      <c r="AJ5276" s="182"/>
    </row>
    <row r="5277" spans="36:36">
      <c r="AJ5277" s="182"/>
    </row>
    <row r="5278" spans="36:36">
      <c r="AJ5278" s="182"/>
    </row>
    <row r="5279" spans="36:36">
      <c r="AJ5279" s="182"/>
    </row>
    <row r="5280" spans="36:36">
      <c r="AJ5280" s="182"/>
    </row>
    <row r="5281" spans="36:36">
      <c r="AJ5281" s="182"/>
    </row>
    <row r="5282" spans="36:36">
      <c r="AJ5282" s="182"/>
    </row>
    <row r="5283" spans="36:36">
      <c r="AJ5283" s="182"/>
    </row>
    <row r="5284" spans="36:36">
      <c r="AJ5284" s="182"/>
    </row>
    <row r="5285" spans="36:36">
      <c r="AJ5285" s="182"/>
    </row>
    <row r="5286" spans="36:36">
      <c r="AJ5286" s="182"/>
    </row>
    <row r="5287" spans="36:36">
      <c r="AJ5287" s="182"/>
    </row>
    <row r="5288" spans="36:36">
      <c r="AJ5288" s="182"/>
    </row>
    <row r="5289" spans="36:36">
      <c r="AJ5289" s="182"/>
    </row>
    <row r="5290" spans="36:36">
      <c r="AJ5290" s="182"/>
    </row>
    <row r="5291" spans="36:36">
      <c r="AJ5291" s="182"/>
    </row>
    <row r="5292" spans="36:36">
      <c r="AJ5292" s="182"/>
    </row>
    <row r="5293" spans="36:36">
      <c r="AJ5293" s="182"/>
    </row>
    <row r="5294" spans="36:36">
      <c r="AJ5294" s="182"/>
    </row>
    <row r="5295" spans="36:36">
      <c r="AJ5295" s="182"/>
    </row>
    <row r="5296" spans="36:36">
      <c r="AJ5296" s="182"/>
    </row>
    <row r="5297" spans="36:36">
      <c r="AJ5297" s="182"/>
    </row>
    <row r="5298" spans="36:36">
      <c r="AJ5298" s="182"/>
    </row>
    <row r="5299" spans="36:36">
      <c r="AJ5299" s="182"/>
    </row>
    <row r="5300" spans="36:36">
      <c r="AJ5300" s="182"/>
    </row>
    <row r="5301" spans="36:36">
      <c r="AJ5301" s="182"/>
    </row>
    <row r="5302" spans="36:36">
      <c r="AJ5302" s="182"/>
    </row>
    <row r="5303" spans="36:36">
      <c r="AJ5303" s="182"/>
    </row>
    <row r="5304" spans="36:36">
      <c r="AJ5304" s="182"/>
    </row>
    <row r="5305" spans="36:36">
      <c r="AJ5305" s="182"/>
    </row>
    <row r="5306" spans="36:36">
      <c r="AJ5306" s="182"/>
    </row>
    <row r="5307" spans="36:36">
      <c r="AJ5307" s="182"/>
    </row>
    <row r="5308" spans="36:36">
      <c r="AJ5308" s="182"/>
    </row>
    <row r="5309" spans="36:36">
      <c r="AJ5309" s="182"/>
    </row>
    <row r="5310" spans="36:36">
      <c r="AJ5310" s="182"/>
    </row>
    <row r="5311" spans="36:36">
      <c r="AJ5311" s="182"/>
    </row>
    <row r="5312" spans="36:36">
      <c r="AJ5312" s="182"/>
    </row>
    <row r="5313" spans="36:36">
      <c r="AJ5313" s="182"/>
    </row>
    <row r="5314" spans="36:36">
      <c r="AJ5314" s="182"/>
    </row>
    <row r="5315" spans="36:36">
      <c r="AJ5315" s="182"/>
    </row>
    <row r="5316" spans="36:36">
      <c r="AJ5316" s="182"/>
    </row>
    <row r="5317" spans="36:36">
      <c r="AJ5317" s="182"/>
    </row>
    <row r="5318" spans="36:36">
      <c r="AJ5318" s="182"/>
    </row>
    <row r="5319" spans="36:36">
      <c r="AJ5319" s="182"/>
    </row>
    <row r="5320" spans="36:36">
      <c r="AJ5320" s="182"/>
    </row>
    <row r="5321" spans="36:36">
      <c r="AJ5321" s="182"/>
    </row>
    <row r="5322" spans="36:36">
      <c r="AJ5322" s="182"/>
    </row>
    <row r="5323" spans="36:36">
      <c r="AJ5323" s="182"/>
    </row>
    <row r="5324" spans="36:36">
      <c r="AJ5324" s="182"/>
    </row>
    <row r="5325" spans="36:36">
      <c r="AJ5325" s="182"/>
    </row>
    <row r="5326" spans="36:36">
      <c r="AJ5326" s="182"/>
    </row>
    <row r="5327" spans="36:36">
      <c r="AJ5327" s="182"/>
    </row>
    <row r="5328" spans="36:36">
      <c r="AJ5328" s="182"/>
    </row>
    <row r="5329" spans="36:36">
      <c r="AJ5329" s="182"/>
    </row>
    <row r="5330" spans="36:36">
      <c r="AJ5330" s="182"/>
    </row>
    <row r="5331" spans="36:36">
      <c r="AJ5331" s="182"/>
    </row>
    <row r="5332" spans="36:36">
      <c r="AJ5332" s="182"/>
    </row>
    <row r="5333" spans="36:36">
      <c r="AJ5333" s="182"/>
    </row>
    <row r="5334" spans="36:36">
      <c r="AJ5334" s="182"/>
    </row>
    <row r="5335" spans="36:36">
      <c r="AJ5335" s="182"/>
    </row>
    <row r="5336" spans="36:36">
      <c r="AJ5336" s="182"/>
    </row>
    <row r="5337" spans="36:36">
      <c r="AJ5337" s="182"/>
    </row>
    <row r="5338" spans="36:36">
      <c r="AJ5338" s="182"/>
    </row>
    <row r="5339" spans="36:36">
      <c r="AJ5339" s="182"/>
    </row>
    <row r="5340" spans="36:36">
      <c r="AJ5340" s="182"/>
    </row>
    <row r="5341" spans="36:36">
      <c r="AJ5341" s="182"/>
    </row>
    <row r="5342" spans="36:36">
      <c r="AJ5342" s="182"/>
    </row>
    <row r="5343" spans="36:36">
      <c r="AJ5343" s="182"/>
    </row>
    <row r="5344" spans="36:36">
      <c r="AJ5344" s="182"/>
    </row>
    <row r="5345" spans="36:36">
      <c r="AJ5345" s="182"/>
    </row>
    <row r="5346" spans="36:36">
      <c r="AJ5346" s="182"/>
    </row>
    <row r="5347" spans="36:36">
      <c r="AJ5347" s="182"/>
    </row>
    <row r="5348" spans="36:36">
      <c r="AJ5348" s="182"/>
    </row>
    <row r="5349" spans="36:36">
      <c r="AJ5349" s="182"/>
    </row>
    <row r="5350" spans="36:36">
      <c r="AJ5350" s="182"/>
    </row>
    <row r="5351" spans="36:36">
      <c r="AJ5351" s="182"/>
    </row>
    <row r="5352" spans="36:36">
      <c r="AJ5352" s="182"/>
    </row>
    <row r="5353" spans="36:36">
      <c r="AJ5353" s="182"/>
    </row>
    <row r="5354" spans="36:36">
      <c r="AJ5354" s="182"/>
    </row>
    <row r="5355" spans="36:36">
      <c r="AJ5355" s="182"/>
    </row>
    <row r="5356" spans="36:36">
      <c r="AJ5356" s="182"/>
    </row>
    <row r="5357" spans="36:36">
      <c r="AJ5357" s="182"/>
    </row>
    <row r="5358" spans="36:36">
      <c r="AJ5358" s="182"/>
    </row>
    <row r="5359" spans="36:36">
      <c r="AJ5359" s="182"/>
    </row>
    <row r="5360" spans="36:36">
      <c r="AJ5360" s="182"/>
    </row>
    <row r="5361" spans="36:36">
      <c r="AJ5361" s="182"/>
    </row>
    <row r="5362" spans="36:36">
      <c r="AJ5362" s="182"/>
    </row>
    <row r="5363" spans="36:36">
      <c r="AJ5363" s="182"/>
    </row>
    <row r="5364" spans="36:36">
      <c r="AJ5364" s="182"/>
    </row>
    <row r="5365" spans="36:36">
      <c r="AJ5365" s="182"/>
    </row>
    <row r="5366" spans="36:36">
      <c r="AJ5366" s="182"/>
    </row>
    <row r="5367" spans="36:36">
      <c r="AJ5367" s="182"/>
    </row>
    <row r="5368" spans="36:36">
      <c r="AJ5368" s="182"/>
    </row>
    <row r="5369" spans="36:36">
      <c r="AJ5369" s="182"/>
    </row>
    <row r="5370" spans="36:36">
      <c r="AJ5370" s="182"/>
    </row>
    <row r="5371" spans="36:36">
      <c r="AJ5371" s="182"/>
    </row>
    <row r="5372" spans="36:36">
      <c r="AJ5372" s="182"/>
    </row>
    <row r="5373" spans="36:36">
      <c r="AJ5373" s="182"/>
    </row>
    <row r="5374" spans="36:36">
      <c r="AJ5374" s="182"/>
    </row>
    <row r="5375" spans="36:36">
      <c r="AJ5375" s="182"/>
    </row>
    <row r="5376" spans="36:36">
      <c r="AJ5376" s="182"/>
    </row>
    <row r="5377" spans="36:36">
      <c r="AJ5377" s="182"/>
    </row>
    <row r="5378" spans="36:36">
      <c r="AJ5378" s="182"/>
    </row>
    <row r="5379" spans="36:36">
      <c r="AJ5379" s="182"/>
    </row>
    <row r="5380" spans="36:36">
      <c r="AJ5380" s="182"/>
    </row>
    <row r="5381" spans="36:36">
      <c r="AJ5381" s="182"/>
    </row>
    <row r="5382" spans="36:36">
      <c r="AJ5382" s="182"/>
    </row>
    <row r="5383" spans="36:36">
      <c r="AJ5383" s="182"/>
    </row>
    <row r="5384" spans="36:36">
      <c r="AJ5384" s="182"/>
    </row>
    <row r="5385" spans="36:36">
      <c r="AJ5385" s="182"/>
    </row>
    <row r="5386" spans="36:36">
      <c r="AJ5386" s="182"/>
    </row>
    <row r="5387" spans="36:36">
      <c r="AJ5387" s="182"/>
    </row>
    <row r="5388" spans="36:36">
      <c r="AJ5388" s="182"/>
    </row>
    <row r="5389" spans="36:36">
      <c r="AJ5389" s="182"/>
    </row>
    <row r="5390" spans="36:36">
      <c r="AJ5390" s="182"/>
    </row>
    <row r="5391" spans="36:36">
      <c r="AJ5391" s="182"/>
    </row>
    <row r="5392" spans="36:36">
      <c r="AJ5392" s="182"/>
    </row>
    <row r="5393" spans="36:36">
      <c r="AJ5393" s="182"/>
    </row>
    <row r="5394" spans="36:36">
      <c r="AJ5394" s="182"/>
    </row>
    <row r="5395" spans="36:36">
      <c r="AJ5395" s="182"/>
    </row>
    <row r="5396" spans="36:36">
      <c r="AJ5396" s="182"/>
    </row>
    <row r="5397" spans="36:36">
      <c r="AJ5397" s="182"/>
    </row>
    <row r="5398" spans="36:36">
      <c r="AJ5398" s="182"/>
    </row>
    <row r="5399" spans="36:36">
      <c r="AJ5399" s="182"/>
    </row>
    <row r="5400" spans="36:36">
      <c r="AJ5400" s="182"/>
    </row>
    <row r="5401" spans="36:36">
      <c r="AJ5401" s="182"/>
    </row>
    <row r="5402" spans="36:36">
      <c r="AJ5402" s="182"/>
    </row>
    <row r="5403" spans="36:36">
      <c r="AJ5403" s="182"/>
    </row>
    <row r="5404" spans="36:36">
      <c r="AJ5404" s="182"/>
    </row>
    <row r="5405" spans="36:36">
      <c r="AJ5405" s="182"/>
    </row>
    <row r="5406" spans="36:36">
      <c r="AJ5406" s="182"/>
    </row>
    <row r="5407" spans="36:36">
      <c r="AJ5407" s="182"/>
    </row>
    <row r="5408" spans="36:36">
      <c r="AJ5408" s="182"/>
    </row>
    <row r="5409" spans="36:36">
      <c r="AJ5409" s="182"/>
    </row>
    <row r="5410" spans="36:36">
      <c r="AJ5410" s="182"/>
    </row>
    <row r="5411" spans="36:36">
      <c r="AJ5411" s="182"/>
    </row>
    <row r="5412" spans="36:36">
      <c r="AJ5412" s="182"/>
    </row>
    <row r="5413" spans="36:36">
      <c r="AJ5413" s="182"/>
    </row>
    <row r="5414" spans="36:36">
      <c r="AJ5414" s="182"/>
    </row>
    <row r="5415" spans="36:36">
      <c r="AJ5415" s="182"/>
    </row>
    <row r="5416" spans="36:36">
      <c r="AJ5416" s="182"/>
    </row>
    <row r="5417" spans="36:36">
      <c r="AJ5417" s="182"/>
    </row>
    <row r="5418" spans="36:36">
      <c r="AJ5418" s="182"/>
    </row>
    <row r="5419" spans="36:36">
      <c r="AJ5419" s="182"/>
    </row>
    <row r="5420" spans="36:36">
      <c r="AJ5420" s="182"/>
    </row>
    <row r="5421" spans="36:36">
      <c r="AJ5421" s="182"/>
    </row>
    <row r="5422" spans="36:36">
      <c r="AJ5422" s="182"/>
    </row>
    <row r="5423" spans="36:36">
      <c r="AJ5423" s="182"/>
    </row>
    <row r="5424" spans="36:36">
      <c r="AJ5424" s="182"/>
    </row>
    <row r="5425" spans="36:36">
      <c r="AJ5425" s="182"/>
    </row>
    <row r="5426" spans="36:36">
      <c r="AJ5426" s="182"/>
    </row>
    <row r="5427" spans="36:36">
      <c r="AJ5427" s="182"/>
    </row>
    <row r="5428" spans="36:36">
      <c r="AJ5428" s="182"/>
    </row>
    <row r="5429" spans="36:36">
      <c r="AJ5429" s="182"/>
    </row>
    <row r="5430" spans="36:36">
      <c r="AJ5430" s="182"/>
    </row>
    <row r="5431" spans="36:36">
      <c r="AJ5431" s="182"/>
    </row>
    <row r="5432" spans="36:36">
      <c r="AJ5432" s="182"/>
    </row>
    <row r="5433" spans="36:36">
      <c r="AJ5433" s="182"/>
    </row>
    <row r="5434" spans="36:36">
      <c r="AJ5434" s="182"/>
    </row>
    <row r="5435" spans="36:36">
      <c r="AJ5435" s="182"/>
    </row>
    <row r="5436" spans="36:36">
      <c r="AJ5436" s="182"/>
    </row>
    <row r="5437" spans="36:36">
      <c r="AJ5437" s="182"/>
    </row>
    <row r="5438" spans="36:36">
      <c r="AJ5438" s="182"/>
    </row>
    <row r="5439" spans="36:36">
      <c r="AJ5439" s="182"/>
    </row>
    <row r="5440" spans="36:36">
      <c r="AJ5440" s="182"/>
    </row>
    <row r="5441" spans="36:36">
      <c r="AJ5441" s="182"/>
    </row>
    <row r="5442" spans="36:36">
      <c r="AJ5442" s="182"/>
    </row>
    <row r="5443" spans="36:36">
      <c r="AJ5443" s="182"/>
    </row>
    <row r="5444" spans="36:36">
      <c r="AJ5444" s="182"/>
    </row>
    <row r="5445" spans="36:36">
      <c r="AJ5445" s="182"/>
    </row>
    <row r="5446" spans="36:36">
      <c r="AJ5446" s="182"/>
    </row>
    <row r="5447" spans="36:36">
      <c r="AJ5447" s="182"/>
    </row>
    <row r="5448" spans="36:36">
      <c r="AJ5448" s="182"/>
    </row>
    <row r="5449" spans="36:36">
      <c r="AJ5449" s="182"/>
    </row>
    <row r="5450" spans="36:36">
      <c r="AJ5450" s="182"/>
    </row>
    <row r="5451" spans="36:36">
      <c r="AJ5451" s="182"/>
    </row>
    <row r="5452" spans="36:36">
      <c r="AJ5452" s="182"/>
    </row>
    <row r="5453" spans="36:36">
      <c r="AJ5453" s="182"/>
    </row>
    <row r="5454" spans="36:36">
      <c r="AJ5454" s="182"/>
    </row>
    <row r="5455" spans="36:36">
      <c r="AJ5455" s="182"/>
    </row>
    <row r="5456" spans="36:36">
      <c r="AJ5456" s="182"/>
    </row>
    <row r="5457" spans="36:36">
      <c r="AJ5457" s="182"/>
    </row>
    <row r="5458" spans="36:36">
      <c r="AJ5458" s="182"/>
    </row>
    <row r="5459" spans="36:36">
      <c r="AJ5459" s="182"/>
    </row>
    <row r="5460" spans="36:36">
      <c r="AJ5460" s="182"/>
    </row>
    <row r="5461" spans="36:36">
      <c r="AJ5461" s="182"/>
    </row>
    <row r="5462" spans="36:36">
      <c r="AJ5462" s="182"/>
    </row>
    <row r="5463" spans="36:36">
      <c r="AJ5463" s="182"/>
    </row>
    <row r="5464" spans="36:36">
      <c r="AJ5464" s="182"/>
    </row>
    <row r="5465" spans="36:36">
      <c r="AJ5465" s="182"/>
    </row>
    <row r="5466" spans="36:36">
      <c r="AJ5466" s="182"/>
    </row>
    <row r="5467" spans="36:36">
      <c r="AJ5467" s="182"/>
    </row>
    <row r="5468" spans="36:36">
      <c r="AJ5468" s="182"/>
    </row>
    <row r="5469" spans="36:36">
      <c r="AJ5469" s="182"/>
    </row>
    <row r="5470" spans="36:36">
      <c r="AJ5470" s="182"/>
    </row>
    <row r="5471" spans="36:36">
      <c r="AJ5471" s="182"/>
    </row>
    <row r="5472" spans="36:36">
      <c r="AJ5472" s="182"/>
    </row>
    <row r="5473" spans="36:36">
      <c r="AJ5473" s="182"/>
    </row>
    <row r="5474" spans="36:36">
      <c r="AJ5474" s="182"/>
    </row>
    <row r="5475" spans="36:36">
      <c r="AJ5475" s="182"/>
    </row>
    <row r="5476" spans="36:36">
      <c r="AJ5476" s="182"/>
    </row>
    <row r="5477" spans="36:36">
      <c r="AJ5477" s="182"/>
    </row>
    <row r="5478" spans="36:36">
      <c r="AJ5478" s="182"/>
    </row>
    <row r="5479" spans="36:36">
      <c r="AJ5479" s="182"/>
    </row>
    <row r="5480" spans="36:36">
      <c r="AJ5480" s="182"/>
    </row>
    <row r="5481" spans="36:36">
      <c r="AJ5481" s="182"/>
    </row>
    <row r="5482" spans="36:36">
      <c r="AJ5482" s="182"/>
    </row>
    <row r="5483" spans="36:36">
      <c r="AJ5483" s="182"/>
    </row>
    <row r="5484" spans="36:36">
      <c r="AJ5484" s="182"/>
    </row>
    <row r="5485" spans="36:36">
      <c r="AJ5485" s="182"/>
    </row>
    <row r="5486" spans="36:36">
      <c r="AJ5486" s="182"/>
    </row>
    <row r="5487" spans="36:36">
      <c r="AJ5487" s="182"/>
    </row>
    <row r="5488" spans="36:36">
      <c r="AJ5488" s="182"/>
    </row>
    <row r="5489" spans="36:36">
      <c r="AJ5489" s="182"/>
    </row>
    <row r="5490" spans="36:36">
      <c r="AJ5490" s="182"/>
    </row>
    <row r="5491" spans="36:36">
      <c r="AJ5491" s="182"/>
    </row>
    <row r="5492" spans="36:36">
      <c r="AJ5492" s="182"/>
    </row>
    <row r="5493" spans="36:36">
      <c r="AJ5493" s="182"/>
    </row>
    <row r="5494" spans="36:36">
      <c r="AJ5494" s="182"/>
    </row>
    <row r="5495" spans="36:36">
      <c r="AJ5495" s="182"/>
    </row>
    <row r="5496" spans="36:36">
      <c r="AJ5496" s="182"/>
    </row>
    <row r="5497" spans="36:36">
      <c r="AJ5497" s="182"/>
    </row>
    <row r="5498" spans="36:36">
      <c r="AJ5498" s="182"/>
    </row>
    <row r="5499" spans="36:36">
      <c r="AJ5499" s="182"/>
    </row>
    <row r="5500" spans="36:36">
      <c r="AJ5500" s="182"/>
    </row>
    <row r="5501" spans="36:36">
      <c r="AJ5501" s="182"/>
    </row>
    <row r="5502" spans="36:36">
      <c r="AJ5502" s="182"/>
    </row>
    <row r="5503" spans="36:36">
      <c r="AJ5503" s="182"/>
    </row>
    <row r="5504" spans="36:36">
      <c r="AJ5504" s="182"/>
    </row>
    <row r="5505" spans="36:36">
      <c r="AJ5505" s="182"/>
    </row>
    <row r="5506" spans="36:36">
      <c r="AJ5506" s="182"/>
    </row>
    <row r="5507" spans="36:36">
      <c r="AJ5507" s="182"/>
    </row>
    <row r="5508" spans="36:36">
      <c r="AJ5508" s="182"/>
    </row>
    <row r="5509" spans="36:36">
      <c r="AJ5509" s="182"/>
    </row>
    <row r="5510" spans="36:36">
      <c r="AJ5510" s="182"/>
    </row>
    <row r="5511" spans="36:36">
      <c r="AJ5511" s="182"/>
    </row>
    <row r="5512" spans="36:36">
      <c r="AJ5512" s="182"/>
    </row>
    <row r="5513" spans="36:36">
      <c r="AJ5513" s="182"/>
    </row>
    <row r="5514" spans="36:36">
      <c r="AJ5514" s="182"/>
    </row>
    <row r="5515" spans="36:36">
      <c r="AJ5515" s="182"/>
    </row>
    <row r="5516" spans="36:36">
      <c r="AJ5516" s="182"/>
    </row>
    <row r="5517" spans="36:36">
      <c r="AJ5517" s="182"/>
    </row>
    <row r="5518" spans="36:36">
      <c r="AJ5518" s="182"/>
    </row>
    <row r="5519" spans="36:36">
      <c r="AJ5519" s="182"/>
    </row>
    <row r="5520" spans="36:36">
      <c r="AJ5520" s="182"/>
    </row>
    <row r="5521" spans="36:36">
      <c r="AJ5521" s="182"/>
    </row>
    <row r="5522" spans="36:36">
      <c r="AJ5522" s="182"/>
    </row>
    <row r="5523" spans="36:36">
      <c r="AJ5523" s="182"/>
    </row>
    <row r="5524" spans="36:36">
      <c r="AJ5524" s="182"/>
    </row>
    <row r="5525" spans="36:36">
      <c r="AJ5525" s="182"/>
    </row>
    <row r="5526" spans="36:36">
      <c r="AJ5526" s="182"/>
    </row>
    <row r="5527" spans="36:36">
      <c r="AJ5527" s="182"/>
    </row>
    <row r="5528" spans="36:36">
      <c r="AJ5528" s="182"/>
    </row>
    <row r="5529" spans="36:36">
      <c r="AJ5529" s="182"/>
    </row>
    <row r="5530" spans="36:36">
      <c r="AJ5530" s="182"/>
    </row>
    <row r="5531" spans="36:36">
      <c r="AJ5531" s="182"/>
    </row>
    <row r="5532" spans="36:36">
      <c r="AJ5532" s="182"/>
    </row>
    <row r="5533" spans="36:36">
      <c r="AJ5533" s="182"/>
    </row>
    <row r="5534" spans="36:36">
      <c r="AJ5534" s="182"/>
    </row>
    <row r="5535" spans="36:36">
      <c r="AJ5535" s="182"/>
    </row>
    <row r="5536" spans="36:36">
      <c r="AJ5536" s="182"/>
    </row>
    <row r="5537" spans="36:36">
      <c r="AJ5537" s="182"/>
    </row>
    <row r="5538" spans="36:36">
      <c r="AJ5538" s="182"/>
    </row>
    <row r="5539" spans="36:36">
      <c r="AJ5539" s="182"/>
    </row>
    <row r="5540" spans="36:36">
      <c r="AJ5540" s="182"/>
    </row>
    <row r="5541" spans="36:36">
      <c r="AJ5541" s="182"/>
    </row>
    <row r="5542" spans="36:36">
      <c r="AJ5542" s="182"/>
    </row>
    <row r="5543" spans="36:36">
      <c r="AJ5543" s="182"/>
    </row>
    <row r="5544" spans="36:36">
      <c r="AJ5544" s="182"/>
    </row>
    <row r="5545" spans="36:36">
      <c r="AJ5545" s="182"/>
    </row>
    <row r="5546" spans="36:36">
      <c r="AJ5546" s="182"/>
    </row>
    <row r="5547" spans="36:36">
      <c r="AJ5547" s="182"/>
    </row>
    <row r="5548" spans="36:36">
      <c r="AJ5548" s="182"/>
    </row>
    <row r="5549" spans="36:36">
      <c r="AJ5549" s="182"/>
    </row>
    <row r="5550" spans="36:36">
      <c r="AJ5550" s="182"/>
    </row>
    <row r="5551" spans="36:36">
      <c r="AJ5551" s="182"/>
    </row>
    <row r="5552" spans="36:36">
      <c r="AJ5552" s="182"/>
    </row>
    <row r="5553" spans="36:36">
      <c r="AJ5553" s="182"/>
    </row>
    <row r="5554" spans="36:36">
      <c r="AJ5554" s="182"/>
    </row>
    <row r="5555" spans="36:36">
      <c r="AJ5555" s="182"/>
    </row>
    <row r="5556" spans="36:36">
      <c r="AJ5556" s="182"/>
    </row>
    <row r="5557" spans="36:36">
      <c r="AJ5557" s="182"/>
    </row>
    <row r="5558" spans="36:36">
      <c r="AJ5558" s="182"/>
    </row>
    <row r="5559" spans="36:36">
      <c r="AJ5559" s="182"/>
    </row>
    <row r="5560" spans="36:36">
      <c r="AJ5560" s="182"/>
    </row>
    <row r="5561" spans="36:36">
      <c r="AJ5561" s="182"/>
    </row>
    <row r="5562" spans="36:36">
      <c r="AJ5562" s="182"/>
    </row>
    <row r="5563" spans="36:36">
      <c r="AJ5563" s="182"/>
    </row>
    <row r="5564" spans="36:36">
      <c r="AJ5564" s="182"/>
    </row>
    <row r="5565" spans="36:36">
      <c r="AJ5565" s="182"/>
    </row>
    <row r="5566" spans="36:36">
      <c r="AJ5566" s="182"/>
    </row>
    <row r="5567" spans="36:36">
      <c r="AJ5567" s="182"/>
    </row>
    <row r="5568" spans="36:36">
      <c r="AJ5568" s="182"/>
    </row>
    <row r="5569" spans="36:36">
      <c r="AJ5569" s="182"/>
    </row>
    <row r="5570" spans="36:36">
      <c r="AJ5570" s="182"/>
    </row>
    <row r="5571" spans="36:36">
      <c r="AJ5571" s="182"/>
    </row>
    <row r="5572" spans="36:36">
      <c r="AJ5572" s="182"/>
    </row>
    <row r="5573" spans="36:36">
      <c r="AJ5573" s="182"/>
    </row>
    <row r="5574" spans="36:36">
      <c r="AJ5574" s="182"/>
    </row>
    <row r="5575" spans="36:36">
      <c r="AJ5575" s="182"/>
    </row>
    <row r="5576" spans="36:36">
      <c r="AJ5576" s="182"/>
    </row>
    <row r="5577" spans="36:36">
      <c r="AJ5577" s="182"/>
    </row>
    <row r="5578" spans="36:36">
      <c r="AJ5578" s="182"/>
    </row>
    <row r="5579" spans="36:36">
      <c r="AJ5579" s="182"/>
    </row>
    <row r="5580" spans="36:36">
      <c r="AJ5580" s="182"/>
    </row>
    <row r="5581" spans="36:36">
      <c r="AJ5581" s="182"/>
    </row>
    <row r="5582" spans="36:36">
      <c r="AJ5582" s="182"/>
    </row>
    <row r="5583" spans="36:36">
      <c r="AJ5583" s="182"/>
    </row>
    <row r="5584" spans="36:36">
      <c r="AJ5584" s="182"/>
    </row>
    <row r="5585" spans="36:36">
      <c r="AJ5585" s="182"/>
    </row>
    <row r="5586" spans="36:36">
      <c r="AJ5586" s="182"/>
    </row>
    <row r="5587" spans="36:36">
      <c r="AJ5587" s="182"/>
    </row>
    <row r="5588" spans="36:36">
      <c r="AJ5588" s="182"/>
    </row>
    <row r="5589" spans="36:36">
      <c r="AJ5589" s="182"/>
    </row>
    <row r="5590" spans="36:36">
      <c r="AJ5590" s="182"/>
    </row>
    <row r="5591" spans="36:36">
      <c r="AJ5591" s="182"/>
    </row>
    <row r="5592" spans="36:36">
      <c r="AJ5592" s="182"/>
    </row>
    <row r="5593" spans="36:36">
      <c r="AJ5593" s="182"/>
    </row>
    <row r="5594" spans="36:36">
      <c r="AJ5594" s="182"/>
    </row>
    <row r="5595" spans="36:36">
      <c r="AJ5595" s="182"/>
    </row>
    <row r="5596" spans="36:36">
      <c r="AJ5596" s="182"/>
    </row>
    <row r="5597" spans="36:36">
      <c r="AJ5597" s="182"/>
    </row>
    <row r="5598" spans="36:36">
      <c r="AJ5598" s="182"/>
    </row>
    <row r="5599" spans="36:36">
      <c r="AJ5599" s="182"/>
    </row>
    <row r="5600" spans="36:36">
      <c r="AJ5600" s="182"/>
    </row>
    <row r="5601" spans="36:36">
      <c r="AJ5601" s="182"/>
    </row>
    <row r="5602" spans="36:36">
      <c r="AJ5602" s="182"/>
    </row>
    <row r="5603" spans="36:36">
      <c r="AJ5603" s="182"/>
    </row>
    <row r="5604" spans="36:36">
      <c r="AJ5604" s="182"/>
    </row>
    <row r="5605" spans="36:36">
      <c r="AJ5605" s="182"/>
    </row>
    <row r="5606" spans="36:36">
      <c r="AJ5606" s="182"/>
    </row>
    <row r="5607" spans="36:36">
      <c r="AJ5607" s="182"/>
    </row>
    <row r="5608" spans="36:36">
      <c r="AJ5608" s="182"/>
    </row>
    <row r="5609" spans="36:36">
      <c r="AJ5609" s="182"/>
    </row>
    <row r="5610" spans="36:36">
      <c r="AJ5610" s="182"/>
    </row>
    <row r="5611" spans="36:36">
      <c r="AJ5611" s="182"/>
    </row>
    <row r="5612" spans="36:36">
      <c r="AJ5612" s="182"/>
    </row>
    <row r="5613" spans="36:36">
      <c r="AJ5613" s="182"/>
    </row>
    <row r="5614" spans="36:36">
      <c r="AJ5614" s="182"/>
    </row>
    <row r="5615" spans="36:36">
      <c r="AJ5615" s="182"/>
    </row>
    <row r="5616" spans="36:36">
      <c r="AJ5616" s="182"/>
    </row>
    <row r="5617" spans="36:36">
      <c r="AJ5617" s="182"/>
    </row>
    <row r="5618" spans="36:36">
      <c r="AJ5618" s="182"/>
    </row>
    <row r="5619" spans="36:36">
      <c r="AJ5619" s="182"/>
    </row>
    <row r="5620" spans="36:36">
      <c r="AJ5620" s="182"/>
    </row>
    <row r="5621" spans="36:36">
      <c r="AJ5621" s="182"/>
    </row>
    <row r="5622" spans="36:36">
      <c r="AJ5622" s="182"/>
    </row>
    <row r="5623" spans="36:36">
      <c r="AJ5623" s="182"/>
    </row>
    <row r="5624" spans="36:36">
      <c r="AJ5624" s="182"/>
    </row>
    <row r="5625" spans="36:36">
      <c r="AJ5625" s="182"/>
    </row>
    <row r="5626" spans="36:36">
      <c r="AJ5626" s="182"/>
    </row>
    <row r="5627" spans="36:36">
      <c r="AJ5627" s="182"/>
    </row>
    <row r="5628" spans="36:36">
      <c r="AJ5628" s="182"/>
    </row>
    <row r="5629" spans="36:36">
      <c r="AJ5629" s="182"/>
    </row>
    <row r="5630" spans="36:36">
      <c r="AJ5630" s="182"/>
    </row>
    <row r="5631" spans="36:36">
      <c r="AJ5631" s="182"/>
    </row>
    <row r="5632" spans="36:36">
      <c r="AJ5632" s="182"/>
    </row>
    <row r="5633" spans="36:36">
      <c r="AJ5633" s="182"/>
    </row>
    <row r="5634" spans="36:36">
      <c r="AJ5634" s="182"/>
    </row>
    <row r="5635" spans="36:36">
      <c r="AJ5635" s="182"/>
    </row>
    <row r="5636" spans="36:36">
      <c r="AJ5636" s="182"/>
    </row>
    <row r="5637" spans="36:36">
      <c r="AJ5637" s="182"/>
    </row>
    <row r="5638" spans="36:36">
      <c r="AJ5638" s="182"/>
    </row>
    <row r="5639" spans="36:36">
      <c r="AJ5639" s="182"/>
    </row>
    <row r="5640" spans="36:36">
      <c r="AJ5640" s="182"/>
    </row>
    <row r="5641" spans="36:36">
      <c r="AJ5641" s="182"/>
    </row>
    <row r="5642" spans="36:36">
      <c r="AJ5642" s="182"/>
    </row>
    <row r="5643" spans="36:36">
      <c r="AJ5643" s="182"/>
    </row>
    <row r="5644" spans="36:36">
      <c r="AJ5644" s="182"/>
    </row>
    <row r="5645" spans="36:36">
      <c r="AJ5645" s="182"/>
    </row>
    <row r="5646" spans="36:36">
      <c r="AJ5646" s="182"/>
    </row>
    <row r="5647" spans="36:36">
      <c r="AJ5647" s="182"/>
    </row>
    <row r="5648" spans="36:36">
      <c r="AJ5648" s="182"/>
    </row>
    <row r="5649" spans="36:36">
      <c r="AJ5649" s="182"/>
    </row>
    <row r="5650" spans="36:36">
      <c r="AJ5650" s="182"/>
    </row>
    <row r="5651" spans="36:36">
      <c r="AJ5651" s="182"/>
    </row>
    <row r="5652" spans="36:36">
      <c r="AJ5652" s="182"/>
    </row>
    <row r="5653" spans="36:36">
      <c r="AJ5653" s="182"/>
    </row>
    <row r="5654" spans="36:36">
      <c r="AJ5654" s="182"/>
    </row>
    <row r="5655" spans="36:36">
      <c r="AJ5655" s="182"/>
    </row>
    <row r="5656" spans="36:36">
      <c r="AJ5656" s="182"/>
    </row>
    <row r="5657" spans="36:36">
      <c r="AJ5657" s="182"/>
    </row>
    <row r="5658" spans="36:36">
      <c r="AJ5658" s="182"/>
    </row>
    <row r="5659" spans="36:36">
      <c r="AJ5659" s="182"/>
    </row>
    <row r="5660" spans="36:36">
      <c r="AJ5660" s="182"/>
    </row>
    <row r="5661" spans="36:36">
      <c r="AJ5661" s="182"/>
    </row>
    <row r="5662" spans="36:36">
      <c r="AJ5662" s="182"/>
    </row>
    <row r="5663" spans="36:36">
      <c r="AJ5663" s="182"/>
    </row>
    <row r="5664" spans="36:36">
      <c r="AJ5664" s="182"/>
    </row>
    <row r="5665" spans="36:36">
      <c r="AJ5665" s="182"/>
    </row>
    <row r="5666" spans="36:36">
      <c r="AJ5666" s="182"/>
    </row>
    <row r="5667" spans="36:36">
      <c r="AJ5667" s="182"/>
    </row>
    <row r="5668" spans="36:36">
      <c r="AJ5668" s="182"/>
    </row>
    <row r="5669" spans="36:36">
      <c r="AJ5669" s="182"/>
    </row>
    <row r="5670" spans="36:36">
      <c r="AJ5670" s="182"/>
    </row>
    <row r="5671" spans="36:36">
      <c r="AJ5671" s="182"/>
    </row>
    <row r="5672" spans="36:36">
      <c r="AJ5672" s="182"/>
    </row>
    <row r="5673" spans="36:36">
      <c r="AJ5673" s="182"/>
    </row>
    <row r="5674" spans="36:36">
      <c r="AJ5674" s="182"/>
    </row>
    <row r="5675" spans="36:36">
      <c r="AJ5675" s="182"/>
    </row>
    <row r="5676" spans="36:36">
      <c r="AJ5676" s="182"/>
    </row>
    <row r="5677" spans="36:36">
      <c r="AJ5677" s="182"/>
    </row>
    <row r="5678" spans="36:36">
      <c r="AJ5678" s="182"/>
    </row>
    <row r="5679" spans="36:36">
      <c r="AJ5679" s="182"/>
    </row>
    <row r="5680" spans="36:36">
      <c r="AJ5680" s="182"/>
    </row>
    <row r="5681" spans="36:36">
      <c r="AJ5681" s="182"/>
    </row>
    <row r="5682" spans="36:36">
      <c r="AJ5682" s="182"/>
    </row>
    <row r="5683" spans="36:36">
      <c r="AJ5683" s="182"/>
    </row>
    <row r="5684" spans="36:36">
      <c r="AJ5684" s="182"/>
    </row>
    <row r="5685" spans="36:36">
      <c r="AJ5685" s="182"/>
    </row>
    <row r="5686" spans="36:36">
      <c r="AJ5686" s="182"/>
    </row>
    <row r="5687" spans="36:36">
      <c r="AJ5687" s="182"/>
    </row>
    <row r="5688" spans="36:36">
      <c r="AJ5688" s="182"/>
    </row>
    <row r="5689" spans="36:36">
      <c r="AJ5689" s="182"/>
    </row>
    <row r="5690" spans="36:36">
      <c r="AJ5690" s="182"/>
    </row>
    <row r="5691" spans="36:36">
      <c r="AJ5691" s="182"/>
    </row>
    <row r="5692" spans="36:36">
      <c r="AJ5692" s="182"/>
    </row>
    <row r="5693" spans="36:36">
      <c r="AJ5693" s="182"/>
    </row>
    <row r="5694" spans="36:36">
      <c r="AJ5694" s="182"/>
    </row>
    <row r="5695" spans="36:36">
      <c r="AJ5695" s="182"/>
    </row>
    <row r="5696" spans="36:36">
      <c r="AJ5696" s="182"/>
    </row>
    <row r="5697" spans="36:36">
      <c r="AJ5697" s="182"/>
    </row>
    <row r="5698" spans="36:36">
      <c r="AJ5698" s="182"/>
    </row>
    <row r="5699" spans="36:36">
      <c r="AJ5699" s="182"/>
    </row>
    <row r="5700" spans="36:36">
      <c r="AJ5700" s="182"/>
    </row>
    <row r="5701" spans="36:36">
      <c r="AJ5701" s="182"/>
    </row>
    <row r="5702" spans="36:36">
      <c r="AJ5702" s="182"/>
    </row>
    <row r="5703" spans="36:36">
      <c r="AJ5703" s="182"/>
    </row>
    <row r="5704" spans="36:36">
      <c r="AJ5704" s="182"/>
    </row>
    <row r="5705" spans="36:36">
      <c r="AJ5705" s="182"/>
    </row>
    <row r="5706" spans="36:36">
      <c r="AJ5706" s="182"/>
    </row>
    <row r="5707" spans="36:36">
      <c r="AJ5707" s="182"/>
    </row>
    <row r="5708" spans="36:36">
      <c r="AJ5708" s="182"/>
    </row>
    <row r="5709" spans="36:36">
      <c r="AJ5709" s="182"/>
    </row>
    <row r="5710" spans="36:36">
      <c r="AJ5710" s="182"/>
    </row>
    <row r="5711" spans="36:36">
      <c r="AJ5711" s="182"/>
    </row>
    <row r="5712" spans="36:36">
      <c r="AJ5712" s="182"/>
    </row>
    <row r="5713" spans="36:36">
      <c r="AJ5713" s="182"/>
    </row>
    <row r="5714" spans="36:36">
      <c r="AJ5714" s="182"/>
    </row>
    <row r="5715" spans="36:36">
      <c r="AJ5715" s="182"/>
    </row>
    <row r="5716" spans="36:36">
      <c r="AJ5716" s="182"/>
    </row>
    <row r="5717" spans="36:36">
      <c r="AJ5717" s="182"/>
    </row>
    <row r="5718" spans="36:36">
      <c r="AJ5718" s="182"/>
    </row>
    <row r="5719" spans="36:36">
      <c r="AJ5719" s="182"/>
    </row>
    <row r="5720" spans="36:36">
      <c r="AJ5720" s="182"/>
    </row>
    <row r="5721" spans="36:36">
      <c r="AJ5721" s="182"/>
    </row>
    <row r="5722" spans="36:36">
      <c r="AJ5722" s="182"/>
    </row>
    <row r="5723" spans="36:36">
      <c r="AJ5723" s="182"/>
    </row>
    <row r="5724" spans="36:36">
      <c r="AJ5724" s="182"/>
    </row>
    <row r="5725" spans="36:36">
      <c r="AJ5725" s="182"/>
    </row>
    <row r="5726" spans="36:36">
      <c r="AJ5726" s="182"/>
    </row>
    <row r="5727" spans="36:36">
      <c r="AJ5727" s="182"/>
    </row>
    <row r="5728" spans="36:36">
      <c r="AJ5728" s="182"/>
    </row>
    <row r="5729" spans="36:36">
      <c r="AJ5729" s="182"/>
    </row>
    <row r="5730" spans="36:36">
      <c r="AJ5730" s="182"/>
    </row>
    <row r="5731" spans="36:36">
      <c r="AJ5731" s="182"/>
    </row>
    <row r="5732" spans="36:36">
      <c r="AJ5732" s="182"/>
    </row>
    <row r="5733" spans="36:36">
      <c r="AJ5733" s="182"/>
    </row>
    <row r="5734" spans="36:36">
      <c r="AJ5734" s="182"/>
    </row>
    <row r="5735" spans="36:36">
      <c r="AJ5735" s="182"/>
    </row>
    <row r="5736" spans="36:36">
      <c r="AJ5736" s="182"/>
    </row>
    <row r="5737" spans="36:36">
      <c r="AJ5737" s="182"/>
    </row>
    <row r="5738" spans="36:36">
      <c r="AJ5738" s="182"/>
    </row>
    <row r="5739" spans="36:36">
      <c r="AJ5739" s="182"/>
    </row>
    <row r="5740" spans="36:36">
      <c r="AJ5740" s="182"/>
    </row>
    <row r="5741" spans="36:36">
      <c r="AJ5741" s="182"/>
    </row>
    <row r="5742" spans="36:36">
      <c r="AJ5742" s="182"/>
    </row>
    <row r="5743" spans="36:36">
      <c r="AJ5743" s="182"/>
    </row>
    <row r="5744" spans="36:36">
      <c r="AJ5744" s="182"/>
    </row>
    <row r="5745" spans="36:36">
      <c r="AJ5745" s="182"/>
    </row>
    <row r="5746" spans="36:36">
      <c r="AJ5746" s="182"/>
    </row>
    <row r="5747" spans="36:36">
      <c r="AJ5747" s="182"/>
    </row>
    <row r="5748" spans="36:36">
      <c r="AJ5748" s="182"/>
    </row>
    <row r="5749" spans="36:36">
      <c r="AJ5749" s="182"/>
    </row>
    <row r="5750" spans="36:36">
      <c r="AJ5750" s="182"/>
    </row>
    <row r="5751" spans="36:36">
      <c r="AJ5751" s="182"/>
    </row>
    <row r="5752" spans="36:36">
      <c r="AJ5752" s="182"/>
    </row>
    <row r="5753" spans="36:36">
      <c r="AJ5753" s="182"/>
    </row>
    <row r="5754" spans="36:36">
      <c r="AJ5754" s="182"/>
    </row>
    <row r="5755" spans="36:36">
      <c r="AJ5755" s="182"/>
    </row>
    <row r="5756" spans="36:36">
      <c r="AJ5756" s="182"/>
    </row>
    <row r="5757" spans="36:36">
      <c r="AJ5757" s="182"/>
    </row>
    <row r="5758" spans="36:36">
      <c r="AJ5758" s="182"/>
    </row>
    <row r="5759" spans="36:36">
      <c r="AJ5759" s="182"/>
    </row>
    <row r="5760" spans="36:36">
      <c r="AJ5760" s="182"/>
    </row>
    <row r="5761" spans="36:36">
      <c r="AJ5761" s="182"/>
    </row>
    <row r="5762" spans="36:36">
      <c r="AJ5762" s="182"/>
    </row>
    <row r="5763" spans="36:36">
      <c r="AJ5763" s="182"/>
    </row>
    <row r="5764" spans="36:36">
      <c r="AJ5764" s="182"/>
    </row>
    <row r="5765" spans="36:36">
      <c r="AJ5765" s="182"/>
    </row>
    <row r="5766" spans="36:36">
      <c r="AJ5766" s="182"/>
    </row>
    <row r="5767" spans="36:36">
      <c r="AJ5767" s="182"/>
    </row>
    <row r="5768" spans="36:36">
      <c r="AJ5768" s="182"/>
    </row>
    <row r="5769" spans="36:36">
      <c r="AJ5769" s="182"/>
    </row>
    <row r="5770" spans="36:36">
      <c r="AJ5770" s="182"/>
    </row>
    <row r="5771" spans="36:36">
      <c r="AJ5771" s="182"/>
    </row>
    <row r="5772" spans="36:36">
      <c r="AJ5772" s="182"/>
    </row>
    <row r="5773" spans="36:36">
      <c r="AJ5773" s="182"/>
    </row>
    <row r="5774" spans="36:36">
      <c r="AJ5774" s="182"/>
    </row>
    <row r="5775" spans="36:36">
      <c r="AJ5775" s="182"/>
    </row>
    <row r="5776" spans="36:36">
      <c r="AJ5776" s="182"/>
    </row>
    <row r="5777" spans="36:36">
      <c r="AJ5777" s="182"/>
    </row>
    <row r="5778" spans="36:36">
      <c r="AJ5778" s="182"/>
    </row>
    <row r="5779" spans="36:36">
      <c r="AJ5779" s="182"/>
    </row>
    <row r="5780" spans="36:36">
      <c r="AJ5780" s="182"/>
    </row>
    <row r="5781" spans="36:36">
      <c r="AJ5781" s="182"/>
    </row>
    <row r="5782" spans="36:36">
      <c r="AJ5782" s="182"/>
    </row>
    <row r="5783" spans="36:36">
      <c r="AJ5783" s="182"/>
    </row>
    <row r="5784" spans="36:36">
      <c r="AJ5784" s="182"/>
    </row>
    <row r="5785" spans="36:36">
      <c r="AJ5785" s="182"/>
    </row>
    <row r="5786" spans="36:36">
      <c r="AJ5786" s="182"/>
    </row>
    <row r="5787" spans="36:36">
      <c r="AJ5787" s="182"/>
    </row>
    <row r="5788" spans="36:36">
      <c r="AJ5788" s="182"/>
    </row>
    <row r="5789" spans="36:36">
      <c r="AJ5789" s="182"/>
    </row>
    <row r="5790" spans="36:36">
      <c r="AJ5790" s="182"/>
    </row>
    <row r="5791" spans="36:36">
      <c r="AJ5791" s="182"/>
    </row>
    <row r="5792" spans="36:36">
      <c r="AJ5792" s="182"/>
    </row>
    <row r="5793" spans="36:36">
      <c r="AJ5793" s="182"/>
    </row>
    <row r="5794" spans="36:36">
      <c r="AJ5794" s="182"/>
    </row>
    <row r="5795" spans="36:36">
      <c r="AJ5795" s="182"/>
    </row>
    <row r="5796" spans="36:36">
      <c r="AJ5796" s="182"/>
    </row>
    <row r="5797" spans="36:36">
      <c r="AJ5797" s="182"/>
    </row>
    <row r="5798" spans="36:36">
      <c r="AJ5798" s="182"/>
    </row>
    <row r="5799" spans="36:36">
      <c r="AJ5799" s="182"/>
    </row>
    <row r="5800" spans="36:36">
      <c r="AJ5800" s="182"/>
    </row>
    <row r="5801" spans="36:36">
      <c r="AJ5801" s="182"/>
    </row>
    <row r="5802" spans="36:36">
      <c r="AJ5802" s="182"/>
    </row>
    <row r="5803" spans="36:36">
      <c r="AJ5803" s="182"/>
    </row>
    <row r="5804" spans="36:36">
      <c r="AJ5804" s="182"/>
    </row>
    <row r="5805" spans="36:36">
      <c r="AJ5805" s="182"/>
    </row>
    <row r="5806" spans="36:36">
      <c r="AJ5806" s="182"/>
    </row>
    <row r="5807" spans="36:36">
      <c r="AJ5807" s="182"/>
    </row>
    <row r="5808" spans="36:36">
      <c r="AJ5808" s="182"/>
    </row>
    <row r="5809" spans="36:36">
      <c r="AJ5809" s="182"/>
    </row>
    <row r="5810" spans="36:36">
      <c r="AJ5810" s="182"/>
    </row>
    <row r="5811" spans="36:36">
      <c r="AJ5811" s="182"/>
    </row>
    <row r="5812" spans="36:36">
      <c r="AJ5812" s="182"/>
    </row>
    <row r="5813" spans="36:36">
      <c r="AJ5813" s="182"/>
    </row>
    <row r="5814" spans="36:36">
      <c r="AJ5814" s="182"/>
    </row>
    <row r="5815" spans="36:36">
      <c r="AJ5815" s="182"/>
    </row>
    <row r="5816" spans="36:36">
      <c r="AJ5816" s="182"/>
    </row>
    <row r="5817" spans="36:36">
      <c r="AJ5817" s="182"/>
    </row>
    <row r="5818" spans="36:36">
      <c r="AJ5818" s="182"/>
    </row>
    <row r="5819" spans="36:36">
      <c r="AJ5819" s="182"/>
    </row>
    <row r="5820" spans="36:36">
      <c r="AJ5820" s="182"/>
    </row>
    <row r="5821" spans="36:36">
      <c r="AJ5821" s="182"/>
    </row>
    <row r="5822" spans="36:36">
      <c r="AJ5822" s="182"/>
    </row>
    <row r="5823" spans="36:36">
      <c r="AJ5823" s="182"/>
    </row>
    <row r="5824" spans="36:36">
      <c r="AJ5824" s="182"/>
    </row>
    <row r="5825" spans="36:36">
      <c r="AJ5825" s="182"/>
    </row>
    <row r="5826" spans="36:36">
      <c r="AJ5826" s="182"/>
    </row>
    <row r="5827" spans="36:36">
      <c r="AJ5827" s="182"/>
    </row>
    <row r="5828" spans="36:36">
      <c r="AJ5828" s="182"/>
    </row>
    <row r="5829" spans="36:36">
      <c r="AJ5829" s="182"/>
    </row>
    <row r="5830" spans="36:36">
      <c r="AJ5830" s="182"/>
    </row>
    <row r="5831" spans="36:36">
      <c r="AJ5831" s="182"/>
    </row>
    <row r="5832" spans="36:36">
      <c r="AJ5832" s="182"/>
    </row>
    <row r="5833" spans="36:36">
      <c r="AJ5833" s="182"/>
    </row>
    <row r="5834" spans="36:36">
      <c r="AJ5834" s="182"/>
    </row>
    <row r="5835" spans="36:36">
      <c r="AJ5835" s="182"/>
    </row>
    <row r="5836" spans="36:36">
      <c r="AJ5836" s="182"/>
    </row>
    <row r="5837" spans="36:36">
      <c r="AJ5837" s="182"/>
    </row>
    <row r="5838" spans="36:36">
      <c r="AJ5838" s="182"/>
    </row>
    <row r="5839" spans="36:36">
      <c r="AJ5839" s="182"/>
    </row>
    <row r="5840" spans="36:36">
      <c r="AJ5840" s="182"/>
    </row>
    <row r="5841" spans="36:36">
      <c r="AJ5841" s="182"/>
    </row>
    <row r="5842" spans="36:36">
      <c r="AJ5842" s="182"/>
    </row>
    <row r="5843" spans="36:36">
      <c r="AJ5843" s="182"/>
    </row>
    <row r="5844" spans="36:36">
      <c r="AJ5844" s="182"/>
    </row>
    <row r="5845" spans="36:36">
      <c r="AJ5845" s="182"/>
    </row>
    <row r="5846" spans="36:36">
      <c r="AJ5846" s="182"/>
    </row>
    <row r="5847" spans="36:36">
      <c r="AJ5847" s="182"/>
    </row>
    <row r="5848" spans="36:36">
      <c r="AJ5848" s="182"/>
    </row>
    <row r="5849" spans="36:36">
      <c r="AJ5849" s="182"/>
    </row>
    <row r="5850" spans="36:36">
      <c r="AJ5850" s="182"/>
    </row>
    <row r="5851" spans="36:36">
      <c r="AJ5851" s="182"/>
    </row>
    <row r="5852" spans="36:36">
      <c r="AJ5852" s="182"/>
    </row>
    <row r="5853" spans="36:36">
      <c r="AJ5853" s="182"/>
    </row>
    <row r="5854" spans="36:36">
      <c r="AJ5854" s="182"/>
    </row>
    <row r="5855" spans="36:36">
      <c r="AJ5855" s="182"/>
    </row>
    <row r="5856" spans="36:36">
      <c r="AJ5856" s="182"/>
    </row>
    <row r="5857" spans="36:36">
      <c r="AJ5857" s="182"/>
    </row>
    <row r="5858" spans="36:36">
      <c r="AJ5858" s="182"/>
    </row>
    <row r="5859" spans="36:36">
      <c r="AJ5859" s="182"/>
    </row>
    <row r="5860" spans="36:36">
      <c r="AJ5860" s="182"/>
    </row>
    <row r="5861" spans="36:36">
      <c r="AJ5861" s="182"/>
    </row>
    <row r="5862" spans="36:36">
      <c r="AJ5862" s="182"/>
    </row>
    <row r="5863" spans="36:36">
      <c r="AJ5863" s="182"/>
    </row>
    <row r="5864" spans="36:36">
      <c r="AJ5864" s="182"/>
    </row>
    <row r="5865" spans="36:36">
      <c r="AJ5865" s="182"/>
    </row>
    <row r="5866" spans="36:36">
      <c r="AJ5866" s="182"/>
    </row>
    <row r="5867" spans="36:36">
      <c r="AJ5867" s="182"/>
    </row>
    <row r="5868" spans="36:36">
      <c r="AJ5868" s="182"/>
    </row>
    <row r="5869" spans="36:36">
      <c r="AJ5869" s="182"/>
    </row>
    <row r="5870" spans="36:36">
      <c r="AJ5870" s="182"/>
    </row>
    <row r="5871" spans="36:36">
      <c r="AJ5871" s="182"/>
    </row>
    <row r="5872" spans="36:36">
      <c r="AJ5872" s="182"/>
    </row>
    <row r="5873" spans="36:36">
      <c r="AJ5873" s="182"/>
    </row>
    <row r="5874" spans="36:36">
      <c r="AJ5874" s="182"/>
    </row>
    <row r="5875" spans="36:36">
      <c r="AJ5875" s="182"/>
    </row>
    <row r="5876" spans="36:36">
      <c r="AJ5876" s="182"/>
    </row>
    <row r="5877" spans="36:36">
      <c r="AJ5877" s="182"/>
    </row>
    <row r="5878" spans="36:36">
      <c r="AJ5878" s="182"/>
    </row>
    <row r="5879" spans="36:36">
      <c r="AJ5879" s="182"/>
    </row>
    <row r="5880" spans="36:36">
      <c r="AJ5880" s="182"/>
    </row>
    <row r="5881" spans="36:36">
      <c r="AJ5881" s="182"/>
    </row>
    <row r="5882" spans="36:36">
      <c r="AJ5882" s="182"/>
    </row>
    <row r="5883" spans="36:36">
      <c r="AJ5883" s="182"/>
    </row>
    <row r="5884" spans="36:36">
      <c r="AJ5884" s="182"/>
    </row>
    <row r="5885" spans="36:36">
      <c r="AJ5885" s="182"/>
    </row>
    <row r="5886" spans="36:36">
      <c r="AJ5886" s="182"/>
    </row>
    <row r="5887" spans="36:36">
      <c r="AJ5887" s="182"/>
    </row>
    <row r="5888" spans="36:36">
      <c r="AJ5888" s="182"/>
    </row>
    <row r="5889" spans="36:36">
      <c r="AJ5889" s="182"/>
    </row>
    <row r="5890" spans="36:36">
      <c r="AJ5890" s="182"/>
    </row>
    <row r="5891" spans="36:36">
      <c r="AJ5891" s="182"/>
    </row>
    <row r="5892" spans="36:36">
      <c r="AJ5892" s="182"/>
    </row>
    <row r="5893" spans="36:36">
      <c r="AJ5893" s="182"/>
    </row>
    <row r="5894" spans="36:36">
      <c r="AJ5894" s="182"/>
    </row>
    <row r="5895" spans="36:36">
      <c r="AJ5895" s="182"/>
    </row>
    <row r="5896" spans="36:36">
      <c r="AJ5896" s="182"/>
    </row>
    <row r="5897" spans="36:36">
      <c r="AJ5897" s="182"/>
    </row>
    <row r="5898" spans="36:36">
      <c r="AJ5898" s="182"/>
    </row>
    <row r="5899" spans="36:36">
      <c r="AJ5899" s="182"/>
    </row>
    <row r="5900" spans="36:36">
      <c r="AJ5900" s="182"/>
    </row>
    <row r="5901" spans="36:36">
      <c r="AJ5901" s="182"/>
    </row>
    <row r="5902" spans="36:36">
      <c r="AJ5902" s="182"/>
    </row>
    <row r="5903" spans="36:36">
      <c r="AJ5903" s="182"/>
    </row>
    <row r="5904" spans="36:36">
      <c r="AJ5904" s="182"/>
    </row>
    <row r="5905" spans="36:36">
      <c r="AJ5905" s="182"/>
    </row>
    <row r="5906" spans="36:36">
      <c r="AJ5906" s="182"/>
    </row>
    <row r="5907" spans="36:36">
      <c r="AJ5907" s="182"/>
    </row>
    <row r="5908" spans="36:36">
      <c r="AJ5908" s="182"/>
    </row>
    <row r="5909" spans="36:36">
      <c r="AJ5909" s="182"/>
    </row>
    <row r="5910" spans="36:36">
      <c r="AJ5910" s="182"/>
    </row>
    <row r="5911" spans="36:36">
      <c r="AJ5911" s="182"/>
    </row>
    <row r="5912" spans="36:36">
      <c r="AJ5912" s="182"/>
    </row>
    <row r="5913" spans="36:36">
      <c r="AJ5913" s="182"/>
    </row>
    <row r="5914" spans="36:36">
      <c r="AJ5914" s="182"/>
    </row>
    <row r="5915" spans="36:36">
      <c r="AJ5915" s="182"/>
    </row>
    <row r="5916" spans="36:36">
      <c r="AJ5916" s="182"/>
    </row>
    <row r="5917" spans="36:36">
      <c r="AJ5917" s="182"/>
    </row>
    <row r="5918" spans="36:36">
      <c r="AJ5918" s="182"/>
    </row>
    <row r="5919" spans="36:36">
      <c r="AJ5919" s="182"/>
    </row>
    <row r="5920" spans="36:36">
      <c r="AJ5920" s="182"/>
    </row>
    <row r="5921" spans="36:36">
      <c r="AJ5921" s="182"/>
    </row>
    <row r="5922" spans="36:36">
      <c r="AJ5922" s="182"/>
    </row>
    <row r="5923" spans="36:36">
      <c r="AJ5923" s="182"/>
    </row>
    <row r="5924" spans="36:36">
      <c r="AJ5924" s="182"/>
    </row>
    <row r="5925" spans="36:36">
      <c r="AJ5925" s="182"/>
    </row>
    <row r="5926" spans="36:36">
      <c r="AJ5926" s="182"/>
    </row>
    <row r="5927" spans="36:36">
      <c r="AJ5927" s="182"/>
    </row>
    <row r="5928" spans="36:36">
      <c r="AJ5928" s="182"/>
    </row>
    <row r="5929" spans="36:36">
      <c r="AJ5929" s="182"/>
    </row>
    <row r="5930" spans="36:36">
      <c r="AJ5930" s="182"/>
    </row>
    <row r="5931" spans="36:36">
      <c r="AJ5931" s="182"/>
    </row>
    <row r="5932" spans="36:36">
      <c r="AJ5932" s="182"/>
    </row>
    <row r="5933" spans="36:36">
      <c r="AJ5933" s="182"/>
    </row>
    <row r="5934" spans="36:36">
      <c r="AJ5934" s="182"/>
    </row>
    <row r="5935" spans="36:36">
      <c r="AJ5935" s="182"/>
    </row>
    <row r="5936" spans="36:36">
      <c r="AJ5936" s="182"/>
    </row>
    <row r="5937" spans="36:36">
      <c r="AJ5937" s="182"/>
    </row>
    <row r="5938" spans="36:36">
      <c r="AJ5938" s="182"/>
    </row>
    <row r="5939" spans="36:36">
      <c r="AJ5939" s="182"/>
    </row>
    <row r="5940" spans="36:36">
      <c r="AJ5940" s="182"/>
    </row>
    <row r="5941" spans="36:36">
      <c r="AJ5941" s="182"/>
    </row>
    <row r="5942" spans="36:36">
      <c r="AJ5942" s="182"/>
    </row>
    <row r="5943" spans="36:36">
      <c r="AJ5943" s="182"/>
    </row>
    <row r="5944" spans="36:36">
      <c r="AJ5944" s="182"/>
    </row>
    <row r="5945" spans="36:36">
      <c r="AJ5945" s="182"/>
    </row>
    <row r="5946" spans="36:36">
      <c r="AJ5946" s="182"/>
    </row>
    <row r="5947" spans="36:36">
      <c r="AJ5947" s="182"/>
    </row>
    <row r="5948" spans="36:36">
      <c r="AJ5948" s="182"/>
    </row>
    <row r="5949" spans="36:36">
      <c r="AJ5949" s="182"/>
    </row>
    <row r="5950" spans="36:36">
      <c r="AJ5950" s="182"/>
    </row>
    <row r="5951" spans="36:36">
      <c r="AJ5951" s="182"/>
    </row>
    <row r="5952" spans="36:36">
      <c r="AJ5952" s="182"/>
    </row>
    <row r="5953" spans="36:36">
      <c r="AJ5953" s="182"/>
    </row>
    <row r="5954" spans="36:36">
      <c r="AJ5954" s="182"/>
    </row>
    <row r="5955" spans="36:36">
      <c r="AJ5955" s="182"/>
    </row>
    <row r="5956" spans="36:36">
      <c r="AJ5956" s="182"/>
    </row>
    <row r="5957" spans="36:36">
      <c r="AJ5957" s="182"/>
    </row>
    <row r="5958" spans="36:36">
      <c r="AJ5958" s="182"/>
    </row>
    <row r="5959" spans="36:36">
      <c r="AJ5959" s="182"/>
    </row>
    <row r="5960" spans="36:36">
      <c r="AJ5960" s="182"/>
    </row>
    <row r="5961" spans="36:36">
      <c r="AJ5961" s="182"/>
    </row>
    <row r="5962" spans="36:36">
      <c r="AJ5962" s="182"/>
    </row>
    <row r="5963" spans="36:36">
      <c r="AJ5963" s="182"/>
    </row>
    <row r="5964" spans="36:36">
      <c r="AJ5964" s="182"/>
    </row>
    <row r="5965" spans="36:36">
      <c r="AJ5965" s="182"/>
    </row>
    <row r="5966" spans="36:36">
      <c r="AJ5966" s="182"/>
    </row>
    <row r="5967" spans="36:36">
      <c r="AJ5967" s="182"/>
    </row>
    <row r="5968" spans="36:36">
      <c r="AJ5968" s="182"/>
    </row>
    <row r="5969" spans="36:36">
      <c r="AJ5969" s="182"/>
    </row>
    <row r="5970" spans="36:36">
      <c r="AJ5970" s="182"/>
    </row>
    <row r="5971" spans="36:36">
      <c r="AJ5971" s="182"/>
    </row>
    <row r="5972" spans="36:36">
      <c r="AJ5972" s="182"/>
    </row>
    <row r="5973" spans="36:36">
      <c r="AJ5973" s="182"/>
    </row>
    <row r="5974" spans="36:36">
      <c r="AJ5974" s="182"/>
    </row>
    <row r="5975" spans="36:36">
      <c r="AJ5975" s="182"/>
    </row>
    <row r="5976" spans="36:36">
      <c r="AJ5976" s="182"/>
    </row>
    <row r="5977" spans="36:36">
      <c r="AJ5977" s="182"/>
    </row>
    <row r="5978" spans="36:36">
      <c r="AJ5978" s="182"/>
    </row>
    <row r="5979" spans="36:36">
      <c r="AJ5979" s="182"/>
    </row>
    <row r="5980" spans="36:36">
      <c r="AJ5980" s="182"/>
    </row>
    <row r="5981" spans="36:36">
      <c r="AJ5981" s="182"/>
    </row>
    <row r="5982" spans="36:36">
      <c r="AJ5982" s="182"/>
    </row>
    <row r="5983" spans="36:36">
      <c r="AJ5983" s="182"/>
    </row>
    <row r="5984" spans="36:36">
      <c r="AJ5984" s="182"/>
    </row>
    <row r="5985" spans="36:36">
      <c r="AJ5985" s="182"/>
    </row>
    <row r="5986" spans="36:36">
      <c r="AJ5986" s="182"/>
    </row>
    <row r="5987" spans="36:36">
      <c r="AJ5987" s="182"/>
    </row>
    <row r="5988" spans="36:36">
      <c r="AJ5988" s="182"/>
    </row>
    <row r="5989" spans="36:36">
      <c r="AJ5989" s="182"/>
    </row>
    <row r="5990" spans="36:36">
      <c r="AJ5990" s="182"/>
    </row>
    <row r="5991" spans="36:36">
      <c r="AJ5991" s="182"/>
    </row>
    <row r="5992" spans="36:36">
      <c r="AJ5992" s="182"/>
    </row>
    <row r="5993" spans="36:36">
      <c r="AJ5993" s="182"/>
    </row>
    <row r="5994" spans="36:36">
      <c r="AJ5994" s="182"/>
    </row>
    <row r="5995" spans="36:36">
      <c r="AJ5995" s="182"/>
    </row>
    <row r="5996" spans="36:36">
      <c r="AJ5996" s="182"/>
    </row>
    <row r="5997" spans="36:36">
      <c r="AJ5997" s="182"/>
    </row>
    <row r="5998" spans="36:36">
      <c r="AJ5998" s="182"/>
    </row>
    <row r="5999" spans="36:36">
      <c r="AJ5999" s="182"/>
    </row>
    <row r="6000" spans="36:36">
      <c r="AJ6000" s="182"/>
    </row>
    <row r="6001" spans="36:36">
      <c r="AJ6001" s="182"/>
    </row>
    <row r="6002" spans="36:36">
      <c r="AJ6002" s="182"/>
    </row>
    <row r="6003" spans="36:36">
      <c r="AJ6003" s="182"/>
    </row>
    <row r="6004" spans="36:36">
      <c r="AJ6004" s="182"/>
    </row>
    <row r="6005" spans="36:36">
      <c r="AJ6005" s="182"/>
    </row>
    <row r="6006" spans="36:36">
      <c r="AJ6006" s="182"/>
    </row>
    <row r="6007" spans="36:36">
      <c r="AJ6007" s="182"/>
    </row>
    <row r="6008" spans="36:36">
      <c r="AJ6008" s="182"/>
    </row>
    <row r="6009" spans="36:36">
      <c r="AJ6009" s="182"/>
    </row>
    <row r="6010" spans="36:36">
      <c r="AJ6010" s="182"/>
    </row>
    <row r="6011" spans="36:36">
      <c r="AJ6011" s="182"/>
    </row>
    <row r="6012" spans="36:36">
      <c r="AJ6012" s="182"/>
    </row>
    <row r="6013" spans="36:36">
      <c r="AJ6013" s="182"/>
    </row>
    <row r="6014" spans="36:36">
      <c r="AJ6014" s="182"/>
    </row>
    <row r="6015" spans="36:36">
      <c r="AJ6015" s="182"/>
    </row>
    <row r="6016" spans="36:36">
      <c r="AJ6016" s="182"/>
    </row>
    <row r="6017" spans="36:36">
      <c r="AJ6017" s="182"/>
    </row>
    <row r="6018" spans="36:36">
      <c r="AJ6018" s="182"/>
    </row>
    <row r="6019" spans="36:36">
      <c r="AJ6019" s="182"/>
    </row>
    <row r="6020" spans="36:36">
      <c r="AJ6020" s="182"/>
    </row>
    <row r="6021" spans="36:36">
      <c r="AJ6021" s="182"/>
    </row>
    <row r="6022" spans="36:36">
      <c r="AJ6022" s="182"/>
    </row>
    <row r="6023" spans="36:36">
      <c r="AJ6023" s="182"/>
    </row>
    <row r="6024" spans="36:36">
      <c r="AJ6024" s="182"/>
    </row>
    <row r="6025" spans="36:36">
      <c r="AJ6025" s="182"/>
    </row>
    <row r="6026" spans="36:36">
      <c r="AJ6026" s="182"/>
    </row>
    <row r="6027" spans="36:36">
      <c r="AJ6027" s="182"/>
    </row>
    <row r="6028" spans="36:36">
      <c r="AJ6028" s="182"/>
    </row>
    <row r="6029" spans="36:36">
      <c r="AJ6029" s="182"/>
    </row>
    <row r="6030" spans="36:36">
      <c r="AJ6030" s="182"/>
    </row>
    <row r="6031" spans="36:36">
      <c r="AJ6031" s="182"/>
    </row>
    <row r="6032" spans="36:36">
      <c r="AJ6032" s="182"/>
    </row>
    <row r="6033" spans="36:36">
      <c r="AJ6033" s="182"/>
    </row>
    <row r="6034" spans="36:36">
      <c r="AJ6034" s="182"/>
    </row>
    <row r="6035" spans="36:36">
      <c r="AJ6035" s="182"/>
    </row>
    <row r="6036" spans="36:36">
      <c r="AJ6036" s="182"/>
    </row>
    <row r="6037" spans="36:36">
      <c r="AJ6037" s="182"/>
    </row>
    <row r="6038" spans="36:36">
      <c r="AJ6038" s="182"/>
    </row>
    <row r="6039" spans="36:36">
      <c r="AJ6039" s="182"/>
    </row>
    <row r="6040" spans="36:36">
      <c r="AJ6040" s="182"/>
    </row>
    <row r="6041" spans="36:36">
      <c r="AJ6041" s="182"/>
    </row>
    <row r="6042" spans="36:36">
      <c r="AJ6042" s="182"/>
    </row>
    <row r="6043" spans="36:36">
      <c r="AJ6043" s="182"/>
    </row>
    <row r="6044" spans="36:36">
      <c r="AJ6044" s="182"/>
    </row>
    <row r="6045" spans="36:36">
      <c r="AJ6045" s="182"/>
    </row>
    <row r="6046" spans="36:36">
      <c r="AJ6046" s="182"/>
    </row>
    <row r="6047" spans="36:36">
      <c r="AJ6047" s="182"/>
    </row>
    <row r="6048" spans="36:36">
      <c r="AJ6048" s="182"/>
    </row>
    <row r="6049" spans="36:36">
      <c r="AJ6049" s="182"/>
    </row>
    <row r="6050" spans="36:36">
      <c r="AJ6050" s="182"/>
    </row>
    <row r="6051" spans="36:36">
      <c r="AJ6051" s="182"/>
    </row>
    <row r="6052" spans="36:36">
      <c r="AJ6052" s="182"/>
    </row>
    <row r="6053" spans="36:36">
      <c r="AJ6053" s="182"/>
    </row>
    <row r="6054" spans="36:36">
      <c r="AJ6054" s="182"/>
    </row>
    <row r="6055" spans="36:36">
      <c r="AJ6055" s="182"/>
    </row>
    <row r="6056" spans="36:36">
      <c r="AJ6056" s="182"/>
    </row>
    <row r="6057" spans="36:36">
      <c r="AJ6057" s="182"/>
    </row>
    <row r="6058" spans="36:36">
      <c r="AJ6058" s="182"/>
    </row>
    <row r="6059" spans="36:36">
      <c r="AJ6059" s="182"/>
    </row>
    <row r="6060" spans="36:36">
      <c r="AJ6060" s="182"/>
    </row>
    <row r="6061" spans="36:36">
      <c r="AJ6061" s="182"/>
    </row>
    <row r="6062" spans="36:36">
      <c r="AJ6062" s="182"/>
    </row>
    <row r="6063" spans="36:36">
      <c r="AJ6063" s="182"/>
    </row>
    <row r="6064" spans="36:36">
      <c r="AJ6064" s="182"/>
    </row>
    <row r="6065" spans="36:36">
      <c r="AJ6065" s="182"/>
    </row>
    <row r="6066" spans="36:36">
      <c r="AJ6066" s="182"/>
    </row>
    <row r="6067" spans="36:36">
      <c r="AJ6067" s="182"/>
    </row>
    <row r="6068" spans="36:36">
      <c r="AJ6068" s="182"/>
    </row>
    <row r="6069" spans="36:36">
      <c r="AJ6069" s="182"/>
    </row>
    <row r="6070" spans="36:36">
      <c r="AJ6070" s="182"/>
    </row>
    <row r="6071" spans="36:36">
      <c r="AJ6071" s="182"/>
    </row>
    <row r="6072" spans="36:36">
      <c r="AJ6072" s="182"/>
    </row>
    <row r="6073" spans="36:36">
      <c r="AJ6073" s="182"/>
    </row>
    <row r="6074" spans="36:36">
      <c r="AJ6074" s="182"/>
    </row>
    <row r="6075" spans="36:36">
      <c r="AJ6075" s="182"/>
    </row>
    <row r="6076" spans="36:36">
      <c r="AJ6076" s="182"/>
    </row>
    <row r="6077" spans="36:36">
      <c r="AJ6077" s="182"/>
    </row>
    <row r="6078" spans="36:36">
      <c r="AJ6078" s="182"/>
    </row>
    <row r="6079" spans="36:36">
      <c r="AJ6079" s="182"/>
    </row>
    <row r="6080" spans="36:36">
      <c r="AJ6080" s="182"/>
    </row>
    <row r="6081" spans="36:36">
      <c r="AJ6081" s="182"/>
    </row>
    <row r="6082" spans="36:36">
      <c r="AJ6082" s="182"/>
    </row>
    <row r="6083" spans="36:36">
      <c r="AJ6083" s="182"/>
    </row>
    <row r="6084" spans="36:36">
      <c r="AJ6084" s="182"/>
    </row>
    <row r="6085" spans="36:36">
      <c r="AJ6085" s="182"/>
    </row>
    <row r="6086" spans="36:36">
      <c r="AJ6086" s="182"/>
    </row>
    <row r="6087" spans="36:36">
      <c r="AJ6087" s="182"/>
    </row>
    <row r="6088" spans="36:36">
      <c r="AJ6088" s="182"/>
    </row>
    <row r="6089" spans="36:36">
      <c r="AJ6089" s="182"/>
    </row>
    <row r="6090" spans="36:36">
      <c r="AJ6090" s="182"/>
    </row>
    <row r="6091" spans="36:36">
      <c r="AJ6091" s="182"/>
    </row>
    <row r="6092" spans="36:36">
      <c r="AJ6092" s="182"/>
    </row>
    <row r="6093" spans="36:36">
      <c r="AJ6093" s="182"/>
    </row>
    <row r="6094" spans="36:36">
      <c r="AJ6094" s="182"/>
    </row>
    <row r="6095" spans="36:36">
      <c r="AJ6095" s="182"/>
    </row>
    <row r="6096" spans="36:36">
      <c r="AJ6096" s="182"/>
    </row>
    <row r="6097" spans="36:36">
      <c r="AJ6097" s="182"/>
    </row>
    <row r="6098" spans="36:36">
      <c r="AJ6098" s="182"/>
    </row>
    <row r="6099" spans="36:36">
      <c r="AJ6099" s="182"/>
    </row>
    <row r="6100" spans="36:36">
      <c r="AJ6100" s="182"/>
    </row>
    <row r="6101" spans="36:36">
      <c r="AJ6101" s="182"/>
    </row>
    <row r="6102" spans="36:36">
      <c r="AJ6102" s="182"/>
    </row>
    <row r="6103" spans="36:36">
      <c r="AJ6103" s="182"/>
    </row>
    <row r="6104" spans="36:36">
      <c r="AJ6104" s="182"/>
    </row>
    <row r="6105" spans="36:36">
      <c r="AJ6105" s="182"/>
    </row>
    <row r="6106" spans="36:36">
      <c r="AJ6106" s="182"/>
    </row>
    <row r="6107" spans="36:36">
      <c r="AJ6107" s="182"/>
    </row>
    <row r="6108" spans="36:36">
      <c r="AJ6108" s="182"/>
    </row>
    <row r="6109" spans="36:36">
      <c r="AJ6109" s="182"/>
    </row>
    <row r="6110" spans="36:36">
      <c r="AJ6110" s="182"/>
    </row>
    <row r="6111" spans="36:36">
      <c r="AJ6111" s="182"/>
    </row>
    <row r="6112" spans="36:36">
      <c r="AJ6112" s="182"/>
    </row>
    <row r="6113" spans="36:36">
      <c r="AJ6113" s="182"/>
    </row>
    <row r="6114" spans="36:36">
      <c r="AJ6114" s="182"/>
    </row>
    <row r="6115" spans="36:36">
      <c r="AJ6115" s="182"/>
    </row>
    <row r="6116" spans="36:36">
      <c r="AJ6116" s="182"/>
    </row>
    <row r="6117" spans="36:36">
      <c r="AJ6117" s="182"/>
    </row>
    <row r="6118" spans="36:36">
      <c r="AJ6118" s="182"/>
    </row>
    <row r="6119" spans="36:36">
      <c r="AJ6119" s="182"/>
    </row>
    <row r="6120" spans="36:36">
      <c r="AJ6120" s="182"/>
    </row>
    <row r="6121" spans="36:36">
      <c r="AJ6121" s="182"/>
    </row>
    <row r="6122" spans="36:36">
      <c r="AJ6122" s="182"/>
    </row>
    <row r="6123" spans="36:36">
      <c r="AJ6123" s="182"/>
    </row>
    <row r="6124" spans="36:36">
      <c r="AJ6124" s="182"/>
    </row>
    <row r="6125" spans="36:36">
      <c r="AJ6125" s="182"/>
    </row>
    <row r="6126" spans="36:36">
      <c r="AJ6126" s="182"/>
    </row>
    <row r="6127" spans="36:36">
      <c r="AJ6127" s="182"/>
    </row>
    <row r="6128" spans="36:36">
      <c r="AJ6128" s="182"/>
    </row>
    <row r="6129" spans="36:36">
      <c r="AJ6129" s="182"/>
    </row>
    <row r="6130" spans="36:36">
      <c r="AJ6130" s="182"/>
    </row>
    <row r="6131" spans="36:36">
      <c r="AJ6131" s="182"/>
    </row>
    <row r="6132" spans="36:36">
      <c r="AJ6132" s="182"/>
    </row>
    <row r="6133" spans="36:36">
      <c r="AJ6133" s="182"/>
    </row>
    <row r="6134" spans="36:36">
      <c r="AJ6134" s="182"/>
    </row>
    <row r="6135" spans="36:36">
      <c r="AJ6135" s="182"/>
    </row>
    <row r="6136" spans="36:36">
      <c r="AJ6136" s="182"/>
    </row>
    <row r="6137" spans="36:36">
      <c r="AJ6137" s="182"/>
    </row>
    <row r="6138" spans="36:36">
      <c r="AJ6138" s="182"/>
    </row>
    <row r="6139" spans="36:36">
      <c r="AJ6139" s="182"/>
    </row>
    <row r="6140" spans="36:36">
      <c r="AJ6140" s="182"/>
    </row>
    <row r="6141" spans="36:36">
      <c r="AJ6141" s="182"/>
    </row>
    <row r="6142" spans="36:36">
      <c r="AJ6142" s="182"/>
    </row>
    <row r="6143" spans="36:36">
      <c r="AJ6143" s="182"/>
    </row>
    <row r="6144" spans="36:36">
      <c r="AJ6144" s="182"/>
    </row>
    <row r="6145" spans="36:36">
      <c r="AJ6145" s="182"/>
    </row>
    <row r="6146" spans="36:36">
      <c r="AJ6146" s="182"/>
    </row>
    <row r="6147" spans="36:36">
      <c r="AJ6147" s="182"/>
    </row>
    <row r="6148" spans="36:36">
      <c r="AJ6148" s="182"/>
    </row>
    <row r="6149" spans="36:36">
      <c r="AJ6149" s="182"/>
    </row>
    <row r="6150" spans="36:36">
      <c r="AJ6150" s="182"/>
    </row>
    <row r="6151" spans="36:36">
      <c r="AJ6151" s="182"/>
    </row>
    <row r="6152" spans="36:36">
      <c r="AJ6152" s="182"/>
    </row>
    <row r="6153" spans="36:36">
      <c r="AJ6153" s="182"/>
    </row>
    <row r="6154" spans="36:36">
      <c r="AJ6154" s="182"/>
    </row>
    <row r="6155" spans="36:36">
      <c r="AJ6155" s="182"/>
    </row>
    <row r="6156" spans="36:36">
      <c r="AJ6156" s="182"/>
    </row>
    <row r="6157" spans="36:36">
      <c r="AJ6157" s="182"/>
    </row>
    <row r="6158" spans="36:36">
      <c r="AJ6158" s="182"/>
    </row>
    <row r="6159" spans="36:36">
      <c r="AJ6159" s="182"/>
    </row>
    <row r="6160" spans="36:36">
      <c r="AJ6160" s="182"/>
    </row>
    <row r="6161" spans="36:36">
      <c r="AJ6161" s="182"/>
    </row>
    <row r="6162" spans="36:36">
      <c r="AJ6162" s="182"/>
    </row>
    <row r="6163" spans="36:36">
      <c r="AJ6163" s="182"/>
    </row>
    <row r="6164" spans="36:36">
      <c r="AJ6164" s="182"/>
    </row>
    <row r="6165" spans="36:36">
      <c r="AJ6165" s="182"/>
    </row>
    <row r="6166" spans="36:36">
      <c r="AJ6166" s="182"/>
    </row>
    <row r="6167" spans="36:36">
      <c r="AJ6167" s="182"/>
    </row>
    <row r="6168" spans="36:36">
      <c r="AJ6168" s="182"/>
    </row>
    <row r="6169" spans="36:36">
      <c r="AJ6169" s="182"/>
    </row>
    <row r="6170" spans="36:36">
      <c r="AJ6170" s="182"/>
    </row>
    <row r="6171" spans="36:36">
      <c r="AJ6171" s="182"/>
    </row>
    <row r="6172" spans="36:36">
      <c r="AJ6172" s="182"/>
    </row>
    <row r="6173" spans="36:36">
      <c r="AJ6173" s="182"/>
    </row>
    <row r="6174" spans="36:36">
      <c r="AJ6174" s="182"/>
    </row>
    <row r="6175" spans="36:36">
      <c r="AJ6175" s="182"/>
    </row>
    <row r="6176" spans="36:36">
      <c r="AJ6176" s="182"/>
    </row>
    <row r="6177" spans="36:36">
      <c r="AJ6177" s="182"/>
    </row>
    <row r="6178" spans="36:36">
      <c r="AJ6178" s="182"/>
    </row>
    <row r="6179" spans="36:36">
      <c r="AJ6179" s="182"/>
    </row>
    <row r="6180" spans="36:36">
      <c r="AJ6180" s="182"/>
    </row>
    <row r="6181" spans="36:36">
      <c r="AJ6181" s="182"/>
    </row>
    <row r="6182" spans="36:36">
      <c r="AJ6182" s="182"/>
    </row>
    <row r="6183" spans="36:36">
      <c r="AJ6183" s="182"/>
    </row>
    <row r="6184" spans="36:36">
      <c r="AJ6184" s="182"/>
    </row>
    <row r="6185" spans="36:36">
      <c r="AJ6185" s="182"/>
    </row>
    <row r="6186" spans="36:36">
      <c r="AJ6186" s="182"/>
    </row>
    <row r="6187" spans="36:36">
      <c r="AJ6187" s="182"/>
    </row>
    <row r="6188" spans="36:36">
      <c r="AJ6188" s="182"/>
    </row>
    <row r="6189" spans="36:36">
      <c r="AJ6189" s="182"/>
    </row>
    <row r="6190" spans="36:36">
      <c r="AJ6190" s="182"/>
    </row>
    <row r="6191" spans="36:36">
      <c r="AJ6191" s="182"/>
    </row>
    <row r="6192" spans="36:36">
      <c r="AJ6192" s="182"/>
    </row>
    <row r="6193" spans="36:36">
      <c r="AJ6193" s="182"/>
    </row>
    <row r="6194" spans="36:36">
      <c r="AJ6194" s="182"/>
    </row>
    <row r="6195" spans="36:36">
      <c r="AJ6195" s="182"/>
    </row>
    <row r="6196" spans="36:36">
      <c r="AJ6196" s="182"/>
    </row>
    <row r="6197" spans="36:36">
      <c r="AJ6197" s="182"/>
    </row>
    <row r="6198" spans="36:36">
      <c r="AJ6198" s="182"/>
    </row>
    <row r="6199" spans="36:36">
      <c r="AJ6199" s="182"/>
    </row>
    <row r="6200" spans="36:36">
      <c r="AJ6200" s="182"/>
    </row>
    <row r="6201" spans="36:36">
      <c r="AJ6201" s="182"/>
    </row>
    <row r="6202" spans="36:36">
      <c r="AJ6202" s="182"/>
    </row>
    <row r="6203" spans="36:36">
      <c r="AJ6203" s="182"/>
    </row>
    <row r="6204" spans="36:36">
      <c r="AJ6204" s="182"/>
    </row>
    <row r="6205" spans="36:36">
      <c r="AJ6205" s="182"/>
    </row>
    <row r="6206" spans="36:36">
      <c r="AJ6206" s="182"/>
    </row>
    <row r="6207" spans="36:36">
      <c r="AJ6207" s="182"/>
    </row>
    <row r="6208" spans="36:36">
      <c r="AJ6208" s="182"/>
    </row>
    <row r="6209" spans="36:36">
      <c r="AJ6209" s="182"/>
    </row>
    <row r="6210" spans="36:36">
      <c r="AJ6210" s="182"/>
    </row>
    <row r="6211" spans="36:36">
      <c r="AJ6211" s="182"/>
    </row>
    <row r="6212" spans="36:36">
      <c r="AJ6212" s="182"/>
    </row>
    <row r="6213" spans="36:36">
      <c r="AJ6213" s="182"/>
    </row>
    <row r="6214" spans="36:36">
      <c r="AJ6214" s="182"/>
    </row>
    <row r="6215" spans="36:36">
      <c r="AJ6215" s="182"/>
    </row>
    <row r="6216" spans="36:36">
      <c r="AJ6216" s="182"/>
    </row>
    <row r="6217" spans="36:36">
      <c r="AJ6217" s="182"/>
    </row>
    <row r="6218" spans="36:36">
      <c r="AJ6218" s="182"/>
    </row>
    <row r="6219" spans="36:36">
      <c r="AJ6219" s="182"/>
    </row>
    <row r="6220" spans="36:36">
      <c r="AJ6220" s="182"/>
    </row>
    <row r="6221" spans="36:36">
      <c r="AJ6221" s="182"/>
    </row>
    <row r="6222" spans="36:36">
      <c r="AJ6222" s="182"/>
    </row>
    <row r="6223" spans="36:36">
      <c r="AJ6223" s="182"/>
    </row>
    <row r="6224" spans="36:36">
      <c r="AJ6224" s="182"/>
    </row>
    <row r="6225" spans="36:36">
      <c r="AJ6225" s="182"/>
    </row>
    <row r="6226" spans="36:36">
      <c r="AJ6226" s="182"/>
    </row>
    <row r="6227" spans="36:36">
      <c r="AJ6227" s="182"/>
    </row>
    <row r="6228" spans="36:36">
      <c r="AJ6228" s="182"/>
    </row>
    <row r="6229" spans="36:36">
      <c r="AJ6229" s="182"/>
    </row>
    <row r="6230" spans="36:36">
      <c r="AJ6230" s="182"/>
    </row>
    <row r="6231" spans="36:36">
      <c r="AJ6231" s="182"/>
    </row>
    <row r="6232" spans="36:36">
      <c r="AJ6232" s="182"/>
    </row>
    <row r="6233" spans="36:36">
      <c r="AJ6233" s="182"/>
    </row>
    <row r="6234" spans="36:36">
      <c r="AJ6234" s="182"/>
    </row>
    <row r="6235" spans="36:36">
      <c r="AJ6235" s="182"/>
    </row>
    <row r="6236" spans="36:36">
      <c r="AJ6236" s="182"/>
    </row>
    <row r="6237" spans="36:36">
      <c r="AJ6237" s="182"/>
    </row>
    <row r="6238" spans="36:36">
      <c r="AJ6238" s="182"/>
    </row>
    <row r="6239" spans="36:36">
      <c r="AJ6239" s="182"/>
    </row>
    <row r="6240" spans="36:36">
      <c r="AJ6240" s="182"/>
    </row>
    <row r="6241" spans="36:36">
      <c r="AJ6241" s="182"/>
    </row>
    <row r="6242" spans="36:36">
      <c r="AJ6242" s="182"/>
    </row>
    <row r="6243" spans="36:36">
      <c r="AJ6243" s="182"/>
    </row>
    <row r="6244" spans="36:36">
      <c r="AJ6244" s="182"/>
    </row>
    <row r="6245" spans="36:36">
      <c r="AJ6245" s="182"/>
    </row>
    <row r="6246" spans="36:36">
      <c r="AJ6246" s="182"/>
    </row>
    <row r="6247" spans="36:36">
      <c r="AJ6247" s="182"/>
    </row>
    <row r="6248" spans="36:36">
      <c r="AJ6248" s="182"/>
    </row>
    <row r="6249" spans="36:36">
      <c r="AJ6249" s="182"/>
    </row>
    <row r="6250" spans="36:36">
      <c r="AJ6250" s="182"/>
    </row>
    <row r="6251" spans="36:36">
      <c r="AJ6251" s="182"/>
    </row>
    <row r="6252" spans="36:36">
      <c r="AJ6252" s="182"/>
    </row>
    <row r="6253" spans="36:36">
      <c r="AJ6253" s="182"/>
    </row>
    <row r="6254" spans="36:36">
      <c r="AJ6254" s="182"/>
    </row>
    <row r="6255" spans="36:36">
      <c r="AJ6255" s="182"/>
    </row>
    <row r="6256" spans="36:36">
      <c r="AJ6256" s="182"/>
    </row>
    <row r="6257" spans="36:36">
      <c r="AJ6257" s="182"/>
    </row>
    <row r="6258" spans="36:36">
      <c r="AJ6258" s="182"/>
    </row>
    <row r="6259" spans="36:36">
      <c r="AJ6259" s="182"/>
    </row>
    <row r="6260" spans="36:36">
      <c r="AJ6260" s="182"/>
    </row>
    <row r="6261" spans="36:36">
      <c r="AJ6261" s="182"/>
    </row>
    <row r="6262" spans="36:36">
      <c r="AJ6262" s="182"/>
    </row>
    <row r="6263" spans="36:36">
      <c r="AJ6263" s="182"/>
    </row>
    <row r="6264" spans="36:36">
      <c r="AJ6264" s="182"/>
    </row>
    <row r="6265" spans="36:36">
      <c r="AJ6265" s="182"/>
    </row>
    <row r="6266" spans="36:36">
      <c r="AJ6266" s="182"/>
    </row>
    <row r="6267" spans="36:36">
      <c r="AJ6267" s="182"/>
    </row>
    <row r="6268" spans="36:36">
      <c r="AJ6268" s="182"/>
    </row>
    <row r="6269" spans="36:36">
      <c r="AJ6269" s="182"/>
    </row>
    <row r="6270" spans="36:36">
      <c r="AJ6270" s="182"/>
    </row>
    <row r="6271" spans="36:36">
      <c r="AJ6271" s="182"/>
    </row>
    <row r="6272" spans="36:36">
      <c r="AJ6272" s="182"/>
    </row>
    <row r="6273" spans="36:36">
      <c r="AJ6273" s="182"/>
    </row>
    <row r="6274" spans="36:36">
      <c r="AJ6274" s="182"/>
    </row>
    <row r="6275" spans="36:36">
      <c r="AJ6275" s="182"/>
    </row>
    <row r="6276" spans="36:36">
      <c r="AJ6276" s="182"/>
    </row>
    <row r="6277" spans="36:36">
      <c r="AJ6277" s="182"/>
    </row>
    <row r="6278" spans="36:36">
      <c r="AJ6278" s="182"/>
    </row>
    <row r="6279" spans="36:36">
      <c r="AJ6279" s="182"/>
    </row>
    <row r="6280" spans="36:36">
      <c r="AJ6280" s="182"/>
    </row>
    <row r="6281" spans="36:36">
      <c r="AJ6281" s="182"/>
    </row>
    <row r="6282" spans="36:36">
      <c r="AJ6282" s="182"/>
    </row>
    <row r="6283" spans="36:36">
      <c r="AJ6283" s="182"/>
    </row>
    <row r="6284" spans="36:36">
      <c r="AJ6284" s="182"/>
    </row>
    <row r="6285" spans="36:36">
      <c r="AJ6285" s="182"/>
    </row>
    <row r="6286" spans="36:36">
      <c r="AJ6286" s="182"/>
    </row>
    <row r="6287" spans="36:36">
      <c r="AJ6287" s="182"/>
    </row>
    <row r="6288" spans="36:36">
      <c r="AJ6288" s="182"/>
    </row>
    <row r="6289" spans="36:36">
      <c r="AJ6289" s="182"/>
    </row>
    <row r="6290" spans="36:36">
      <c r="AJ6290" s="182"/>
    </row>
    <row r="6291" spans="36:36">
      <c r="AJ6291" s="182"/>
    </row>
    <row r="6292" spans="36:36">
      <c r="AJ6292" s="182"/>
    </row>
    <row r="6293" spans="36:36">
      <c r="AJ6293" s="182"/>
    </row>
    <row r="6294" spans="36:36">
      <c r="AJ6294" s="182"/>
    </row>
    <row r="6295" spans="36:36">
      <c r="AJ6295" s="182"/>
    </row>
    <row r="6296" spans="36:36">
      <c r="AJ6296" s="182"/>
    </row>
    <row r="6297" spans="36:36">
      <c r="AJ6297" s="182"/>
    </row>
    <row r="6298" spans="36:36">
      <c r="AJ6298" s="182"/>
    </row>
    <row r="6299" spans="36:36">
      <c r="AJ6299" s="182"/>
    </row>
    <row r="6300" spans="36:36">
      <c r="AJ6300" s="182"/>
    </row>
    <row r="6301" spans="36:36">
      <c r="AJ6301" s="182"/>
    </row>
    <row r="6302" spans="36:36">
      <c r="AJ6302" s="182"/>
    </row>
    <row r="6303" spans="36:36">
      <c r="AJ6303" s="182"/>
    </row>
    <row r="6304" spans="36:36">
      <c r="AJ6304" s="182"/>
    </row>
    <row r="6305" spans="36:36">
      <c r="AJ6305" s="182"/>
    </row>
    <row r="6306" spans="36:36">
      <c r="AJ6306" s="182"/>
    </row>
    <row r="6307" spans="36:36">
      <c r="AJ6307" s="182"/>
    </row>
    <row r="6308" spans="36:36">
      <c r="AJ6308" s="182"/>
    </row>
    <row r="6309" spans="36:36">
      <c r="AJ6309" s="182"/>
    </row>
    <row r="6310" spans="36:36">
      <c r="AJ6310" s="182"/>
    </row>
    <row r="6311" spans="36:36">
      <c r="AJ6311" s="182"/>
    </row>
    <row r="6312" spans="36:36">
      <c r="AJ6312" s="182"/>
    </row>
    <row r="6313" spans="36:36">
      <c r="AJ6313" s="182"/>
    </row>
    <row r="6314" spans="36:36">
      <c r="AJ6314" s="182"/>
    </row>
    <row r="6315" spans="36:36">
      <c r="AJ6315" s="182"/>
    </row>
    <row r="6316" spans="36:36">
      <c r="AJ6316" s="182"/>
    </row>
    <row r="6317" spans="36:36">
      <c r="AJ6317" s="182"/>
    </row>
    <row r="6318" spans="36:36">
      <c r="AJ6318" s="182"/>
    </row>
    <row r="6319" spans="36:36">
      <c r="AJ6319" s="182"/>
    </row>
    <row r="6320" spans="36:36">
      <c r="AJ6320" s="182"/>
    </row>
    <row r="6321" spans="36:36">
      <c r="AJ6321" s="182"/>
    </row>
    <row r="6322" spans="36:36">
      <c r="AJ6322" s="182"/>
    </row>
    <row r="6323" spans="36:36">
      <c r="AJ6323" s="182"/>
    </row>
    <row r="6324" spans="36:36">
      <c r="AJ6324" s="182"/>
    </row>
    <row r="6325" spans="36:36">
      <c r="AJ6325" s="182"/>
    </row>
    <row r="6326" spans="36:36">
      <c r="AJ6326" s="182"/>
    </row>
    <row r="6327" spans="36:36">
      <c r="AJ6327" s="182"/>
    </row>
    <row r="6328" spans="36:36">
      <c r="AJ6328" s="182"/>
    </row>
    <row r="6329" spans="36:36">
      <c r="AJ6329" s="182"/>
    </row>
    <row r="6330" spans="36:36">
      <c r="AJ6330" s="182"/>
    </row>
    <row r="6331" spans="36:36">
      <c r="AJ6331" s="182"/>
    </row>
    <row r="6332" spans="36:36">
      <c r="AJ6332" s="182"/>
    </row>
    <row r="6333" spans="36:36">
      <c r="AJ6333" s="182"/>
    </row>
    <row r="6334" spans="36:36">
      <c r="AJ6334" s="182"/>
    </row>
    <row r="6335" spans="36:36">
      <c r="AJ6335" s="182"/>
    </row>
    <row r="6336" spans="36:36">
      <c r="AJ6336" s="182"/>
    </row>
    <row r="6337" spans="36:36">
      <c r="AJ6337" s="182"/>
    </row>
    <row r="6338" spans="36:36">
      <c r="AJ6338" s="182"/>
    </row>
    <row r="6339" spans="36:36">
      <c r="AJ6339" s="182"/>
    </row>
    <row r="6340" spans="36:36">
      <c r="AJ6340" s="182"/>
    </row>
    <row r="6341" spans="36:36">
      <c r="AJ6341" s="182"/>
    </row>
    <row r="6342" spans="36:36">
      <c r="AJ6342" s="182"/>
    </row>
    <row r="6343" spans="36:36">
      <c r="AJ6343" s="182"/>
    </row>
    <row r="6344" spans="36:36">
      <c r="AJ6344" s="182"/>
    </row>
    <row r="6345" spans="36:36">
      <c r="AJ6345" s="182"/>
    </row>
    <row r="6346" spans="36:36">
      <c r="AJ6346" s="182"/>
    </row>
    <row r="6347" spans="36:36">
      <c r="AJ6347" s="182"/>
    </row>
    <row r="6348" spans="36:36">
      <c r="AJ6348" s="182"/>
    </row>
    <row r="6349" spans="36:36">
      <c r="AJ6349" s="182"/>
    </row>
    <row r="6350" spans="36:36">
      <c r="AJ6350" s="182"/>
    </row>
    <row r="6351" spans="36:36">
      <c r="AJ6351" s="182"/>
    </row>
    <row r="6352" spans="36:36">
      <c r="AJ6352" s="182"/>
    </row>
    <row r="6353" spans="36:36">
      <c r="AJ6353" s="182"/>
    </row>
    <row r="6354" spans="36:36">
      <c r="AJ6354" s="182"/>
    </row>
    <row r="6355" spans="36:36">
      <c r="AJ6355" s="182"/>
    </row>
    <row r="6356" spans="36:36">
      <c r="AJ6356" s="182"/>
    </row>
    <row r="6357" spans="36:36">
      <c r="AJ6357" s="182"/>
    </row>
    <row r="6358" spans="36:36">
      <c r="AJ6358" s="182"/>
    </row>
    <row r="6359" spans="36:36">
      <c r="AJ6359" s="182"/>
    </row>
    <row r="6360" spans="36:36">
      <c r="AJ6360" s="182"/>
    </row>
    <row r="6361" spans="36:36">
      <c r="AJ6361" s="182"/>
    </row>
    <row r="6362" spans="36:36">
      <c r="AJ6362" s="182"/>
    </row>
    <row r="6363" spans="36:36">
      <c r="AJ6363" s="182"/>
    </row>
    <row r="6364" spans="36:36">
      <c r="AJ6364" s="182"/>
    </row>
    <row r="6365" spans="36:36">
      <c r="AJ6365" s="182"/>
    </row>
    <row r="6366" spans="36:36">
      <c r="AJ6366" s="182"/>
    </row>
    <row r="6367" spans="36:36">
      <c r="AJ6367" s="182"/>
    </row>
    <row r="6368" spans="36:36">
      <c r="AJ6368" s="182"/>
    </row>
    <row r="6369" spans="36:36">
      <c r="AJ6369" s="182"/>
    </row>
    <row r="6370" spans="36:36">
      <c r="AJ6370" s="182"/>
    </row>
    <row r="6371" spans="36:36">
      <c r="AJ6371" s="182"/>
    </row>
    <row r="6372" spans="36:36">
      <c r="AJ6372" s="182"/>
    </row>
    <row r="6373" spans="36:36">
      <c r="AJ6373" s="182"/>
    </row>
    <row r="6374" spans="36:36">
      <c r="AJ6374" s="182"/>
    </row>
    <row r="6375" spans="36:36">
      <c r="AJ6375" s="182"/>
    </row>
    <row r="6376" spans="36:36">
      <c r="AJ6376" s="182"/>
    </row>
    <row r="6377" spans="36:36">
      <c r="AJ6377" s="182"/>
    </row>
    <row r="6378" spans="36:36">
      <c r="AJ6378" s="182"/>
    </row>
    <row r="6379" spans="36:36">
      <c r="AJ6379" s="182"/>
    </row>
    <row r="6380" spans="36:36">
      <c r="AJ6380" s="182"/>
    </row>
    <row r="6381" spans="36:36">
      <c r="AJ6381" s="182"/>
    </row>
    <row r="6382" spans="36:36">
      <c r="AJ6382" s="182"/>
    </row>
    <row r="6383" spans="36:36">
      <c r="AJ6383" s="182"/>
    </row>
    <row r="6384" spans="36:36">
      <c r="AJ6384" s="182"/>
    </row>
    <row r="6385" spans="36:36">
      <c r="AJ6385" s="182"/>
    </row>
    <row r="6386" spans="36:36">
      <c r="AJ6386" s="182"/>
    </row>
    <row r="6387" spans="36:36">
      <c r="AJ6387" s="182"/>
    </row>
    <row r="6388" spans="36:36">
      <c r="AJ6388" s="182"/>
    </row>
    <row r="6389" spans="36:36">
      <c r="AJ6389" s="182"/>
    </row>
    <row r="6390" spans="36:36">
      <c r="AJ6390" s="182"/>
    </row>
    <row r="6391" spans="36:36">
      <c r="AJ6391" s="182"/>
    </row>
    <row r="6392" spans="36:36">
      <c r="AJ6392" s="182"/>
    </row>
    <row r="6393" spans="36:36">
      <c r="AJ6393" s="182"/>
    </row>
    <row r="6394" spans="36:36">
      <c r="AJ6394" s="182"/>
    </row>
    <row r="6395" spans="36:36">
      <c r="AJ6395" s="182"/>
    </row>
    <row r="6396" spans="36:36">
      <c r="AJ6396" s="182"/>
    </row>
    <row r="6397" spans="36:36">
      <c r="AJ6397" s="182"/>
    </row>
    <row r="6398" spans="36:36">
      <c r="AJ6398" s="182"/>
    </row>
    <row r="6399" spans="36:36">
      <c r="AJ6399" s="182"/>
    </row>
    <row r="6400" spans="36:36">
      <c r="AJ6400" s="182"/>
    </row>
    <row r="6401" spans="36:36">
      <c r="AJ6401" s="182"/>
    </row>
    <row r="6402" spans="36:36">
      <c r="AJ6402" s="182"/>
    </row>
    <row r="6403" spans="36:36">
      <c r="AJ6403" s="182"/>
    </row>
    <row r="6404" spans="36:36">
      <c r="AJ6404" s="182"/>
    </row>
    <row r="6405" spans="36:36">
      <c r="AJ6405" s="182"/>
    </row>
    <row r="6406" spans="36:36">
      <c r="AJ6406" s="182"/>
    </row>
    <row r="6407" spans="36:36">
      <c r="AJ6407" s="182"/>
    </row>
    <row r="6408" spans="36:36">
      <c r="AJ6408" s="182"/>
    </row>
    <row r="6409" spans="36:36">
      <c r="AJ6409" s="182"/>
    </row>
    <row r="6410" spans="36:36">
      <c r="AJ6410" s="182"/>
    </row>
    <row r="6411" spans="36:36">
      <c r="AJ6411" s="182"/>
    </row>
    <row r="6412" spans="36:36">
      <c r="AJ6412" s="182"/>
    </row>
    <row r="6413" spans="36:36">
      <c r="AJ6413" s="182"/>
    </row>
    <row r="6414" spans="36:36">
      <c r="AJ6414" s="182"/>
    </row>
    <row r="6415" spans="36:36">
      <c r="AJ6415" s="182"/>
    </row>
    <row r="6416" spans="36:36">
      <c r="AJ6416" s="182"/>
    </row>
    <row r="6417" spans="36:36">
      <c r="AJ6417" s="182"/>
    </row>
    <row r="6418" spans="36:36">
      <c r="AJ6418" s="182"/>
    </row>
    <row r="6419" spans="36:36">
      <c r="AJ6419" s="182"/>
    </row>
    <row r="6420" spans="36:36">
      <c r="AJ6420" s="182"/>
    </row>
    <row r="6421" spans="36:36">
      <c r="AJ6421" s="182"/>
    </row>
    <row r="6422" spans="36:36">
      <c r="AJ6422" s="182"/>
    </row>
    <row r="6423" spans="36:36">
      <c r="AJ6423" s="182"/>
    </row>
    <row r="6424" spans="36:36">
      <c r="AJ6424" s="182"/>
    </row>
    <row r="6425" spans="36:36">
      <c r="AJ6425" s="182"/>
    </row>
    <row r="6426" spans="36:36">
      <c r="AJ6426" s="182"/>
    </row>
    <row r="6427" spans="36:36">
      <c r="AJ6427" s="182"/>
    </row>
    <row r="6428" spans="36:36">
      <c r="AJ6428" s="182"/>
    </row>
    <row r="6429" spans="36:36">
      <c r="AJ6429" s="182"/>
    </row>
    <row r="6430" spans="36:36">
      <c r="AJ6430" s="182"/>
    </row>
    <row r="6431" spans="36:36">
      <c r="AJ6431" s="182"/>
    </row>
    <row r="6432" spans="36:36">
      <c r="AJ6432" s="182"/>
    </row>
    <row r="6433" spans="36:36">
      <c r="AJ6433" s="182"/>
    </row>
    <row r="6434" spans="36:36">
      <c r="AJ6434" s="182"/>
    </row>
    <row r="6435" spans="36:36">
      <c r="AJ6435" s="182"/>
    </row>
    <row r="6436" spans="36:36">
      <c r="AJ6436" s="182"/>
    </row>
    <row r="6437" spans="36:36">
      <c r="AJ6437" s="182"/>
    </row>
    <row r="6438" spans="36:36">
      <c r="AJ6438" s="182"/>
    </row>
    <row r="6439" spans="36:36">
      <c r="AJ6439" s="182"/>
    </row>
    <row r="6440" spans="36:36">
      <c r="AJ6440" s="182"/>
    </row>
    <row r="6441" spans="36:36">
      <c r="AJ6441" s="182"/>
    </row>
    <row r="6442" spans="36:36">
      <c r="AJ6442" s="182"/>
    </row>
    <row r="6443" spans="36:36">
      <c r="AJ6443" s="182"/>
    </row>
    <row r="6444" spans="36:36">
      <c r="AJ6444" s="182"/>
    </row>
    <row r="6445" spans="36:36">
      <c r="AJ6445" s="182"/>
    </row>
    <row r="6446" spans="36:36">
      <c r="AJ6446" s="182"/>
    </row>
    <row r="6447" spans="36:36">
      <c r="AJ6447" s="182"/>
    </row>
    <row r="6448" spans="36:36">
      <c r="AJ6448" s="182"/>
    </row>
    <row r="6449" spans="36:36">
      <c r="AJ6449" s="182"/>
    </row>
    <row r="6450" spans="36:36">
      <c r="AJ6450" s="182"/>
    </row>
    <row r="6451" spans="36:36">
      <c r="AJ6451" s="182"/>
    </row>
    <row r="6452" spans="36:36">
      <c r="AJ6452" s="182"/>
    </row>
    <row r="6453" spans="36:36">
      <c r="AJ6453" s="182"/>
    </row>
    <row r="6454" spans="36:36">
      <c r="AJ6454" s="182"/>
    </row>
    <row r="6455" spans="36:36">
      <c r="AJ6455" s="182"/>
    </row>
    <row r="6456" spans="36:36">
      <c r="AJ6456" s="182"/>
    </row>
    <row r="6457" spans="36:36">
      <c r="AJ6457" s="182"/>
    </row>
    <row r="6458" spans="36:36">
      <c r="AJ6458" s="182"/>
    </row>
    <row r="6459" spans="36:36">
      <c r="AJ6459" s="182"/>
    </row>
    <row r="6460" spans="36:36">
      <c r="AJ6460" s="182"/>
    </row>
    <row r="6461" spans="36:36">
      <c r="AJ6461" s="182"/>
    </row>
    <row r="6462" spans="36:36">
      <c r="AJ6462" s="182"/>
    </row>
    <row r="6463" spans="36:36">
      <c r="AJ6463" s="182"/>
    </row>
    <row r="6464" spans="36:36">
      <c r="AJ6464" s="182"/>
    </row>
    <row r="6465" spans="36:36">
      <c r="AJ6465" s="182"/>
    </row>
    <row r="6466" spans="36:36">
      <c r="AJ6466" s="182"/>
    </row>
    <row r="6467" spans="36:36">
      <c r="AJ6467" s="182"/>
    </row>
    <row r="6468" spans="36:36">
      <c r="AJ6468" s="182"/>
    </row>
    <row r="6469" spans="36:36">
      <c r="AJ6469" s="182"/>
    </row>
    <row r="6470" spans="36:36">
      <c r="AJ6470" s="182"/>
    </row>
    <row r="6471" spans="36:36">
      <c r="AJ6471" s="182"/>
    </row>
    <row r="6472" spans="36:36">
      <c r="AJ6472" s="182"/>
    </row>
    <row r="6473" spans="36:36">
      <c r="AJ6473" s="182"/>
    </row>
    <row r="6474" spans="36:36">
      <c r="AJ6474" s="182"/>
    </row>
    <row r="6475" spans="36:36">
      <c r="AJ6475" s="182"/>
    </row>
    <row r="6476" spans="36:36">
      <c r="AJ6476" s="182"/>
    </row>
    <row r="6477" spans="36:36">
      <c r="AJ6477" s="182"/>
    </row>
    <row r="6478" spans="36:36">
      <c r="AJ6478" s="182"/>
    </row>
    <row r="6479" spans="36:36">
      <c r="AJ6479" s="182"/>
    </row>
    <row r="6480" spans="36:36">
      <c r="AJ6480" s="182"/>
    </row>
    <row r="6481" spans="36:36">
      <c r="AJ6481" s="182"/>
    </row>
    <row r="6482" spans="36:36">
      <c r="AJ6482" s="182"/>
    </row>
    <row r="6483" spans="36:36">
      <c r="AJ6483" s="182"/>
    </row>
    <row r="6484" spans="36:36">
      <c r="AJ6484" s="182"/>
    </row>
    <row r="6485" spans="36:36">
      <c r="AJ6485" s="182"/>
    </row>
    <row r="6486" spans="36:36">
      <c r="AJ6486" s="182"/>
    </row>
    <row r="6487" spans="36:36">
      <c r="AJ6487" s="182"/>
    </row>
    <row r="6488" spans="36:36">
      <c r="AJ6488" s="182"/>
    </row>
    <row r="6489" spans="36:36">
      <c r="AJ6489" s="182"/>
    </row>
    <row r="6490" spans="36:36">
      <c r="AJ6490" s="182"/>
    </row>
    <row r="6491" spans="36:36">
      <c r="AJ6491" s="182"/>
    </row>
    <row r="6492" spans="36:36">
      <c r="AJ6492" s="182"/>
    </row>
    <row r="6493" spans="36:36">
      <c r="AJ6493" s="182"/>
    </row>
    <row r="6494" spans="36:36">
      <c r="AJ6494" s="182"/>
    </row>
    <row r="6495" spans="36:36">
      <c r="AJ6495" s="182"/>
    </row>
    <row r="6496" spans="36:36">
      <c r="AJ6496" s="182"/>
    </row>
    <row r="6497" spans="36:36">
      <c r="AJ6497" s="182"/>
    </row>
    <row r="6498" spans="36:36">
      <c r="AJ6498" s="182"/>
    </row>
    <row r="6499" spans="36:36">
      <c r="AJ6499" s="182"/>
    </row>
    <row r="6500" spans="36:36">
      <c r="AJ6500" s="182"/>
    </row>
    <row r="6501" spans="36:36">
      <c r="AJ6501" s="182"/>
    </row>
    <row r="6502" spans="36:36">
      <c r="AJ6502" s="182"/>
    </row>
    <row r="6503" spans="36:36">
      <c r="AJ6503" s="182"/>
    </row>
    <row r="6504" spans="36:36">
      <c r="AJ6504" s="182"/>
    </row>
    <row r="6505" spans="36:36">
      <c r="AJ6505" s="182"/>
    </row>
    <row r="6506" spans="36:36">
      <c r="AJ6506" s="182"/>
    </row>
    <row r="6507" spans="36:36">
      <c r="AJ6507" s="182"/>
    </row>
    <row r="6508" spans="36:36">
      <c r="AJ6508" s="182"/>
    </row>
    <row r="6509" spans="36:36">
      <c r="AJ6509" s="182"/>
    </row>
    <row r="6510" spans="36:36">
      <c r="AJ6510" s="182"/>
    </row>
    <row r="6511" spans="36:36">
      <c r="AJ6511" s="182"/>
    </row>
    <row r="6512" spans="36:36">
      <c r="AJ6512" s="182"/>
    </row>
    <row r="6513" spans="36:36">
      <c r="AJ6513" s="182"/>
    </row>
    <row r="6514" spans="36:36">
      <c r="AJ6514" s="182"/>
    </row>
    <row r="6515" spans="36:36">
      <c r="AJ6515" s="182"/>
    </row>
    <row r="6516" spans="36:36">
      <c r="AJ6516" s="182"/>
    </row>
    <row r="6517" spans="36:36">
      <c r="AJ6517" s="182"/>
    </row>
    <row r="6518" spans="36:36">
      <c r="AJ6518" s="182"/>
    </row>
    <row r="6519" spans="36:36">
      <c r="AJ6519" s="182"/>
    </row>
    <row r="6520" spans="36:36">
      <c r="AJ6520" s="182"/>
    </row>
    <row r="6521" spans="36:36">
      <c r="AJ6521" s="182"/>
    </row>
    <row r="6522" spans="36:36">
      <c r="AJ6522" s="182"/>
    </row>
    <row r="6523" spans="36:36">
      <c r="AJ6523" s="182"/>
    </row>
    <row r="6524" spans="36:36">
      <c r="AJ6524" s="182"/>
    </row>
    <row r="6525" spans="36:36">
      <c r="AJ6525" s="182"/>
    </row>
    <row r="6526" spans="36:36">
      <c r="AJ6526" s="182"/>
    </row>
    <row r="6527" spans="36:36">
      <c r="AJ6527" s="182"/>
    </row>
    <row r="6528" spans="36:36">
      <c r="AJ6528" s="182"/>
    </row>
    <row r="6529" spans="36:36">
      <c r="AJ6529" s="182"/>
    </row>
    <row r="6530" spans="36:36">
      <c r="AJ6530" s="182"/>
    </row>
    <row r="6531" spans="36:36">
      <c r="AJ6531" s="182"/>
    </row>
    <row r="6532" spans="36:36">
      <c r="AJ6532" s="182"/>
    </row>
    <row r="6533" spans="36:36">
      <c r="AJ6533" s="182"/>
    </row>
    <row r="6534" spans="36:36">
      <c r="AJ6534" s="182"/>
    </row>
    <row r="6535" spans="36:36">
      <c r="AJ6535" s="182"/>
    </row>
    <row r="6536" spans="36:36">
      <c r="AJ6536" s="182"/>
    </row>
    <row r="6537" spans="36:36">
      <c r="AJ6537" s="182"/>
    </row>
    <row r="6538" spans="36:36">
      <c r="AJ6538" s="182"/>
    </row>
    <row r="6539" spans="36:36">
      <c r="AJ6539" s="182"/>
    </row>
    <row r="6540" spans="36:36">
      <c r="AJ6540" s="182"/>
    </row>
    <row r="6541" spans="36:36">
      <c r="AJ6541" s="182"/>
    </row>
    <row r="6542" spans="36:36">
      <c r="AJ6542" s="182"/>
    </row>
    <row r="6543" spans="36:36">
      <c r="AJ6543" s="182"/>
    </row>
    <row r="6544" spans="36:36">
      <c r="AJ6544" s="182"/>
    </row>
    <row r="6545" spans="36:36">
      <c r="AJ6545" s="182"/>
    </row>
    <row r="6546" spans="36:36">
      <c r="AJ6546" s="182"/>
    </row>
    <row r="6547" spans="36:36">
      <c r="AJ6547" s="182"/>
    </row>
    <row r="6548" spans="36:36">
      <c r="AJ6548" s="182"/>
    </row>
    <row r="6549" spans="36:36">
      <c r="AJ6549" s="182"/>
    </row>
    <row r="6550" spans="36:36">
      <c r="AJ6550" s="182"/>
    </row>
    <row r="6551" spans="36:36">
      <c r="AJ6551" s="182"/>
    </row>
    <row r="6552" spans="36:36">
      <c r="AJ6552" s="182"/>
    </row>
    <row r="6553" spans="36:36">
      <c r="AJ6553" s="182"/>
    </row>
    <row r="6554" spans="36:36">
      <c r="AJ6554" s="182"/>
    </row>
    <row r="6555" spans="36:36">
      <c r="AJ6555" s="182"/>
    </row>
    <row r="6556" spans="36:36">
      <c r="AJ6556" s="182"/>
    </row>
    <row r="6557" spans="36:36">
      <c r="AJ6557" s="182"/>
    </row>
    <row r="6558" spans="36:36">
      <c r="AJ6558" s="182"/>
    </row>
    <row r="6559" spans="36:36">
      <c r="AJ6559" s="182"/>
    </row>
    <row r="6560" spans="36:36">
      <c r="AJ6560" s="182"/>
    </row>
    <row r="6561" spans="36:36">
      <c r="AJ6561" s="182"/>
    </row>
    <row r="6562" spans="36:36">
      <c r="AJ6562" s="182"/>
    </row>
    <row r="6563" spans="36:36">
      <c r="AJ6563" s="182"/>
    </row>
    <row r="6564" spans="36:36">
      <c r="AJ6564" s="182"/>
    </row>
    <row r="6565" spans="36:36">
      <c r="AJ6565" s="182"/>
    </row>
    <row r="6566" spans="36:36">
      <c r="AJ6566" s="182"/>
    </row>
    <row r="6567" spans="36:36">
      <c r="AJ6567" s="182"/>
    </row>
    <row r="6568" spans="36:36">
      <c r="AJ6568" s="182"/>
    </row>
    <row r="6569" spans="36:36">
      <c r="AJ6569" s="182"/>
    </row>
    <row r="6570" spans="36:36">
      <c r="AJ6570" s="182"/>
    </row>
    <row r="6571" spans="36:36">
      <c r="AJ6571" s="182"/>
    </row>
    <row r="6572" spans="36:36">
      <c r="AJ6572" s="182"/>
    </row>
    <row r="6573" spans="36:36">
      <c r="AJ6573" s="182"/>
    </row>
    <row r="6574" spans="36:36">
      <c r="AJ6574" s="182"/>
    </row>
    <row r="6575" spans="36:36">
      <c r="AJ6575" s="182"/>
    </row>
    <row r="6576" spans="36:36">
      <c r="AJ6576" s="182"/>
    </row>
    <row r="6577" spans="36:36">
      <c r="AJ6577" s="182"/>
    </row>
    <row r="6578" spans="36:36">
      <c r="AJ6578" s="182"/>
    </row>
    <row r="6579" spans="36:36">
      <c r="AJ6579" s="182"/>
    </row>
    <row r="6580" spans="36:36">
      <c r="AJ6580" s="182"/>
    </row>
    <row r="6581" spans="36:36">
      <c r="AJ6581" s="182"/>
    </row>
    <row r="6582" spans="36:36">
      <c r="AJ6582" s="182"/>
    </row>
    <row r="6583" spans="36:36">
      <c r="AJ6583" s="182"/>
    </row>
    <row r="6584" spans="36:36">
      <c r="AJ6584" s="182"/>
    </row>
    <row r="6585" spans="36:36">
      <c r="AJ6585" s="182"/>
    </row>
    <row r="6586" spans="36:36">
      <c r="AJ6586" s="182"/>
    </row>
    <row r="6587" spans="36:36">
      <c r="AJ6587" s="182"/>
    </row>
    <row r="6588" spans="36:36">
      <c r="AJ6588" s="182"/>
    </row>
    <row r="6589" spans="36:36">
      <c r="AJ6589" s="182"/>
    </row>
    <row r="6590" spans="36:36">
      <c r="AJ6590" s="182"/>
    </row>
    <row r="6591" spans="36:36">
      <c r="AJ6591" s="182"/>
    </row>
    <row r="6592" spans="36:36">
      <c r="AJ6592" s="182"/>
    </row>
    <row r="6593" spans="36:36">
      <c r="AJ6593" s="182"/>
    </row>
    <row r="6594" spans="36:36">
      <c r="AJ6594" s="182"/>
    </row>
    <row r="6595" spans="36:36">
      <c r="AJ6595" s="182"/>
    </row>
    <row r="6596" spans="36:36">
      <c r="AJ6596" s="182"/>
    </row>
    <row r="6597" spans="36:36">
      <c r="AJ6597" s="182"/>
    </row>
    <row r="6598" spans="36:36">
      <c r="AJ6598" s="182"/>
    </row>
    <row r="6599" spans="36:36">
      <c r="AJ6599" s="182"/>
    </row>
    <row r="6600" spans="36:36">
      <c r="AJ6600" s="182"/>
    </row>
    <row r="6601" spans="36:36">
      <c r="AJ6601" s="182"/>
    </row>
    <row r="6602" spans="36:36">
      <c r="AJ6602" s="182"/>
    </row>
    <row r="6603" spans="36:36">
      <c r="AJ6603" s="182"/>
    </row>
    <row r="6604" spans="36:36">
      <c r="AJ6604" s="182"/>
    </row>
    <row r="6605" spans="36:36">
      <c r="AJ6605" s="182"/>
    </row>
    <row r="6606" spans="36:36">
      <c r="AJ6606" s="182"/>
    </row>
    <row r="6607" spans="36:36">
      <c r="AJ6607" s="182"/>
    </row>
    <row r="6608" spans="36:36">
      <c r="AJ6608" s="182"/>
    </row>
    <row r="6609" spans="36:36">
      <c r="AJ6609" s="182"/>
    </row>
    <row r="6610" spans="36:36">
      <c r="AJ6610" s="182"/>
    </row>
    <row r="6611" spans="36:36">
      <c r="AJ6611" s="182"/>
    </row>
    <row r="6612" spans="36:36">
      <c r="AJ6612" s="182"/>
    </row>
    <row r="6613" spans="36:36">
      <c r="AJ6613" s="182"/>
    </row>
    <row r="6614" spans="36:36">
      <c r="AJ6614" s="182"/>
    </row>
    <row r="6615" spans="36:36">
      <c r="AJ6615" s="182"/>
    </row>
    <row r="6616" spans="36:36">
      <c r="AJ6616" s="182"/>
    </row>
    <row r="6617" spans="36:36">
      <c r="AJ6617" s="182"/>
    </row>
    <row r="6618" spans="36:36">
      <c r="AJ6618" s="182"/>
    </row>
    <row r="6619" spans="36:36">
      <c r="AJ6619" s="182"/>
    </row>
    <row r="6620" spans="36:36">
      <c r="AJ6620" s="182"/>
    </row>
    <row r="6621" spans="36:36">
      <c r="AJ6621" s="182"/>
    </row>
    <row r="6622" spans="36:36">
      <c r="AJ6622" s="182"/>
    </row>
    <row r="6623" spans="36:36">
      <c r="AJ6623" s="182"/>
    </row>
    <row r="6624" spans="36:36">
      <c r="AJ6624" s="182"/>
    </row>
    <row r="6625" spans="36:36">
      <c r="AJ6625" s="182"/>
    </row>
    <row r="6626" spans="36:36">
      <c r="AJ6626" s="182"/>
    </row>
    <row r="6627" spans="36:36">
      <c r="AJ6627" s="182"/>
    </row>
    <row r="6628" spans="36:36">
      <c r="AJ6628" s="182"/>
    </row>
    <row r="6629" spans="36:36">
      <c r="AJ6629" s="182"/>
    </row>
    <row r="6630" spans="36:36">
      <c r="AJ6630" s="182"/>
    </row>
    <row r="6631" spans="36:36">
      <c r="AJ6631" s="182"/>
    </row>
    <row r="6632" spans="36:36">
      <c r="AJ6632" s="182"/>
    </row>
    <row r="6633" spans="36:36">
      <c r="AJ6633" s="182"/>
    </row>
    <row r="6634" spans="36:36">
      <c r="AJ6634" s="182"/>
    </row>
    <row r="6635" spans="36:36">
      <c r="AJ6635" s="182"/>
    </row>
    <row r="6636" spans="36:36">
      <c r="AJ6636" s="182"/>
    </row>
    <row r="6637" spans="36:36">
      <c r="AJ6637" s="182"/>
    </row>
    <row r="6638" spans="36:36">
      <c r="AJ6638" s="182"/>
    </row>
    <row r="6639" spans="36:36">
      <c r="AJ6639" s="182"/>
    </row>
    <row r="6640" spans="36:36">
      <c r="AJ6640" s="182"/>
    </row>
    <row r="6641" spans="36:36">
      <c r="AJ6641" s="182"/>
    </row>
    <row r="6642" spans="36:36">
      <c r="AJ6642" s="182"/>
    </row>
    <row r="6643" spans="36:36">
      <c r="AJ6643" s="182"/>
    </row>
    <row r="6644" spans="36:36">
      <c r="AJ6644" s="182"/>
    </row>
    <row r="6645" spans="36:36">
      <c r="AJ6645" s="182"/>
    </row>
    <row r="6646" spans="36:36">
      <c r="AJ6646" s="182"/>
    </row>
    <row r="6647" spans="36:36">
      <c r="AJ6647" s="182"/>
    </row>
    <row r="6648" spans="36:36">
      <c r="AJ6648" s="182"/>
    </row>
    <row r="6649" spans="36:36">
      <c r="AJ6649" s="182"/>
    </row>
    <row r="6650" spans="36:36">
      <c r="AJ6650" s="182"/>
    </row>
    <row r="6651" spans="36:36">
      <c r="AJ6651" s="182"/>
    </row>
    <row r="6652" spans="36:36">
      <c r="AJ6652" s="182"/>
    </row>
    <row r="6653" spans="36:36">
      <c r="AJ6653" s="182"/>
    </row>
    <row r="6654" spans="36:36">
      <c r="AJ6654" s="182"/>
    </row>
    <row r="6655" spans="36:36">
      <c r="AJ6655" s="182"/>
    </row>
    <row r="6656" spans="36:36">
      <c r="AJ6656" s="182"/>
    </row>
    <row r="6657" spans="36:36">
      <c r="AJ6657" s="182"/>
    </row>
    <row r="6658" spans="36:36">
      <c r="AJ6658" s="182"/>
    </row>
    <row r="6659" spans="36:36">
      <c r="AJ6659" s="182"/>
    </row>
    <row r="6660" spans="36:36">
      <c r="AJ6660" s="182"/>
    </row>
    <row r="6661" spans="36:36">
      <c r="AJ6661" s="182"/>
    </row>
    <row r="6662" spans="36:36">
      <c r="AJ6662" s="182"/>
    </row>
    <row r="6663" spans="36:36">
      <c r="AJ6663" s="182"/>
    </row>
    <row r="6664" spans="36:36">
      <c r="AJ6664" s="182"/>
    </row>
    <row r="6665" spans="36:36">
      <c r="AJ6665" s="182"/>
    </row>
    <row r="6666" spans="36:36">
      <c r="AJ6666" s="182"/>
    </row>
    <row r="6667" spans="36:36">
      <c r="AJ6667" s="182"/>
    </row>
    <row r="6668" spans="36:36">
      <c r="AJ6668" s="182"/>
    </row>
    <row r="6669" spans="36:36">
      <c r="AJ6669" s="182"/>
    </row>
    <row r="6670" spans="36:36">
      <c r="AJ6670" s="182"/>
    </row>
    <row r="6671" spans="36:36">
      <c r="AJ6671" s="182"/>
    </row>
    <row r="6672" spans="36:36">
      <c r="AJ6672" s="182"/>
    </row>
    <row r="6673" spans="36:36">
      <c r="AJ6673" s="182"/>
    </row>
    <row r="6674" spans="36:36">
      <c r="AJ6674" s="182"/>
    </row>
    <row r="6675" spans="36:36">
      <c r="AJ6675" s="182"/>
    </row>
    <row r="6676" spans="36:36">
      <c r="AJ6676" s="182"/>
    </row>
    <row r="6677" spans="36:36">
      <c r="AJ6677" s="182"/>
    </row>
    <row r="6678" spans="36:36">
      <c r="AJ6678" s="182"/>
    </row>
    <row r="6679" spans="36:36">
      <c r="AJ6679" s="182"/>
    </row>
    <row r="6680" spans="36:36">
      <c r="AJ6680" s="182"/>
    </row>
    <row r="6681" spans="36:36">
      <c r="AJ6681" s="182"/>
    </row>
    <row r="6682" spans="36:36">
      <c r="AJ6682" s="182"/>
    </row>
    <row r="6683" spans="36:36">
      <c r="AJ6683" s="182"/>
    </row>
    <row r="6684" spans="36:36">
      <c r="AJ6684" s="182"/>
    </row>
    <row r="6685" spans="36:36">
      <c r="AJ6685" s="182"/>
    </row>
    <row r="6686" spans="36:36">
      <c r="AJ6686" s="182"/>
    </row>
    <row r="6687" spans="36:36">
      <c r="AJ6687" s="182"/>
    </row>
    <row r="6688" spans="36:36">
      <c r="AJ6688" s="182"/>
    </row>
    <row r="6689" spans="36:36">
      <c r="AJ6689" s="182"/>
    </row>
    <row r="6690" spans="36:36">
      <c r="AJ6690" s="182"/>
    </row>
    <row r="6691" spans="36:36">
      <c r="AJ6691" s="182"/>
    </row>
    <row r="6692" spans="36:36">
      <c r="AJ6692" s="182"/>
    </row>
    <row r="6693" spans="36:36">
      <c r="AJ6693" s="182"/>
    </row>
    <row r="6694" spans="36:36">
      <c r="AJ6694" s="182"/>
    </row>
    <row r="6695" spans="36:36">
      <c r="AJ6695" s="182"/>
    </row>
    <row r="6696" spans="36:36">
      <c r="AJ6696" s="182"/>
    </row>
    <row r="6697" spans="36:36">
      <c r="AJ6697" s="182"/>
    </row>
    <row r="6698" spans="36:36">
      <c r="AJ6698" s="182"/>
    </row>
    <row r="6699" spans="36:36">
      <c r="AJ6699" s="182"/>
    </row>
    <row r="6700" spans="36:36">
      <c r="AJ6700" s="182"/>
    </row>
    <row r="6701" spans="36:36">
      <c r="AJ6701" s="182"/>
    </row>
    <row r="6702" spans="36:36">
      <c r="AJ6702" s="182"/>
    </row>
    <row r="6703" spans="36:36">
      <c r="AJ6703" s="182"/>
    </row>
    <row r="6704" spans="36:36">
      <c r="AJ6704" s="182"/>
    </row>
    <row r="6705" spans="36:36">
      <c r="AJ6705" s="182"/>
    </row>
    <row r="6706" spans="36:36">
      <c r="AJ6706" s="182"/>
    </row>
    <row r="6707" spans="36:36">
      <c r="AJ6707" s="182"/>
    </row>
    <row r="6708" spans="36:36">
      <c r="AJ6708" s="182"/>
    </row>
    <row r="6709" spans="36:36">
      <c r="AJ6709" s="182"/>
    </row>
    <row r="6710" spans="36:36">
      <c r="AJ6710" s="182"/>
    </row>
    <row r="6711" spans="36:36">
      <c r="AJ6711" s="182"/>
    </row>
    <row r="6712" spans="36:36">
      <c r="AJ6712" s="182"/>
    </row>
    <row r="6713" spans="36:36">
      <c r="AJ6713" s="182"/>
    </row>
    <row r="6714" spans="36:36">
      <c r="AJ6714" s="182"/>
    </row>
    <row r="6715" spans="36:36">
      <c r="AJ6715" s="182"/>
    </row>
    <row r="6716" spans="36:36">
      <c r="AJ6716" s="182"/>
    </row>
    <row r="6717" spans="36:36">
      <c r="AJ6717" s="182"/>
    </row>
    <row r="6718" spans="36:36">
      <c r="AJ6718" s="182"/>
    </row>
    <row r="6719" spans="36:36">
      <c r="AJ6719" s="182"/>
    </row>
    <row r="6720" spans="36:36">
      <c r="AJ6720" s="182"/>
    </row>
    <row r="6721" spans="36:36">
      <c r="AJ6721" s="182"/>
    </row>
    <row r="6722" spans="36:36">
      <c r="AJ6722" s="182"/>
    </row>
    <row r="6723" spans="36:36">
      <c r="AJ6723" s="182"/>
    </row>
    <row r="6724" spans="36:36">
      <c r="AJ6724" s="182"/>
    </row>
    <row r="6725" spans="36:36">
      <c r="AJ6725" s="182"/>
    </row>
    <row r="6726" spans="36:36">
      <c r="AJ6726" s="182"/>
    </row>
    <row r="6727" spans="36:36">
      <c r="AJ6727" s="182"/>
    </row>
    <row r="6728" spans="36:36">
      <c r="AJ6728" s="182"/>
    </row>
    <row r="6729" spans="36:36">
      <c r="AJ6729" s="182"/>
    </row>
    <row r="6730" spans="36:36">
      <c r="AJ6730" s="182"/>
    </row>
    <row r="6731" spans="36:36">
      <c r="AJ6731" s="182"/>
    </row>
    <row r="6732" spans="36:36">
      <c r="AJ6732" s="182"/>
    </row>
    <row r="6733" spans="36:36">
      <c r="AJ6733" s="182"/>
    </row>
    <row r="6734" spans="36:36">
      <c r="AJ6734" s="182"/>
    </row>
    <row r="6735" spans="36:36">
      <c r="AJ6735" s="182"/>
    </row>
    <row r="6736" spans="36:36">
      <c r="AJ6736" s="182"/>
    </row>
    <row r="6737" spans="36:36">
      <c r="AJ6737" s="182"/>
    </row>
    <row r="6738" spans="36:36">
      <c r="AJ6738" s="182"/>
    </row>
    <row r="6739" spans="36:36">
      <c r="AJ6739" s="182"/>
    </row>
    <row r="6740" spans="36:36">
      <c r="AJ6740" s="182"/>
    </row>
    <row r="6741" spans="36:36">
      <c r="AJ6741" s="182"/>
    </row>
    <row r="6742" spans="36:36">
      <c r="AJ6742" s="182"/>
    </row>
    <row r="6743" spans="36:36">
      <c r="AJ6743" s="182"/>
    </row>
    <row r="6744" spans="36:36">
      <c r="AJ6744" s="182"/>
    </row>
    <row r="6745" spans="36:36">
      <c r="AJ6745" s="182"/>
    </row>
    <row r="6746" spans="36:36">
      <c r="AJ6746" s="182"/>
    </row>
    <row r="6747" spans="36:36">
      <c r="AJ6747" s="182"/>
    </row>
    <row r="6748" spans="36:36">
      <c r="AJ6748" s="182"/>
    </row>
    <row r="6749" spans="36:36">
      <c r="AJ6749" s="182"/>
    </row>
    <row r="6750" spans="36:36">
      <c r="AJ6750" s="182"/>
    </row>
    <row r="6751" spans="36:36">
      <c r="AJ6751" s="182"/>
    </row>
    <row r="6752" spans="36:36">
      <c r="AJ6752" s="182"/>
    </row>
    <row r="6753" spans="36:36">
      <c r="AJ6753" s="182"/>
    </row>
    <row r="6754" spans="36:36">
      <c r="AJ6754" s="182"/>
    </row>
    <row r="6755" spans="36:36">
      <c r="AJ6755" s="182"/>
    </row>
    <row r="6756" spans="36:36">
      <c r="AJ6756" s="182"/>
    </row>
    <row r="6757" spans="36:36">
      <c r="AJ6757" s="182"/>
    </row>
    <row r="6758" spans="36:36">
      <c r="AJ6758" s="182"/>
    </row>
    <row r="6759" spans="36:36">
      <c r="AJ6759" s="182"/>
    </row>
    <row r="6760" spans="36:36">
      <c r="AJ6760" s="182"/>
    </row>
    <row r="6761" spans="36:36">
      <c r="AJ6761" s="182"/>
    </row>
    <row r="6762" spans="36:36">
      <c r="AJ6762" s="182"/>
    </row>
    <row r="6763" spans="36:36">
      <c r="AJ6763" s="182"/>
    </row>
    <row r="6764" spans="36:36">
      <c r="AJ6764" s="182"/>
    </row>
    <row r="6765" spans="36:36">
      <c r="AJ6765" s="182"/>
    </row>
    <row r="6766" spans="36:36">
      <c r="AJ6766" s="182"/>
    </row>
    <row r="6767" spans="36:36">
      <c r="AJ6767" s="182"/>
    </row>
    <row r="6768" spans="36:36">
      <c r="AJ6768" s="182"/>
    </row>
    <row r="6769" spans="36:36">
      <c r="AJ6769" s="182"/>
    </row>
    <row r="6770" spans="36:36">
      <c r="AJ6770" s="182"/>
    </row>
    <row r="6771" spans="36:36">
      <c r="AJ6771" s="182"/>
    </row>
    <row r="6772" spans="36:36">
      <c r="AJ6772" s="182"/>
    </row>
    <row r="6773" spans="36:36">
      <c r="AJ6773" s="182"/>
    </row>
    <row r="6774" spans="36:36">
      <c r="AJ6774" s="182"/>
    </row>
    <row r="6775" spans="36:36">
      <c r="AJ6775" s="182"/>
    </row>
    <row r="6776" spans="36:36">
      <c r="AJ6776" s="182"/>
    </row>
    <row r="6777" spans="36:36">
      <c r="AJ6777" s="182"/>
    </row>
    <row r="6778" spans="36:36">
      <c r="AJ6778" s="182"/>
    </row>
    <row r="6779" spans="36:36">
      <c r="AJ6779" s="182"/>
    </row>
    <row r="6780" spans="36:36">
      <c r="AJ6780" s="182"/>
    </row>
    <row r="6781" spans="36:36">
      <c r="AJ6781" s="182"/>
    </row>
    <row r="6782" spans="36:36">
      <c r="AJ6782" s="182"/>
    </row>
    <row r="6783" spans="36:36">
      <c r="AJ6783" s="182"/>
    </row>
    <row r="6784" spans="36:36">
      <c r="AJ6784" s="182"/>
    </row>
    <row r="6785" spans="36:36">
      <c r="AJ6785" s="182"/>
    </row>
    <row r="6786" spans="36:36">
      <c r="AJ6786" s="182"/>
    </row>
    <row r="6787" spans="36:36">
      <c r="AJ6787" s="182"/>
    </row>
    <row r="6788" spans="36:36">
      <c r="AJ6788" s="182"/>
    </row>
    <row r="6789" spans="36:36">
      <c r="AJ6789" s="182"/>
    </row>
    <row r="6790" spans="36:36">
      <c r="AJ6790" s="182"/>
    </row>
    <row r="6791" spans="36:36">
      <c r="AJ6791" s="182"/>
    </row>
    <row r="6792" spans="36:36">
      <c r="AJ6792" s="182"/>
    </row>
    <row r="6793" spans="36:36">
      <c r="AJ6793" s="182"/>
    </row>
    <row r="6794" spans="36:36">
      <c r="AJ6794" s="182"/>
    </row>
    <row r="6795" spans="36:36">
      <c r="AJ6795" s="182"/>
    </row>
    <row r="6796" spans="36:36">
      <c r="AJ6796" s="182"/>
    </row>
    <row r="6797" spans="36:36">
      <c r="AJ6797" s="182"/>
    </row>
    <row r="6798" spans="36:36">
      <c r="AJ6798" s="182"/>
    </row>
    <row r="6799" spans="36:36">
      <c r="AJ6799" s="182"/>
    </row>
    <row r="6800" spans="36:36">
      <c r="AJ6800" s="182"/>
    </row>
    <row r="6801" spans="36:36">
      <c r="AJ6801" s="182"/>
    </row>
    <row r="6802" spans="36:36">
      <c r="AJ6802" s="182"/>
    </row>
    <row r="6803" spans="36:36">
      <c r="AJ6803" s="182"/>
    </row>
    <row r="6804" spans="36:36">
      <c r="AJ6804" s="182"/>
    </row>
    <row r="6805" spans="36:36">
      <c r="AJ6805" s="182"/>
    </row>
    <row r="6806" spans="36:36">
      <c r="AJ6806" s="182"/>
    </row>
    <row r="6807" spans="36:36">
      <c r="AJ6807" s="182"/>
    </row>
    <row r="6808" spans="36:36">
      <c r="AJ6808" s="182"/>
    </row>
    <row r="6809" spans="36:36">
      <c r="AJ6809" s="182"/>
    </row>
    <row r="6810" spans="36:36">
      <c r="AJ6810" s="182"/>
    </row>
    <row r="6811" spans="36:36">
      <c r="AJ6811" s="182"/>
    </row>
    <row r="6812" spans="36:36">
      <c r="AJ6812" s="182"/>
    </row>
    <row r="6813" spans="36:36">
      <c r="AJ6813" s="182"/>
    </row>
    <row r="6814" spans="36:36">
      <c r="AJ6814" s="182"/>
    </row>
    <row r="6815" spans="36:36">
      <c r="AJ6815" s="182"/>
    </row>
    <row r="6816" spans="36:36">
      <c r="AJ6816" s="182"/>
    </row>
    <row r="6817" spans="36:36">
      <c r="AJ6817" s="182"/>
    </row>
    <row r="6818" spans="36:36">
      <c r="AJ6818" s="182"/>
    </row>
    <row r="6819" spans="36:36">
      <c r="AJ6819" s="182"/>
    </row>
    <row r="6820" spans="36:36">
      <c r="AJ6820" s="182"/>
    </row>
    <row r="6821" spans="36:36">
      <c r="AJ6821" s="182"/>
    </row>
    <row r="6822" spans="36:36">
      <c r="AJ6822" s="182"/>
    </row>
    <row r="6823" spans="36:36">
      <c r="AJ6823" s="182"/>
    </row>
    <row r="6824" spans="36:36">
      <c r="AJ6824" s="182"/>
    </row>
    <row r="6825" spans="36:36">
      <c r="AJ6825" s="182"/>
    </row>
    <row r="6826" spans="36:36">
      <c r="AJ6826" s="182"/>
    </row>
    <row r="6827" spans="36:36">
      <c r="AJ6827" s="182"/>
    </row>
    <row r="6828" spans="36:36">
      <c r="AJ6828" s="182"/>
    </row>
    <row r="6829" spans="36:36">
      <c r="AJ6829" s="182"/>
    </row>
    <row r="6830" spans="36:36">
      <c r="AJ6830" s="182"/>
    </row>
    <row r="6831" spans="36:36">
      <c r="AJ6831" s="182"/>
    </row>
    <row r="6832" spans="36:36">
      <c r="AJ6832" s="182"/>
    </row>
    <row r="6833" spans="36:36">
      <c r="AJ6833" s="182"/>
    </row>
    <row r="6834" spans="36:36">
      <c r="AJ6834" s="182"/>
    </row>
    <row r="6835" spans="36:36">
      <c r="AJ6835" s="182"/>
    </row>
    <row r="6836" spans="36:36">
      <c r="AJ6836" s="182"/>
    </row>
    <row r="6837" spans="36:36">
      <c r="AJ6837" s="182"/>
    </row>
    <row r="6838" spans="36:36">
      <c r="AJ6838" s="182"/>
    </row>
    <row r="6839" spans="36:36">
      <c r="AJ6839" s="182"/>
    </row>
    <row r="6840" spans="36:36">
      <c r="AJ6840" s="182"/>
    </row>
    <row r="6841" spans="36:36">
      <c r="AJ6841" s="182"/>
    </row>
    <row r="6842" spans="36:36">
      <c r="AJ6842" s="182"/>
    </row>
    <row r="6843" spans="36:36">
      <c r="AJ6843" s="182"/>
    </row>
    <row r="6844" spans="36:36">
      <c r="AJ6844" s="182"/>
    </row>
    <row r="6845" spans="36:36">
      <c r="AJ6845" s="182"/>
    </row>
    <row r="6846" spans="36:36">
      <c r="AJ6846" s="182"/>
    </row>
    <row r="6847" spans="36:36">
      <c r="AJ6847" s="182"/>
    </row>
    <row r="6848" spans="36:36">
      <c r="AJ6848" s="182"/>
    </row>
    <row r="6849" spans="36:36">
      <c r="AJ6849" s="182"/>
    </row>
    <row r="6850" spans="36:36">
      <c r="AJ6850" s="182"/>
    </row>
    <row r="6851" spans="36:36">
      <c r="AJ6851" s="182"/>
    </row>
    <row r="6852" spans="36:36">
      <c r="AJ6852" s="182"/>
    </row>
    <row r="6853" spans="36:36">
      <c r="AJ6853" s="182"/>
    </row>
    <row r="6854" spans="36:36">
      <c r="AJ6854" s="182"/>
    </row>
    <row r="6855" spans="36:36">
      <c r="AJ6855" s="182"/>
    </row>
    <row r="6856" spans="36:36">
      <c r="AJ6856" s="182"/>
    </row>
    <row r="6857" spans="36:36">
      <c r="AJ6857" s="182"/>
    </row>
    <row r="6858" spans="36:36">
      <c r="AJ6858" s="182"/>
    </row>
    <row r="6859" spans="36:36">
      <c r="AJ6859" s="182"/>
    </row>
    <row r="6860" spans="36:36">
      <c r="AJ6860" s="182"/>
    </row>
    <row r="6861" spans="36:36">
      <c r="AJ6861" s="182"/>
    </row>
    <row r="6862" spans="36:36">
      <c r="AJ6862" s="182"/>
    </row>
    <row r="6863" spans="36:36">
      <c r="AJ6863" s="182"/>
    </row>
    <row r="6864" spans="36:36">
      <c r="AJ6864" s="182"/>
    </row>
    <row r="6865" spans="36:36">
      <c r="AJ6865" s="182"/>
    </row>
    <row r="6866" spans="36:36">
      <c r="AJ6866" s="182"/>
    </row>
    <row r="6867" spans="36:36">
      <c r="AJ6867" s="182"/>
    </row>
    <row r="6868" spans="36:36">
      <c r="AJ6868" s="182"/>
    </row>
    <row r="6869" spans="36:36">
      <c r="AJ6869" s="182"/>
    </row>
    <row r="6870" spans="36:36">
      <c r="AJ6870" s="182"/>
    </row>
    <row r="6871" spans="36:36">
      <c r="AJ6871" s="182"/>
    </row>
    <row r="6872" spans="36:36">
      <c r="AJ6872" s="182"/>
    </row>
    <row r="6873" spans="36:36">
      <c r="AJ6873" s="182"/>
    </row>
    <row r="6874" spans="36:36">
      <c r="AJ6874" s="182"/>
    </row>
    <row r="6875" spans="36:36">
      <c r="AJ6875" s="182"/>
    </row>
    <row r="6876" spans="36:36">
      <c r="AJ6876" s="182"/>
    </row>
    <row r="6877" spans="36:36">
      <c r="AJ6877" s="182"/>
    </row>
    <row r="6878" spans="36:36">
      <c r="AJ6878" s="182"/>
    </row>
    <row r="6879" spans="36:36">
      <c r="AJ6879" s="182"/>
    </row>
    <row r="6880" spans="36:36">
      <c r="AJ6880" s="182"/>
    </row>
    <row r="6881" spans="36:36">
      <c r="AJ6881" s="182"/>
    </row>
    <row r="6882" spans="36:36">
      <c r="AJ6882" s="182"/>
    </row>
    <row r="6883" spans="36:36">
      <c r="AJ6883" s="182"/>
    </row>
    <row r="6884" spans="36:36">
      <c r="AJ6884" s="182"/>
    </row>
    <row r="6885" spans="36:36">
      <c r="AJ6885" s="182"/>
    </row>
    <row r="6886" spans="36:36">
      <c r="AJ6886" s="182"/>
    </row>
    <row r="6887" spans="36:36">
      <c r="AJ6887" s="182"/>
    </row>
    <row r="6888" spans="36:36">
      <c r="AJ6888" s="182"/>
    </row>
    <row r="6889" spans="36:36">
      <c r="AJ6889" s="182"/>
    </row>
    <row r="6890" spans="36:36">
      <c r="AJ6890" s="182"/>
    </row>
    <row r="6891" spans="36:36">
      <c r="AJ6891" s="182"/>
    </row>
    <row r="6892" spans="36:36">
      <c r="AJ6892" s="182"/>
    </row>
    <row r="6893" spans="36:36">
      <c r="AJ6893" s="182"/>
    </row>
    <row r="6894" spans="36:36">
      <c r="AJ6894" s="182"/>
    </row>
    <row r="6895" spans="36:36">
      <c r="AJ6895" s="182"/>
    </row>
    <row r="6896" spans="36:36">
      <c r="AJ6896" s="182"/>
    </row>
    <row r="6897" spans="36:36">
      <c r="AJ6897" s="182"/>
    </row>
    <row r="6898" spans="36:36">
      <c r="AJ6898" s="182"/>
    </row>
    <row r="6899" spans="36:36">
      <c r="AJ6899" s="182"/>
    </row>
    <row r="6900" spans="36:36">
      <c r="AJ6900" s="182"/>
    </row>
    <row r="6901" spans="36:36">
      <c r="AJ6901" s="182"/>
    </row>
    <row r="6902" spans="36:36">
      <c r="AJ6902" s="182"/>
    </row>
    <row r="6903" spans="36:36">
      <c r="AJ6903" s="182"/>
    </row>
    <row r="6904" spans="36:36">
      <c r="AJ6904" s="182"/>
    </row>
    <row r="6905" spans="36:36">
      <c r="AJ6905" s="182"/>
    </row>
    <row r="6906" spans="36:36">
      <c r="AJ6906" s="182"/>
    </row>
    <row r="6907" spans="36:36">
      <c r="AJ6907" s="182"/>
    </row>
    <row r="6908" spans="36:36">
      <c r="AJ6908" s="182"/>
    </row>
    <row r="6909" spans="36:36">
      <c r="AJ6909" s="182"/>
    </row>
    <row r="6910" spans="36:36">
      <c r="AJ6910" s="182"/>
    </row>
    <row r="6911" spans="36:36">
      <c r="AJ6911" s="182"/>
    </row>
    <row r="6912" spans="36:36">
      <c r="AJ6912" s="182"/>
    </row>
    <row r="6913" spans="36:36">
      <c r="AJ6913" s="182"/>
    </row>
    <row r="6914" spans="36:36">
      <c r="AJ6914" s="182"/>
    </row>
    <row r="6915" spans="36:36">
      <c r="AJ6915" s="182"/>
    </row>
    <row r="6916" spans="36:36">
      <c r="AJ6916" s="182"/>
    </row>
    <row r="6917" spans="36:36">
      <c r="AJ6917" s="182"/>
    </row>
    <row r="6918" spans="36:36">
      <c r="AJ6918" s="182"/>
    </row>
    <row r="6919" spans="36:36">
      <c r="AJ6919" s="182"/>
    </row>
    <row r="6920" spans="36:36">
      <c r="AJ6920" s="182"/>
    </row>
    <row r="6921" spans="36:36">
      <c r="AJ6921" s="182"/>
    </row>
    <row r="6922" spans="36:36">
      <c r="AJ6922" s="182"/>
    </row>
    <row r="6923" spans="36:36">
      <c r="AJ6923" s="182"/>
    </row>
    <row r="6924" spans="36:36">
      <c r="AJ6924" s="182"/>
    </row>
    <row r="6925" spans="36:36">
      <c r="AJ6925" s="182"/>
    </row>
    <row r="6926" spans="36:36">
      <c r="AJ6926" s="182"/>
    </row>
    <row r="6927" spans="36:36">
      <c r="AJ6927" s="182"/>
    </row>
    <row r="6928" spans="36:36">
      <c r="AJ6928" s="182"/>
    </row>
    <row r="6929" spans="36:36">
      <c r="AJ6929" s="182"/>
    </row>
    <row r="6930" spans="36:36">
      <c r="AJ6930" s="182"/>
    </row>
    <row r="6931" spans="36:36">
      <c r="AJ6931" s="182"/>
    </row>
    <row r="6932" spans="36:36">
      <c r="AJ6932" s="182"/>
    </row>
    <row r="6933" spans="36:36">
      <c r="AJ6933" s="182"/>
    </row>
    <row r="6934" spans="36:36">
      <c r="AJ6934" s="182"/>
    </row>
    <row r="6935" spans="36:36">
      <c r="AJ6935" s="182"/>
    </row>
    <row r="6936" spans="36:36">
      <c r="AJ6936" s="182"/>
    </row>
    <row r="6937" spans="36:36">
      <c r="AJ6937" s="182"/>
    </row>
    <row r="6938" spans="36:36">
      <c r="AJ6938" s="182"/>
    </row>
    <row r="6939" spans="36:36">
      <c r="AJ6939" s="182"/>
    </row>
    <row r="6940" spans="36:36">
      <c r="AJ6940" s="182"/>
    </row>
    <row r="6941" spans="36:36">
      <c r="AJ6941" s="182"/>
    </row>
    <row r="6942" spans="36:36">
      <c r="AJ6942" s="182"/>
    </row>
    <row r="6943" spans="36:36">
      <c r="AJ6943" s="182"/>
    </row>
    <row r="6944" spans="36:36">
      <c r="AJ6944" s="182"/>
    </row>
    <row r="6945" spans="36:36">
      <c r="AJ6945" s="182"/>
    </row>
    <row r="6946" spans="36:36">
      <c r="AJ6946" s="182"/>
    </row>
    <row r="6947" spans="36:36">
      <c r="AJ6947" s="182"/>
    </row>
    <row r="6948" spans="36:36">
      <c r="AJ6948" s="182"/>
    </row>
    <row r="6949" spans="36:36">
      <c r="AJ6949" s="182"/>
    </row>
    <row r="6950" spans="36:36">
      <c r="AJ6950" s="182"/>
    </row>
    <row r="6951" spans="36:36">
      <c r="AJ6951" s="182"/>
    </row>
    <row r="6952" spans="36:36">
      <c r="AJ6952" s="182"/>
    </row>
    <row r="6953" spans="36:36">
      <c r="AJ6953" s="182"/>
    </row>
    <row r="6954" spans="36:36">
      <c r="AJ6954" s="182"/>
    </row>
    <row r="6955" spans="36:36">
      <c r="AJ6955" s="182"/>
    </row>
    <row r="6956" spans="36:36">
      <c r="AJ6956" s="182"/>
    </row>
    <row r="6957" spans="36:36">
      <c r="AJ6957" s="182"/>
    </row>
    <row r="6958" spans="36:36">
      <c r="AJ6958" s="182"/>
    </row>
    <row r="6959" spans="36:36">
      <c r="AJ6959" s="182"/>
    </row>
    <row r="6960" spans="36:36">
      <c r="AJ6960" s="182"/>
    </row>
    <row r="6961" spans="36:36">
      <c r="AJ6961" s="182"/>
    </row>
    <row r="6962" spans="36:36">
      <c r="AJ6962" s="182"/>
    </row>
    <row r="6963" spans="36:36">
      <c r="AJ6963" s="182"/>
    </row>
    <row r="6964" spans="36:36">
      <c r="AJ6964" s="182"/>
    </row>
    <row r="6965" spans="36:36">
      <c r="AJ6965" s="182"/>
    </row>
    <row r="6966" spans="36:36">
      <c r="AJ6966" s="182"/>
    </row>
    <row r="6967" spans="36:36">
      <c r="AJ6967" s="182"/>
    </row>
    <row r="6968" spans="36:36">
      <c r="AJ6968" s="182"/>
    </row>
    <row r="6969" spans="36:36">
      <c r="AJ6969" s="182"/>
    </row>
    <row r="6970" spans="36:36">
      <c r="AJ6970" s="182"/>
    </row>
    <row r="6971" spans="36:36">
      <c r="AJ6971" s="182"/>
    </row>
    <row r="6972" spans="36:36">
      <c r="AJ6972" s="182"/>
    </row>
    <row r="6973" spans="36:36">
      <c r="AJ6973" s="182"/>
    </row>
    <row r="6974" spans="36:36">
      <c r="AJ6974" s="182"/>
    </row>
    <row r="6975" spans="36:36">
      <c r="AJ6975" s="182"/>
    </row>
    <row r="6976" spans="36:36">
      <c r="AJ6976" s="182"/>
    </row>
    <row r="6977" spans="36:36">
      <c r="AJ6977" s="182"/>
    </row>
    <row r="6978" spans="36:36">
      <c r="AJ6978" s="182"/>
    </row>
    <row r="6979" spans="36:36">
      <c r="AJ6979" s="182"/>
    </row>
    <row r="6980" spans="36:36">
      <c r="AJ6980" s="182"/>
    </row>
    <row r="6981" spans="36:36">
      <c r="AJ6981" s="182"/>
    </row>
    <row r="6982" spans="36:36">
      <c r="AJ6982" s="182"/>
    </row>
    <row r="6983" spans="36:36">
      <c r="AJ6983" s="182"/>
    </row>
    <row r="6984" spans="36:36">
      <c r="AJ6984" s="182"/>
    </row>
    <row r="6985" spans="36:36">
      <c r="AJ6985" s="182"/>
    </row>
    <row r="6986" spans="36:36">
      <c r="AJ6986" s="182"/>
    </row>
    <row r="6987" spans="36:36">
      <c r="AJ6987" s="182"/>
    </row>
    <row r="6988" spans="36:36">
      <c r="AJ6988" s="182"/>
    </row>
    <row r="6989" spans="36:36">
      <c r="AJ6989" s="182"/>
    </row>
    <row r="6990" spans="36:36">
      <c r="AJ6990" s="182"/>
    </row>
    <row r="6991" spans="36:36">
      <c r="AJ6991" s="182"/>
    </row>
    <row r="6992" spans="36:36">
      <c r="AJ6992" s="182"/>
    </row>
    <row r="6993" spans="36:36">
      <c r="AJ6993" s="182"/>
    </row>
    <row r="6994" spans="36:36">
      <c r="AJ6994" s="182"/>
    </row>
    <row r="6995" spans="36:36">
      <c r="AJ6995" s="182"/>
    </row>
    <row r="6996" spans="36:36">
      <c r="AJ6996" s="182"/>
    </row>
    <row r="6997" spans="36:36">
      <c r="AJ6997" s="182"/>
    </row>
    <row r="6998" spans="36:36">
      <c r="AJ6998" s="182"/>
    </row>
    <row r="6999" spans="36:36">
      <c r="AJ6999" s="182"/>
    </row>
    <row r="7000" spans="36:36">
      <c r="AJ7000" s="182"/>
    </row>
    <row r="7001" spans="36:36">
      <c r="AJ7001" s="182"/>
    </row>
    <row r="7002" spans="36:36">
      <c r="AJ7002" s="182"/>
    </row>
    <row r="7003" spans="36:36">
      <c r="AJ7003" s="182"/>
    </row>
    <row r="7004" spans="36:36">
      <c r="AJ7004" s="182"/>
    </row>
    <row r="7005" spans="36:36">
      <c r="AJ7005" s="182"/>
    </row>
    <row r="7006" spans="36:36">
      <c r="AJ7006" s="182"/>
    </row>
    <row r="7007" spans="36:36">
      <c r="AJ7007" s="182"/>
    </row>
    <row r="7008" spans="36:36">
      <c r="AJ7008" s="182"/>
    </row>
    <row r="7009" spans="36:36">
      <c r="AJ7009" s="182"/>
    </row>
    <row r="7010" spans="36:36">
      <c r="AJ7010" s="182"/>
    </row>
    <row r="7011" spans="36:36">
      <c r="AJ7011" s="182"/>
    </row>
    <row r="7012" spans="36:36">
      <c r="AJ7012" s="182"/>
    </row>
    <row r="7013" spans="36:36">
      <c r="AJ7013" s="182"/>
    </row>
    <row r="7014" spans="36:36">
      <c r="AJ7014" s="182"/>
    </row>
    <row r="7015" spans="36:36">
      <c r="AJ7015" s="182"/>
    </row>
    <row r="7016" spans="36:36">
      <c r="AJ7016" s="182"/>
    </row>
    <row r="7017" spans="36:36">
      <c r="AJ7017" s="182"/>
    </row>
    <row r="7018" spans="36:36">
      <c r="AJ7018" s="182"/>
    </row>
    <row r="7019" spans="36:36">
      <c r="AJ7019" s="182"/>
    </row>
    <row r="7020" spans="36:36">
      <c r="AJ7020" s="182"/>
    </row>
    <row r="7021" spans="36:36">
      <c r="AJ7021" s="182"/>
    </row>
    <row r="7022" spans="36:36">
      <c r="AJ7022" s="182"/>
    </row>
    <row r="7023" spans="36:36">
      <c r="AJ7023" s="182"/>
    </row>
    <row r="7024" spans="36:36">
      <c r="AJ7024" s="182"/>
    </row>
    <row r="7025" spans="36:36">
      <c r="AJ7025" s="182"/>
    </row>
    <row r="7026" spans="36:36">
      <c r="AJ7026" s="182"/>
    </row>
    <row r="7027" spans="36:36">
      <c r="AJ7027" s="182"/>
    </row>
    <row r="7028" spans="36:36">
      <c r="AJ7028" s="182"/>
    </row>
    <row r="7029" spans="36:36">
      <c r="AJ7029" s="182"/>
    </row>
    <row r="7030" spans="36:36">
      <c r="AJ7030" s="182"/>
    </row>
    <row r="7031" spans="36:36">
      <c r="AJ7031" s="182"/>
    </row>
    <row r="7032" spans="36:36">
      <c r="AJ7032" s="182"/>
    </row>
    <row r="7033" spans="36:36">
      <c r="AJ7033" s="182"/>
    </row>
    <row r="7034" spans="36:36">
      <c r="AJ7034" s="182"/>
    </row>
    <row r="7035" spans="36:36">
      <c r="AJ7035" s="182"/>
    </row>
    <row r="7036" spans="36:36">
      <c r="AJ7036" s="182"/>
    </row>
    <row r="7037" spans="36:36">
      <c r="AJ7037" s="182"/>
    </row>
    <row r="7038" spans="36:36">
      <c r="AJ7038" s="182"/>
    </row>
    <row r="7039" spans="36:36">
      <c r="AJ7039" s="182"/>
    </row>
    <row r="7040" spans="36:36">
      <c r="AJ7040" s="182"/>
    </row>
    <row r="7041" spans="36:36">
      <c r="AJ7041" s="182"/>
    </row>
    <row r="7042" spans="36:36">
      <c r="AJ7042" s="182"/>
    </row>
    <row r="7043" spans="36:36">
      <c r="AJ7043" s="182"/>
    </row>
    <row r="7044" spans="36:36">
      <c r="AJ7044" s="182"/>
    </row>
    <row r="7045" spans="36:36">
      <c r="AJ7045" s="182"/>
    </row>
    <row r="7046" spans="36:36">
      <c r="AJ7046" s="182"/>
    </row>
    <row r="7047" spans="36:36">
      <c r="AJ7047" s="182"/>
    </row>
    <row r="7048" spans="36:36">
      <c r="AJ7048" s="182"/>
    </row>
    <row r="7049" spans="36:36">
      <c r="AJ7049" s="182"/>
    </row>
    <row r="7050" spans="36:36">
      <c r="AJ7050" s="182"/>
    </row>
    <row r="7051" spans="36:36">
      <c r="AJ7051" s="182"/>
    </row>
    <row r="7052" spans="36:36">
      <c r="AJ7052" s="182"/>
    </row>
    <row r="7053" spans="36:36">
      <c r="AJ7053" s="182"/>
    </row>
    <row r="7054" spans="36:36">
      <c r="AJ7054" s="182"/>
    </row>
    <row r="7055" spans="36:36">
      <c r="AJ7055" s="182"/>
    </row>
    <row r="7056" spans="36:36">
      <c r="AJ7056" s="182"/>
    </row>
    <row r="7057" spans="36:36">
      <c r="AJ7057" s="182"/>
    </row>
    <row r="7058" spans="36:36">
      <c r="AJ7058" s="182"/>
    </row>
    <row r="7059" spans="36:36">
      <c r="AJ7059" s="182"/>
    </row>
    <row r="7060" spans="36:36">
      <c r="AJ7060" s="182"/>
    </row>
    <row r="7061" spans="36:36">
      <c r="AJ7061" s="182"/>
    </row>
    <row r="7062" spans="36:36">
      <c r="AJ7062" s="182"/>
    </row>
    <row r="7063" spans="36:36">
      <c r="AJ7063" s="182"/>
    </row>
    <row r="7064" spans="36:36">
      <c r="AJ7064" s="182"/>
    </row>
    <row r="7065" spans="36:36">
      <c r="AJ7065" s="182"/>
    </row>
    <row r="7066" spans="36:36">
      <c r="AJ7066" s="182"/>
    </row>
    <row r="7067" spans="36:36">
      <c r="AJ7067" s="182"/>
    </row>
    <row r="7068" spans="36:36">
      <c r="AJ7068" s="182"/>
    </row>
    <row r="7069" spans="36:36">
      <c r="AJ7069" s="182"/>
    </row>
    <row r="7070" spans="36:36">
      <c r="AJ7070" s="182"/>
    </row>
    <row r="7071" spans="36:36">
      <c r="AJ7071" s="182"/>
    </row>
    <row r="7072" spans="36:36">
      <c r="AJ7072" s="182"/>
    </row>
    <row r="7073" spans="36:36">
      <c r="AJ7073" s="182"/>
    </row>
    <row r="7074" spans="36:36">
      <c r="AJ7074" s="182"/>
    </row>
    <row r="7075" spans="36:36">
      <c r="AJ7075" s="182"/>
    </row>
    <row r="7076" spans="36:36">
      <c r="AJ7076" s="182"/>
    </row>
    <row r="7077" spans="36:36">
      <c r="AJ7077" s="182"/>
    </row>
    <row r="7078" spans="36:36">
      <c r="AJ7078" s="182"/>
    </row>
    <row r="7079" spans="36:36">
      <c r="AJ7079" s="182"/>
    </row>
    <row r="7080" spans="36:36">
      <c r="AJ7080" s="182"/>
    </row>
    <row r="7081" spans="36:36">
      <c r="AJ7081" s="182"/>
    </row>
    <row r="7082" spans="36:36">
      <c r="AJ7082" s="182"/>
    </row>
    <row r="7083" spans="36:36">
      <c r="AJ7083" s="182"/>
    </row>
    <row r="7084" spans="36:36">
      <c r="AJ7084" s="182"/>
    </row>
    <row r="7085" spans="36:36">
      <c r="AJ7085" s="182"/>
    </row>
    <row r="7086" spans="36:36">
      <c r="AJ7086" s="182"/>
    </row>
    <row r="7087" spans="36:36">
      <c r="AJ7087" s="182"/>
    </row>
    <row r="7088" spans="36:36">
      <c r="AJ7088" s="182"/>
    </row>
    <row r="7089" spans="36:36">
      <c r="AJ7089" s="182"/>
    </row>
    <row r="7090" spans="36:36">
      <c r="AJ7090" s="182"/>
    </row>
    <row r="7091" spans="36:36">
      <c r="AJ7091" s="182"/>
    </row>
    <row r="7092" spans="36:36">
      <c r="AJ7092" s="182"/>
    </row>
    <row r="7093" spans="36:36">
      <c r="AJ7093" s="182"/>
    </row>
    <row r="7094" spans="36:36">
      <c r="AJ7094" s="182"/>
    </row>
    <row r="7095" spans="36:36">
      <c r="AJ7095" s="182"/>
    </row>
    <row r="7096" spans="36:36">
      <c r="AJ7096" s="182"/>
    </row>
    <row r="7097" spans="36:36">
      <c r="AJ7097" s="182"/>
    </row>
    <row r="7098" spans="36:36">
      <c r="AJ7098" s="182"/>
    </row>
    <row r="7099" spans="36:36">
      <c r="AJ7099" s="182"/>
    </row>
    <row r="7100" spans="36:36">
      <c r="AJ7100" s="182"/>
    </row>
    <row r="7101" spans="36:36">
      <c r="AJ7101" s="182"/>
    </row>
    <row r="7102" spans="36:36">
      <c r="AJ7102" s="182"/>
    </row>
    <row r="7103" spans="36:36">
      <c r="AJ7103" s="182"/>
    </row>
    <row r="7104" spans="36:36">
      <c r="AJ7104" s="182"/>
    </row>
    <row r="7105" spans="36:36">
      <c r="AJ7105" s="182"/>
    </row>
    <row r="7106" spans="36:36">
      <c r="AJ7106" s="182"/>
    </row>
    <row r="7107" spans="36:36">
      <c r="AJ7107" s="182"/>
    </row>
    <row r="7108" spans="36:36">
      <c r="AJ7108" s="182"/>
    </row>
    <row r="7109" spans="36:36">
      <c r="AJ7109" s="182"/>
    </row>
    <row r="7110" spans="36:36">
      <c r="AJ7110" s="182"/>
    </row>
    <row r="7111" spans="36:36">
      <c r="AJ7111" s="182"/>
    </row>
    <row r="7112" spans="36:36">
      <c r="AJ7112" s="182"/>
    </row>
    <row r="7113" spans="36:36">
      <c r="AJ7113" s="182"/>
    </row>
    <row r="7114" spans="36:36">
      <c r="AJ7114" s="182"/>
    </row>
    <row r="7115" spans="36:36">
      <c r="AJ7115" s="182"/>
    </row>
    <row r="7116" spans="36:36">
      <c r="AJ7116" s="182"/>
    </row>
    <row r="7117" spans="36:36">
      <c r="AJ7117" s="182"/>
    </row>
    <row r="7118" spans="36:36">
      <c r="AJ7118" s="182"/>
    </row>
    <row r="7119" spans="36:36">
      <c r="AJ7119" s="182"/>
    </row>
    <row r="7120" spans="36:36">
      <c r="AJ7120" s="182"/>
    </row>
    <row r="7121" spans="36:36">
      <c r="AJ7121" s="182"/>
    </row>
    <row r="7122" spans="36:36">
      <c r="AJ7122" s="182"/>
    </row>
    <row r="7123" spans="36:36">
      <c r="AJ7123" s="182"/>
    </row>
    <row r="7124" spans="36:36">
      <c r="AJ7124" s="182"/>
    </row>
    <row r="7125" spans="36:36">
      <c r="AJ7125" s="182"/>
    </row>
    <row r="7126" spans="36:36">
      <c r="AJ7126" s="182"/>
    </row>
    <row r="7127" spans="36:36">
      <c r="AJ7127" s="182"/>
    </row>
    <row r="7128" spans="36:36">
      <c r="AJ7128" s="182"/>
    </row>
    <row r="7129" spans="36:36">
      <c r="AJ7129" s="182"/>
    </row>
    <row r="7130" spans="36:36">
      <c r="AJ7130" s="182"/>
    </row>
    <row r="7131" spans="36:36">
      <c r="AJ7131" s="182"/>
    </row>
    <row r="7132" spans="36:36">
      <c r="AJ7132" s="182"/>
    </row>
    <row r="7133" spans="36:36">
      <c r="AJ7133" s="182"/>
    </row>
    <row r="7134" spans="36:36">
      <c r="AJ7134" s="182"/>
    </row>
    <row r="7135" spans="36:36">
      <c r="AJ7135" s="182"/>
    </row>
    <row r="7136" spans="36:36">
      <c r="AJ7136" s="182"/>
    </row>
    <row r="7137" spans="36:36">
      <c r="AJ7137" s="182"/>
    </row>
    <row r="7138" spans="36:36">
      <c r="AJ7138" s="182"/>
    </row>
    <row r="7139" spans="36:36">
      <c r="AJ7139" s="182"/>
    </row>
    <row r="7140" spans="36:36">
      <c r="AJ7140" s="182"/>
    </row>
    <row r="7141" spans="36:36">
      <c r="AJ7141" s="182"/>
    </row>
    <row r="7142" spans="36:36">
      <c r="AJ7142" s="182"/>
    </row>
    <row r="7143" spans="36:36">
      <c r="AJ7143" s="182"/>
    </row>
    <row r="7144" spans="36:36">
      <c r="AJ7144" s="182"/>
    </row>
    <row r="7145" spans="36:36">
      <c r="AJ7145" s="182"/>
    </row>
    <row r="7146" spans="36:36">
      <c r="AJ7146" s="182"/>
    </row>
    <row r="7147" spans="36:36">
      <c r="AJ7147" s="182"/>
    </row>
    <row r="7148" spans="36:36">
      <c r="AJ7148" s="182"/>
    </row>
    <row r="7149" spans="36:36">
      <c r="AJ7149" s="182"/>
    </row>
    <row r="7150" spans="36:36">
      <c r="AJ7150" s="182"/>
    </row>
    <row r="7151" spans="36:36">
      <c r="AJ7151" s="182"/>
    </row>
    <row r="7152" spans="36:36">
      <c r="AJ7152" s="182"/>
    </row>
    <row r="7153" spans="36:36">
      <c r="AJ7153" s="182"/>
    </row>
    <row r="7154" spans="36:36">
      <c r="AJ7154" s="182"/>
    </row>
    <row r="7155" spans="36:36">
      <c r="AJ7155" s="182"/>
    </row>
    <row r="7156" spans="36:36">
      <c r="AJ7156" s="182"/>
    </row>
    <row r="7157" spans="36:36">
      <c r="AJ7157" s="182"/>
    </row>
    <row r="7158" spans="36:36">
      <c r="AJ7158" s="182"/>
    </row>
    <row r="7159" spans="36:36">
      <c r="AJ7159" s="182"/>
    </row>
    <row r="7160" spans="36:36">
      <c r="AJ7160" s="182"/>
    </row>
    <row r="7161" spans="36:36">
      <c r="AJ7161" s="182"/>
    </row>
    <row r="7162" spans="36:36">
      <c r="AJ7162" s="182"/>
    </row>
    <row r="7163" spans="36:36">
      <c r="AJ7163" s="182"/>
    </row>
    <row r="7164" spans="36:36">
      <c r="AJ7164" s="182"/>
    </row>
    <row r="7165" spans="36:36">
      <c r="AJ7165" s="182"/>
    </row>
    <row r="7166" spans="36:36">
      <c r="AJ7166" s="182"/>
    </row>
    <row r="7167" spans="36:36">
      <c r="AJ7167" s="182"/>
    </row>
    <row r="7168" spans="36:36">
      <c r="AJ7168" s="182"/>
    </row>
    <row r="7169" spans="36:36">
      <c r="AJ7169" s="182"/>
    </row>
    <row r="7170" spans="36:36">
      <c r="AJ7170" s="182"/>
    </row>
    <row r="7171" spans="36:36">
      <c r="AJ7171" s="182"/>
    </row>
    <row r="7172" spans="36:36">
      <c r="AJ7172" s="182"/>
    </row>
    <row r="7173" spans="36:36">
      <c r="AJ7173" s="182"/>
    </row>
    <row r="7174" spans="36:36">
      <c r="AJ7174" s="182"/>
    </row>
    <row r="7175" spans="36:36">
      <c r="AJ7175" s="182"/>
    </row>
    <row r="7176" spans="36:36">
      <c r="AJ7176" s="182"/>
    </row>
    <row r="7177" spans="36:36">
      <c r="AJ7177" s="182"/>
    </row>
    <row r="7178" spans="36:36">
      <c r="AJ7178" s="182"/>
    </row>
    <row r="7179" spans="36:36">
      <c r="AJ7179" s="182"/>
    </row>
    <row r="7180" spans="36:36">
      <c r="AJ7180" s="182"/>
    </row>
    <row r="7181" spans="36:36">
      <c r="AJ7181" s="182"/>
    </row>
    <row r="7182" spans="36:36">
      <c r="AJ7182" s="182"/>
    </row>
    <row r="7183" spans="36:36">
      <c r="AJ7183" s="182"/>
    </row>
    <row r="7184" spans="36:36">
      <c r="AJ7184" s="182"/>
    </row>
    <row r="7185" spans="36:36">
      <c r="AJ7185" s="182"/>
    </row>
    <row r="7186" spans="36:36">
      <c r="AJ7186" s="182"/>
    </row>
    <row r="7187" spans="36:36">
      <c r="AJ7187" s="182"/>
    </row>
    <row r="7188" spans="36:36">
      <c r="AJ7188" s="182"/>
    </row>
    <row r="7189" spans="36:36">
      <c r="AJ7189" s="182"/>
    </row>
    <row r="7190" spans="36:36">
      <c r="AJ7190" s="182"/>
    </row>
    <row r="7191" spans="36:36">
      <c r="AJ7191" s="182"/>
    </row>
    <row r="7192" spans="36:36">
      <c r="AJ7192" s="182"/>
    </row>
    <row r="7193" spans="36:36">
      <c r="AJ7193" s="182"/>
    </row>
    <row r="7194" spans="36:36">
      <c r="AJ7194" s="182"/>
    </row>
    <row r="7195" spans="36:36">
      <c r="AJ7195" s="182"/>
    </row>
    <row r="7196" spans="36:36">
      <c r="AJ7196" s="182"/>
    </row>
    <row r="7197" spans="36:36">
      <c r="AJ7197" s="182"/>
    </row>
    <row r="7198" spans="36:36">
      <c r="AJ7198" s="182"/>
    </row>
    <row r="7199" spans="36:36">
      <c r="AJ7199" s="182"/>
    </row>
    <row r="7200" spans="36:36">
      <c r="AJ7200" s="182"/>
    </row>
    <row r="7201" spans="36:36">
      <c r="AJ7201" s="182"/>
    </row>
    <row r="7202" spans="36:36">
      <c r="AJ7202" s="182"/>
    </row>
    <row r="7203" spans="36:36">
      <c r="AJ7203" s="182"/>
    </row>
    <row r="7204" spans="36:36">
      <c r="AJ7204" s="182"/>
    </row>
    <row r="7205" spans="36:36">
      <c r="AJ7205" s="182"/>
    </row>
    <row r="7206" spans="36:36">
      <c r="AJ7206" s="182"/>
    </row>
    <row r="7207" spans="36:36">
      <c r="AJ7207" s="182"/>
    </row>
    <row r="7208" spans="36:36">
      <c r="AJ7208" s="182"/>
    </row>
    <row r="7209" spans="36:36">
      <c r="AJ7209" s="182"/>
    </row>
    <row r="7210" spans="36:36">
      <c r="AJ7210" s="182"/>
    </row>
    <row r="7211" spans="36:36">
      <c r="AJ7211" s="182"/>
    </row>
    <row r="7212" spans="36:36">
      <c r="AJ7212" s="182"/>
    </row>
    <row r="7213" spans="36:36">
      <c r="AJ7213" s="182"/>
    </row>
    <row r="7214" spans="36:36">
      <c r="AJ7214" s="182"/>
    </row>
    <row r="7215" spans="36:36">
      <c r="AJ7215" s="182"/>
    </row>
    <row r="7216" spans="36:36">
      <c r="AJ7216" s="182"/>
    </row>
    <row r="7217" spans="36:36">
      <c r="AJ7217" s="182"/>
    </row>
    <row r="7218" spans="36:36">
      <c r="AJ7218" s="182"/>
    </row>
    <row r="7219" spans="36:36">
      <c r="AJ7219" s="182"/>
    </row>
    <row r="7220" spans="36:36">
      <c r="AJ7220" s="182"/>
    </row>
    <row r="7221" spans="36:36">
      <c r="AJ7221" s="182"/>
    </row>
    <row r="7222" spans="36:36">
      <c r="AJ7222" s="182"/>
    </row>
    <row r="7223" spans="36:36">
      <c r="AJ7223" s="182"/>
    </row>
    <row r="7224" spans="36:36">
      <c r="AJ7224" s="182"/>
    </row>
    <row r="7225" spans="36:36">
      <c r="AJ7225" s="182"/>
    </row>
    <row r="7226" spans="36:36">
      <c r="AJ7226" s="182"/>
    </row>
    <row r="7227" spans="36:36">
      <c r="AJ7227" s="182"/>
    </row>
    <row r="7228" spans="36:36">
      <c r="AJ7228" s="182"/>
    </row>
    <row r="7229" spans="36:36">
      <c r="AJ7229" s="182"/>
    </row>
    <row r="7230" spans="36:36">
      <c r="AJ7230" s="182"/>
    </row>
    <row r="7231" spans="36:36">
      <c r="AJ7231" s="182"/>
    </row>
    <row r="7232" spans="36:36">
      <c r="AJ7232" s="182"/>
    </row>
    <row r="7233" spans="36:36">
      <c r="AJ7233" s="182"/>
    </row>
    <row r="7234" spans="36:36">
      <c r="AJ7234" s="182"/>
    </row>
    <row r="7235" spans="36:36">
      <c r="AJ7235" s="182"/>
    </row>
    <row r="7236" spans="36:36">
      <c r="AJ7236" s="182"/>
    </row>
    <row r="7237" spans="36:36">
      <c r="AJ7237" s="182"/>
    </row>
    <row r="7238" spans="36:36">
      <c r="AJ7238" s="182"/>
    </row>
    <row r="7239" spans="36:36">
      <c r="AJ7239" s="182"/>
    </row>
    <row r="7240" spans="36:36">
      <c r="AJ7240" s="182"/>
    </row>
    <row r="7241" spans="36:36">
      <c r="AJ7241" s="182"/>
    </row>
    <row r="7242" spans="36:36">
      <c r="AJ7242" s="182"/>
    </row>
    <row r="7243" spans="36:36">
      <c r="AJ7243" s="182"/>
    </row>
    <row r="7244" spans="36:36">
      <c r="AJ7244" s="182"/>
    </row>
    <row r="7245" spans="36:36">
      <c r="AJ7245" s="182"/>
    </row>
    <row r="7246" spans="36:36">
      <c r="AJ7246" s="182"/>
    </row>
    <row r="7247" spans="36:36">
      <c r="AJ7247" s="182"/>
    </row>
    <row r="7248" spans="36:36">
      <c r="AJ7248" s="182"/>
    </row>
    <row r="7249" spans="36:36">
      <c r="AJ7249" s="182"/>
    </row>
    <row r="7250" spans="36:36">
      <c r="AJ7250" s="182"/>
    </row>
    <row r="7251" spans="36:36">
      <c r="AJ7251" s="182"/>
    </row>
    <row r="7252" spans="36:36">
      <c r="AJ7252" s="182"/>
    </row>
    <row r="7253" spans="36:36">
      <c r="AJ7253" s="182"/>
    </row>
    <row r="7254" spans="36:36">
      <c r="AJ7254" s="182"/>
    </row>
    <row r="7255" spans="36:36">
      <c r="AJ7255" s="182"/>
    </row>
    <row r="7256" spans="36:36">
      <c r="AJ7256" s="182"/>
    </row>
    <row r="7257" spans="36:36">
      <c r="AJ7257" s="182"/>
    </row>
    <row r="7258" spans="36:36">
      <c r="AJ7258" s="182"/>
    </row>
    <row r="7259" spans="36:36">
      <c r="AJ7259" s="182"/>
    </row>
    <row r="7260" spans="36:36">
      <c r="AJ7260" s="182"/>
    </row>
    <row r="7261" spans="36:36">
      <c r="AJ7261" s="182"/>
    </row>
    <row r="7262" spans="36:36">
      <c r="AJ7262" s="182"/>
    </row>
    <row r="7263" spans="36:36">
      <c r="AJ7263" s="182"/>
    </row>
    <row r="7264" spans="36:36">
      <c r="AJ7264" s="182"/>
    </row>
    <row r="7265" spans="36:36">
      <c r="AJ7265" s="182"/>
    </row>
    <row r="7266" spans="36:36">
      <c r="AJ7266" s="182"/>
    </row>
    <row r="7267" spans="36:36">
      <c r="AJ7267" s="182"/>
    </row>
    <row r="7268" spans="36:36">
      <c r="AJ7268" s="182"/>
    </row>
    <row r="7269" spans="36:36">
      <c r="AJ7269" s="182"/>
    </row>
    <row r="7270" spans="36:36">
      <c r="AJ7270" s="182"/>
    </row>
    <row r="7271" spans="36:36">
      <c r="AJ7271" s="182"/>
    </row>
    <row r="7272" spans="36:36">
      <c r="AJ7272" s="182"/>
    </row>
    <row r="7273" spans="36:36">
      <c r="AJ7273" s="182"/>
    </row>
    <row r="7274" spans="36:36">
      <c r="AJ7274" s="182"/>
    </row>
    <row r="7275" spans="36:36">
      <c r="AJ7275" s="182"/>
    </row>
    <row r="7276" spans="36:36">
      <c r="AJ7276" s="182"/>
    </row>
    <row r="7277" spans="36:36">
      <c r="AJ7277" s="182"/>
    </row>
    <row r="7278" spans="36:36">
      <c r="AJ7278" s="182"/>
    </row>
    <row r="7279" spans="36:36">
      <c r="AJ7279" s="182"/>
    </row>
    <row r="7280" spans="36:36">
      <c r="AJ7280" s="182"/>
    </row>
    <row r="7281" spans="36:36">
      <c r="AJ7281" s="182"/>
    </row>
    <row r="7282" spans="36:36">
      <c r="AJ7282" s="182"/>
    </row>
    <row r="7283" spans="36:36">
      <c r="AJ7283" s="182"/>
    </row>
    <row r="7284" spans="36:36">
      <c r="AJ7284" s="182"/>
    </row>
    <row r="7285" spans="36:36">
      <c r="AJ7285" s="182"/>
    </row>
    <row r="7286" spans="36:36">
      <c r="AJ7286" s="182"/>
    </row>
    <row r="7287" spans="36:36">
      <c r="AJ7287" s="182"/>
    </row>
    <row r="7288" spans="36:36">
      <c r="AJ7288" s="182"/>
    </row>
    <row r="7289" spans="36:36">
      <c r="AJ7289" s="182"/>
    </row>
    <row r="7290" spans="36:36">
      <c r="AJ7290" s="182"/>
    </row>
    <row r="7291" spans="36:36">
      <c r="AJ7291" s="182"/>
    </row>
    <row r="7292" spans="36:36">
      <c r="AJ7292" s="182"/>
    </row>
    <row r="7293" spans="36:36">
      <c r="AJ7293" s="182"/>
    </row>
    <row r="7294" spans="36:36">
      <c r="AJ7294" s="182"/>
    </row>
    <row r="7295" spans="36:36">
      <c r="AJ7295" s="182"/>
    </row>
    <row r="7296" spans="36:36">
      <c r="AJ7296" s="182"/>
    </row>
    <row r="7297" spans="36:36">
      <c r="AJ7297" s="182"/>
    </row>
    <row r="7298" spans="36:36">
      <c r="AJ7298" s="182"/>
    </row>
    <row r="7299" spans="36:36">
      <c r="AJ7299" s="182"/>
    </row>
    <row r="7300" spans="36:36">
      <c r="AJ7300" s="182"/>
    </row>
    <row r="7301" spans="36:36">
      <c r="AJ7301" s="182"/>
    </row>
    <row r="7302" spans="36:36">
      <c r="AJ7302" s="182"/>
    </row>
    <row r="7303" spans="36:36">
      <c r="AJ7303" s="182"/>
    </row>
    <row r="7304" spans="36:36">
      <c r="AJ7304" s="182"/>
    </row>
    <row r="7305" spans="36:36">
      <c r="AJ7305" s="182"/>
    </row>
    <row r="7306" spans="36:36">
      <c r="AJ7306" s="182"/>
    </row>
    <row r="7307" spans="36:36">
      <c r="AJ7307" s="182"/>
    </row>
    <row r="7308" spans="36:36">
      <c r="AJ7308" s="182"/>
    </row>
    <row r="7309" spans="36:36">
      <c r="AJ7309" s="182"/>
    </row>
    <row r="7310" spans="36:36">
      <c r="AJ7310" s="182"/>
    </row>
    <row r="7311" spans="36:36">
      <c r="AJ7311" s="182"/>
    </row>
    <row r="7312" spans="36:36">
      <c r="AJ7312" s="182"/>
    </row>
    <row r="7313" spans="36:36">
      <c r="AJ7313" s="182"/>
    </row>
    <row r="7314" spans="36:36">
      <c r="AJ7314" s="182"/>
    </row>
    <row r="7315" spans="36:36">
      <c r="AJ7315" s="182"/>
    </row>
    <row r="7316" spans="36:36">
      <c r="AJ7316" s="182"/>
    </row>
    <row r="7317" spans="36:36">
      <c r="AJ7317" s="182"/>
    </row>
    <row r="7318" spans="36:36">
      <c r="AJ7318" s="182"/>
    </row>
    <row r="7319" spans="36:36">
      <c r="AJ7319" s="182"/>
    </row>
    <row r="7320" spans="36:36">
      <c r="AJ7320" s="182"/>
    </row>
    <row r="7321" spans="36:36">
      <c r="AJ7321" s="182"/>
    </row>
    <row r="7322" spans="36:36">
      <c r="AJ7322" s="182"/>
    </row>
    <row r="7323" spans="36:36">
      <c r="AJ7323" s="182"/>
    </row>
    <row r="7324" spans="36:36">
      <c r="AJ7324" s="182"/>
    </row>
    <row r="7325" spans="36:36">
      <c r="AJ7325" s="182"/>
    </row>
    <row r="7326" spans="36:36">
      <c r="AJ7326" s="182"/>
    </row>
    <row r="7327" spans="36:36">
      <c r="AJ7327" s="182"/>
    </row>
    <row r="7328" spans="36:36">
      <c r="AJ7328" s="182"/>
    </row>
    <row r="7329" spans="36:36">
      <c r="AJ7329" s="182"/>
    </row>
    <row r="7330" spans="36:36">
      <c r="AJ7330" s="182"/>
    </row>
    <row r="7331" spans="36:36">
      <c r="AJ7331" s="182"/>
    </row>
    <row r="7332" spans="36:36">
      <c r="AJ7332" s="182"/>
    </row>
    <row r="7333" spans="36:36">
      <c r="AJ7333" s="182"/>
    </row>
    <row r="7334" spans="36:36">
      <c r="AJ7334" s="182"/>
    </row>
    <row r="7335" spans="36:36">
      <c r="AJ7335" s="182"/>
    </row>
    <row r="7336" spans="36:36">
      <c r="AJ7336" s="182"/>
    </row>
    <row r="7337" spans="36:36">
      <c r="AJ7337" s="182"/>
    </row>
    <row r="7338" spans="36:36">
      <c r="AJ7338" s="182"/>
    </row>
    <row r="7339" spans="36:36">
      <c r="AJ7339" s="182"/>
    </row>
    <row r="7340" spans="36:36">
      <c r="AJ7340" s="182"/>
    </row>
    <row r="7341" spans="36:36">
      <c r="AJ7341" s="182"/>
    </row>
    <row r="7342" spans="36:36">
      <c r="AJ7342" s="182"/>
    </row>
    <row r="7343" spans="36:36">
      <c r="AJ7343" s="182"/>
    </row>
    <row r="7344" spans="36:36">
      <c r="AJ7344" s="182"/>
    </row>
    <row r="7345" spans="36:36">
      <c r="AJ7345" s="182"/>
    </row>
    <row r="7346" spans="36:36">
      <c r="AJ7346" s="182"/>
    </row>
    <row r="7347" spans="36:36">
      <c r="AJ7347" s="182"/>
    </row>
    <row r="7348" spans="36:36">
      <c r="AJ7348" s="182"/>
    </row>
    <row r="7349" spans="36:36">
      <c r="AJ7349" s="182"/>
    </row>
    <row r="7350" spans="36:36">
      <c r="AJ7350" s="182"/>
    </row>
    <row r="7351" spans="36:36">
      <c r="AJ7351" s="182"/>
    </row>
    <row r="7352" spans="36:36">
      <c r="AJ7352" s="182"/>
    </row>
    <row r="7353" spans="36:36">
      <c r="AJ7353" s="182"/>
    </row>
    <row r="7354" spans="36:36">
      <c r="AJ7354" s="182"/>
    </row>
    <row r="7355" spans="36:36">
      <c r="AJ7355" s="182"/>
    </row>
    <row r="7356" spans="36:36">
      <c r="AJ7356" s="182"/>
    </row>
    <row r="7357" spans="36:36">
      <c r="AJ7357" s="182"/>
    </row>
    <row r="7358" spans="36:36">
      <c r="AJ7358" s="182"/>
    </row>
    <row r="7359" spans="36:36">
      <c r="AJ7359" s="182"/>
    </row>
    <row r="7360" spans="36:36">
      <c r="AJ7360" s="182"/>
    </row>
    <row r="7361" spans="36:36">
      <c r="AJ7361" s="182"/>
    </row>
    <row r="7362" spans="36:36">
      <c r="AJ7362" s="182"/>
    </row>
    <row r="7363" spans="36:36">
      <c r="AJ7363" s="182"/>
    </row>
    <row r="7364" spans="36:36">
      <c r="AJ7364" s="182"/>
    </row>
    <row r="7365" spans="36:36">
      <c r="AJ7365" s="182"/>
    </row>
    <row r="7366" spans="36:36">
      <c r="AJ7366" s="182"/>
    </row>
    <row r="7367" spans="36:36">
      <c r="AJ7367" s="182"/>
    </row>
    <row r="7368" spans="36:36">
      <c r="AJ7368" s="182"/>
    </row>
    <row r="7369" spans="36:36">
      <c r="AJ7369" s="182"/>
    </row>
    <row r="7370" spans="36:36">
      <c r="AJ7370" s="182"/>
    </row>
    <row r="7371" spans="36:36">
      <c r="AJ7371" s="182"/>
    </row>
    <row r="7372" spans="36:36">
      <c r="AJ7372" s="182"/>
    </row>
    <row r="7373" spans="36:36">
      <c r="AJ7373" s="182"/>
    </row>
    <row r="7374" spans="36:36">
      <c r="AJ7374" s="182"/>
    </row>
    <row r="7375" spans="36:36">
      <c r="AJ7375" s="182"/>
    </row>
    <row r="7376" spans="36:36">
      <c r="AJ7376" s="182"/>
    </row>
    <row r="7377" spans="36:36">
      <c r="AJ7377" s="182"/>
    </row>
    <row r="7378" spans="36:36">
      <c r="AJ7378" s="182"/>
    </row>
    <row r="7379" spans="36:36">
      <c r="AJ7379" s="182"/>
    </row>
    <row r="7380" spans="36:36">
      <c r="AJ7380" s="182"/>
    </row>
    <row r="7381" spans="36:36">
      <c r="AJ7381" s="182"/>
    </row>
    <row r="7382" spans="36:36">
      <c r="AJ7382" s="182"/>
    </row>
    <row r="7383" spans="36:36">
      <c r="AJ7383" s="182"/>
    </row>
    <row r="7384" spans="36:36">
      <c r="AJ7384" s="182"/>
    </row>
    <row r="7385" spans="36:36">
      <c r="AJ7385" s="182"/>
    </row>
    <row r="7386" spans="36:36">
      <c r="AJ7386" s="182"/>
    </row>
    <row r="7387" spans="36:36">
      <c r="AJ7387" s="182"/>
    </row>
    <row r="7388" spans="36:36">
      <c r="AJ7388" s="182"/>
    </row>
    <row r="7389" spans="36:36">
      <c r="AJ7389" s="182"/>
    </row>
    <row r="7390" spans="36:36">
      <c r="AJ7390" s="182"/>
    </row>
    <row r="7391" spans="36:36">
      <c r="AJ7391" s="182"/>
    </row>
    <row r="7392" spans="36:36">
      <c r="AJ7392" s="182"/>
    </row>
    <row r="7393" spans="36:36">
      <c r="AJ7393" s="182"/>
    </row>
    <row r="7394" spans="36:36">
      <c r="AJ7394" s="182"/>
    </row>
    <row r="7395" spans="36:36">
      <c r="AJ7395" s="182"/>
    </row>
    <row r="7396" spans="36:36">
      <c r="AJ7396" s="182"/>
    </row>
    <row r="7397" spans="36:36">
      <c r="AJ7397" s="182"/>
    </row>
    <row r="7398" spans="36:36">
      <c r="AJ7398" s="182"/>
    </row>
    <row r="7399" spans="36:36">
      <c r="AJ7399" s="182"/>
    </row>
    <row r="7400" spans="36:36">
      <c r="AJ7400" s="182"/>
    </row>
    <row r="7401" spans="36:36">
      <c r="AJ7401" s="182"/>
    </row>
    <row r="7402" spans="36:36">
      <c r="AJ7402" s="182"/>
    </row>
    <row r="7403" spans="36:36">
      <c r="AJ7403" s="182"/>
    </row>
    <row r="7404" spans="36:36">
      <c r="AJ7404" s="182"/>
    </row>
    <row r="7405" spans="36:36">
      <c r="AJ7405" s="182"/>
    </row>
    <row r="7406" spans="36:36">
      <c r="AJ7406" s="182"/>
    </row>
    <row r="7407" spans="36:36">
      <c r="AJ7407" s="182"/>
    </row>
    <row r="7408" spans="36:36">
      <c r="AJ7408" s="182"/>
    </row>
    <row r="7409" spans="36:36">
      <c r="AJ7409" s="182"/>
    </row>
    <row r="7410" spans="36:36">
      <c r="AJ7410" s="182"/>
    </row>
    <row r="7411" spans="36:36">
      <c r="AJ7411" s="182"/>
    </row>
    <row r="7412" spans="36:36">
      <c r="AJ7412" s="182"/>
    </row>
    <row r="7413" spans="36:36">
      <c r="AJ7413" s="182"/>
    </row>
    <row r="7414" spans="36:36">
      <c r="AJ7414" s="182"/>
    </row>
    <row r="7415" spans="36:36">
      <c r="AJ7415" s="182"/>
    </row>
    <row r="7416" spans="36:36">
      <c r="AJ7416" s="182"/>
    </row>
    <row r="7417" spans="36:36">
      <c r="AJ7417" s="182"/>
    </row>
    <row r="7418" spans="36:36">
      <c r="AJ7418" s="182"/>
    </row>
    <row r="7419" spans="36:36">
      <c r="AJ7419" s="182"/>
    </row>
    <row r="7420" spans="36:36">
      <c r="AJ7420" s="182"/>
    </row>
    <row r="7421" spans="36:36">
      <c r="AJ7421" s="182"/>
    </row>
    <row r="7422" spans="36:36">
      <c r="AJ7422" s="182"/>
    </row>
    <row r="7423" spans="36:36">
      <c r="AJ7423" s="182"/>
    </row>
    <row r="7424" spans="36:36">
      <c r="AJ7424" s="182"/>
    </row>
    <row r="7425" spans="36:36">
      <c r="AJ7425" s="182"/>
    </row>
    <row r="7426" spans="36:36">
      <c r="AJ7426" s="182"/>
    </row>
    <row r="7427" spans="36:36">
      <c r="AJ7427" s="182"/>
    </row>
    <row r="7428" spans="36:36">
      <c r="AJ7428" s="182"/>
    </row>
    <row r="7429" spans="36:36">
      <c r="AJ7429" s="182"/>
    </row>
    <row r="7430" spans="36:36">
      <c r="AJ7430" s="182"/>
    </row>
    <row r="7431" spans="36:36">
      <c r="AJ7431" s="182"/>
    </row>
    <row r="7432" spans="36:36">
      <c r="AJ7432" s="182"/>
    </row>
    <row r="7433" spans="36:36">
      <c r="AJ7433" s="182"/>
    </row>
    <row r="7434" spans="36:36">
      <c r="AJ7434" s="182"/>
    </row>
    <row r="7435" spans="36:36">
      <c r="AJ7435" s="182"/>
    </row>
    <row r="7436" spans="36:36">
      <c r="AJ7436" s="182"/>
    </row>
    <row r="7437" spans="36:36">
      <c r="AJ7437" s="182"/>
    </row>
    <row r="7438" spans="36:36">
      <c r="AJ7438" s="182"/>
    </row>
    <row r="7439" spans="36:36">
      <c r="AJ7439" s="182"/>
    </row>
    <row r="7440" spans="36:36">
      <c r="AJ7440" s="182"/>
    </row>
    <row r="7441" spans="36:36">
      <c r="AJ7441" s="182"/>
    </row>
    <row r="7442" spans="36:36">
      <c r="AJ7442" s="182"/>
    </row>
    <row r="7443" spans="36:36">
      <c r="AJ7443" s="182"/>
    </row>
    <row r="7444" spans="36:36">
      <c r="AJ7444" s="182"/>
    </row>
    <row r="7445" spans="36:36">
      <c r="AJ7445" s="182"/>
    </row>
    <row r="7446" spans="36:36">
      <c r="AJ7446" s="182"/>
    </row>
    <row r="7447" spans="36:36">
      <c r="AJ7447" s="182"/>
    </row>
    <row r="7448" spans="36:36">
      <c r="AJ7448" s="182"/>
    </row>
    <row r="7449" spans="36:36">
      <c r="AJ7449" s="182"/>
    </row>
    <row r="7450" spans="36:36">
      <c r="AJ7450" s="182"/>
    </row>
    <row r="7451" spans="36:36">
      <c r="AJ7451" s="182"/>
    </row>
    <row r="7452" spans="36:36">
      <c r="AJ7452" s="182"/>
    </row>
    <row r="7453" spans="36:36">
      <c r="AJ7453" s="182"/>
    </row>
    <row r="7454" spans="36:36">
      <c r="AJ7454" s="182"/>
    </row>
    <row r="7455" spans="36:36">
      <c r="AJ7455" s="182"/>
    </row>
    <row r="7456" spans="36:36">
      <c r="AJ7456" s="182"/>
    </row>
    <row r="7457" spans="36:36">
      <c r="AJ7457" s="182"/>
    </row>
    <row r="7458" spans="36:36">
      <c r="AJ7458" s="182"/>
    </row>
    <row r="7459" spans="36:36">
      <c r="AJ7459" s="182"/>
    </row>
    <row r="7460" spans="36:36">
      <c r="AJ7460" s="182"/>
    </row>
    <row r="7461" spans="36:36">
      <c r="AJ7461" s="182"/>
    </row>
    <row r="7462" spans="36:36">
      <c r="AJ7462" s="182"/>
    </row>
    <row r="7463" spans="36:36">
      <c r="AJ7463" s="182"/>
    </row>
    <row r="7464" spans="36:36">
      <c r="AJ7464" s="182"/>
    </row>
    <row r="7465" spans="36:36">
      <c r="AJ7465" s="182"/>
    </row>
    <row r="7466" spans="36:36">
      <c r="AJ7466" s="182"/>
    </row>
    <row r="7467" spans="36:36">
      <c r="AJ7467" s="182"/>
    </row>
    <row r="7468" spans="36:36">
      <c r="AJ7468" s="182"/>
    </row>
    <row r="7469" spans="36:36">
      <c r="AJ7469" s="182"/>
    </row>
    <row r="7470" spans="36:36">
      <c r="AJ7470" s="182"/>
    </row>
    <row r="7471" spans="36:36">
      <c r="AJ7471" s="182"/>
    </row>
    <row r="7472" spans="36:36">
      <c r="AJ7472" s="182"/>
    </row>
    <row r="7473" spans="36:36">
      <c r="AJ7473" s="182"/>
    </row>
    <row r="7474" spans="36:36">
      <c r="AJ7474" s="182"/>
    </row>
    <row r="7475" spans="36:36">
      <c r="AJ7475" s="182"/>
    </row>
    <row r="7476" spans="36:36">
      <c r="AJ7476" s="182"/>
    </row>
    <row r="7477" spans="36:36">
      <c r="AJ7477" s="182"/>
    </row>
    <row r="7478" spans="36:36">
      <c r="AJ7478" s="182"/>
    </row>
    <row r="7479" spans="36:36">
      <c r="AJ7479" s="182"/>
    </row>
    <row r="7480" spans="36:36">
      <c r="AJ7480" s="182"/>
    </row>
    <row r="7481" spans="36:36">
      <c r="AJ7481" s="182"/>
    </row>
    <row r="7482" spans="36:36">
      <c r="AJ7482" s="182"/>
    </row>
    <row r="7483" spans="36:36">
      <c r="AJ7483" s="182"/>
    </row>
    <row r="7484" spans="36:36">
      <c r="AJ7484" s="182"/>
    </row>
    <row r="7485" spans="36:36">
      <c r="AJ7485" s="182"/>
    </row>
    <row r="7486" spans="36:36">
      <c r="AJ7486" s="182"/>
    </row>
    <row r="7487" spans="36:36">
      <c r="AJ7487" s="182"/>
    </row>
    <row r="7488" spans="36:36">
      <c r="AJ7488" s="182"/>
    </row>
    <row r="7489" spans="36:36">
      <c r="AJ7489" s="182"/>
    </row>
    <row r="7490" spans="36:36">
      <c r="AJ7490" s="182"/>
    </row>
    <row r="7491" spans="36:36">
      <c r="AJ7491" s="182"/>
    </row>
    <row r="7492" spans="36:36">
      <c r="AJ7492" s="182"/>
    </row>
    <row r="7493" spans="36:36">
      <c r="AJ7493" s="182"/>
    </row>
    <row r="7494" spans="36:36">
      <c r="AJ7494" s="182"/>
    </row>
    <row r="7495" spans="36:36">
      <c r="AJ7495" s="182"/>
    </row>
    <row r="7496" spans="36:36">
      <c r="AJ7496" s="182"/>
    </row>
    <row r="7497" spans="36:36">
      <c r="AJ7497" s="182"/>
    </row>
    <row r="7498" spans="36:36">
      <c r="AJ7498" s="182"/>
    </row>
    <row r="7499" spans="36:36">
      <c r="AJ7499" s="182"/>
    </row>
    <row r="7500" spans="36:36">
      <c r="AJ7500" s="182"/>
    </row>
    <row r="7501" spans="36:36">
      <c r="AJ7501" s="182"/>
    </row>
    <row r="7502" spans="36:36">
      <c r="AJ7502" s="182"/>
    </row>
    <row r="7503" spans="36:36">
      <c r="AJ7503" s="182"/>
    </row>
    <row r="7504" spans="36:36">
      <c r="AJ7504" s="182"/>
    </row>
    <row r="7505" spans="36:36">
      <c r="AJ7505" s="182"/>
    </row>
    <row r="7506" spans="36:36">
      <c r="AJ7506" s="182"/>
    </row>
    <row r="7507" spans="36:36">
      <c r="AJ7507" s="182"/>
    </row>
    <row r="7508" spans="36:36">
      <c r="AJ7508" s="182"/>
    </row>
    <row r="7509" spans="36:36">
      <c r="AJ7509" s="182"/>
    </row>
    <row r="7510" spans="36:36">
      <c r="AJ7510" s="182"/>
    </row>
    <row r="7511" spans="36:36">
      <c r="AJ7511" s="182"/>
    </row>
    <row r="7512" spans="36:36">
      <c r="AJ7512" s="182"/>
    </row>
    <row r="7513" spans="36:36">
      <c r="AJ7513" s="182"/>
    </row>
    <row r="7514" spans="36:36">
      <c r="AJ7514" s="182"/>
    </row>
    <row r="7515" spans="36:36">
      <c r="AJ7515" s="182"/>
    </row>
    <row r="7516" spans="36:36">
      <c r="AJ7516" s="182"/>
    </row>
    <row r="7517" spans="36:36">
      <c r="AJ7517" s="182"/>
    </row>
    <row r="7518" spans="36:36">
      <c r="AJ7518" s="182"/>
    </row>
    <row r="7519" spans="36:36">
      <c r="AJ7519" s="182"/>
    </row>
    <row r="7520" spans="36:36">
      <c r="AJ7520" s="182"/>
    </row>
    <row r="7521" spans="36:36">
      <c r="AJ7521" s="182"/>
    </row>
    <row r="7522" spans="36:36">
      <c r="AJ7522" s="182"/>
    </row>
    <row r="7523" spans="36:36">
      <c r="AJ7523" s="182"/>
    </row>
    <row r="7524" spans="36:36">
      <c r="AJ7524" s="182"/>
    </row>
    <row r="7525" spans="36:36">
      <c r="AJ7525" s="182"/>
    </row>
    <row r="7526" spans="36:36">
      <c r="AJ7526" s="182"/>
    </row>
    <row r="7527" spans="36:36">
      <c r="AJ7527" s="182"/>
    </row>
    <row r="7528" spans="36:36">
      <c r="AJ7528" s="182"/>
    </row>
    <row r="7529" spans="36:36">
      <c r="AJ7529" s="182"/>
    </row>
    <row r="7530" spans="36:36">
      <c r="AJ7530" s="182"/>
    </row>
    <row r="7531" spans="36:36">
      <c r="AJ7531" s="182"/>
    </row>
    <row r="7532" spans="36:36">
      <c r="AJ7532" s="182"/>
    </row>
    <row r="7533" spans="36:36">
      <c r="AJ7533" s="182"/>
    </row>
    <row r="7534" spans="36:36">
      <c r="AJ7534" s="182"/>
    </row>
    <row r="7535" spans="36:36">
      <c r="AJ7535" s="182"/>
    </row>
    <row r="7536" spans="36:36">
      <c r="AJ7536" s="182"/>
    </row>
    <row r="7537" spans="36:36">
      <c r="AJ7537" s="182"/>
    </row>
    <row r="7538" spans="36:36">
      <c r="AJ7538" s="182"/>
    </row>
    <row r="7539" spans="36:36">
      <c r="AJ7539" s="182"/>
    </row>
    <row r="7540" spans="36:36">
      <c r="AJ7540" s="182"/>
    </row>
    <row r="7541" spans="36:36">
      <c r="AJ7541" s="182"/>
    </row>
    <row r="7542" spans="36:36">
      <c r="AJ7542" s="182"/>
    </row>
    <row r="7543" spans="36:36">
      <c r="AJ7543" s="182"/>
    </row>
    <row r="7544" spans="36:36">
      <c r="AJ7544" s="182"/>
    </row>
    <row r="7545" spans="36:36">
      <c r="AJ7545" s="182"/>
    </row>
    <row r="7546" spans="36:36">
      <c r="AJ7546" s="182"/>
    </row>
    <row r="7547" spans="36:36">
      <c r="AJ7547" s="182"/>
    </row>
    <row r="7548" spans="36:36">
      <c r="AJ7548" s="182"/>
    </row>
    <row r="7549" spans="36:36">
      <c r="AJ7549" s="182"/>
    </row>
    <row r="7550" spans="36:36">
      <c r="AJ7550" s="182"/>
    </row>
    <row r="7551" spans="36:36">
      <c r="AJ7551" s="182"/>
    </row>
    <row r="7552" spans="36:36">
      <c r="AJ7552" s="182"/>
    </row>
    <row r="7553" spans="36:36">
      <c r="AJ7553" s="182"/>
    </row>
    <row r="7554" spans="36:36">
      <c r="AJ7554" s="182"/>
    </row>
    <row r="7555" spans="36:36">
      <c r="AJ7555" s="182"/>
    </row>
    <row r="7556" spans="36:36">
      <c r="AJ7556" s="182"/>
    </row>
    <row r="7557" spans="36:36">
      <c r="AJ7557" s="182"/>
    </row>
    <row r="7558" spans="36:36">
      <c r="AJ7558" s="182"/>
    </row>
    <row r="7559" spans="36:36">
      <c r="AJ7559" s="182"/>
    </row>
    <row r="7560" spans="36:36">
      <c r="AJ7560" s="182"/>
    </row>
    <row r="7561" spans="36:36">
      <c r="AJ7561" s="182"/>
    </row>
    <row r="7562" spans="36:36">
      <c r="AJ7562" s="182"/>
    </row>
    <row r="7563" spans="36:36">
      <c r="AJ7563" s="182"/>
    </row>
    <row r="7564" spans="36:36">
      <c r="AJ7564" s="182"/>
    </row>
    <row r="7565" spans="36:36">
      <c r="AJ7565" s="182"/>
    </row>
    <row r="7566" spans="36:36">
      <c r="AJ7566" s="182"/>
    </row>
    <row r="7567" spans="36:36">
      <c r="AJ7567" s="182"/>
    </row>
    <row r="7568" spans="36:36">
      <c r="AJ7568" s="182"/>
    </row>
    <row r="7569" spans="36:36">
      <c r="AJ7569" s="182"/>
    </row>
    <row r="7570" spans="36:36">
      <c r="AJ7570" s="182"/>
    </row>
    <row r="7571" spans="36:36">
      <c r="AJ7571" s="182"/>
    </row>
    <row r="7572" spans="36:36">
      <c r="AJ7572" s="182"/>
    </row>
    <row r="7573" spans="36:36">
      <c r="AJ7573" s="182"/>
    </row>
    <row r="7574" spans="36:36">
      <c r="AJ7574" s="182"/>
    </row>
    <row r="7575" spans="36:36">
      <c r="AJ7575" s="182"/>
    </row>
    <row r="7576" spans="36:36">
      <c r="AJ7576" s="182"/>
    </row>
    <row r="7577" spans="36:36">
      <c r="AJ7577" s="182"/>
    </row>
    <row r="7578" spans="36:36">
      <c r="AJ7578" s="182"/>
    </row>
    <row r="7579" spans="36:36">
      <c r="AJ7579" s="182"/>
    </row>
    <row r="7580" spans="36:36">
      <c r="AJ7580" s="182"/>
    </row>
    <row r="7581" spans="36:36">
      <c r="AJ7581" s="182"/>
    </row>
    <row r="7582" spans="36:36">
      <c r="AJ7582" s="182"/>
    </row>
    <row r="7583" spans="36:36">
      <c r="AJ7583" s="182"/>
    </row>
    <row r="7584" spans="36:36">
      <c r="AJ7584" s="182"/>
    </row>
    <row r="7585" spans="36:36">
      <c r="AJ7585" s="182"/>
    </row>
    <row r="7586" spans="36:36">
      <c r="AJ7586" s="182"/>
    </row>
    <row r="7587" spans="36:36">
      <c r="AJ7587" s="182"/>
    </row>
    <row r="7588" spans="36:36">
      <c r="AJ7588" s="182"/>
    </row>
    <row r="7589" spans="36:36">
      <c r="AJ7589" s="182"/>
    </row>
    <row r="7590" spans="36:36">
      <c r="AJ7590" s="182"/>
    </row>
    <row r="7591" spans="36:36">
      <c r="AJ7591" s="182"/>
    </row>
    <row r="7592" spans="36:36">
      <c r="AJ7592" s="182"/>
    </row>
    <row r="7593" spans="36:36">
      <c r="AJ7593" s="182"/>
    </row>
    <row r="7594" spans="36:36">
      <c r="AJ7594" s="182"/>
    </row>
    <row r="7595" spans="36:36">
      <c r="AJ7595" s="182"/>
    </row>
    <row r="7596" spans="36:36">
      <c r="AJ7596" s="182"/>
    </row>
    <row r="7597" spans="36:36">
      <c r="AJ7597" s="182"/>
    </row>
    <row r="7598" spans="36:36">
      <c r="AJ7598" s="182"/>
    </row>
    <row r="7599" spans="36:36">
      <c r="AJ7599" s="182"/>
    </row>
    <row r="7600" spans="36:36">
      <c r="AJ7600" s="182"/>
    </row>
    <row r="7601" spans="36:36">
      <c r="AJ7601" s="182"/>
    </row>
    <row r="7602" spans="36:36">
      <c r="AJ7602" s="182"/>
    </row>
    <row r="7603" spans="36:36">
      <c r="AJ7603" s="182"/>
    </row>
    <row r="7604" spans="36:36">
      <c r="AJ7604" s="182"/>
    </row>
    <row r="7605" spans="36:36">
      <c r="AJ7605" s="182"/>
    </row>
    <row r="7606" spans="36:36">
      <c r="AJ7606" s="182"/>
    </row>
    <row r="7607" spans="36:36">
      <c r="AJ7607" s="182"/>
    </row>
    <row r="7608" spans="36:36">
      <c r="AJ7608" s="182"/>
    </row>
    <row r="7609" spans="36:36">
      <c r="AJ7609" s="182"/>
    </row>
    <row r="7610" spans="36:36">
      <c r="AJ7610" s="182"/>
    </row>
    <row r="7611" spans="36:36">
      <c r="AJ7611" s="182"/>
    </row>
    <row r="7612" spans="36:36">
      <c r="AJ7612" s="182"/>
    </row>
    <row r="7613" spans="36:36">
      <c r="AJ7613" s="182"/>
    </row>
    <row r="7614" spans="36:36">
      <c r="AJ7614" s="182"/>
    </row>
    <row r="7615" spans="36:36">
      <c r="AJ7615" s="182"/>
    </row>
    <row r="7616" spans="36:36">
      <c r="AJ7616" s="182"/>
    </row>
    <row r="7617" spans="36:36">
      <c r="AJ7617" s="182"/>
    </row>
    <row r="7618" spans="36:36">
      <c r="AJ7618" s="182"/>
    </row>
    <row r="7619" spans="36:36">
      <c r="AJ7619" s="182"/>
    </row>
    <row r="7620" spans="36:36">
      <c r="AJ7620" s="182"/>
    </row>
    <row r="7621" spans="36:36">
      <c r="AJ7621" s="182"/>
    </row>
    <row r="7622" spans="36:36">
      <c r="AJ7622" s="182"/>
    </row>
    <row r="7623" spans="36:36">
      <c r="AJ7623" s="182"/>
    </row>
    <row r="7624" spans="36:36">
      <c r="AJ7624" s="182"/>
    </row>
    <row r="7625" spans="36:36">
      <c r="AJ7625" s="182"/>
    </row>
    <row r="7626" spans="36:36">
      <c r="AJ7626" s="182"/>
    </row>
    <row r="7627" spans="36:36">
      <c r="AJ7627" s="182"/>
    </row>
    <row r="7628" spans="36:36">
      <c r="AJ7628" s="182"/>
    </row>
    <row r="7629" spans="36:36">
      <c r="AJ7629" s="182"/>
    </row>
    <row r="7630" spans="36:36">
      <c r="AJ7630" s="182"/>
    </row>
    <row r="7631" spans="36:36">
      <c r="AJ7631" s="182"/>
    </row>
    <row r="7632" spans="36:36">
      <c r="AJ7632" s="182"/>
    </row>
    <row r="7633" spans="36:36">
      <c r="AJ7633" s="182"/>
    </row>
    <row r="7634" spans="36:36">
      <c r="AJ7634" s="182"/>
    </row>
    <row r="7635" spans="36:36">
      <c r="AJ7635" s="182"/>
    </row>
    <row r="7636" spans="36:36">
      <c r="AJ7636" s="182"/>
    </row>
    <row r="7637" spans="36:36">
      <c r="AJ7637" s="182"/>
    </row>
    <row r="7638" spans="36:36">
      <c r="AJ7638" s="182"/>
    </row>
    <row r="7639" spans="36:36">
      <c r="AJ7639" s="182"/>
    </row>
    <row r="7640" spans="36:36">
      <c r="AJ7640" s="182"/>
    </row>
    <row r="7641" spans="36:36">
      <c r="AJ7641" s="182"/>
    </row>
    <row r="7642" spans="36:36">
      <c r="AJ7642" s="182"/>
    </row>
    <row r="7643" spans="36:36">
      <c r="AJ7643" s="182"/>
    </row>
    <row r="7644" spans="36:36">
      <c r="AJ7644" s="182"/>
    </row>
    <row r="7645" spans="36:36">
      <c r="AJ7645" s="182"/>
    </row>
    <row r="7646" spans="36:36">
      <c r="AJ7646" s="182"/>
    </row>
    <row r="7647" spans="36:36">
      <c r="AJ7647" s="182"/>
    </row>
    <row r="7648" spans="36:36">
      <c r="AJ7648" s="182"/>
    </row>
    <row r="7649" spans="36:36">
      <c r="AJ7649" s="182"/>
    </row>
    <row r="7650" spans="36:36">
      <c r="AJ7650" s="182"/>
    </row>
    <row r="7651" spans="36:36">
      <c r="AJ7651" s="182"/>
    </row>
    <row r="7652" spans="36:36">
      <c r="AJ7652" s="182"/>
    </row>
    <row r="7653" spans="36:36">
      <c r="AJ7653" s="182"/>
    </row>
    <row r="7654" spans="36:36">
      <c r="AJ7654" s="182"/>
    </row>
    <row r="7655" spans="36:36">
      <c r="AJ7655" s="182"/>
    </row>
    <row r="7656" spans="36:36">
      <c r="AJ7656" s="182"/>
    </row>
    <row r="7657" spans="36:36">
      <c r="AJ7657" s="182"/>
    </row>
    <row r="7658" spans="36:36">
      <c r="AJ7658" s="182"/>
    </row>
    <row r="7659" spans="36:36">
      <c r="AJ7659" s="182"/>
    </row>
    <row r="7660" spans="36:36">
      <c r="AJ7660" s="182"/>
    </row>
    <row r="7661" spans="36:36">
      <c r="AJ7661" s="182"/>
    </row>
    <row r="7662" spans="36:36">
      <c r="AJ7662" s="182"/>
    </row>
    <row r="7663" spans="36:36">
      <c r="AJ7663" s="182"/>
    </row>
    <row r="7664" spans="36:36">
      <c r="AJ7664" s="182"/>
    </row>
    <row r="7665" spans="36:36">
      <c r="AJ7665" s="182"/>
    </row>
    <row r="7666" spans="36:36">
      <c r="AJ7666" s="182"/>
    </row>
    <row r="7667" spans="36:36">
      <c r="AJ7667" s="182"/>
    </row>
    <row r="7668" spans="36:36">
      <c r="AJ7668" s="182"/>
    </row>
    <row r="7669" spans="36:36">
      <c r="AJ7669" s="182"/>
    </row>
    <row r="7670" spans="36:36">
      <c r="AJ7670" s="182"/>
    </row>
    <row r="7671" spans="36:36">
      <c r="AJ7671" s="182"/>
    </row>
    <row r="7672" spans="36:36">
      <c r="AJ7672" s="182"/>
    </row>
    <row r="7673" spans="36:36">
      <c r="AJ7673" s="182"/>
    </row>
    <row r="7674" spans="36:36">
      <c r="AJ7674" s="182"/>
    </row>
    <row r="7675" spans="36:36">
      <c r="AJ7675" s="182"/>
    </row>
    <row r="7676" spans="36:36">
      <c r="AJ7676" s="182"/>
    </row>
    <row r="7677" spans="36:36">
      <c r="AJ7677" s="182"/>
    </row>
    <row r="7678" spans="36:36">
      <c r="AJ7678" s="182"/>
    </row>
    <row r="7679" spans="36:36">
      <c r="AJ7679" s="182"/>
    </row>
    <row r="7680" spans="36:36">
      <c r="AJ7680" s="182"/>
    </row>
    <row r="7681" spans="36:36">
      <c r="AJ7681" s="182"/>
    </row>
    <row r="7682" spans="36:36">
      <c r="AJ7682" s="182"/>
    </row>
    <row r="7683" spans="36:36">
      <c r="AJ7683" s="182"/>
    </row>
    <row r="7684" spans="36:36">
      <c r="AJ7684" s="182"/>
    </row>
    <row r="7685" spans="36:36">
      <c r="AJ7685" s="182"/>
    </row>
    <row r="7686" spans="36:36">
      <c r="AJ7686" s="182"/>
    </row>
    <row r="7687" spans="36:36">
      <c r="AJ7687" s="182"/>
    </row>
    <row r="7688" spans="36:36">
      <c r="AJ7688" s="182"/>
    </row>
    <row r="7689" spans="36:36">
      <c r="AJ7689" s="182"/>
    </row>
    <row r="7690" spans="36:36">
      <c r="AJ7690" s="182"/>
    </row>
    <row r="7691" spans="36:36">
      <c r="AJ7691" s="182"/>
    </row>
    <row r="7692" spans="36:36">
      <c r="AJ7692" s="182"/>
    </row>
    <row r="7693" spans="36:36">
      <c r="AJ7693" s="182"/>
    </row>
    <row r="7694" spans="36:36">
      <c r="AJ7694" s="182"/>
    </row>
    <row r="7695" spans="36:36">
      <c r="AJ7695" s="182"/>
    </row>
    <row r="7696" spans="36:36">
      <c r="AJ7696" s="182"/>
    </row>
    <row r="7697" spans="36:36">
      <c r="AJ7697" s="182"/>
    </row>
    <row r="7698" spans="36:36">
      <c r="AJ7698" s="182"/>
    </row>
    <row r="7699" spans="36:36">
      <c r="AJ7699" s="182"/>
    </row>
    <row r="7700" spans="36:36">
      <c r="AJ7700" s="182"/>
    </row>
    <row r="7701" spans="36:36">
      <c r="AJ7701" s="182"/>
    </row>
    <row r="7702" spans="36:36">
      <c r="AJ7702" s="182"/>
    </row>
    <row r="7703" spans="36:36">
      <c r="AJ7703" s="182"/>
    </row>
    <row r="7704" spans="36:36">
      <c r="AJ7704" s="182"/>
    </row>
    <row r="7705" spans="36:36">
      <c r="AJ7705" s="182"/>
    </row>
    <row r="7706" spans="36:36">
      <c r="AJ7706" s="182"/>
    </row>
    <row r="7707" spans="36:36">
      <c r="AJ7707" s="182"/>
    </row>
    <row r="7708" spans="36:36">
      <c r="AJ7708" s="182"/>
    </row>
    <row r="7709" spans="36:36">
      <c r="AJ7709" s="182"/>
    </row>
    <row r="7710" spans="36:36">
      <c r="AJ7710" s="182"/>
    </row>
    <row r="7711" spans="36:36">
      <c r="AJ7711" s="182"/>
    </row>
    <row r="7712" spans="36:36">
      <c r="AJ7712" s="182"/>
    </row>
    <row r="7713" spans="36:36">
      <c r="AJ7713" s="182"/>
    </row>
    <row r="7714" spans="36:36">
      <c r="AJ7714" s="182"/>
    </row>
    <row r="7715" spans="36:36">
      <c r="AJ7715" s="182"/>
    </row>
    <row r="7716" spans="36:36">
      <c r="AJ7716" s="182"/>
    </row>
    <row r="7717" spans="36:36">
      <c r="AJ7717" s="182"/>
    </row>
    <row r="7718" spans="36:36">
      <c r="AJ7718" s="182"/>
    </row>
    <row r="7719" spans="36:36">
      <c r="AJ7719" s="182"/>
    </row>
    <row r="7720" spans="36:36">
      <c r="AJ7720" s="182"/>
    </row>
    <row r="7721" spans="36:36">
      <c r="AJ7721" s="182"/>
    </row>
    <row r="7722" spans="36:36">
      <c r="AJ7722" s="182"/>
    </row>
    <row r="7723" spans="36:36">
      <c r="AJ7723" s="182"/>
    </row>
    <row r="7724" spans="36:36">
      <c r="AJ7724" s="182"/>
    </row>
    <row r="7725" spans="36:36">
      <c r="AJ7725" s="182"/>
    </row>
    <row r="7726" spans="36:36">
      <c r="AJ7726" s="182"/>
    </row>
    <row r="7727" spans="36:36">
      <c r="AJ7727" s="182"/>
    </row>
    <row r="7728" spans="36:36">
      <c r="AJ7728" s="182"/>
    </row>
    <row r="7729" spans="36:36">
      <c r="AJ7729" s="182"/>
    </row>
    <row r="7730" spans="36:36">
      <c r="AJ7730" s="182"/>
    </row>
    <row r="7731" spans="36:36">
      <c r="AJ7731" s="182"/>
    </row>
    <row r="7732" spans="36:36">
      <c r="AJ7732" s="182"/>
    </row>
    <row r="7733" spans="36:36">
      <c r="AJ7733" s="182"/>
    </row>
    <row r="7734" spans="36:36">
      <c r="AJ7734" s="182"/>
    </row>
    <row r="7735" spans="36:36">
      <c r="AJ7735" s="182"/>
    </row>
    <row r="7736" spans="36:36">
      <c r="AJ7736" s="182"/>
    </row>
    <row r="7737" spans="36:36">
      <c r="AJ7737" s="182"/>
    </row>
    <row r="7738" spans="36:36">
      <c r="AJ7738" s="182"/>
    </row>
    <row r="7739" spans="36:36">
      <c r="AJ7739" s="182"/>
    </row>
    <row r="7740" spans="36:36">
      <c r="AJ7740" s="182"/>
    </row>
    <row r="7741" spans="36:36">
      <c r="AJ7741" s="182"/>
    </row>
    <row r="7742" spans="36:36">
      <c r="AJ7742" s="182"/>
    </row>
    <row r="7743" spans="36:36">
      <c r="AJ7743" s="182"/>
    </row>
    <row r="7744" spans="36:36">
      <c r="AJ7744" s="182"/>
    </row>
    <row r="7745" spans="36:36">
      <c r="AJ7745" s="182"/>
    </row>
    <row r="7746" spans="36:36">
      <c r="AJ7746" s="182"/>
    </row>
    <row r="7747" spans="36:36">
      <c r="AJ7747" s="182"/>
    </row>
    <row r="7748" spans="36:36">
      <c r="AJ7748" s="182"/>
    </row>
    <row r="7749" spans="36:36">
      <c r="AJ7749" s="182"/>
    </row>
    <row r="7750" spans="36:36">
      <c r="AJ7750" s="182"/>
    </row>
    <row r="7751" spans="36:36">
      <c r="AJ7751" s="182"/>
    </row>
    <row r="7752" spans="36:36">
      <c r="AJ7752" s="182"/>
    </row>
    <row r="7753" spans="36:36">
      <c r="AJ7753" s="182"/>
    </row>
    <row r="7754" spans="36:36">
      <c r="AJ7754" s="182"/>
    </row>
    <row r="7755" spans="36:36">
      <c r="AJ7755" s="182"/>
    </row>
    <row r="7756" spans="36:36">
      <c r="AJ7756" s="182"/>
    </row>
    <row r="7757" spans="36:36">
      <c r="AJ7757" s="182"/>
    </row>
    <row r="7758" spans="36:36">
      <c r="AJ7758" s="182"/>
    </row>
    <row r="7759" spans="36:36">
      <c r="AJ7759" s="182"/>
    </row>
    <row r="7760" spans="36:36">
      <c r="AJ7760" s="182"/>
    </row>
    <row r="7761" spans="36:36">
      <c r="AJ7761" s="182"/>
    </row>
    <row r="7762" spans="36:36">
      <c r="AJ7762" s="182"/>
    </row>
    <row r="7763" spans="36:36">
      <c r="AJ7763" s="182"/>
    </row>
    <row r="7764" spans="36:36">
      <c r="AJ7764" s="182"/>
    </row>
    <row r="7765" spans="36:36">
      <c r="AJ7765" s="182"/>
    </row>
    <row r="7766" spans="36:36">
      <c r="AJ7766" s="182"/>
    </row>
    <row r="7767" spans="36:36">
      <c r="AJ7767" s="182"/>
    </row>
    <row r="7768" spans="36:36">
      <c r="AJ7768" s="182"/>
    </row>
    <row r="7769" spans="36:36">
      <c r="AJ7769" s="182"/>
    </row>
    <row r="7770" spans="36:36">
      <c r="AJ7770" s="182"/>
    </row>
    <row r="7771" spans="36:36">
      <c r="AJ7771" s="182"/>
    </row>
    <row r="7772" spans="36:36">
      <c r="AJ7772" s="182"/>
    </row>
    <row r="7773" spans="36:36">
      <c r="AJ7773" s="182"/>
    </row>
    <row r="7774" spans="36:36">
      <c r="AJ7774" s="182"/>
    </row>
    <row r="7775" spans="36:36">
      <c r="AJ7775" s="182"/>
    </row>
    <row r="7776" spans="36:36">
      <c r="AJ7776" s="182"/>
    </row>
    <row r="7777" spans="36:36">
      <c r="AJ7777" s="182"/>
    </row>
    <row r="7778" spans="36:36">
      <c r="AJ7778" s="182"/>
    </row>
    <row r="7779" spans="36:36">
      <c r="AJ7779" s="182"/>
    </row>
    <row r="7780" spans="36:36">
      <c r="AJ7780" s="182"/>
    </row>
    <row r="7781" spans="36:36">
      <c r="AJ7781" s="182"/>
    </row>
    <row r="7782" spans="36:36">
      <c r="AJ7782" s="182"/>
    </row>
    <row r="7783" spans="36:36">
      <c r="AJ7783" s="182"/>
    </row>
    <row r="7784" spans="36:36">
      <c r="AJ7784" s="182"/>
    </row>
    <row r="7785" spans="36:36">
      <c r="AJ7785" s="182"/>
    </row>
    <row r="7786" spans="36:36">
      <c r="AJ7786" s="182"/>
    </row>
    <row r="7787" spans="36:36">
      <c r="AJ7787" s="182"/>
    </row>
    <row r="7788" spans="36:36">
      <c r="AJ7788" s="182"/>
    </row>
    <row r="7789" spans="36:36">
      <c r="AJ7789" s="182"/>
    </row>
    <row r="7790" spans="36:36">
      <c r="AJ7790" s="182"/>
    </row>
    <row r="7791" spans="36:36">
      <c r="AJ7791" s="182"/>
    </row>
    <row r="7792" spans="36:36">
      <c r="AJ7792" s="182"/>
    </row>
    <row r="7793" spans="36:36">
      <c r="AJ7793" s="182"/>
    </row>
    <row r="7794" spans="36:36">
      <c r="AJ7794" s="182"/>
    </row>
    <row r="7795" spans="36:36">
      <c r="AJ7795" s="182"/>
    </row>
    <row r="7796" spans="36:36">
      <c r="AJ7796" s="182"/>
    </row>
    <row r="7797" spans="36:36">
      <c r="AJ7797" s="182"/>
    </row>
    <row r="7798" spans="36:36">
      <c r="AJ7798" s="182"/>
    </row>
    <row r="7799" spans="36:36">
      <c r="AJ7799" s="182"/>
    </row>
    <row r="7800" spans="36:36">
      <c r="AJ7800" s="182"/>
    </row>
    <row r="7801" spans="36:36">
      <c r="AJ7801" s="182"/>
    </row>
    <row r="7802" spans="36:36">
      <c r="AJ7802" s="182"/>
    </row>
    <row r="7803" spans="36:36">
      <c r="AJ7803" s="182"/>
    </row>
    <row r="7804" spans="36:36">
      <c r="AJ7804" s="182"/>
    </row>
    <row r="7805" spans="36:36">
      <c r="AJ7805" s="182"/>
    </row>
    <row r="7806" spans="36:36">
      <c r="AJ7806" s="182"/>
    </row>
    <row r="7807" spans="36:36">
      <c r="AJ7807" s="182"/>
    </row>
    <row r="7808" spans="36:36">
      <c r="AJ7808" s="182"/>
    </row>
    <row r="7809" spans="36:36">
      <c r="AJ7809" s="182"/>
    </row>
    <row r="7810" spans="36:36">
      <c r="AJ7810" s="182"/>
    </row>
    <row r="7811" spans="36:36">
      <c r="AJ7811" s="182"/>
    </row>
    <row r="7812" spans="36:36">
      <c r="AJ7812" s="182"/>
    </row>
    <row r="7813" spans="36:36">
      <c r="AJ7813" s="182"/>
    </row>
    <row r="7814" spans="36:36">
      <c r="AJ7814" s="182"/>
    </row>
    <row r="7815" spans="36:36">
      <c r="AJ7815" s="182"/>
    </row>
    <row r="7816" spans="36:36">
      <c r="AJ7816" s="182"/>
    </row>
    <row r="7817" spans="36:36">
      <c r="AJ7817" s="182"/>
    </row>
    <row r="7818" spans="36:36">
      <c r="AJ7818" s="182"/>
    </row>
    <row r="7819" spans="36:36">
      <c r="AJ7819" s="182"/>
    </row>
    <row r="7820" spans="36:36">
      <c r="AJ7820" s="182"/>
    </row>
    <row r="7821" spans="36:36">
      <c r="AJ7821" s="182"/>
    </row>
    <row r="7822" spans="36:36">
      <c r="AJ7822" s="182"/>
    </row>
    <row r="7823" spans="36:36">
      <c r="AJ7823" s="182"/>
    </row>
    <row r="7824" spans="36:36">
      <c r="AJ7824" s="182"/>
    </row>
    <row r="7825" spans="36:36">
      <c r="AJ7825" s="182"/>
    </row>
    <row r="7826" spans="36:36">
      <c r="AJ7826" s="182"/>
    </row>
    <row r="7827" spans="36:36">
      <c r="AJ7827" s="182"/>
    </row>
    <row r="7828" spans="36:36">
      <c r="AJ7828" s="182"/>
    </row>
    <row r="7829" spans="36:36">
      <c r="AJ7829" s="182"/>
    </row>
    <row r="7830" spans="36:36">
      <c r="AJ7830" s="182"/>
    </row>
    <row r="7831" spans="36:36">
      <c r="AJ7831" s="182"/>
    </row>
    <row r="7832" spans="36:36">
      <c r="AJ7832" s="182"/>
    </row>
    <row r="7833" spans="36:36">
      <c r="AJ7833" s="182"/>
    </row>
    <row r="7834" spans="36:36">
      <c r="AJ7834" s="182"/>
    </row>
    <row r="7835" spans="36:36">
      <c r="AJ7835" s="182"/>
    </row>
    <row r="7836" spans="36:36">
      <c r="AJ7836" s="182"/>
    </row>
    <row r="7837" spans="36:36">
      <c r="AJ7837" s="182"/>
    </row>
    <row r="7838" spans="36:36">
      <c r="AJ7838" s="182"/>
    </row>
    <row r="7839" spans="36:36">
      <c r="AJ7839" s="182"/>
    </row>
    <row r="7840" spans="36:36">
      <c r="AJ7840" s="182"/>
    </row>
    <row r="7841" spans="36:36">
      <c r="AJ7841" s="182"/>
    </row>
    <row r="7842" spans="36:36">
      <c r="AJ7842" s="182"/>
    </row>
    <row r="7843" spans="36:36">
      <c r="AJ7843" s="182"/>
    </row>
    <row r="7844" spans="36:36">
      <c r="AJ7844" s="182"/>
    </row>
    <row r="7845" spans="36:36">
      <c r="AJ7845" s="182"/>
    </row>
    <row r="7846" spans="36:36">
      <c r="AJ7846" s="182"/>
    </row>
    <row r="7847" spans="36:36">
      <c r="AJ7847" s="182"/>
    </row>
    <row r="7848" spans="36:36">
      <c r="AJ7848" s="182"/>
    </row>
    <row r="7849" spans="36:36">
      <c r="AJ7849" s="182"/>
    </row>
    <row r="7850" spans="36:36">
      <c r="AJ7850" s="182"/>
    </row>
    <row r="7851" spans="36:36">
      <c r="AJ7851" s="182"/>
    </row>
    <row r="7852" spans="36:36">
      <c r="AJ7852" s="182"/>
    </row>
    <row r="7853" spans="36:36">
      <c r="AJ7853" s="182"/>
    </row>
    <row r="7854" spans="36:36">
      <c r="AJ7854" s="182"/>
    </row>
    <row r="7855" spans="36:36">
      <c r="AJ7855" s="182"/>
    </row>
    <row r="7856" spans="36:36">
      <c r="AJ7856" s="182"/>
    </row>
    <row r="7857" spans="36:36">
      <c r="AJ7857" s="182"/>
    </row>
    <row r="7858" spans="36:36">
      <c r="AJ7858" s="182"/>
    </row>
    <row r="7859" spans="36:36">
      <c r="AJ7859" s="182"/>
    </row>
    <row r="7860" spans="36:36">
      <c r="AJ7860" s="182"/>
    </row>
    <row r="7861" spans="36:36">
      <c r="AJ7861" s="182"/>
    </row>
    <row r="7862" spans="36:36">
      <c r="AJ7862" s="182"/>
    </row>
    <row r="7863" spans="36:36">
      <c r="AJ7863" s="182"/>
    </row>
    <row r="7864" spans="36:36">
      <c r="AJ7864" s="182"/>
    </row>
    <row r="7865" spans="36:36">
      <c r="AJ7865" s="182"/>
    </row>
    <row r="7866" spans="36:36">
      <c r="AJ7866" s="182"/>
    </row>
    <row r="7867" spans="36:36">
      <c r="AJ7867" s="182"/>
    </row>
    <row r="7868" spans="36:36">
      <c r="AJ7868" s="182"/>
    </row>
    <row r="7869" spans="36:36">
      <c r="AJ7869" s="182"/>
    </row>
    <row r="7870" spans="36:36">
      <c r="AJ7870" s="182"/>
    </row>
    <row r="7871" spans="36:36">
      <c r="AJ7871" s="182"/>
    </row>
    <row r="7872" spans="36:36">
      <c r="AJ7872" s="182"/>
    </row>
    <row r="7873" spans="36:36">
      <c r="AJ7873" s="182"/>
    </row>
    <row r="7874" spans="36:36">
      <c r="AJ7874" s="182"/>
    </row>
    <row r="7875" spans="36:36">
      <c r="AJ7875" s="182"/>
    </row>
    <row r="7876" spans="36:36">
      <c r="AJ7876" s="182"/>
    </row>
    <row r="7877" spans="36:36">
      <c r="AJ7877" s="182"/>
    </row>
    <row r="7878" spans="36:36">
      <c r="AJ7878" s="182"/>
    </row>
    <row r="7879" spans="36:36">
      <c r="AJ7879" s="182"/>
    </row>
    <row r="7880" spans="36:36">
      <c r="AJ7880" s="182"/>
    </row>
    <row r="7881" spans="36:36">
      <c r="AJ7881" s="182"/>
    </row>
    <row r="7882" spans="36:36">
      <c r="AJ7882" s="182"/>
    </row>
    <row r="7883" spans="36:36">
      <c r="AJ7883" s="182"/>
    </row>
    <row r="7884" spans="36:36">
      <c r="AJ7884" s="182"/>
    </row>
    <row r="7885" spans="36:36">
      <c r="AJ7885" s="182"/>
    </row>
    <row r="7886" spans="36:36">
      <c r="AJ7886" s="182"/>
    </row>
    <row r="7887" spans="36:36">
      <c r="AJ7887" s="182"/>
    </row>
    <row r="7888" spans="36:36">
      <c r="AJ7888" s="182"/>
    </row>
    <row r="7889" spans="36:36">
      <c r="AJ7889" s="182"/>
    </row>
    <row r="7890" spans="36:36">
      <c r="AJ7890" s="182"/>
    </row>
    <row r="7891" spans="36:36">
      <c r="AJ7891" s="182"/>
    </row>
    <row r="7892" spans="36:36">
      <c r="AJ7892" s="182"/>
    </row>
    <row r="7893" spans="36:36">
      <c r="AJ7893" s="182"/>
    </row>
    <row r="7894" spans="36:36">
      <c r="AJ7894" s="182"/>
    </row>
    <row r="7895" spans="36:36">
      <c r="AJ7895" s="182"/>
    </row>
    <row r="7896" spans="36:36">
      <c r="AJ7896" s="182"/>
    </row>
    <row r="7897" spans="36:36">
      <c r="AJ7897" s="182"/>
    </row>
    <row r="7898" spans="36:36">
      <c r="AJ7898" s="182"/>
    </row>
    <row r="7899" spans="36:36">
      <c r="AJ7899" s="182"/>
    </row>
    <row r="7900" spans="36:36">
      <c r="AJ7900" s="182"/>
    </row>
    <row r="7901" spans="36:36">
      <c r="AJ7901" s="182"/>
    </row>
    <row r="7902" spans="36:36">
      <c r="AJ7902" s="182"/>
    </row>
    <row r="7903" spans="36:36">
      <c r="AJ7903" s="182"/>
    </row>
    <row r="7904" spans="36:36">
      <c r="AJ7904" s="182"/>
    </row>
    <row r="7905" spans="36:36">
      <c r="AJ7905" s="182"/>
    </row>
    <row r="7906" spans="36:36">
      <c r="AJ7906" s="182"/>
    </row>
    <row r="7907" spans="36:36">
      <c r="AJ7907" s="182"/>
    </row>
    <row r="7908" spans="36:36">
      <c r="AJ7908" s="182"/>
    </row>
    <row r="7909" spans="36:36">
      <c r="AJ7909" s="182"/>
    </row>
    <row r="7910" spans="36:36">
      <c r="AJ7910" s="182"/>
    </row>
    <row r="7911" spans="36:36">
      <c r="AJ7911" s="182"/>
    </row>
    <row r="7912" spans="36:36">
      <c r="AJ7912" s="182"/>
    </row>
    <row r="7913" spans="36:36">
      <c r="AJ7913" s="182"/>
    </row>
    <row r="7914" spans="36:36">
      <c r="AJ7914" s="182"/>
    </row>
    <row r="7915" spans="36:36">
      <c r="AJ7915" s="182"/>
    </row>
    <row r="7916" spans="36:36">
      <c r="AJ7916" s="182"/>
    </row>
    <row r="7917" spans="36:36">
      <c r="AJ7917" s="182"/>
    </row>
    <row r="7918" spans="36:36">
      <c r="AJ7918" s="182"/>
    </row>
    <row r="7919" spans="36:36">
      <c r="AJ7919" s="182"/>
    </row>
    <row r="7920" spans="36:36">
      <c r="AJ7920" s="182"/>
    </row>
    <row r="7921" spans="36:36">
      <c r="AJ7921" s="182"/>
    </row>
    <row r="7922" spans="36:36">
      <c r="AJ7922" s="182"/>
    </row>
    <row r="7923" spans="36:36">
      <c r="AJ7923" s="182"/>
    </row>
    <row r="7924" spans="36:36">
      <c r="AJ7924" s="182"/>
    </row>
    <row r="7925" spans="36:36">
      <c r="AJ7925" s="182"/>
    </row>
    <row r="7926" spans="36:36">
      <c r="AJ7926" s="182"/>
    </row>
    <row r="7927" spans="36:36">
      <c r="AJ7927" s="182"/>
    </row>
    <row r="7928" spans="36:36">
      <c r="AJ7928" s="182"/>
    </row>
    <row r="7929" spans="36:36">
      <c r="AJ7929" s="182"/>
    </row>
    <row r="7930" spans="36:36">
      <c r="AJ7930" s="182"/>
    </row>
    <row r="7931" spans="36:36">
      <c r="AJ7931" s="182"/>
    </row>
    <row r="7932" spans="36:36">
      <c r="AJ7932" s="182"/>
    </row>
    <row r="7933" spans="36:36">
      <c r="AJ7933" s="182"/>
    </row>
    <row r="7934" spans="36:36">
      <c r="AJ7934" s="182"/>
    </row>
    <row r="7935" spans="36:36">
      <c r="AJ7935" s="182"/>
    </row>
    <row r="7936" spans="36:36">
      <c r="AJ7936" s="182"/>
    </row>
    <row r="7937" spans="36:36">
      <c r="AJ7937" s="182"/>
    </row>
    <row r="7938" spans="36:36">
      <c r="AJ7938" s="182"/>
    </row>
    <row r="7939" spans="36:36">
      <c r="AJ7939" s="182"/>
    </row>
    <row r="7940" spans="36:36">
      <c r="AJ7940" s="182"/>
    </row>
    <row r="7941" spans="36:36">
      <c r="AJ7941" s="182"/>
    </row>
    <row r="7942" spans="36:36">
      <c r="AJ7942" s="182"/>
    </row>
    <row r="7943" spans="36:36">
      <c r="AJ7943" s="182"/>
    </row>
    <row r="7944" spans="36:36">
      <c r="AJ7944" s="182"/>
    </row>
    <row r="7945" spans="36:36">
      <c r="AJ7945" s="182"/>
    </row>
    <row r="7946" spans="36:36">
      <c r="AJ7946" s="182"/>
    </row>
    <row r="7947" spans="36:36">
      <c r="AJ7947" s="182"/>
    </row>
    <row r="7948" spans="36:36">
      <c r="AJ7948" s="182"/>
    </row>
    <row r="7949" spans="36:36">
      <c r="AJ7949" s="182"/>
    </row>
    <row r="7950" spans="36:36">
      <c r="AJ7950" s="182"/>
    </row>
    <row r="7951" spans="36:36">
      <c r="AJ7951" s="182"/>
    </row>
    <row r="7952" spans="36:36">
      <c r="AJ7952" s="182"/>
    </row>
    <row r="7953" spans="36:36">
      <c r="AJ7953" s="182"/>
    </row>
    <row r="7954" spans="36:36">
      <c r="AJ7954" s="182"/>
    </row>
    <row r="7955" spans="36:36">
      <c r="AJ7955" s="182"/>
    </row>
    <row r="7956" spans="36:36">
      <c r="AJ7956" s="182"/>
    </row>
    <row r="7957" spans="36:36">
      <c r="AJ7957" s="182"/>
    </row>
    <row r="7958" spans="36:36">
      <c r="AJ7958" s="182"/>
    </row>
    <row r="7959" spans="36:36">
      <c r="AJ7959" s="182"/>
    </row>
    <row r="7960" spans="36:36">
      <c r="AJ7960" s="182"/>
    </row>
    <row r="7961" spans="36:36">
      <c r="AJ7961" s="182"/>
    </row>
    <row r="7962" spans="36:36">
      <c r="AJ7962" s="182"/>
    </row>
    <row r="7963" spans="36:36">
      <c r="AJ7963" s="182"/>
    </row>
    <row r="7964" spans="36:36">
      <c r="AJ7964" s="182"/>
    </row>
    <row r="7965" spans="36:36">
      <c r="AJ7965" s="182"/>
    </row>
    <row r="7966" spans="36:36">
      <c r="AJ7966" s="182"/>
    </row>
    <row r="7967" spans="36:36">
      <c r="AJ7967" s="182"/>
    </row>
    <row r="7968" spans="36:36">
      <c r="AJ7968" s="182"/>
    </row>
    <row r="7969" spans="36:36">
      <c r="AJ7969" s="182"/>
    </row>
    <row r="7970" spans="36:36">
      <c r="AJ7970" s="182"/>
    </row>
    <row r="7971" spans="36:36">
      <c r="AJ7971" s="182"/>
    </row>
    <row r="7972" spans="36:36">
      <c r="AJ7972" s="182"/>
    </row>
    <row r="7973" spans="36:36">
      <c r="AJ7973" s="182"/>
    </row>
    <row r="7974" spans="36:36">
      <c r="AJ7974" s="182"/>
    </row>
    <row r="7975" spans="36:36">
      <c r="AJ7975" s="182"/>
    </row>
    <row r="7976" spans="36:36">
      <c r="AJ7976" s="182"/>
    </row>
    <row r="7977" spans="36:36">
      <c r="AJ7977" s="182"/>
    </row>
    <row r="7978" spans="36:36">
      <c r="AJ7978" s="182"/>
    </row>
    <row r="7979" spans="36:36">
      <c r="AJ7979" s="182"/>
    </row>
    <row r="7980" spans="36:36">
      <c r="AJ7980" s="182"/>
    </row>
    <row r="7981" spans="36:36">
      <c r="AJ7981" s="182"/>
    </row>
    <row r="7982" spans="36:36">
      <c r="AJ7982" s="182"/>
    </row>
    <row r="7983" spans="36:36">
      <c r="AJ7983" s="182"/>
    </row>
    <row r="7984" spans="36:36">
      <c r="AJ7984" s="182"/>
    </row>
    <row r="7985" spans="36:36">
      <c r="AJ7985" s="182"/>
    </row>
    <row r="7986" spans="36:36">
      <c r="AJ7986" s="182"/>
    </row>
    <row r="7987" spans="36:36">
      <c r="AJ7987" s="182"/>
    </row>
    <row r="7988" spans="36:36">
      <c r="AJ7988" s="182"/>
    </row>
    <row r="7989" spans="36:36">
      <c r="AJ7989" s="182"/>
    </row>
    <row r="7990" spans="36:36">
      <c r="AJ7990" s="182"/>
    </row>
    <row r="7991" spans="36:36">
      <c r="AJ7991" s="182"/>
    </row>
    <row r="7992" spans="36:36">
      <c r="AJ7992" s="182"/>
    </row>
    <row r="7993" spans="36:36">
      <c r="AJ7993" s="182"/>
    </row>
    <row r="7994" spans="36:36">
      <c r="AJ7994" s="182"/>
    </row>
    <row r="7995" spans="36:36">
      <c r="AJ7995" s="182"/>
    </row>
    <row r="7996" spans="36:36">
      <c r="AJ7996" s="182"/>
    </row>
    <row r="7997" spans="36:36">
      <c r="AJ7997" s="182"/>
    </row>
    <row r="7998" spans="36:36">
      <c r="AJ7998" s="182"/>
    </row>
    <row r="7999" spans="36:36">
      <c r="AJ7999" s="182"/>
    </row>
    <row r="8000" spans="36:36">
      <c r="AJ8000" s="182"/>
    </row>
    <row r="8001" spans="36:36">
      <c r="AJ8001" s="182"/>
    </row>
    <row r="8002" spans="36:36">
      <c r="AJ8002" s="182"/>
    </row>
    <row r="8003" spans="36:36">
      <c r="AJ8003" s="182"/>
    </row>
    <row r="8004" spans="36:36">
      <c r="AJ8004" s="182"/>
    </row>
    <row r="8005" spans="36:36">
      <c r="AJ8005" s="182"/>
    </row>
    <row r="8006" spans="36:36">
      <c r="AJ8006" s="182"/>
    </row>
    <row r="8007" spans="36:36">
      <c r="AJ8007" s="182"/>
    </row>
    <row r="8008" spans="36:36">
      <c r="AJ8008" s="182"/>
    </row>
    <row r="8009" spans="36:36">
      <c r="AJ8009" s="182"/>
    </row>
    <row r="8010" spans="36:36">
      <c r="AJ8010" s="182"/>
    </row>
    <row r="8011" spans="36:36">
      <c r="AJ8011" s="182"/>
    </row>
    <row r="8012" spans="36:36">
      <c r="AJ8012" s="182"/>
    </row>
    <row r="8013" spans="36:36">
      <c r="AJ8013" s="182"/>
    </row>
    <row r="8014" spans="36:36">
      <c r="AJ8014" s="182"/>
    </row>
    <row r="8015" spans="36:36">
      <c r="AJ8015" s="182"/>
    </row>
    <row r="8016" spans="36:36">
      <c r="AJ8016" s="182"/>
    </row>
    <row r="8017" spans="36:36">
      <c r="AJ8017" s="182"/>
    </row>
    <row r="8018" spans="36:36">
      <c r="AJ8018" s="182"/>
    </row>
    <row r="8019" spans="36:36">
      <c r="AJ8019" s="182"/>
    </row>
    <row r="8020" spans="36:36">
      <c r="AJ8020" s="182"/>
    </row>
    <row r="8021" spans="36:36">
      <c r="AJ8021" s="182"/>
    </row>
    <row r="8022" spans="36:36">
      <c r="AJ8022" s="182"/>
    </row>
    <row r="8023" spans="36:36">
      <c r="AJ8023" s="182"/>
    </row>
    <row r="8024" spans="36:36">
      <c r="AJ8024" s="182"/>
    </row>
    <row r="8025" spans="36:36">
      <c r="AJ8025" s="182"/>
    </row>
    <row r="8026" spans="36:36">
      <c r="AJ8026" s="182"/>
    </row>
    <row r="8027" spans="36:36">
      <c r="AJ8027" s="182"/>
    </row>
    <row r="8028" spans="36:36">
      <c r="AJ8028" s="182"/>
    </row>
    <row r="8029" spans="36:36">
      <c r="AJ8029" s="182"/>
    </row>
    <row r="8030" spans="36:36">
      <c r="AJ8030" s="182"/>
    </row>
    <row r="8031" spans="36:36">
      <c r="AJ8031" s="182"/>
    </row>
    <row r="8032" spans="36:36">
      <c r="AJ8032" s="182"/>
    </row>
    <row r="8033" spans="36:36">
      <c r="AJ8033" s="182"/>
    </row>
    <row r="8034" spans="36:36">
      <c r="AJ8034" s="182"/>
    </row>
    <row r="8035" spans="36:36">
      <c r="AJ8035" s="182"/>
    </row>
    <row r="8036" spans="36:36">
      <c r="AJ8036" s="182"/>
    </row>
    <row r="8037" spans="36:36">
      <c r="AJ8037" s="182"/>
    </row>
    <row r="8038" spans="36:36">
      <c r="AJ8038" s="182"/>
    </row>
    <row r="8039" spans="36:36">
      <c r="AJ8039" s="182"/>
    </row>
    <row r="8040" spans="36:36">
      <c r="AJ8040" s="182"/>
    </row>
    <row r="8041" spans="36:36">
      <c r="AJ8041" s="182"/>
    </row>
    <row r="8042" spans="36:36">
      <c r="AJ8042" s="182"/>
    </row>
    <row r="8043" spans="36:36">
      <c r="AJ8043" s="182"/>
    </row>
    <row r="8044" spans="36:36">
      <c r="AJ8044" s="182"/>
    </row>
    <row r="8045" spans="36:36">
      <c r="AJ8045" s="182"/>
    </row>
    <row r="8046" spans="36:36">
      <c r="AJ8046" s="182"/>
    </row>
    <row r="8047" spans="36:36">
      <c r="AJ8047" s="182"/>
    </row>
    <row r="8048" spans="36:36">
      <c r="AJ8048" s="182"/>
    </row>
    <row r="8049" spans="36:36">
      <c r="AJ8049" s="182"/>
    </row>
    <row r="8050" spans="36:36">
      <c r="AJ8050" s="182"/>
    </row>
    <row r="8051" spans="36:36">
      <c r="AJ8051" s="182"/>
    </row>
    <row r="8052" spans="36:36">
      <c r="AJ8052" s="182"/>
    </row>
    <row r="8053" spans="36:36">
      <c r="AJ8053" s="182"/>
    </row>
    <row r="8054" spans="36:36">
      <c r="AJ8054" s="182"/>
    </row>
    <row r="8055" spans="36:36">
      <c r="AJ8055" s="182"/>
    </row>
    <row r="8056" spans="36:36">
      <c r="AJ8056" s="182"/>
    </row>
    <row r="8057" spans="36:36">
      <c r="AJ8057" s="182"/>
    </row>
    <row r="8058" spans="36:36">
      <c r="AJ8058" s="182"/>
    </row>
    <row r="8059" spans="36:36">
      <c r="AJ8059" s="182"/>
    </row>
    <row r="8060" spans="36:36">
      <c r="AJ8060" s="182"/>
    </row>
    <row r="8061" spans="36:36">
      <c r="AJ8061" s="182"/>
    </row>
    <row r="8062" spans="36:36">
      <c r="AJ8062" s="182"/>
    </row>
    <row r="8063" spans="36:36">
      <c r="AJ8063" s="182"/>
    </row>
    <row r="8064" spans="36:36">
      <c r="AJ8064" s="182"/>
    </row>
    <row r="8065" spans="36:36">
      <c r="AJ8065" s="182"/>
    </row>
    <row r="8066" spans="36:36">
      <c r="AJ8066" s="182"/>
    </row>
    <row r="8067" spans="36:36">
      <c r="AJ8067" s="182"/>
    </row>
    <row r="8068" spans="36:36">
      <c r="AJ8068" s="182"/>
    </row>
    <row r="8069" spans="36:36">
      <c r="AJ8069" s="182"/>
    </row>
    <row r="8070" spans="36:36">
      <c r="AJ8070" s="182"/>
    </row>
    <row r="8071" spans="36:36">
      <c r="AJ8071" s="182"/>
    </row>
    <row r="8072" spans="36:36">
      <c r="AJ8072" s="182"/>
    </row>
    <row r="8073" spans="36:36">
      <c r="AJ8073" s="182"/>
    </row>
    <row r="8074" spans="36:36">
      <c r="AJ8074" s="182"/>
    </row>
    <row r="8075" spans="36:36">
      <c r="AJ8075" s="182"/>
    </row>
    <row r="8076" spans="36:36">
      <c r="AJ8076" s="182"/>
    </row>
    <row r="8077" spans="36:36">
      <c r="AJ8077" s="182"/>
    </row>
    <row r="8078" spans="36:36">
      <c r="AJ8078" s="182"/>
    </row>
    <row r="8079" spans="36:36">
      <c r="AJ8079" s="182"/>
    </row>
    <row r="8080" spans="36:36">
      <c r="AJ8080" s="182"/>
    </row>
    <row r="8081" spans="36:36">
      <c r="AJ8081" s="182"/>
    </row>
    <row r="8082" spans="36:36">
      <c r="AJ8082" s="182"/>
    </row>
    <row r="8083" spans="36:36">
      <c r="AJ8083" s="182"/>
    </row>
    <row r="8084" spans="36:36">
      <c r="AJ8084" s="182"/>
    </row>
    <row r="8085" spans="36:36">
      <c r="AJ8085" s="182"/>
    </row>
    <row r="8086" spans="36:36">
      <c r="AJ8086" s="182"/>
    </row>
    <row r="8087" spans="36:36">
      <c r="AJ8087" s="182"/>
    </row>
    <row r="8088" spans="36:36">
      <c r="AJ8088" s="182"/>
    </row>
    <row r="8089" spans="36:36">
      <c r="AJ8089" s="182"/>
    </row>
    <row r="8090" spans="36:36">
      <c r="AJ8090" s="182"/>
    </row>
    <row r="8091" spans="36:36">
      <c r="AJ8091" s="182"/>
    </row>
    <row r="8092" spans="36:36">
      <c r="AJ8092" s="182"/>
    </row>
    <row r="8093" spans="36:36">
      <c r="AJ8093" s="182"/>
    </row>
    <row r="8094" spans="36:36">
      <c r="AJ8094" s="182"/>
    </row>
    <row r="8095" spans="36:36">
      <c r="AJ8095" s="182"/>
    </row>
    <row r="8096" spans="36:36">
      <c r="AJ8096" s="182"/>
    </row>
    <row r="8097" spans="36:36">
      <c r="AJ8097" s="182"/>
    </row>
    <row r="8098" spans="36:36">
      <c r="AJ8098" s="182"/>
    </row>
    <row r="8099" spans="36:36">
      <c r="AJ8099" s="182"/>
    </row>
    <row r="8100" spans="36:36">
      <c r="AJ8100" s="182"/>
    </row>
    <row r="8101" spans="36:36">
      <c r="AJ8101" s="182"/>
    </row>
    <row r="8102" spans="36:36">
      <c r="AJ8102" s="182"/>
    </row>
    <row r="8103" spans="36:36">
      <c r="AJ8103" s="182"/>
    </row>
    <row r="8104" spans="36:36">
      <c r="AJ8104" s="182"/>
    </row>
    <row r="8105" spans="36:36">
      <c r="AJ8105" s="182"/>
    </row>
    <row r="8106" spans="36:36">
      <c r="AJ8106" s="182"/>
    </row>
    <row r="8107" spans="36:36">
      <c r="AJ8107" s="182"/>
    </row>
    <row r="8108" spans="36:36">
      <c r="AJ8108" s="182"/>
    </row>
    <row r="8109" spans="36:36">
      <c r="AJ8109" s="182"/>
    </row>
    <row r="8110" spans="36:36">
      <c r="AJ8110" s="182"/>
    </row>
    <row r="8111" spans="36:36">
      <c r="AJ8111" s="182"/>
    </row>
    <row r="8112" spans="36:36">
      <c r="AJ8112" s="182"/>
    </row>
    <row r="8113" spans="36:36">
      <c r="AJ8113" s="182"/>
    </row>
    <row r="8114" spans="36:36">
      <c r="AJ8114" s="182"/>
    </row>
    <row r="8115" spans="36:36">
      <c r="AJ8115" s="182"/>
    </row>
    <row r="8116" spans="36:36">
      <c r="AJ8116" s="182"/>
    </row>
    <row r="8117" spans="36:36">
      <c r="AJ8117" s="182"/>
    </row>
    <row r="8118" spans="36:36">
      <c r="AJ8118" s="182"/>
    </row>
    <row r="8119" spans="36:36">
      <c r="AJ8119" s="182"/>
    </row>
    <row r="8120" spans="36:36">
      <c r="AJ8120" s="182"/>
    </row>
    <row r="8121" spans="36:36">
      <c r="AJ8121" s="182"/>
    </row>
    <row r="8122" spans="36:36">
      <c r="AJ8122" s="182"/>
    </row>
    <row r="8123" spans="36:36">
      <c r="AJ8123" s="182"/>
    </row>
    <row r="8124" spans="36:36">
      <c r="AJ8124" s="182"/>
    </row>
    <row r="8125" spans="36:36">
      <c r="AJ8125" s="182"/>
    </row>
    <row r="8126" spans="36:36">
      <c r="AJ8126" s="182"/>
    </row>
    <row r="8127" spans="36:36">
      <c r="AJ8127" s="182"/>
    </row>
    <row r="8128" spans="36:36">
      <c r="AJ8128" s="182"/>
    </row>
    <row r="8129" spans="36:36">
      <c r="AJ8129" s="182"/>
    </row>
    <row r="8130" spans="36:36">
      <c r="AJ8130" s="182"/>
    </row>
    <row r="8131" spans="36:36">
      <c r="AJ8131" s="182"/>
    </row>
    <row r="8132" spans="36:36">
      <c r="AJ8132" s="182"/>
    </row>
    <row r="8133" spans="36:36">
      <c r="AJ8133" s="182"/>
    </row>
    <row r="8134" spans="36:36">
      <c r="AJ8134" s="182"/>
    </row>
    <row r="8135" spans="36:36">
      <c r="AJ8135" s="182"/>
    </row>
    <row r="8136" spans="36:36">
      <c r="AJ8136" s="182"/>
    </row>
    <row r="8137" spans="36:36">
      <c r="AJ8137" s="182"/>
    </row>
    <row r="8138" spans="36:36">
      <c r="AJ8138" s="182"/>
    </row>
    <row r="8139" spans="36:36">
      <c r="AJ8139" s="182"/>
    </row>
    <row r="8140" spans="36:36">
      <c r="AJ8140" s="182"/>
    </row>
    <row r="8141" spans="36:36">
      <c r="AJ8141" s="182"/>
    </row>
    <row r="8142" spans="36:36">
      <c r="AJ8142" s="182"/>
    </row>
    <row r="8143" spans="36:36">
      <c r="AJ8143" s="182"/>
    </row>
    <row r="8144" spans="36:36">
      <c r="AJ8144" s="182"/>
    </row>
    <row r="8145" spans="36:36">
      <c r="AJ8145" s="182"/>
    </row>
    <row r="8146" spans="36:36">
      <c r="AJ8146" s="182"/>
    </row>
    <row r="8147" spans="36:36">
      <c r="AJ8147" s="182"/>
    </row>
    <row r="8148" spans="36:36">
      <c r="AJ8148" s="182"/>
    </row>
    <row r="8149" spans="36:36">
      <c r="AJ8149" s="182"/>
    </row>
    <row r="8150" spans="36:36">
      <c r="AJ8150" s="182"/>
    </row>
    <row r="8151" spans="36:36">
      <c r="AJ8151" s="182"/>
    </row>
    <row r="8152" spans="36:36">
      <c r="AJ8152" s="182"/>
    </row>
    <row r="8153" spans="36:36">
      <c r="AJ8153" s="182"/>
    </row>
    <row r="8154" spans="36:36">
      <c r="AJ8154" s="182"/>
    </row>
    <row r="8155" spans="36:36">
      <c r="AJ8155" s="182"/>
    </row>
    <row r="8156" spans="36:36">
      <c r="AJ8156" s="182"/>
    </row>
    <row r="8157" spans="36:36">
      <c r="AJ8157" s="182"/>
    </row>
    <row r="8158" spans="36:36">
      <c r="AJ8158" s="182"/>
    </row>
    <row r="8159" spans="36:36">
      <c r="AJ8159" s="182"/>
    </row>
    <row r="8160" spans="36:36">
      <c r="AJ8160" s="182"/>
    </row>
    <row r="8161" spans="36:36">
      <c r="AJ8161" s="182"/>
    </row>
    <row r="8162" spans="36:36">
      <c r="AJ8162" s="182"/>
    </row>
    <row r="8163" spans="36:36">
      <c r="AJ8163" s="182"/>
    </row>
    <row r="8164" spans="36:36">
      <c r="AJ8164" s="182"/>
    </row>
    <row r="8165" spans="36:36">
      <c r="AJ8165" s="182"/>
    </row>
    <row r="8166" spans="36:36">
      <c r="AJ8166" s="182"/>
    </row>
    <row r="8167" spans="36:36">
      <c r="AJ8167" s="182"/>
    </row>
    <row r="8168" spans="36:36">
      <c r="AJ8168" s="182"/>
    </row>
    <row r="8169" spans="36:36">
      <c r="AJ8169" s="182"/>
    </row>
    <row r="8170" spans="36:36">
      <c r="AJ8170" s="182"/>
    </row>
    <row r="8171" spans="36:36">
      <c r="AJ8171" s="182"/>
    </row>
    <row r="8172" spans="36:36">
      <c r="AJ8172" s="182"/>
    </row>
    <row r="8173" spans="36:36">
      <c r="AJ8173" s="182"/>
    </row>
    <row r="8174" spans="36:36">
      <c r="AJ8174" s="182"/>
    </row>
    <row r="8175" spans="36:36">
      <c r="AJ8175" s="182"/>
    </row>
    <row r="8176" spans="36:36">
      <c r="AJ8176" s="182"/>
    </row>
    <row r="8177" spans="36:36">
      <c r="AJ8177" s="182"/>
    </row>
    <row r="8178" spans="36:36">
      <c r="AJ8178" s="182"/>
    </row>
    <row r="8179" spans="36:36">
      <c r="AJ8179" s="182"/>
    </row>
    <row r="8180" spans="36:36">
      <c r="AJ8180" s="182"/>
    </row>
    <row r="8181" spans="36:36">
      <c r="AJ8181" s="182"/>
    </row>
    <row r="8182" spans="36:36">
      <c r="AJ8182" s="182"/>
    </row>
    <row r="8183" spans="36:36">
      <c r="AJ8183" s="182"/>
    </row>
    <row r="8184" spans="36:36">
      <c r="AJ8184" s="182"/>
    </row>
    <row r="8185" spans="36:36">
      <c r="AJ8185" s="182"/>
    </row>
    <row r="8186" spans="36:36">
      <c r="AJ8186" s="182"/>
    </row>
    <row r="8187" spans="36:36">
      <c r="AJ8187" s="182"/>
    </row>
    <row r="8188" spans="36:36">
      <c r="AJ8188" s="182"/>
    </row>
    <row r="8189" spans="36:36">
      <c r="AJ8189" s="182"/>
    </row>
    <row r="8190" spans="36:36">
      <c r="AJ8190" s="182"/>
    </row>
    <row r="8191" spans="36:36">
      <c r="AJ8191" s="182"/>
    </row>
    <row r="8192" spans="36:36">
      <c r="AJ8192" s="182"/>
    </row>
    <row r="8193" spans="36:36">
      <c r="AJ8193" s="182"/>
    </row>
    <row r="8194" spans="36:36">
      <c r="AJ8194" s="182"/>
    </row>
    <row r="8195" spans="36:36">
      <c r="AJ8195" s="182"/>
    </row>
    <row r="8196" spans="36:36">
      <c r="AJ8196" s="182"/>
    </row>
    <row r="8197" spans="36:36">
      <c r="AJ8197" s="182"/>
    </row>
    <row r="8198" spans="36:36">
      <c r="AJ8198" s="182"/>
    </row>
    <row r="8199" spans="36:36">
      <c r="AJ8199" s="182"/>
    </row>
    <row r="8200" spans="36:36">
      <c r="AJ8200" s="182"/>
    </row>
    <row r="8201" spans="36:36">
      <c r="AJ8201" s="182"/>
    </row>
    <row r="8202" spans="36:36">
      <c r="AJ8202" s="182"/>
    </row>
    <row r="8203" spans="36:36">
      <c r="AJ8203" s="182"/>
    </row>
    <row r="8204" spans="36:36">
      <c r="AJ8204" s="182"/>
    </row>
    <row r="8205" spans="36:36">
      <c r="AJ8205" s="182"/>
    </row>
    <row r="8206" spans="36:36">
      <c r="AJ8206" s="182"/>
    </row>
    <row r="8207" spans="36:36">
      <c r="AJ8207" s="182"/>
    </row>
    <row r="8208" spans="36:36">
      <c r="AJ8208" s="182"/>
    </row>
    <row r="8209" spans="36:36">
      <c r="AJ8209" s="182"/>
    </row>
    <row r="8210" spans="36:36">
      <c r="AJ8210" s="182"/>
    </row>
    <row r="8211" spans="36:36">
      <c r="AJ8211" s="182"/>
    </row>
    <row r="8212" spans="36:36">
      <c r="AJ8212" s="182"/>
    </row>
    <row r="8213" spans="36:36">
      <c r="AJ8213" s="182"/>
    </row>
    <row r="8214" spans="36:36">
      <c r="AJ8214" s="182"/>
    </row>
    <row r="8215" spans="36:36">
      <c r="AJ8215" s="182"/>
    </row>
    <row r="8216" spans="36:36">
      <c r="AJ8216" s="182"/>
    </row>
    <row r="8217" spans="36:36">
      <c r="AJ8217" s="182"/>
    </row>
    <row r="8218" spans="36:36">
      <c r="AJ8218" s="182"/>
    </row>
    <row r="8219" spans="36:36">
      <c r="AJ8219" s="182"/>
    </row>
    <row r="8220" spans="36:36">
      <c r="AJ8220" s="182"/>
    </row>
    <row r="8221" spans="36:36">
      <c r="AJ8221" s="182"/>
    </row>
    <row r="8222" spans="36:36">
      <c r="AJ8222" s="182"/>
    </row>
    <row r="8223" spans="36:36">
      <c r="AJ8223" s="182"/>
    </row>
    <row r="8224" spans="36:36">
      <c r="AJ8224" s="182"/>
    </row>
    <row r="8225" spans="36:36">
      <c r="AJ8225" s="182"/>
    </row>
    <row r="8226" spans="36:36">
      <c r="AJ8226" s="182"/>
    </row>
    <row r="8227" spans="36:36">
      <c r="AJ8227" s="182"/>
    </row>
    <row r="8228" spans="36:36">
      <c r="AJ8228" s="182"/>
    </row>
    <row r="8229" spans="36:36">
      <c r="AJ8229" s="182"/>
    </row>
    <row r="8230" spans="36:36">
      <c r="AJ8230" s="182"/>
    </row>
    <row r="8231" spans="36:36">
      <c r="AJ8231" s="182"/>
    </row>
    <row r="8232" spans="36:36">
      <c r="AJ8232" s="182"/>
    </row>
    <row r="8233" spans="36:36">
      <c r="AJ8233" s="182"/>
    </row>
    <row r="8234" spans="36:36">
      <c r="AJ8234" s="182"/>
    </row>
    <row r="8235" spans="36:36">
      <c r="AJ8235" s="182"/>
    </row>
    <row r="8236" spans="36:36">
      <c r="AJ8236" s="182"/>
    </row>
    <row r="8237" spans="36:36">
      <c r="AJ8237" s="182"/>
    </row>
    <row r="8238" spans="36:36">
      <c r="AJ8238" s="182"/>
    </row>
    <row r="8239" spans="36:36">
      <c r="AJ8239" s="182"/>
    </row>
    <row r="8240" spans="36:36">
      <c r="AJ8240" s="182"/>
    </row>
    <row r="8241" spans="36:36">
      <c r="AJ8241" s="182"/>
    </row>
    <row r="8242" spans="36:36">
      <c r="AJ8242" s="182"/>
    </row>
    <row r="8243" spans="36:36">
      <c r="AJ8243" s="182"/>
    </row>
    <row r="8244" spans="36:36">
      <c r="AJ8244" s="182"/>
    </row>
    <row r="8245" spans="36:36">
      <c r="AJ8245" s="182"/>
    </row>
    <row r="8246" spans="36:36">
      <c r="AJ8246" s="182"/>
    </row>
    <row r="8247" spans="36:36">
      <c r="AJ8247" s="182"/>
    </row>
    <row r="8248" spans="36:36">
      <c r="AJ8248" s="182"/>
    </row>
    <row r="8249" spans="36:36">
      <c r="AJ8249" s="182"/>
    </row>
    <row r="8250" spans="36:36">
      <c r="AJ8250" s="182"/>
    </row>
    <row r="8251" spans="36:36">
      <c r="AJ8251" s="182"/>
    </row>
    <row r="8252" spans="36:36">
      <c r="AJ8252" s="182"/>
    </row>
    <row r="8253" spans="36:36">
      <c r="AJ8253" s="182"/>
    </row>
    <row r="8254" spans="36:36">
      <c r="AJ8254" s="182"/>
    </row>
    <row r="8255" spans="36:36">
      <c r="AJ8255" s="182"/>
    </row>
    <row r="8256" spans="36:36">
      <c r="AJ8256" s="182"/>
    </row>
    <row r="8257" spans="36:36">
      <c r="AJ8257" s="182"/>
    </row>
    <row r="8258" spans="36:36">
      <c r="AJ8258" s="182"/>
    </row>
    <row r="8259" spans="36:36">
      <c r="AJ8259" s="182"/>
    </row>
    <row r="8260" spans="36:36">
      <c r="AJ8260" s="182"/>
    </row>
    <row r="8261" spans="36:36">
      <c r="AJ8261" s="182"/>
    </row>
    <row r="8262" spans="36:36">
      <c r="AJ8262" s="182"/>
    </row>
    <row r="8263" spans="36:36">
      <c r="AJ8263" s="182"/>
    </row>
    <row r="8264" spans="36:36">
      <c r="AJ8264" s="182"/>
    </row>
    <row r="8265" spans="36:36">
      <c r="AJ8265" s="182"/>
    </row>
    <row r="8266" spans="36:36">
      <c r="AJ8266" s="182"/>
    </row>
    <row r="8267" spans="36:36">
      <c r="AJ8267" s="182"/>
    </row>
    <row r="8268" spans="36:36">
      <c r="AJ8268" s="182"/>
    </row>
    <row r="8269" spans="36:36">
      <c r="AJ8269" s="182"/>
    </row>
    <row r="8270" spans="36:36">
      <c r="AJ8270" s="182"/>
    </row>
    <row r="8271" spans="36:36">
      <c r="AJ8271" s="182"/>
    </row>
    <row r="8272" spans="36:36">
      <c r="AJ8272" s="182"/>
    </row>
    <row r="8273" spans="36:36">
      <c r="AJ8273" s="182"/>
    </row>
    <row r="8274" spans="36:36">
      <c r="AJ8274" s="182"/>
    </row>
    <row r="8275" spans="36:36">
      <c r="AJ8275" s="182"/>
    </row>
    <row r="8276" spans="36:36">
      <c r="AJ8276" s="182"/>
    </row>
    <row r="8277" spans="36:36">
      <c r="AJ8277" s="182"/>
    </row>
    <row r="8278" spans="36:36">
      <c r="AJ8278" s="182"/>
    </row>
    <row r="8279" spans="36:36">
      <c r="AJ8279" s="182"/>
    </row>
    <row r="8280" spans="36:36">
      <c r="AJ8280" s="182"/>
    </row>
    <row r="8281" spans="36:36">
      <c r="AJ8281" s="182"/>
    </row>
    <row r="8282" spans="36:36">
      <c r="AJ8282" s="182"/>
    </row>
    <row r="8283" spans="36:36">
      <c r="AJ8283" s="182"/>
    </row>
    <row r="8284" spans="36:36">
      <c r="AJ8284" s="182"/>
    </row>
    <row r="8285" spans="36:36">
      <c r="AJ8285" s="182"/>
    </row>
    <row r="8286" spans="36:36">
      <c r="AJ8286" s="182"/>
    </row>
    <row r="8287" spans="36:36">
      <c r="AJ8287" s="182"/>
    </row>
    <row r="8288" spans="36:36">
      <c r="AJ8288" s="182"/>
    </row>
    <row r="8289" spans="36:36">
      <c r="AJ8289" s="182"/>
    </row>
    <row r="8290" spans="36:36">
      <c r="AJ8290" s="182"/>
    </row>
    <row r="8291" spans="36:36">
      <c r="AJ8291" s="182"/>
    </row>
    <row r="8292" spans="36:36">
      <c r="AJ8292" s="182"/>
    </row>
    <row r="8293" spans="36:36">
      <c r="AJ8293" s="182"/>
    </row>
    <row r="8294" spans="36:36">
      <c r="AJ8294" s="182"/>
    </row>
    <row r="8295" spans="36:36">
      <c r="AJ8295" s="182"/>
    </row>
    <row r="8296" spans="36:36">
      <c r="AJ8296" s="182"/>
    </row>
    <row r="8297" spans="36:36">
      <c r="AJ8297" s="182"/>
    </row>
    <row r="8298" spans="36:36">
      <c r="AJ8298" s="182"/>
    </row>
    <row r="8299" spans="36:36">
      <c r="AJ8299" s="182"/>
    </row>
    <row r="8300" spans="36:36">
      <c r="AJ8300" s="182"/>
    </row>
    <row r="8301" spans="36:36">
      <c r="AJ8301" s="182"/>
    </row>
    <row r="8302" spans="36:36">
      <c r="AJ8302" s="182"/>
    </row>
    <row r="8303" spans="36:36">
      <c r="AJ8303" s="182"/>
    </row>
    <row r="8304" spans="36:36">
      <c r="AJ8304" s="182"/>
    </row>
    <row r="8305" spans="36:36">
      <c r="AJ8305" s="182"/>
    </row>
    <row r="8306" spans="36:36">
      <c r="AJ8306" s="182"/>
    </row>
    <row r="8307" spans="36:36">
      <c r="AJ8307" s="182"/>
    </row>
    <row r="8308" spans="36:36">
      <c r="AJ8308" s="182"/>
    </row>
    <row r="8309" spans="36:36">
      <c r="AJ8309" s="182"/>
    </row>
    <row r="8310" spans="36:36">
      <c r="AJ8310" s="182"/>
    </row>
    <row r="8311" spans="36:36">
      <c r="AJ8311" s="182"/>
    </row>
    <row r="8312" spans="36:36">
      <c r="AJ8312" s="182"/>
    </row>
    <row r="8313" spans="36:36">
      <c r="AJ8313" s="182"/>
    </row>
    <row r="8314" spans="36:36">
      <c r="AJ8314" s="182"/>
    </row>
    <row r="8315" spans="36:36">
      <c r="AJ8315" s="182"/>
    </row>
    <row r="8316" spans="36:36">
      <c r="AJ8316" s="182"/>
    </row>
    <row r="8317" spans="36:36">
      <c r="AJ8317" s="182"/>
    </row>
    <row r="8318" spans="36:36">
      <c r="AJ8318" s="182"/>
    </row>
    <row r="8319" spans="36:36">
      <c r="AJ8319" s="182"/>
    </row>
    <row r="8320" spans="36:36">
      <c r="AJ8320" s="182"/>
    </row>
    <row r="8321" spans="36:36">
      <c r="AJ8321" s="182"/>
    </row>
    <row r="8322" spans="36:36">
      <c r="AJ8322" s="182"/>
    </row>
    <row r="8323" spans="36:36">
      <c r="AJ8323" s="182"/>
    </row>
    <row r="8324" spans="36:36">
      <c r="AJ8324" s="182"/>
    </row>
    <row r="8325" spans="36:36">
      <c r="AJ8325" s="182"/>
    </row>
    <row r="8326" spans="36:36">
      <c r="AJ8326" s="182"/>
    </row>
    <row r="8327" spans="36:36">
      <c r="AJ8327" s="182"/>
    </row>
    <row r="8328" spans="36:36">
      <c r="AJ8328" s="182"/>
    </row>
    <row r="8329" spans="36:36">
      <c r="AJ8329" s="182"/>
    </row>
    <row r="8330" spans="36:36">
      <c r="AJ8330" s="182"/>
    </row>
    <row r="8331" spans="36:36">
      <c r="AJ8331" s="182"/>
    </row>
    <row r="8332" spans="36:36">
      <c r="AJ8332" s="182"/>
    </row>
    <row r="8333" spans="36:36">
      <c r="AJ8333" s="182"/>
    </row>
    <row r="8334" spans="36:36">
      <c r="AJ8334" s="182"/>
    </row>
    <row r="8335" spans="36:36">
      <c r="AJ8335" s="182"/>
    </row>
    <row r="8336" spans="36:36">
      <c r="AJ8336" s="182"/>
    </row>
    <row r="8337" spans="36:36">
      <c r="AJ8337" s="182"/>
    </row>
    <row r="8338" spans="36:36">
      <c r="AJ8338" s="182"/>
    </row>
    <row r="8339" spans="36:36">
      <c r="AJ8339" s="182"/>
    </row>
    <row r="8340" spans="36:36">
      <c r="AJ8340" s="182"/>
    </row>
    <row r="8341" spans="36:36">
      <c r="AJ8341" s="182"/>
    </row>
    <row r="8342" spans="36:36">
      <c r="AJ8342" s="182"/>
    </row>
    <row r="8343" spans="36:36">
      <c r="AJ8343" s="182"/>
    </row>
    <row r="8344" spans="36:36">
      <c r="AJ8344" s="182"/>
    </row>
    <row r="8345" spans="36:36">
      <c r="AJ8345" s="182"/>
    </row>
    <row r="8346" spans="36:36">
      <c r="AJ8346" s="182"/>
    </row>
    <row r="8347" spans="36:36">
      <c r="AJ8347" s="182"/>
    </row>
    <row r="8348" spans="36:36">
      <c r="AJ8348" s="182"/>
    </row>
    <row r="8349" spans="36:36">
      <c r="AJ8349" s="182"/>
    </row>
    <row r="8350" spans="36:36">
      <c r="AJ8350" s="182"/>
    </row>
    <row r="8351" spans="36:36">
      <c r="AJ8351" s="182"/>
    </row>
    <row r="8352" spans="36:36">
      <c r="AJ8352" s="182"/>
    </row>
    <row r="8353" spans="36:36">
      <c r="AJ8353" s="182"/>
    </row>
    <row r="8354" spans="36:36">
      <c r="AJ8354" s="182"/>
    </row>
    <row r="8355" spans="36:36">
      <c r="AJ8355" s="182"/>
    </row>
    <row r="8356" spans="36:36">
      <c r="AJ8356" s="182"/>
    </row>
    <row r="8357" spans="36:36">
      <c r="AJ8357" s="182"/>
    </row>
    <row r="8358" spans="36:36">
      <c r="AJ8358" s="182"/>
    </row>
    <row r="8359" spans="36:36">
      <c r="AJ8359" s="182"/>
    </row>
    <row r="8360" spans="36:36">
      <c r="AJ8360" s="182"/>
    </row>
    <row r="8361" spans="36:36">
      <c r="AJ8361" s="182"/>
    </row>
    <row r="8362" spans="36:36">
      <c r="AJ8362" s="182"/>
    </row>
    <row r="8363" spans="36:36">
      <c r="AJ8363" s="182"/>
    </row>
    <row r="8364" spans="36:36">
      <c r="AJ8364" s="182"/>
    </row>
    <row r="8365" spans="36:36">
      <c r="AJ8365" s="182"/>
    </row>
    <row r="8366" spans="36:36">
      <c r="AJ8366" s="182"/>
    </row>
    <row r="8367" spans="36:36">
      <c r="AJ8367" s="182"/>
    </row>
    <row r="8368" spans="36:36">
      <c r="AJ8368" s="182"/>
    </row>
    <row r="8369" spans="36:36">
      <c r="AJ8369" s="182"/>
    </row>
    <row r="8370" spans="36:36">
      <c r="AJ8370" s="182"/>
    </row>
    <row r="8371" spans="36:36">
      <c r="AJ8371" s="182"/>
    </row>
    <row r="8372" spans="36:36">
      <c r="AJ8372" s="182"/>
    </row>
    <row r="8373" spans="36:36">
      <c r="AJ8373" s="182"/>
    </row>
    <row r="8374" spans="36:36">
      <c r="AJ8374" s="182"/>
    </row>
    <row r="8375" spans="36:36">
      <c r="AJ8375" s="182"/>
    </row>
    <row r="8376" spans="36:36">
      <c r="AJ8376" s="182"/>
    </row>
    <row r="8377" spans="36:36">
      <c r="AJ8377" s="182"/>
    </row>
    <row r="8378" spans="36:36">
      <c r="AJ8378" s="182"/>
    </row>
    <row r="8379" spans="36:36">
      <c r="AJ8379" s="182"/>
    </row>
    <row r="8380" spans="36:36">
      <c r="AJ8380" s="182"/>
    </row>
    <row r="8381" spans="36:36">
      <c r="AJ8381" s="182"/>
    </row>
    <row r="8382" spans="36:36">
      <c r="AJ8382" s="182"/>
    </row>
    <row r="8383" spans="36:36">
      <c r="AJ8383" s="182"/>
    </row>
    <row r="8384" spans="36:36">
      <c r="AJ8384" s="182"/>
    </row>
    <row r="8385" spans="36:36">
      <c r="AJ8385" s="182"/>
    </row>
    <row r="8386" spans="36:36">
      <c r="AJ8386" s="182"/>
    </row>
    <row r="8387" spans="36:36">
      <c r="AJ8387" s="182"/>
    </row>
    <row r="8388" spans="36:36">
      <c r="AJ8388" s="182"/>
    </row>
    <row r="8389" spans="36:36">
      <c r="AJ8389" s="182"/>
    </row>
    <row r="8390" spans="36:36">
      <c r="AJ8390" s="182"/>
    </row>
    <row r="8391" spans="36:36">
      <c r="AJ8391" s="182"/>
    </row>
    <row r="8392" spans="36:36">
      <c r="AJ8392" s="182"/>
    </row>
    <row r="8393" spans="36:36">
      <c r="AJ8393" s="182"/>
    </row>
    <row r="8394" spans="36:36">
      <c r="AJ8394" s="182"/>
    </row>
    <row r="8395" spans="36:36">
      <c r="AJ8395" s="182"/>
    </row>
    <row r="8396" spans="36:36">
      <c r="AJ8396" s="182"/>
    </row>
    <row r="8397" spans="36:36">
      <c r="AJ8397" s="182"/>
    </row>
    <row r="8398" spans="36:36">
      <c r="AJ8398" s="182"/>
    </row>
    <row r="8399" spans="36:36">
      <c r="AJ8399" s="182"/>
    </row>
    <row r="8400" spans="36:36">
      <c r="AJ8400" s="182"/>
    </row>
    <row r="8401" spans="36:36">
      <c r="AJ8401" s="182"/>
    </row>
    <row r="8402" spans="36:36">
      <c r="AJ8402" s="182"/>
    </row>
    <row r="8403" spans="36:36">
      <c r="AJ8403" s="182"/>
    </row>
    <row r="8404" spans="36:36">
      <c r="AJ8404" s="182"/>
    </row>
    <row r="8405" spans="36:36">
      <c r="AJ8405" s="182"/>
    </row>
    <row r="8406" spans="36:36">
      <c r="AJ8406" s="182"/>
    </row>
    <row r="8407" spans="36:36">
      <c r="AJ8407" s="182"/>
    </row>
    <row r="8408" spans="36:36">
      <c r="AJ8408" s="182"/>
    </row>
    <row r="8409" spans="36:36">
      <c r="AJ8409" s="182"/>
    </row>
    <row r="8410" spans="36:36">
      <c r="AJ8410" s="182"/>
    </row>
    <row r="8411" spans="36:36">
      <c r="AJ8411" s="182"/>
    </row>
    <row r="8412" spans="36:36">
      <c r="AJ8412" s="182"/>
    </row>
    <row r="8413" spans="36:36">
      <c r="AJ8413" s="182"/>
    </row>
    <row r="8414" spans="36:36">
      <c r="AJ8414" s="182"/>
    </row>
    <row r="8415" spans="36:36">
      <c r="AJ8415" s="182"/>
    </row>
    <row r="8416" spans="36:36">
      <c r="AJ8416" s="182"/>
    </row>
    <row r="8417" spans="36:36">
      <c r="AJ8417" s="182"/>
    </row>
    <row r="8418" spans="36:36">
      <c r="AJ8418" s="182"/>
    </row>
    <row r="8419" spans="36:36">
      <c r="AJ8419" s="182"/>
    </row>
    <row r="8420" spans="36:36">
      <c r="AJ8420" s="182"/>
    </row>
    <row r="8421" spans="36:36">
      <c r="AJ8421" s="182"/>
    </row>
    <row r="8422" spans="36:36">
      <c r="AJ8422" s="182"/>
    </row>
    <row r="8423" spans="36:36">
      <c r="AJ8423" s="182"/>
    </row>
    <row r="8424" spans="36:36">
      <c r="AJ8424" s="182"/>
    </row>
    <row r="8425" spans="36:36">
      <c r="AJ8425" s="182"/>
    </row>
    <row r="8426" spans="36:36">
      <c r="AJ8426" s="182"/>
    </row>
    <row r="8427" spans="36:36">
      <c r="AJ8427" s="182"/>
    </row>
    <row r="8428" spans="36:36">
      <c r="AJ8428" s="182"/>
    </row>
    <row r="8429" spans="36:36">
      <c r="AJ8429" s="182"/>
    </row>
    <row r="8430" spans="36:36">
      <c r="AJ8430" s="182"/>
    </row>
    <row r="8431" spans="36:36">
      <c r="AJ8431" s="182"/>
    </row>
    <row r="8432" spans="36:36">
      <c r="AJ8432" s="182"/>
    </row>
    <row r="8433" spans="36:36">
      <c r="AJ8433" s="182"/>
    </row>
    <row r="8434" spans="36:36">
      <c r="AJ8434" s="182"/>
    </row>
    <row r="8435" spans="36:36">
      <c r="AJ8435" s="182"/>
    </row>
    <row r="8436" spans="36:36">
      <c r="AJ8436" s="182"/>
    </row>
    <row r="8437" spans="36:36">
      <c r="AJ8437" s="182"/>
    </row>
    <row r="8438" spans="36:36">
      <c r="AJ8438" s="182"/>
    </row>
    <row r="8439" spans="36:36">
      <c r="AJ8439" s="182"/>
    </row>
    <row r="8440" spans="36:36">
      <c r="AJ8440" s="182"/>
    </row>
    <row r="8441" spans="36:36">
      <c r="AJ8441" s="182"/>
    </row>
    <row r="8442" spans="36:36">
      <c r="AJ8442" s="182"/>
    </row>
    <row r="8443" spans="36:36">
      <c r="AJ8443" s="182"/>
    </row>
    <row r="8444" spans="36:36">
      <c r="AJ8444" s="182"/>
    </row>
    <row r="8445" spans="36:36">
      <c r="AJ8445" s="182"/>
    </row>
    <row r="8446" spans="36:36">
      <c r="AJ8446" s="182"/>
    </row>
    <row r="8447" spans="36:36">
      <c r="AJ8447" s="182"/>
    </row>
    <row r="8448" spans="36:36">
      <c r="AJ8448" s="182"/>
    </row>
    <row r="8449" spans="36:36">
      <c r="AJ8449" s="182"/>
    </row>
    <row r="8450" spans="36:36">
      <c r="AJ8450" s="182"/>
    </row>
    <row r="8451" spans="36:36">
      <c r="AJ8451" s="182"/>
    </row>
    <row r="8452" spans="36:36">
      <c r="AJ8452" s="182"/>
    </row>
    <row r="8453" spans="36:36">
      <c r="AJ8453" s="182"/>
    </row>
    <row r="8454" spans="36:36">
      <c r="AJ8454" s="182"/>
    </row>
    <row r="8455" spans="36:36">
      <c r="AJ8455" s="182"/>
    </row>
    <row r="8456" spans="36:36">
      <c r="AJ8456" s="182"/>
    </row>
    <row r="8457" spans="36:36">
      <c r="AJ8457" s="182"/>
    </row>
    <row r="8458" spans="36:36">
      <c r="AJ8458" s="182"/>
    </row>
    <row r="8459" spans="36:36">
      <c r="AJ8459" s="182"/>
    </row>
    <row r="8460" spans="36:36">
      <c r="AJ8460" s="182"/>
    </row>
    <row r="8461" spans="36:36">
      <c r="AJ8461" s="182"/>
    </row>
    <row r="8462" spans="36:36">
      <c r="AJ8462" s="182"/>
    </row>
    <row r="8463" spans="36:36">
      <c r="AJ8463" s="182"/>
    </row>
    <row r="8464" spans="36:36">
      <c r="AJ8464" s="182"/>
    </row>
    <row r="8465" spans="36:36">
      <c r="AJ8465" s="182"/>
    </row>
    <row r="8466" spans="36:36">
      <c r="AJ8466" s="182"/>
    </row>
    <row r="8467" spans="36:36">
      <c r="AJ8467" s="182"/>
    </row>
    <row r="8468" spans="36:36">
      <c r="AJ8468" s="182"/>
    </row>
    <row r="8469" spans="36:36">
      <c r="AJ8469" s="182"/>
    </row>
    <row r="8470" spans="36:36">
      <c r="AJ8470" s="182"/>
    </row>
    <row r="8471" spans="36:36">
      <c r="AJ8471" s="182"/>
    </row>
    <row r="8472" spans="36:36">
      <c r="AJ8472" s="182"/>
    </row>
    <row r="8473" spans="36:36">
      <c r="AJ8473" s="182"/>
    </row>
    <row r="8474" spans="36:36">
      <c r="AJ8474" s="182"/>
    </row>
    <row r="8475" spans="36:36">
      <c r="AJ8475" s="182"/>
    </row>
    <row r="8476" spans="36:36">
      <c r="AJ8476" s="182"/>
    </row>
    <row r="8477" spans="36:36">
      <c r="AJ8477" s="182"/>
    </row>
    <row r="8478" spans="36:36">
      <c r="AJ8478" s="182"/>
    </row>
    <row r="8479" spans="36:36">
      <c r="AJ8479" s="182"/>
    </row>
    <row r="8480" spans="36:36">
      <c r="AJ8480" s="182"/>
    </row>
    <row r="8481" spans="36:36">
      <c r="AJ8481" s="182"/>
    </row>
    <row r="8482" spans="36:36">
      <c r="AJ8482" s="182"/>
    </row>
    <row r="8483" spans="36:36">
      <c r="AJ8483" s="182"/>
    </row>
    <row r="8484" spans="36:36">
      <c r="AJ8484" s="182"/>
    </row>
    <row r="8485" spans="36:36">
      <c r="AJ8485" s="182"/>
    </row>
    <row r="8486" spans="36:36">
      <c r="AJ8486" s="182"/>
    </row>
    <row r="8487" spans="36:36">
      <c r="AJ8487" s="182"/>
    </row>
    <row r="8488" spans="36:36">
      <c r="AJ8488" s="182"/>
    </row>
    <row r="8489" spans="36:36">
      <c r="AJ8489" s="182"/>
    </row>
    <row r="8490" spans="36:36">
      <c r="AJ8490" s="182"/>
    </row>
    <row r="8491" spans="36:36">
      <c r="AJ8491" s="182"/>
    </row>
    <row r="8492" spans="36:36">
      <c r="AJ8492" s="182"/>
    </row>
    <row r="8493" spans="36:36">
      <c r="AJ8493" s="182"/>
    </row>
    <row r="8494" spans="36:36">
      <c r="AJ8494" s="182"/>
    </row>
    <row r="8495" spans="36:36">
      <c r="AJ8495" s="182"/>
    </row>
    <row r="8496" spans="36:36">
      <c r="AJ8496" s="182"/>
    </row>
    <row r="8497" spans="36:36">
      <c r="AJ8497" s="182"/>
    </row>
    <row r="8498" spans="36:36">
      <c r="AJ8498" s="182"/>
    </row>
    <row r="8499" spans="36:36">
      <c r="AJ8499" s="182"/>
    </row>
    <row r="8500" spans="36:36">
      <c r="AJ8500" s="182"/>
    </row>
    <row r="8501" spans="36:36">
      <c r="AJ8501" s="182"/>
    </row>
    <row r="8502" spans="36:36">
      <c r="AJ8502" s="182"/>
    </row>
    <row r="8503" spans="36:36">
      <c r="AJ8503" s="182"/>
    </row>
    <row r="8504" spans="36:36">
      <c r="AJ8504" s="182"/>
    </row>
    <row r="8505" spans="36:36">
      <c r="AJ8505" s="182"/>
    </row>
    <row r="8506" spans="36:36">
      <c r="AJ8506" s="182"/>
    </row>
    <row r="8507" spans="36:36">
      <c r="AJ8507" s="182"/>
    </row>
    <row r="8508" spans="36:36">
      <c r="AJ8508" s="182"/>
    </row>
    <row r="8509" spans="36:36">
      <c r="AJ8509" s="182"/>
    </row>
    <row r="8510" spans="36:36">
      <c r="AJ8510" s="182"/>
    </row>
    <row r="8511" spans="36:36">
      <c r="AJ8511" s="182"/>
    </row>
    <row r="8512" spans="36:36">
      <c r="AJ8512" s="182"/>
    </row>
    <row r="8513" spans="36:36">
      <c r="AJ8513" s="182"/>
    </row>
    <row r="8514" spans="36:36">
      <c r="AJ8514" s="182"/>
    </row>
    <row r="8515" spans="36:36">
      <c r="AJ8515" s="182"/>
    </row>
    <row r="8516" spans="36:36">
      <c r="AJ8516" s="182"/>
    </row>
    <row r="8517" spans="36:36">
      <c r="AJ8517" s="182"/>
    </row>
    <row r="8518" spans="36:36">
      <c r="AJ8518" s="182"/>
    </row>
    <row r="8519" spans="36:36">
      <c r="AJ8519" s="182"/>
    </row>
    <row r="8520" spans="36:36">
      <c r="AJ8520" s="182"/>
    </row>
    <row r="8521" spans="36:36">
      <c r="AJ8521" s="182"/>
    </row>
    <row r="8522" spans="36:36">
      <c r="AJ8522" s="182"/>
    </row>
    <row r="8523" spans="36:36">
      <c r="AJ8523" s="182"/>
    </row>
    <row r="8524" spans="36:36">
      <c r="AJ8524" s="182"/>
    </row>
    <row r="8525" spans="36:36">
      <c r="AJ8525" s="182"/>
    </row>
    <row r="8526" spans="36:36">
      <c r="AJ8526" s="182"/>
    </row>
    <row r="8527" spans="36:36">
      <c r="AJ8527" s="182"/>
    </row>
    <row r="8528" spans="36:36">
      <c r="AJ8528" s="182"/>
    </row>
    <row r="8529" spans="36:36">
      <c r="AJ8529" s="182"/>
    </row>
    <row r="8530" spans="36:36">
      <c r="AJ8530" s="182"/>
    </row>
    <row r="8531" spans="36:36">
      <c r="AJ8531" s="182"/>
    </row>
    <row r="8532" spans="36:36">
      <c r="AJ8532" s="182"/>
    </row>
    <row r="8533" spans="36:36">
      <c r="AJ8533" s="182"/>
    </row>
    <row r="8534" spans="36:36">
      <c r="AJ8534" s="182"/>
    </row>
    <row r="8535" spans="36:36">
      <c r="AJ8535" s="182"/>
    </row>
    <row r="8536" spans="36:36">
      <c r="AJ8536" s="182"/>
    </row>
    <row r="8537" spans="36:36">
      <c r="AJ8537" s="182"/>
    </row>
    <row r="8538" spans="36:36">
      <c r="AJ8538" s="182"/>
    </row>
    <row r="8539" spans="36:36">
      <c r="AJ8539" s="182"/>
    </row>
    <row r="8540" spans="36:36">
      <c r="AJ8540" s="182"/>
    </row>
    <row r="8541" spans="36:36">
      <c r="AJ8541" s="182"/>
    </row>
    <row r="8542" spans="36:36">
      <c r="AJ8542" s="182"/>
    </row>
    <row r="8543" spans="36:36">
      <c r="AJ8543" s="182"/>
    </row>
    <row r="8544" spans="36:36">
      <c r="AJ8544" s="182"/>
    </row>
    <row r="8545" spans="36:36">
      <c r="AJ8545" s="182"/>
    </row>
    <row r="8546" spans="36:36">
      <c r="AJ8546" s="182"/>
    </row>
    <row r="8547" spans="36:36">
      <c r="AJ8547" s="182"/>
    </row>
    <row r="8548" spans="36:36">
      <c r="AJ8548" s="182"/>
    </row>
    <row r="8549" spans="36:36">
      <c r="AJ8549" s="182"/>
    </row>
    <row r="8550" spans="36:36">
      <c r="AJ8550" s="182"/>
    </row>
    <row r="8551" spans="36:36">
      <c r="AJ8551" s="182"/>
    </row>
    <row r="8552" spans="36:36">
      <c r="AJ8552" s="182"/>
    </row>
    <row r="8553" spans="36:36">
      <c r="AJ8553" s="182"/>
    </row>
    <row r="8554" spans="36:36">
      <c r="AJ8554" s="182"/>
    </row>
    <row r="8555" spans="36:36">
      <c r="AJ8555" s="182"/>
    </row>
    <row r="8556" spans="36:36">
      <c r="AJ8556" s="182"/>
    </row>
    <row r="8557" spans="36:36">
      <c r="AJ8557" s="182"/>
    </row>
    <row r="8558" spans="36:36">
      <c r="AJ8558" s="182"/>
    </row>
    <row r="8559" spans="36:36">
      <c r="AJ8559" s="182"/>
    </row>
    <row r="8560" spans="36:36">
      <c r="AJ8560" s="182"/>
    </row>
    <row r="8561" spans="36:36">
      <c r="AJ8561" s="182"/>
    </row>
    <row r="8562" spans="36:36">
      <c r="AJ8562" s="182"/>
    </row>
    <row r="8563" spans="36:36">
      <c r="AJ8563" s="182"/>
    </row>
    <row r="8564" spans="36:36">
      <c r="AJ8564" s="182"/>
    </row>
    <row r="8565" spans="36:36">
      <c r="AJ8565" s="182"/>
    </row>
    <row r="8566" spans="36:36">
      <c r="AJ8566" s="182"/>
    </row>
    <row r="8567" spans="36:36">
      <c r="AJ8567" s="182"/>
    </row>
    <row r="8568" spans="36:36">
      <c r="AJ8568" s="182"/>
    </row>
    <row r="8569" spans="36:36">
      <c r="AJ8569" s="182"/>
    </row>
    <row r="8570" spans="36:36">
      <c r="AJ8570" s="182"/>
    </row>
    <row r="8571" spans="36:36">
      <c r="AJ8571" s="182"/>
    </row>
    <row r="8572" spans="36:36">
      <c r="AJ8572" s="182"/>
    </row>
    <row r="8573" spans="36:36">
      <c r="AJ8573" s="182"/>
    </row>
    <row r="8574" spans="36:36">
      <c r="AJ8574" s="182"/>
    </row>
    <row r="8575" spans="36:36">
      <c r="AJ8575" s="182"/>
    </row>
    <row r="8576" spans="36:36">
      <c r="AJ8576" s="182"/>
    </row>
    <row r="8577" spans="36:36">
      <c r="AJ8577" s="182"/>
    </row>
    <row r="8578" spans="36:36">
      <c r="AJ8578" s="182"/>
    </row>
    <row r="8579" spans="36:36">
      <c r="AJ8579" s="182"/>
    </row>
    <row r="8580" spans="36:36">
      <c r="AJ8580" s="182"/>
    </row>
    <row r="8581" spans="36:36">
      <c r="AJ8581" s="182"/>
    </row>
    <row r="8582" spans="36:36">
      <c r="AJ8582" s="182"/>
    </row>
    <row r="8583" spans="36:36">
      <c r="AJ8583" s="182"/>
    </row>
    <row r="8584" spans="36:36">
      <c r="AJ8584" s="182"/>
    </row>
    <row r="8585" spans="36:36">
      <c r="AJ8585" s="182"/>
    </row>
    <row r="8586" spans="36:36">
      <c r="AJ8586" s="182"/>
    </row>
    <row r="8587" spans="36:36">
      <c r="AJ8587" s="182"/>
    </row>
    <row r="8588" spans="36:36">
      <c r="AJ8588" s="182"/>
    </row>
    <row r="8589" spans="36:36">
      <c r="AJ8589" s="182"/>
    </row>
    <row r="8590" spans="36:36">
      <c r="AJ8590" s="182"/>
    </row>
    <row r="8591" spans="36:36">
      <c r="AJ8591" s="182"/>
    </row>
    <row r="8592" spans="36:36">
      <c r="AJ8592" s="182"/>
    </row>
    <row r="8593" spans="36:36">
      <c r="AJ8593" s="182"/>
    </row>
    <row r="8594" spans="36:36">
      <c r="AJ8594" s="182"/>
    </row>
    <row r="8595" spans="36:36">
      <c r="AJ8595" s="182"/>
    </row>
    <row r="8596" spans="36:36">
      <c r="AJ8596" s="182"/>
    </row>
    <row r="8597" spans="36:36">
      <c r="AJ8597" s="182"/>
    </row>
    <row r="8598" spans="36:36">
      <c r="AJ8598" s="182"/>
    </row>
    <row r="8599" spans="36:36">
      <c r="AJ8599" s="182"/>
    </row>
    <row r="8600" spans="36:36">
      <c r="AJ8600" s="182"/>
    </row>
    <row r="8601" spans="36:36">
      <c r="AJ8601" s="182"/>
    </row>
    <row r="8602" spans="36:36">
      <c r="AJ8602" s="182"/>
    </row>
    <row r="8603" spans="36:36">
      <c r="AJ8603" s="182"/>
    </row>
    <row r="8604" spans="36:36">
      <c r="AJ8604" s="182"/>
    </row>
    <row r="8605" spans="36:36">
      <c r="AJ8605" s="182"/>
    </row>
    <row r="8606" spans="36:36">
      <c r="AJ8606" s="182"/>
    </row>
    <row r="8607" spans="36:36">
      <c r="AJ8607" s="182"/>
    </row>
    <row r="8608" spans="36:36">
      <c r="AJ8608" s="182"/>
    </row>
    <row r="8609" spans="36:36">
      <c r="AJ8609" s="182"/>
    </row>
    <row r="8610" spans="36:36">
      <c r="AJ8610" s="182"/>
    </row>
    <row r="8611" spans="36:36">
      <c r="AJ8611" s="182"/>
    </row>
    <row r="8612" spans="36:36">
      <c r="AJ8612" s="182"/>
    </row>
    <row r="8613" spans="36:36">
      <c r="AJ8613" s="182"/>
    </row>
    <row r="8614" spans="36:36">
      <c r="AJ8614" s="182"/>
    </row>
    <row r="8615" spans="36:36">
      <c r="AJ8615" s="182"/>
    </row>
    <row r="8616" spans="36:36">
      <c r="AJ8616" s="182"/>
    </row>
    <row r="8617" spans="36:36">
      <c r="AJ8617" s="182"/>
    </row>
    <row r="8618" spans="36:36">
      <c r="AJ8618" s="182"/>
    </row>
    <row r="8619" spans="36:36">
      <c r="AJ8619" s="182"/>
    </row>
    <row r="8620" spans="36:36">
      <c r="AJ8620" s="182"/>
    </row>
    <row r="8621" spans="36:36">
      <c r="AJ8621" s="182"/>
    </row>
    <row r="8622" spans="36:36">
      <c r="AJ8622" s="182"/>
    </row>
    <row r="8623" spans="36:36">
      <c r="AJ8623" s="182"/>
    </row>
    <row r="8624" spans="36:36">
      <c r="AJ8624" s="182"/>
    </row>
    <row r="8625" spans="36:36">
      <c r="AJ8625" s="182"/>
    </row>
    <row r="8626" spans="36:36">
      <c r="AJ8626" s="182"/>
    </row>
    <row r="8627" spans="36:36">
      <c r="AJ8627" s="182"/>
    </row>
    <row r="8628" spans="36:36">
      <c r="AJ8628" s="182"/>
    </row>
    <row r="8629" spans="36:36">
      <c r="AJ8629" s="182"/>
    </row>
    <row r="8630" spans="36:36">
      <c r="AJ8630" s="182"/>
    </row>
    <row r="8631" spans="36:36">
      <c r="AJ8631" s="182"/>
    </row>
    <row r="8632" spans="36:36">
      <c r="AJ8632" s="182"/>
    </row>
    <row r="8633" spans="36:36">
      <c r="AJ8633" s="182"/>
    </row>
    <row r="8634" spans="36:36">
      <c r="AJ8634" s="182"/>
    </row>
    <row r="8635" spans="36:36">
      <c r="AJ8635" s="182"/>
    </row>
    <row r="8636" spans="36:36">
      <c r="AJ8636" s="182"/>
    </row>
    <row r="8637" spans="36:36">
      <c r="AJ8637" s="182"/>
    </row>
    <row r="8638" spans="36:36">
      <c r="AJ8638" s="182"/>
    </row>
    <row r="8639" spans="36:36">
      <c r="AJ8639" s="182"/>
    </row>
    <row r="8640" spans="36:36">
      <c r="AJ8640" s="182"/>
    </row>
    <row r="8641" spans="36:36">
      <c r="AJ8641" s="182"/>
    </row>
    <row r="8642" spans="36:36">
      <c r="AJ8642" s="182"/>
    </row>
    <row r="8643" spans="36:36">
      <c r="AJ8643" s="182"/>
    </row>
    <row r="8644" spans="36:36">
      <c r="AJ8644" s="182"/>
    </row>
    <row r="8645" spans="36:36">
      <c r="AJ8645" s="182"/>
    </row>
    <row r="8646" spans="36:36">
      <c r="AJ8646" s="182"/>
    </row>
    <row r="8647" spans="36:36">
      <c r="AJ8647" s="182"/>
    </row>
    <row r="8648" spans="36:36">
      <c r="AJ8648" s="182"/>
    </row>
    <row r="8649" spans="36:36">
      <c r="AJ8649" s="182"/>
    </row>
    <row r="8650" spans="36:36">
      <c r="AJ8650" s="182"/>
    </row>
    <row r="8651" spans="36:36">
      <c r="AJ8651" s="182"/>
    </row>
    <row r="8652" spans="36:36">
      <c r="AJ8652" s="182"/>
    </row>
    <row r="8653" spans="36:36">
      <c r="AJ8653" s="182"/>
    </row>
    <row r="8654" spans="36:36">
      <c r="AJ8654" s="182"/>
    </row>
    <row r="8655" spans="36:36">
      <c r="AJ8655" s="182"/>
    </row>
    <row r="8656" spans="36:36">
      <c r="AJ8656" s="182"/>
    </row>
    <row r="8657" spans="36:36">
      <c r="AJ8657" s="182"/>
    </row>
    <row r="8658" spans="36:36">
      <c r="AJ8658" s="182"/>
    </row>
    <row r="8659" spans="36:36">
      <c r="AJ8659" s="182"/>
    </row>
    <row r="8660" spans="36:36">
      <c r="AJ8660" s="182"/>
    </row>
    <row r="8661" spans="36:36">
      <c r="AJ8661" s="182"/>
    </row>
    <row r="8662" spans="36:36">
      <c r="AJ8662" s="182"/>
    </row>
    <row r="8663" spans="36:36">
      <c r="AJ8663" s="182"/>
    </row>
    <row r="8664" spans="36:36">
      <c r="AJ8664" s="182"/>
    </row>
    <row r="8665" spans="36:36">
      <c r="AJ8665" s="182"/>
    </row>
    <row r="8666" spans="36:36">
      <c r="AJ8666" s="182"/>
    </row>
    <row r="8667" spans="36:36">
      <c r="AJ8667" s="182"/>
    </row>
    <row r="8668" spans="36:36">
      <c r="AJ8668" s="182"/>
    </row>
    <row r="8669" spans="36:36">
      <c r="AJ8669" s="182"/>
    </row>
    <row r="8670" spans="36:36">
      <c r="AJ8670" s="182"/>
    </row>
    <row r="8671" spans="36:36">
      <c r="AJ8671" s="182"/>
    </row>
    <row r="8672" spans="36:36">
      <c r="AJ8672" s="182"/>
    </row>
    <row r="8673" spans="36:36">
      <c r="AJ8673" s="182"/>
    </row>
    <row r="8674" spans="36:36">
      <c r="AJ8674" s="182"/>
    </row>
    <row r="8675" spans="36:36">
      <c r="AJ8675" s="182"/>
    </row>
    <row r="8676" spans="36:36">
      <c r="AJ8676" s="182"/>
    </row>
    <row r="8677" spans="36:36">
      <c r="AJ8677" s="182"/>
    </row>
    <row r="8678" spans="36:36">
      <c r="AJ8678" s="182"/>
    </row>
    <row r="8679" spans="36:36">
      <c r="AJ8679" s="182"/>
    </row>
    <row r="8680" spans="36:36">
      <c r="AJ8680" s="182"/>
    </row>
    <row r="8681" spans="36:36">
      <c r="AJ8681" s="182"/>
    </row>
    <row r="8682" spans="36:36">
      <c r="AJ8682" s="182"/>
    </row>
    <row r="8683" spans="36:36">
      <c r="AJ8683" s="182"/>
    </row>
    <row r="8684" spans="36:36">
      <c r="AJ8684" s="182"/>
    </row>
    <row r="8685" spans="36:36">
      <c r="AJ8685" s="182"/>
    </row>
    <row r="8686" spans="36:36">
      <c r="AJ8686" s="182"/>
    </row>
    <row r="8687" spans="36:36">
      <c r="AJ8687" s="182"/>
    </row>
    <row r="8688" spans="36:36">
      <c r="AJ8688" s="182"/>
    </row>
    <row r="8689" spans="36:36">
      <c r="AJ8689" s="182"/>
    </row>
    <row r="8690" spans="36:36">
      <c r="AJ8690" s="182"/>
    </row>
    <row r="8691" spans="36:36">
      <c r="AJ8691" s="182"/>
    </row>
    <row r="8692" spans="36:36">
      <c r="AJ8692" s="182"/>
    </row>
    <row r="8693" spans="36:36">
      <c r="AJ8693" s="182"/>
    </row>
    <row r="8694" spans="36:36">
      <c r="AJ8694" s="182"/>
    </row>
    <row r="8695" spans="36:36">
      <c r="AJ8695" s="182"/>
    </row>
    <row r="8696" spans="36:36">
      <c r="AJ8696" s="182"/>
    </row>
    <row r="8697" spans="36:36">
      <c r="AJ8697" s="182"/>
    </row>
    <row r="8698" spans="36:36">
      <c r="AJ8698" s="182"/>
    </row>
    <row r="8699" spans="36:36">
      <c r="AJ8699" s="182"/>
    </row>
    <row r="8700" spans="36:36">
      <c r="AJ8700" s="182"/>
    </row>
    <row r="8701" spans="36:36">
      <c r="AJ8701" s="182"/>
    </row>
    <row r="8702" spans="36:36">
      <c r="AJ8702" s="182"/>
    </row>
    <row r="8703" spans="36:36">
      <c r="AJ8703" s="182"/>
    </row>
    <row r="8704" spans="36:36">
      <c r="AJ8704" s="182"/>
    </row>
    <row r="8705" spans="36:36">
      <c r="AJ8705" s="182"/>
    </row>
    <row r="8706" spans="36:36">
      <c r="AJ8706" s="182"/>
    </row>
    <row r="8707" spans="36:36">
      <c r="AJ8707" s="182"/>
    </row>
    <row r="8708" spans="36:36">
      <c r="AJ8708" s="182"/>
    </row>
    <row r="8709" spans="36:36">
      <c r="AJ8709" s="182"/>
    </row>
    <row r="8710" spans="36:36">
      <c r="AJ8710" s="182"/>
    </row>
    <row r="8711" spans="36:36">
      <c r="AJ8711" s="182"/>
    </row>
    <row r="8712" spans="36:36">
      <c r="AJ8712" s="182"/>
    </row>
    <row r="8713" spans="36:36">
      <c r="AJ8713" s="182"/>
    </row>
    <row r="8714" spans="36:36">
      <c r="AJ8714" s="182"/>
    </row>
    <row r="8715" spans="36:36">
      <c r="AJ8715" s="182"/>
    </row>
    <row r="8716" spans="36:36">
      <c r="AJ8716" s="182"/>
    </row>
    <row r="8717" spans="36:36">
      <c r="AJ8717" s="182"/>
    </row>
    <row r="8718" spans="36:36">
      <c r="AJ8718" s="182"/>
    </row>
    <row r="8719" spans="36:36">
      <c r="AJ8719" s="182"/>
    </row>
    <row r="8720" spans="36:36">
      <c r="AJ8720" s="182"/>
    </row>
    <row r="8721" spans="36:36">
      <c r="AJ8721" s="182"/>
    </row>
    <row r="8722" spans="36:36">
      <c r="AJ8722" s="182"/>
    </row>
    <row r="8723" spans="36:36">
      <c r="AJ8723" s="182"/>
    </row>
    <row r="8724" spans="36:36">
      <c r="AJ8724" s="182"/>
    </row>
    <row r="8725" spans="36:36">
      <c r="AJ8725" s="182"/>
    </row>
    <row r="8726" spans="36:36">
      <c r="AJ8726" s="182"/>
    </row>
    <row r="8727" spans="36:36">
      <c r="AJ8727" s="182"/>
    </row>
    <row r="8728" spans="36:36">
      <c r="AJ8728" s="182"/>
    </row>
    <row r="8729" spans="36:36">
      <c r="AJ8729" s="182"/>
    </row>
    <row r="8730" spans="36:36">
      <c r="AJ8730" s="182"/>
    </row>
    <row r="8731" spans="36:36">
      <c r="AJ8731" s="182"/>
    </row>
    <row r="8732" spans="36:36">
      <c r="AJ8732" s="182"/>
    </row>
    <row r="8733" spans="36:36">
      <c r="AJ8733" s="182"/>
    </row>
    <row r="8734" spans="36:36">
      <c r="AJ8734" s="182"/>
    </row>
    <row r="8735" spans="36:36">
      <c r="AJ8735" s="182"/>
    </row>
    <row r="8736" spans="36:36">
      <c r="AJ8736" s="182"/>
    </row>
    <row r="8737" spans="36:36">
      <c r="AJ8737" s="182"/>
    </row>
    <row r="8738" spans="36:36">
      <c r="AJ8738" s="182"/>
    </row>
    <row r="8739" spans="36:36">
      <c r="AJ8739" s="182"/>
    </row>
    <row r="8740" spans="36:36">
      <c r="AJ8740" s="182"/>
    </row>
    <row r="8741" spans="36:36">
      <c r="AJ8741" s="182"/>
    </row>
    <row r="8742" spans="36:36">
      <c r="AJ8742" s="182"/>
    </row>
    <row r="8743" spans="36:36">
      <c r="AJ8743" s="182"/>
    </row>
    <row r="8744" spans="36:36">
      <c r="AJ8744" s="182"/>
    </row>
    <row r="8745" spans="36:36">
      <c r="AJ8745" s="182"/>
    </row>
    <row r="8746" spans="36:36">
      <c r="AJ8746" s="182"/>
    </row>
    <row r="8747" spans="36:36">
      <c r="AJ8747" s="182"/>
    </row>
    <row r="8748" spans="36:36">
      <c r="AJ8748" s="182"/>
    </row>
    <row r="8749" spans="36:36">
      <c r="AJ8749" s="182"/>
    </row>
    <row r="8750" spans="36:36">
      <c r="AJ8750" s="182"/>
    </row>
    <row r="8751" spans="36:36">
      <c r="AJ8751" s="182"/>
    </row>
    <row r="8752" spans="36:36">
      <c r="AJ8752" s="182"/>
    </row>
    <row r="8753" spans="36:36">
      <c r="AJ8753" s="182"/>
    </row>
    <row r="8754" spans="36:36">
      <c r="AJ8754" s="182"/>
    </row>
    <row r="8755" spans="36:36">
      <c r="AJ8755" s="182"/>
    </row>
    <row r="8756" spans="36:36">
      <c r="AJ8756" s="182"/>
    </row>
    <row r="8757" spans="36:36">
      <c r="AJ8757" s="182"/>
    </row>
    <row r="8758" spans="36:36">
      <c r="AJ8758" s="182"/>
    </row>
    <row r="8759" spans="36:36">
      <c r="AJ8759" s="182"/>
    </row>
    <row r="8760" spans="36:36">
      <c r="AJ8760" s="182"/>
    </row>
    <row r="8761" spans="36:36">
      <c r="AJ8761" s="182"/>
    </row>
    <row r="8762" spans="36:36">
      <c r="AJ8762" s="182"/>
    </row>
    <row r="8763" spans="36:36">
      <c r="AJ8763" s="182"/>
    </row>
    <row r="8764" spans="36:36">
      <c r="AJ8764" s="182"/>
    </row>
    <row r="8765" spans="36:36">
      <c r="AJ8765" s="182"/>
    </row>
    <row r="8766" spans="36:36">
      <c r="AJ8766" s="182"/>
    </row>
    <row r="8767" spans="36:36">
      <c r="AJ8767" s="182"/>
    </row>
    <row r="8768" spans="36:36">
      <c r="AJ8768" s="182"/>
    </row>
    <row r="8769" spans="36:36">
      <c r="AJ8769" s="182"/>
    </row>
    <row r="8770" spans="36:36">
      <c r="AJ8770" s="182"/>
    </row>
    <row r="8771" spans="36:36">
      <c r="AJ8771" s="182"/>
    </row>
    <row r="8772" spans="36:36">
      <c r="AJ8772" s="182"/>
    </row>
    <row r="8773" spans="36:36">
      <c r="AJ8773" s="182"/>
    </row>
    <row r="8774" spans="36:36">
      <c r="AJ8774" s="182"/>
    </row>
    <row r="8775" spans="36:36">
      <c r="AJ8775" s="182"/>
    </row>
    <row r="8776" spans="36:36">
      <c r="AJ8776" s="182"/>
    </row>
    <row r="8777" spans="36:36">
      <c r="AJ8777" s="182"/>
    </row>
    <row r="8778" spans="36:36">
      <c r="AJ8778" s="182"/>
    </row>
    <row r="8779" spans="36:36">
      <c r="AJ8779" s="182"/>
    </row>
    <row r="8780" spans="36:36">
      <c r="AJ8780" s="182"/>
    </row>
    <row r="8781" spans="36:36">
      <c r="AJ8781" s="182"/>
    </row>
    <row r="8782" spans="36:36">
      <c r="AJ8782" s="182"/>
    </row>
    <row r="8783" spans="36:36">
      <c r="AJ8783" s="182"/>
    </row>
    <row r="8784" spans="36:36">
      <c r="AJ8784" s="182"/>
    </row>
    <row r="8785" spans="36:36">
      <c r="AJ8785" s="182"/>
    </row>
    <row r="8786" spans="36:36">
      <c r="AJ8786" s="182"/>
    </row>
    <row r="8787" spans="36:36">
      <c r="AJ8787" s="182"/>
    </row>
    <row r="8788" spans="36:36">
      <c r="AJ8788" s="182"/>
    </row>
    <row r="8789" spans="36:36">
      <c r="AJ8789" s="182"/>
    </row>
    <row r="8790" spans="36:36">
      <c r="AJ8790" s="182"/>
    </row>
    <row r="8791" spans="36:36">
      <c r="AJ8791" s="182"/>
    </row>
    <row r="8792" spans="36:36">
      <c r="AJ8792" s="182"/>
    </row>
    <row r="8793" spans="36:36">
      <c r="AJ8793" s="182"/>
    </row>
    <row r="8794" spans="36:36">
      <c r="AJ8794" s="182"/>
    </row>
    <row r="8795" spans="36:36">
      <c r="AJ8795" s="182"/>
    </row>
    <row r="8796" spans="36:36">
      <c r="AJ8796" s="182"/>
    </row>
    <row r="8797" spans="36:36">
      <c r="AJ8797" s="182"/>
    </row>
    <row r="8798" spans="36:36">
      <c r="AJ8798" s="182"/>
    </row>
    <row r="8799" spans="36:36">
      <c r="AJ8799" s="182"/>
    </row>
    <row r="8800" spans="36:36">
      <c r="AJ8800" s="182"/>
    </row>
    <row r="8801" spans="36:36">
      <c r="AJ8801" s="182"/>
    </row>
    <row r="8802" spans="36:36">
      <c r="AJ8802" s="182"/>
    </row>
    <row r="8803" spans="36:36">
      <c r="AJ8803" s="182"/>
    </row>
    <row r="8804" spans="36:36">
      <c r="AJ8804" s="182"/>
    </row>
    <row r="8805" spans="36:36">
      <c r="AJ8805" s="182"/>
    </row>
    <row r="8806" spans="36:36">
      <c r="AJ8806" s="182"/>
    </row>
    <row r="8807" spans="36:36">
      <c r="AJ8807" s="182"/>
    </row>
    <row r="8808" spans="36:36">
      <c r="AJ8808" s="182"/>
    </row>
    <row r="8809" spans="36:36">
      <c r="AJ8809" s="182"/>
    </row>
    <row r="8810" spans="36:36">
      <c r="AJ8810" s="182"/>
    </row>
    <row r="8811" spans="36:36">
      <c r="AJ8811" s="182"/>
    </row>
    <row r="8812" spans="36:36">
      <c r="AJ8812" s="182"/>
    </row>
    <row r="8813" spans="36:36">
      <c r="AJ8813" s="182"/>
    </row>
    <row r="8814" spans="36:36">
      <c r="AJ8814" s="182"/>
    </row>
    <row r="8815" spans="36:36">
      <c r="AJ8815" s="182"/>
    </row>
    <row r="8816" spans="36:36">
      <c r="AJ8816" s="182"/>
    </row>
    <row r="8817" spans="36:36">
      <c r="AJ8817" s="182"/>
    </row>
    <row r="8818" spans="36:36">
      <c r="AJ8818" s="182"/>
    </row>
    <row r="8819" spans="36:36">
      <c r="AJ8819" s="182"/>
    </row>
    <row r="8820" spans="36:36">
      <c r="AJ8820" s="182"/>
    </row>
    <row r="8821" spans="36:36">
      <c r="AJ8821" s="182"/>
    </row>
    <row r="8822" spans="36:36">
      <c r="AJ8822" s="182"/>
    </row>
    <row r="8823" spans="36:36">
      <c r="AJ8823" s="182"/>
    </row>
    <row r="8824" spans="36:36">
      <c r="AJ8824" s="182"/>
    </row>
    <row r="8825" spans="36:36">
      <c r="AJ8825" s="182"/>
    </row>
    <row r="8826" spans="36:36">
      <c r="AJ8826" s="182"/>
    </row>
    <row r="8827" spans="36:36">
      <c r="AJ8827" s="182"/>
    </row>
    <row r="8828" spans="36:36">
      <c r="AJ8828" s="182"/>
    </row>
    <row r="8829" spans="36:36">
      <c r="AJ8829" s="182"/>
    </row>
    <row r="8830" spans="36:36">
      <c r="AJ8830" s="182"/>
    </row>
    <row r="8831" spans="36:36">
      <c r="AJ8831" s="182"/>
    </row>
    <row r="8832" spans="36:36">
      <c r="AJ8832" s="182"/>
    </row>
    <row r="8833" spans="36:36">
      <c r="AJ8833" s="182"/>
    </row>
    <row r="8834" spans="36:36">
      <c r="AJ8834" s="182"/>
    </row>
    <row r="8835" spans="36:36">
      <c r="AJ8835" s="182"/>
    </row>
    <row r="8836" spans="36:36">
      <c r="AJ8836" s="182"/>
    </row>
    <row r="8837" spans="36:36">
      <c r="AJ8837" s="182"/>
    </row>
    <row r="8838" spans="36:36">
      <c r="AJ8838" s="182"/>
    </row>
    <row r="8839" spans="36:36">
      <c r="AJ8839" s="182"/>
    </row>
    <row r="8840" spans="36:36">
      <c r="AJ8840" s="182"/>
    </row>
    <row r="8841" spans="36:36">
      <c r="AJ8841" s="182"/>
    </row>
    <row r="8842" spans="36:36">
      <c r="AJ8842" s="182"/>
    </row>
    <row r="8843" spans="36:36">
      <c r="AJ8843" s="182"/>
    </row>
    <row r="8844" spans="36:36">
      <c r="AJ8844" s="182"/>
    </row>
    <row r="8845" spans="36:36">
      <c r="AJ8845" s="182"/>
    </row>
    <row r="8846" spans="36:36">
      <c r="AJ8846" s="182"/>
    </row>
    <row r="8847" spans="36:36">
      <c r="AJ8847" s="182"/>
    </row>
    <row r="8848" spans="36:36">
      <c r="AJ8848" s="182"/>
    </row>
    <row r="8849" spans="36:36">
      <c r="AJ8849" s="182"/>
    </row>
    <row r="8850" spans="36:36">
      <c r="AJ8850" s="182"/>
    </row>
    <row r="8851" spans="36:36">
      <c r="AJ8851" s="182"/>
    </row>
    <row r="8852" spans="36:36">
      <c r="AJ8852" s="182"/>
    </row>
    <row r="8853" spans="36:36">
      <c r="AJ8853" s="182"/>
    </row>
    <row r="8854" spans="36:36">
      <c r="AJ8854" s="182"/>
    </row>
    <row r="8855" spans="36:36">
      <c r="AJ8855" s="182"/>
    </row>
    <row r="8856" spans="36:36">
      <c r="AJ8856" s="182"/>
    </row>
    <row r="8857" spans="36:36">
      <c r="AJ8857" s="182"/>
    </row>
    <row r="8858" spans="36:36">
      <c r="AJ8858" s="182"/>
    </row>
    <row r="8859" spans="36:36">
      <c r="AJ8859" s="182"/>
    </row>
    <row r="8860" spans="36:36">
      <c r="AJ8860" s="182"/>
    </row>
    <row r="8861" spans="36:36">
      <c r="AJ8861" s="182"/>
    </row>
    <row r="8862" spans="36:36">
      <c r="AJ8862" s="182"/>
    </row>
    <row r="8863" spans="36:36">
      <c r="AJ8863" s="182"/>
    </row>
    <row r="8864" spans="36:36">
      <c r="AJ8864" s="182"/>
    </row>
    <row r="8865" spans="36:36">
      <c r="AJ8865" s="182"/>
    </row>
    <row r="8866" spans="36:36">
      <c r="AJ8866" s="182"/>
    </row>
    <row r="8867" spans="36:36">
      <c r="AJ8867" s="182"/>
    </row>
    <row r="8868" spans="36:36">
      <c r="AJ8868" s="182"/>
    </row>
    <row r="8869" spans="36:36">
      <c r="AJ8869" s="182"/>
    </row>
    <row r="8870" spans="36:36">
      <c r="AJ8870" s="182"/>
    </row>
    <row r="8871" spans="36:36">
      <c r="AJ8871" s="182"/>
    </row>
    <row r="8872" spans="36:36">
      <c r="AJ8872" s="182"/>
    </row>
    <row r="8873" spans="36:36">
      <c r="AJ8873" s="182"/>
    </row>
    <row r="8874" spans="36:36">
      <c r="AJ8874" s="182"/>
    </row>
    <row r="8875" spans="36:36">
      <c r="AJ8875" s="182"/>
    </row>
    <row r="8876" spans="36:36">
      <c r="AJ8876" s="182"/>
    </row>
    <row r="8877" spans="36:36">
      <c r="AJ8877" s="182"/>
    </row>
    <row r="8878" spans="36:36">
      <c r="AJ8878" s="182"/>
    </row>
    <row r="8879" spans="36:36">
      <c r="AJ8879" s="182"/>
    </row>
    <row r="8880" spans="36:36">
      <c r="AJ8880" s="182"/>
    </row>
    <row r="8881" spans="36:36">
      <c r="AJ8881" s="182"/>
    </row>
    <row r="8882" spans="36:36">
      <c r="AJ8882" s="182"/>
    </row>
    <row r="8883" spans="36:36">
      <c r="AJ8883" s="182"/>
    </row>
    <row r="8884" spans="36:36">
      <c r="AJ8884" s="182"/>
    </row>
    <row r="8885" spans="36:36">
      <c r="AJ8885" s="182"/>
    </row>
    <row r="8886" spans="36:36">
      <c r="AJ8886" s="182"/>
    </row>
    <row r="8887" spans="36:36">
      <c r="AJ8887" s="182"/>
    </row>
    <row r="8888" spans="36:36">
      <c r="AJ8888" s="182"/>
    </row>
    <row r="8889" spans="36:36">
      <c r="AJ8889" s="182"/>
    </row>
    <row r="8890" spans="36:36">
      <c r="AJ8890" s="182"/>
    </row>
    <row r="8891" spans="36:36">
      <c r="AJ8891" s="182"/>
    </row>
    <row r="8892" spans="36:36">
      <c r="AJ8892" s="182"/>
    </row>
    <row r="8893" spans="36:36">
      <c r="AJ8893" s="182"/>
    </row>
    <row r="8894" spans="36:36">
      <c r="AJ8894" s="182"/>
    </row>
    <row r="8895" spans="36:36">
      <c r="AJ8895" s="182"/>
    </row>
    <row r="8896" spans="36:36">
      <c r="AJ8896" s="182"/>
    </row>
    <row r="8897" spans="36:36">
      <c r="AJ8897" s="182"/>
    </row>
    <row r="8898" spans="36:36">
      <c r="AJ8898" s="182"/>
    </row>
    <row r="8899" spans="36:36">
      <c r="AJ8899" s="182"/>
    </row>
    <row r="8900" spans="36:36">
      <c r="AJ8900" s="182"/>
    </row>
    <row r="8901" spans="36:36">
      <c r="AJ8901" s="182"/>
    </row>
    <row r="8902" spans="36:36">
      <c r="AJ8902" s="182"/>
    </row>
    <row r="8903" spans="36:36">
      <c r="AJ8903" s="182"/>
    </row>
    <row r="8904" spans="36:36">
      <c r="AJ8904" s="182"/>
    </row>
    <row r="8905" spans="36:36">
      <c r="AJ8905" s="182"/>
    </row>
    <row r="8906" spans="36:36">
      <c r="AJ8906" s="182"/>
    </row>
    <row r="8907" spans="36:36">
      <c r="AJ8907" s="182"/>
    </row>
    <row r="8908" spans="36:36">
      <c r="AJ8908" s="182"/>
    </row>
    <row r="8909" spans="36:36">
      <c r="AJ8909" s="182"/>
    </row>
    <row r="8910" spans="36:36">
      <c r="AJ8910" s="182"/>
    </row>
    <row r="8911" spans="36:36">
      <c r="AJ8911" s="182"/>
    </row>
    <row r="8912" spans="36:36">
      <c r="AJ8912" s="182"/>
    </row>
    <row r="8913" spans="36:36">
      <c r="AJ8913" s="182"/>
    </row>
    <row r="8914" spans="36:36">
      <c r="AJ8914" s="182"/>
    </row>
    <row r="8915" spans="36:36">
      <c r="AJ8915" s="182"/>
    </row>
    <row r="8916" spans="36:36">
      <c r="AJ8916" s="182"/>
    </row>
    <row r="8917" spans="36:36">
      <c r="AJ8917" s="182"/>
    </row>
    <row r="8918" spans="36:36">
      <c r="AJ8918" s="182"/>
    </row>
    <row r="8919" spans="36:36">
      <c r="AJ8919" s="182"/>
    </row>
    <row r="8920" spans="36:36">
      <c r="AJ8920" s="182"/>
    </row>
    <row r="8921" spans="36:36">
      <c r="AJ8921" s="182"/>
    </row>
    <row r="8922" spans="36:36">
      <c r="AJ8922" s="182"/>
    </row>
    <row r="8923" spans="36:36">
      <c r="AJ8923" s="182"/>
    </row>
    <row r="8924" spans="36:36">
      <c r="AJ8924" s="182"/>
    </row>
    <row r="8925" spans="36:36">
      <c r="AJ8925" s="182"/>
    </row>
    <row r="8926" spans="36:36">
      <c r="AJ8926" s="182"/>
    </row>
    <row r="8927" spans="36:36">
      <c r="AJ8927" s="182"/>
    </row>
    <row r="8928" spans="36:36">
      <c r="AJ8928" s="182"/>
    </row>
    <row r="8929" spans="36:36">
      <c r="AJ8929" s="182"/>
    </row>
    <row r="8930" spans="36:36">
      <c r="AJ8930" s="182"/>
    </row>
    <row r="8931" spans="36:36">
      <c r="AJ8931" s="182"/>
    </row>
    <row r="8932" spans="36:36">
      <c r="AJ8932" s="182"/>
    </row>
    <row r="8933" spans="36:36">
      <c r="AJ8933" s="182"/>
    </row>
    <row r="8934" spans="36:36">
      <c r="AJ8934" s="182"/>
    </row>
    <row r="8935" spans="36:36">
      <c r="AJ8935" s="182"/>
    </row>
    <row r="8936" spans="36:36">
      <c r="AJ8936" s="182"/>
    </row>
    <row r="8937" spans="36:36">
      <c r="AJ8937" s="182"/>
    </row>
    <row r="8938" spans="36:36">
      <c r="AJ8938" s="182"/>
    </row>
    <row r="8939" spans="36:36">
      <c r="AJ8939" s="182"/>
    </row>
    <row r="8940" spans="36:36">
      <c r="AJ8940" s="182"/>
    </row>
    <row r="8941" spans="36:36">
      <c r="AJ8941" s="182"/>
    </row>
    <row r="8942" spans="36:36">
      <c r="AJ8942" s="182"/>
    </row>
    <row r="8943" spans="36:36">
      <c r="AJ8943" s="182"/>
    </row>
    <row r="8944" spans="36:36">
      <c r="AJ8944" s="182"/>
    </row>
    <row r="8945" spans="36:36">
      <c r="AJ8945" s="182"/>
    </row>
    <row r="8946" spans="36:36">
      <c r="AJ8946" s="182"/>
    </row>
    <row r="8947" spans="36:36">
      <c r="AJ8947" s="182"/>
    </row>
    <row r="8948" spans="36:36">
      <c r="AJ8948" s="182"/>
    </row>
    <row r="8949" spans="36:36">
      <c r="AJ8949" s="182"/>
    </row>
    <row r="8950" spans="36:36">
      <c r="AJ8950" s="182"/>
    </row>
    <row r="8951" spans="36:36">
      <c r="AJ8951" s="182"/>
    </row>
    <row r="8952" spans="36:36">
      <c r="AJ8952" s="182"/>
    </row>
    <row r="8953" spans="36:36">
      <c r="AJ8953" s="182"/>
    </row>
    <row r="8954" spans="36:36">
      <c r="AJ8954" s="182"/>
    </row>
    <row r="8955" spans="36:36">
      <c r="AJ8955" s="182"/>
    </row>
    <row r="8956" spans="36:36">
      <c r="AJ8956" s="182"/>
    </row>
    <row r="8957" spans="36:36">
      <c r="AJ8957" s="182"/>
    </row>
    <row r="8958" spans="36:36">
      <c r="AJ8958" s="182"/>
    </row>
    <row r="8959" spans="36:36">
      <c r="AJ8959" s="182"/>
    </row>
    <row r="8960" spans="36:36">
      <c r="AJ8960" s="182"/>
    </row>
    <row r="8961" spans="36:36">
      <c r="AJ8961" s="182"/>
    </row>
    <row r="8962" spans="36:36">
      <c r="AJ8962" s="182"/>
    </row>
    <row r="8963" spans="36:36">
      <c r="AJ8963" s="182"/>
    </row>
    <row r="8964" spans="36:36">
      <c r="AJ8964" s="182"/>
    </row>
    <row r="8965" spans="36:36">
      <c r="AJ8965" s="182"/>
    </row>
    <row r="8966" spans="36:36">
      <c r="AJ8966" s="182"/>
    </row>
    <row r="8967" spans="36:36">
      <c r="AJ8967" s="182"/>
    </row>
    <row r="8968" spans="36:36">
      <c r="AJ8968" s="182"/>
    </row>
    <row r="8969" spans="36:36">
      <c r="AJ8969" s="182"/>
    </row>
    <row r="8970" spans="36:36">
      <c r="AJ8970" s="182"/>
    </row>
    <row r="8971" spans="36:36">
      <c r="AJ8971" s="182"/>
    </row>
    <row r="8972" spans="36:36">
      <c r="AJ8972" s="182"/>
    </row>
    <row r="8973" spans="36:36">
      <c r="AJ8973" s="182"/>
    </row>
    <row r="8974" spans="36:36">
      <c r="AJ8974" s="182"/>
    </row>
    <row r="8975" spans="36:36">
      <c r="AJ8975" s="182"/>
    </row>
    <row r="8976" spans="36:36">
      <c r="AJ8976" s="182"/>
    </row>
    <row r="8977" spans="36:36">
      <c r="AJ8977" s="182"/>
    </row>
    <row r="8978" spans="36:36">
      <c r="AJ8978" s="182"/>
    </row>
    <row r="8979" spans="36:36">
      <c r="AJ8979" s="182"/>
    </row>
    <row r="8980" spans="36:36">
      <c r="AJ8980" s="182"/>
    </row>
    <row r="8981" spans="36:36">
      <c r="AJ8981" s="182"/>
    </row>
    <row r="8982" spans="36:36">
      <c r="AJ8982" s="182"/>
    </row>
    <row r="8983" spans="36:36">
      <c r="AJ8983" s="182"/>
    </row>
    <row r="8984" spans="36:36">
      <c r="AJ8984" s="182"/>
    </row>
    <row r="8985" spans="36:36">
      <c r="AJ8985" s="182"/>
    </row>
    <row r="8986" spans="36:36">
      <c r="AJ8986" s="182"/>
    </row>
    <row r="8987" spans="36:36">
      <c r="AJ8987" s="182"/>
    </row>
    <row r="8988" spans="36:36">
      <c r="AJ8988" s="182"/>
    </row>
    <row r="8989" spans="36:36">
      <c r="AJ8989" s="182"/>
    </row>
    <row r="8990" spans="36:36">
      <c r="AJ8990" s="182"/>
    </row>
    <row r="8991" spans="36:36">
      <c r="AJ8991" s="182"/>
    </row>
    <row r="8992" spans="36:36">
      <c r="AJ8992" s="182"/>
    </row>
    <row r="8993" spans="36:36">
      <c r="AJ8993" s="182"/>
    </row>
    <row r="8994" spans="36:36">
      <c r="AJ8994" s="182"/>
    </row>
    <row r="8995" spans="36:36">
      <c r="AJ8995" s="182"/>
    </row>
    <row r="8996" spans="36:36">
      <c r="AJ8996" s="182"/>
    </row>
    <row r="8997" spans="36:36">
      <c r="AJ8997" s="182"/>
    </row>
    <row r="8998" spans="36:36">
      <c r="AJ8998" s="182"/>
    </row>
    <row r="8999" spans="36:36">
      <c r="AJ8999" s="182"/>
    </row>
    <row r="9000" spans="36:36">
      <c r="AJ9000" s="182"/>
    </row>
    <row r="9001" spans="36:36">
      <c r="AJ9001" s="182"/>
    </row>
    <row r="9002" spans="36:36">
      <c r="AJ9002" s="182"/>
    </row>
    <row r="9003" spans="36:36">
      <c r="AJ9003" s="182"/>
    </row>
    <row r="9004" spans="36:36">
      <c r="AJ9004" s="182"/>
    </row>
    <row r="9005" spans="36:36">
      <c r="AJ9005" s="182"/>
    </row>
    <row r="9006" spans="36:36">
      <c r="AJ9006" s="182"/>
    </row>
    <row r="9007" spans="36:36">
      <c r="AJ9007" s="182"/>
    </row>
    <row r="9008" spans="36:36">
      <c r="AJ9008" s="182"/>
    </row>
    <row r="9009" spans="36:36">
      <c r="AJ9009" s="182"/>
    </row>
    <row r="9010" spans="36:36">
      <c r="AJ9010" s="182"/>
    </row>
    <row r="9011" spans="36:36">
      <c r="AJ9011" s="182"/>
    </row>
    <row r="9012" spans="36:36">
      <c r="AJ9012" s="182"/>
    </row>
    <row r="9013" spans="36:36">
      <c r="AJ9013" s="182"/>
    </row>
    <row r="9014" spans="36:36">
      <c r="AJ9014" s="182"/>
    </row>
    <row r="9015" spans="36:36">
      <c r="AJ9015" s="182"/>
    </row>
    <row r="9016" spans="36:36">
      <c r="AJ9016" s="182"/>
    </row>
    <row r="9017" spans="36:36">
      <c r="AJ9017" s="182"/>
    </row>
    <row r="9018" spans="36:36">
      <c r="AJ9018" s="182"/>
    </row>
    <row r="9019" spans="36:36">
      <c r="AJ9019" s="182"/>
    </row>
    <row r="9020" spans="36:36">
      <c r="AJ9020" s="182"/>
    </row>
    <row r="9021" spans="36:36">
      <c r="AJ9021" s="182"/>
    </row>
    <row r="9022" spans="36:36">
      <c r="AJ9022" s="182"/>
    </row>
    <row r="9023" spans="36:36">
      <c r="AJ9023" s="182"/>
    </row>
    <row r="9024" spans="36:36">
      <c r="AJ9024" s="182"/>
    </row>
    <row r="9025" spans="36:36">
      <c r="AJ9025" s="182"/>
    </row>
    <row r="9026" spans="36:36">
      <c r="AJ9026" s="182"/>
    </row>
    <row r="9027" spans="36:36">
      <c r="AJ9027" s="182"/>
    </row>
    <row r="9028" spans="36:36">
      <c r="AJ9028" s="182"/>
    </row>
    <row r="9029" spans="36:36">
      <c r="AJ9029" s="182"/>
    </row>
    <row r="9030" spans="36:36">
      <c r="AJ9030" s="182"/>
    </row>
    <row r="9031" spans="36:36">
      <c r="AJ9031" s="182"/>
    </row>
    <row r="9032" spans="36:36">
      <c r="AJ9032" s="182"/>
    </row>
    <row r="9033" spans="36:36">
      <c r="AJ9033" s="182"/>
    </row>
    <row r="9034" spans="36:36">
      <c r="AJ9034" s="182"/>
    </row>
    <row r="9035" spans="36:36">
      <c r="AJ9035" s="182"/>
    </row>
    <row r="9036" spans="36:36">
      <c r="AJ9036" s="182"/>
    </row>
    <row r="9037" spans="36:36">
      <c r="AJ9037" s="182"/>
    </row>
    <row r="9038" spans="36:36">
      <c r="AJ9038" s="182"/>
    </row>
    <row r="9039" spans="36:36">
      <c r="AJ9039" s="182"/>
    </row>
    <row r="9040" spans="36:36">
      <c r="AJ9040" s="182"/>
    </row>
    <row r="9041" spans="36:36">
      <c r="AJ9041" s="182"/>
    </row>
    <row r="9042" spans="36:36">
      <c r="AJ9042" s="182"/>
    </row>
    <row r="9043" spans="36:36">
      <c r="AJ9043" s="182"/>
    </row>
    <row r="9044" spans="36:36">
      <c r="AJ9044" s="182"/>
    </row>
    <row r="9045" spans="36:36">
      <c r="AJ9045" s="182"/>
    </row>
    <row r="9046" spans="36:36">
      <c r="AJ9046" s="182"/>
    </row>
    <row r="9047" spans="36:36">
      <c r="AJ9047" s="182"/>
    </row>
    <row r="9048" spans="36:36">
      <c r="AJ9048" s="182"/>
    </row>
    <row r="9049" spans="36:36">
      <c r="AJ9049" s="182"/>
    </row>
    <row r="9050" spans="36:36">
      <c r="AJ9050" s="182"/>
    </row>
    <row r="9051" spans="36:36">
      <c r="AJ9051" s="182"/>
    </row>
    <row r="9052" spans="36:36">
      <c r="AJ9052" s="182"/>
    </row>
    <row r="9053" spans="36:36">
      <c r="AJ9053" s="182"/>
    </row>
    <row r="9054" spans="36:36">
      <c r="AJ9054" s="182"/>
    </row>
    <row r="9055" spans="36:36">
      <c r="AJ9055" s="182"/>
    </row>
    <row r="9056" spans="36:36">
      <c r="AJ9056" s="182"/>
    </row>
    <row r="9057" spans="36:36">
      <c r="AJ9057" s="182"/>
    </row>
    <row r="9058" spans="36:36">
      <c r="AJ9058" s="182"/>
    </row>
    <row r="9059" spans="36:36">
      <c r="AJ9059" s="182"/>
    </row>
    <row r="9060" spans="36:36">
      <c r="AJ9060" s="182"/>
    </row>
    <row r="9061" spans="36:36">
      <c r="AJ9061" s="182"/>
    </row>
    <row r="9062" spans="36:36">
      <c r="AJ9062" s="182"/>
    </row>
    <row r="9063" spans="36:36">
      <c r="AJ9063" s="182"/>
    </row>
    <row r="9064" spans="36:36">
      <c r="AJ9064" s="182"/>
    </row>
    <row r="9065" spans="36:36">
      <c r="AJ9065" s="182"/>
    </row>
    <row r="9066" spans="36:36">
      <c r="AJ9066" s="182"/>
    </row>
    <row r="9067" spans="36:36">
      <c r="AJ9067" s="182"/>
    </row>
    <row r="9068" spans="36:36">
      <c r="AJ9068" s="182"/>
    </row>
    <row r="9069" spans="36:36">
      <c r="AJ9069" s="182"/>
    </row>
    <row r="9070" spans="36:36">
      <c r="AJ9070" s="182"/>
    </row>
    <row r="9071" spans="36:36">
      <c r="AJ9071" s="182"/>
    </row>
    <row r="9072" spans="36:36">
      <c r="AJ9072" s="182"/>
    </row>
    <row r="9073" spans="36:36">
      <c r="AJ9073" s="182"/>
    </row>
    <row r="9074" spans="36:36">
      <c r="AJ9074" s="182"/>
    </row>
    <row r="9075" spans="36:36">
      <c r="AJ9075" s="182"/>
    </row>
    <row r="9076" spans="36:36">
      <c r="AJ9076" s="182"/>
    </row>
    <row r="9077" spans="36:36">
      <c r="AJ9077" s="182"/>
    </row>
    <row r="9078" spans="36:36">
      <c r="AJ9078" s="182"/>
    </row>
    <row r="9079" spans="36:36">
      <c r="AJ9079" s="182"/>
    </row>
    <row r="9080" spans="36:36">
      <c r="AJ9080" s="182"/>
    </row>
    <row r="9081" spans="36:36">
      <c r="AJ9081" s="182"/>
    </row>
    <row r="9082" spans="36:36">
      <c r="AJ9082" s="182"/>
    </row>
    <row r="9083" spans="36:36">
      <c r="AJ9083" s="182"/>
    </row>
    <row r="9084" spans="36:36">
      <c r="AJ9084" s="182"/>
    </row>
    <row r="9085" spans="36:36">
      <c r="AJ9085" s="182"/>
    </row>
    <row r="9086" spans="36:36">
      <c r="AJ9086" s="182"/>
    </row>
    <row r="9087" spans="36:36">
      <c r="AJ9087" s="182"/>
    </row>
    <row r="9088" spans="36:36">
      <c r="AJ9088" s="182"/>
    </row>
    <row r="9089" spans="36:36">
      <c r="AJ9089" s="182"/>
    </row>
    <row r="9090" spans="36:36">
      <c r="AJ9090" s="182"/>
    </row>
    <row r="9091" spans="36:36">
      <c r="AJ9091" s="182"/>
    </row>
    <row r="9092" spans="36:36">
      <c r="AJ9092" s="182"/>
    </row>
    <row r="9093" spans="36:36">
      <c r="AJ9093" s="182"/>
    </row>
    <row r="9094" spans="36:36">
      <c r="AJ9094" s="182"/>
    </row>
    <row r="9095" spans="36:36">
      <c r="AJ9095" s="182"/>
    </row>
    <row r="9096" spans="36:36">
      <c r="AJ9096" s="182"/>
    </row>
    <row r="9097" spans="36:36">
      <c r="AJ9097" s="182"/>
    </row>
    <row r="9098" spans="36:36">
      <c r="AJ9098" s="182"/>
    </row>
    <row r="9099" spans="36:36">
      <c r="AJ9099" s="182"/>
    </row>
    <row r="9100" spans="36:36">
      <c r="AJ9100" s="182"/>
    </row>
    <row r="9101" spans="36:36">
      <c r="AJ9101" s="182"/>
    </row>
    <row r="9102" spans="36:36">
      <c r="AJ9102" s="182"/>
    </row>
    <row r="9103" spans="36:36">
      <c r="AJ9103" s="182"/>
    </row>
    <row r="9104" spans="36:36">
      <c r="AJ9104" s="182"/>
    </row>
    <row r="9105" spans="36:36">
      <c r="AJ9105" s="182"/>
    </row>
    <row r="9106" spans="36:36">
      <c r="AJ9106" s="182"/>
    </row>
    <row r="9107" spans="36:36">
      <c r="AJ9107" s="182"/>
    </row>
    <row r="9108" spans="36:36">
      <c r="AJ9108" s="182"/>
    </row>
    <row r="9109" spans="36:36">
      <c r="AJ9109" s="182"/>
    </row>
    <row r="9110" spans="36:36">
      <c r="AJ9110" s="182"/>
    </row>
    <row r="9111" spans="36:36">
      <c r="AJ9111" s="182"/>
    </row>
    <row r="9112" spans="36:36">
      <c r="AJ9112" s="182"/>
    </row>
    <row r="9113" spans="36:36">
      <c r="AJ9113" s="182"/>
    </row>
    <row r="9114" spans="36:36">
      <c r="AJ9114" s="182"/>
    </row>
    <row r="9115" spans="36:36">
      <c r="AJ9115" s="182"/>
    </row>
    <row r="9116" spans="36:36">
      <c r="AJ9116" s="182"/>
    </row>
    <row r="9117" spans="36:36">
      <c r="AJ9117" s="182"/>
    </row>
    <row r="9118" spans="36:36">
      <c r="AJ9118" s="182"/>
    </row>
    <row r="9119" spans="36:36">
      <c r="AJ9119" s="182"/>
    </row>
    <row r="9120" spans="36:36">
      <c r="AJ9120" s="182"/>
    </row>
    <row r="9121" spans="36:36">
      <c r="AJ9121" s="182"/>
    </row>
    <row r="9122" spans="36:36">
      <c r="AJ9122" s="182"/>
    </row>
    <row r="9123" spans="36:36">
      <c r="AJ9123" s="182"/>
    </row>
    <row r="9124" spans="36:36">
      <c r="AJ9124" s="182"/>
    </row>
    <row r="9125" spans="36:36">
      <c r="AJ9125" s="182"/>
    </row>
    <row r="9126" spans="36:36">
      <c r="AJ9126" s="182"/>
    </row>
    <row r="9127" spans="36:36">
      <c r="AJ9127" s="182"/>
    </row>
    <row r="9128" spans="36:36">
      <c r="AJ9128" s="182"/>
    </row>
    <row r="9129" spans="36:36">
      <c r="AJ9129" s="182"/>
    </row>
    <row r="9130" spans="36:36">
      <c r="AJ9130" s="182"/>
    </row>
    <row r="9131" spans="36:36">
      <c r="AJ9131" s="182"/>
    </row>
    <row r="9132" spans="36:36">
      <c r="AJ9132" s="182"/>
    </row>
    <row r="9133" spans="36:36">
      <c r="AJ9133" s="182"/>
    </row>
    <row r="9134" spans="36:36">
      <c r="AJ9134" s="182"/>
    </row>
    <row r="9135" spans="36:36">
      <c r="AJ9135" s="182"/>
    </row>
    <row r="9136" spans="36:36">
      <c r="AJ9136" s="182"/>
    </row>
    <row r="9137" spans="36:36">
      <c r="AJ9137" s="182"/>
    </row>
    <row r="9138" spans="36:36">
      <c r="AJ9138" s="182"/>
    </row>
    <row r="9139" spans="36:36">
      <c r="AJ9139" s="182"/>
    </row>
    <row r="9140" spans="36:36">
      <c r="AJ9140" s="182"/>
    </row>
    <row r="9141" spans="36:36">
      <c r="AJ9141" s="182"/>
    </row>
    <row r="9142" spans="36:36">
      <c r="AJ9142" s="182"/>
    </row>
    <row r="9143" spans="36:36">
      <c r="AJ9143" s="182"/>
    </row>
    <row r="9144" spans="36:36">
      <c r="AJ9144" s="182"/>
    </row>
    <row r="9145" spans="36:36">
      <c r="AJ9145" s="182"/>
    </row>
    <row r="9146" spans="36:36">
      <c r="AJ9146" s="182"/>
    </row>
    <row r="9147" spans="36:36">
      <c r="AJ9147" s="182"/>
    </row>
    <row r="9148" spans="36:36">
      <c r="AJ9148" s="182"/>
    </row>
    <row r="9149" spans="36:36">
      <c r="AJ9149" s="182"/>
    </row>
    <row r="9150" spans="36:36">
      <c r="AJ9150" s="182"/>
    </row>
    <row r="9151" spans="36:36">
      <c r="AJ9151" s="182"/>
    </row>
    <row r="9152" spans="36:36">
      <c r="AJ9152" s="182"/>
    </row>
    <row r="9153" spans="36:36">
      <c r="AJ9153" s="182"/>
    </row>
    <row r="9154" spans="36:36">
      <c r="AJ9154" s="182"/>
    </row>
    <row r="9155" spans="36:36">
      <c r="AJ9155" s="182"/>
    </row>
    <row r="9156" spans="36:36">
      <c r="AJ9156" s="182"/>
    </row>
    <row r="9157" spans="36:36">
      <c r="AJ9157" s="182"/>
    </row>
    <row r="9158" spans="36:36">
      <c r="AJ9158" s="182"/>
    </row>
    <row r="9159" spans="36:36">
      <c r="AJ9159" s="182"/>
    </row>
    <row r="9160" spans="36:36">
      <c r="AJ9160" s="182"/>
    </row>
    <row r="9161" spans="36:36">
      <c r="AJ9161" s="182"/>
    </row>
    <row r="9162" spans="36:36">
      <c r="AJ9162" s="182"/>
    </row>
    <row r="9163" spans="36:36">
      <c r="AJ9163" s="182"/>
    </row>
    <row r="9164" spans="36:36">
      <c r="AJ9164" s="182"/>
    </row>
    <row r="9165" spans="36:36">
      <c r="AJ9165" s="182"/>
    </row>
    <row r="9166" spans="36:36">
      <c r="AJ9166" s="182"/>
    </row>
    <row r="9167" spans="36:36">
      <c r="AJ9167" s="182"/>
    </row>
    <row r="9168" spans="36:36">
      <c r="AJ9168" s="182"/>
    </row>
    <row r="9169" spans="36:36">
      <c r="AJ9169" s="182"/>
    </row>
    <row r="9170" spans="36:36">
      <c r="AJ9170" s="182"/>
    </row>
    <row r="9171" spans="36:36">
      <c r="AJ9171" s="182"/>
    </row>
    <row r="9172" spans="36:36">
      <c r="AJ9172" s="182"/>
    </row>
    <row r="9173" spans="36:36">
      <c r="AJ9173" s="182"/>
    </row>
    <row r="9174" spans="36:36">
      <c r="AJ9174" s="182"/>
    </row>
    <row r="9175" spans="36:36">
      <c r="AJ9175" s="182"/>
    </row>
    <row r="9176" spans="36:36">
      <c r="AJ9176" s="182"/>
    </row>
    <row r="9177" spans="36:36">
      <c r="AJ9177" s="182"/>
    </row>
    <row r="9178" spans="36:36">
      <c r="AJ9178" s="182"/>
    </row>
    <row r="9179" spans="36:36">
      <c r="AJ9179" s="182"/>
    </row>
    <row r="9180" spans="36:36">
      <c r="AJ9180" s="182"/>
    </row>
    <row r="9181" spans="36:36">
      <c r="AJ9181" s="182"/>
    </row>
    <row r="9182" spans="36:36">
      <c r="AJ9182" s="182"/>
    </row>
    <row r="9183" spans="36:36">
      <c r="AJ9183" s="182"/>
    </row>
    <row r="9184" spans="36:36">
      <c r="AJ9184" s="182"/>
    </row>
    <row r="9185" spans="36:36">
      <c r="AJ9185" s="182"/>
    </row>
    <row r="9186" spans="36:36">
      <c r="AJ9186" s="182"/>
    </row>
    <row r="9187" spans="36:36">
      <c r="AJ9187" s="182"/>
    </row>
    <row r="9188" spans="36:36">
      <c r="AJ9188" s="182"/>
    </row>
    <row r="9189" spans="36:36">
      <c r="AJ9189" s="182"/>
    </row>
    <row r="9190" spans="36:36">
      <c r="AJ9190" s="182"/>
    </row>
    <row r="9191" spans="36:36">
      <c r="AJ9191" s="182"/>
    </row>
    <row r="9192" spans="36:36">
      <c r="AJ9192" s="182"/>
    </row>
    <row r="9193" spans="36:36">
      <c r="AJ9193" s="182"/>
    </row>
    <row r="9194" spans="36:36">
      <c r="AJ9194" s="182"/>
    </row>
    <row r="9195" spans="36:36">
      <c r="AJ9195" s="182"/>
    </row>
    <row r="9196" spans="36:36">
      <c r="AJ9196" s="182"/>
    </row>
    <row r="9197" spans="36:36">
      <c r="AJ9197" s="182"/>
    </row>
    <row r="9198" spans="36:36">
      <c r="AJ9198" s="182"/>
    </row>
    <row r="9199" spans="36:36">
      <c r="AJ9199" s="182"/>
    </row>
    <row r="9200" spans="36:36">
      <c r="AJ9200" s="182"/>
    </row>
    <row r="9201" spans="36:36">
      <c r="AJ9201" s="182"/>
    </row>
    <row r="9202" spans="36:36">
      <c r="AJ9202" s="182"/>
    </row>
    <row r="9203" spans="36:36">
      <c r="AJ9203" s="182"/>
    </row>
    <row r="9204" spans="36:36">
      <c r="AJ9204" s="182"/>
    </row>
    <row r="9205" spans="36:36">
      <c r="AJ9205" s="182"/>
    </row>
    <row r="9206" spans="36:36">
      <c r="AJ9206" s="182"/>
    </row>
    <row r="9207" spans="36:36">
      <c r="AJ9207" s="182"/>
    </row>
    <row r="9208" spans="36:36">
      <c r="AJ9208" s="182"/>
    </row>
    <row r="9209" spans="36:36">
      <c r="AJ9209" s="182"/>
    </row>
    <row r="9210" spans="36:36">
      <c r="AJ9210" s="182"/>
    </row>
    <row r="9211" spans="36:36">
      <c r="AJ9211" s="182"/>
    </row>
    <row r="9212" spans="36:36">
      <c r="AJ9212" s="182"/>
    </row>
    <row r="9213" spans="36:36">
      <c r="AJ9213" s="182"/>
    </row>
    <row r="9214" spans="36:36">
      <c r="AJ9214" s="182"/>
    </row>
    <row r="9215" spans="36:36">
      <c r="AJ9215" s="182"/>
    </row>
    <row r="9216" spans="36:36">
      <c r="AJ9216" s="182"/>
    </row>
    <row r="9217" spans="36:36">
      <c r="AJ9217" s="182"/>
    </row>
    <row r="9218" spans="36:36">
      <c r="AJ9218" s="182"/>
    </row>
    <row r="9219" spans="36:36">
      <c r="AJ9219" s="182"/>
    </row>
    <row r="9220" spans="36:36">
      <c r="AJ9220" s="182"/>
    </row>
    <row r="9221" spans="36:36">
      <c r="AJ9221" s="182"/>
    </row>
    <row r="9222" spans="36:36">
      <c r="AJ9222" s="182"/>
    </row>
    <row r="9223" spans="36:36">
      <c r="AJ9223" s="182"/>
    </row>
    <row r="9224" spans="36:36">
      <c r="AJ9224" s="182"/>
    </row>
    <row r="9225" spans="36:36">
      <c r="AJ9225" s="182"/>
    </row>
    <row r="9226" spans="36:36">
      <c r="AJ9226" s="182"/>
    </row>
    <row r="9227" spans="36:36">
      <c r="AJ9227" s="182"/>
    </row>
    <row r="9228" spans="36:36">
      <c r="AJ9228" s="182"/>
    </row>
    <row r="9229" spans="36:36">
      <c r="AJ9229" s="182"/>
    </row>
    <row r="9230" spans="36:36">
      <c r="AJ9230" s="182"/>
    </row>
    <row r="9231" spans="36:36">
      <c r="AJ9231" s="182"/>
    </row>
    <row r="9232" spans="36:36">
      <c r="AJ9232" s="182"/>
    </row>
    <row r="9233" spans="36:36">
      <c r="AJ9233" s="182"/>
    </row>
    <row r="9234" spans="36:36">
      <c r="AJ9234" s="182"/>
    </row>
    <row r="9235" spans="36:36">
      <c r="AJ9235" s="182"/>
    </row>
    <row r="9236" spans="36:36">
      <c r="AJ9236" s="182"/>
    </row>
    <row r="9237" spans="36:36">
      <c r="AJ9237" s="182"/>
    </row>
    <row r="9238" spans="36:36">
      <c r="AJ9238" s="182"/>
    </row>
    <row r="9239" spans="36:36">
      <c r="AJ9239" s="182"/>
    </row>
    <row r="9240" spans="36:36">
      <c r="AJ9240" s="182"/>
    </row>
    <row r="9241" spans="36:36">
      <c r="AJ9241" s="182"/>
    </row>
    <row r="9242" spans="36:36">
      <c r="AJ9242" s="182"/>
    </row>
    <row r="9243" spans="36:36">
      <c r="AJ9243" s="182"/>
    </row>
    <row r="9244" spans="36:36">
      <c r="AJ9244" s="182"/>
    </row>
    <row r="9245" spans="36:36">
      <c r="AJ9245" s="182"/>
    </row>
    <row r="9246" spans="36:36">
      <c r="AJ9246" s="182"/>
    </row>
    <row r="9247" spans="36:36">
      <c r="AJ9247" s="182"/>
    </row>
    <row r="9248" spans="36:36">
      <c r="AJ9248" s="182"/>
    </row>
    <row r="9249" spans="36:36">
      <c r="AJ9249" s="182"/>
    </row>
    <row r="9250" spans="36:36">
      <c r="AJ9250" s="182"/>
    </row>
    <row r="9251" spans="36:36">
      <c r="AJ9251" s="182"/>
    </row>
    <row r="9252" spans="36:36">
      <c r="AJ9252" s="182"/>
    </row>
    <row r="9253" spans="36:36">
      <c r="AJ9253" s="182"/>
    </row>
    <row r="9254" spans="36:36">
      <c r="AJ9254" s="182"/>
    </row>
    <row r="9255" spans="36:36">
      <c r="AJ9255" s="182"/>
    </row>
    <row r="9256" spans="36:36">
      <c r="AJ9256" s="182"/>
    </row>
    <row r="9257" spans="36:36">
      <c r="AJ9257" s="182"/>
    </row>
    <row r="9258" spans="36:36">
      <c r="AJ9258" s="182"/>
    </row>
    <row r="9259" spans="36:36">
      <c r="AJ9259" s="182"/>
    </row>
    <row r="9260" spans="36:36">
      <c r="AJ9260" s="182"/>
    </row>
    <row r="9261" spans="36:36">
      <c r="AJ9261" s="182"/>
    </row>
    <row r="9262" spans="36:36">
      <c r="AJ9262" s="182"/>
    </row>
    <row r="9263" spans="36:36">
      <c r="AJ9263" s="182"/>
    </row>
    <row r="9264" spans="36:36">
      <c r="AJ9264" s="182"/>
    </row>
    <row r="9265" spans="36:36">
      <c r="AJ9265" s="182"/>
    </row>
    <row r="9266" spans="36:36">
      <c r="AJ9266" s="182"/>
    </row>
    <row r="9267" spans="36:36">
      <c r="AJ9267" s="182"/>
    </row>
    <row r="9268" spans="36:36">
      <c r="AJ9268" s="182"/>
    </row>
    <row r="9269" spans="36:36">
      <c r="AJ9269" s="182"/>
    </row>
    <row r="9270" spans="36:36">
      <c r="AJ9270" s="182"/>
    </row>
    <row r="9271" spans="36:36">
      <c r="AJ9271" s="182"/>
    </row>
    <row r="9272" spans="36:36">
      <c r="AJ9272" s="182"/>
    </row>
    <row r="9273" spans="36:36">
      <c r="AJ9273" s="182"/>
    </row>
    <row r="9274" spans="36:36">
      <c r="AJ9274" s="182"/>
    </row>
    <row r="9275" spans="36:36">
      <c r="AJ9275" s="182"/>
    </row>
    <row r="9276" spans="36:36">
      <c r="AJ9276" s="182"/>
    </row>
    <row r="9277" spans="36:36">
      <c r="AJ9277" s="182"/>
    </row>
    <row r="9278" spans="36:36">
      <c r="AJ9278" s="182"/>
    </row>
    <row r="9279" spans="36:36">
      <c r="AJ9279" s="182"/>
    </row>
    <row r="9280" spans="36:36">
      <c r="AJ9280" s="182"/>
    </row>
    <row r="9281" spans="36:36">
      <c r="AJ9281" s="182"/>
    </row>
    <row r="9282" spans="36:36">
      <c r="AJ9282" s="182"/>
    </row>
    <row r="9283" spans="36:36">
      <c r="AJ9283" s="182"/>
    </row>
    <row r="9284" spans="36:36">
      <c r="AJ9284" s="182"/>
    </row>
    <row r="9285" spans="36:36">
      <c r="AJ9285" s="182"/>
    </row>
    <row r="9286" spans="36:36">
      <c r="AJ9286" s="182"/>
    </row>
    <row r="9287" spans="36:36">
      <c r="AJ9287" s="182"/>
    </row>
    <row r="9288" spans="36:36">
      <c r="AJ9288" s="182"/>
    </row>
    <row r="9289" spans="36:36">
      <c r="AJ9289" s="182"/>
    </row>
    <row r="9290" spans="36:36">
      <c r="AJ9290" s="182"/>
    </row>
    <row r="9291" spans="36:36">
      <c r="AJ9291" s="182"/>
    </row>
    <row r="9292" spans="36:36">
      <c r="AJ9292" s="182"/>
    </row>
    <row r="9293" spans="36:36">
      <c r="AJ9293" s="182"/>
    </row>
    <row r="9294" spans="36:36">
      <c r="AJ9294" s="182"/>
    </row>
    <row r="9295" spans="36:36">
      <c r="AJ9295" s="182"/>
    </row>
    <row r="9296" spans="36:36">
      <c r="AJ9296" s="182"/>
    </row>
    <row r="9297" spans="36:36">
      <c r="AJ9297" s="182"/>
    </row>
    <row r="9298" spans="36:36">
      <c r="AJ9298" s="182"/>
    </row>
    <row r="9299" spans="36:36">
      <c r="AJ9299" s="182"/>
    </row>
    <row r="9300" spans="36:36">
      <c r="AJ9300" s="182"/>
    </row>
    <row r="9301" spans="36:36">
      <c r="AJ9301" s="182"/>
    </row>
    <row r="9302" spans="36:36">
      <c r="AJ9302" s="182"/>
    </row>
    <row r="9303" spans="36:36">
      <c r="AJ9303" s="182"/>
    </row>
    <row r="9304" spans="36:36">
      <c r="AJ9304" s="182"/>
    </row>
    <row r="9305" spans="36:36">
      <c r="AJ9305" s="182"/>
    </row>
    <row r="9306" spans="36:36">
      <c r="AJ9306" s="182"/>
    </row>
    <row r="9307" spans="36:36">
      <c r="AJ9307" s="182"/>
    </row>
    <row r="9308" spans="36:36">
      <c r="AJ9308" s="182"/>
    </row>
    <row r="9309" spans="36:36">
      <c r="AJ9309" s="182"/>
    </row>
    <row r="9310" spans="36:36">
      <c r="AJ9310" s="182"/>
    </row>
    <row r="9311" spans="36:36">
      <c r="AJ9311" s="182"/>
    </row>
    <row r="9312" spans="36:36">
      <c r="AJ9312" s="182"/>
    </row>
    <row r="9313" spans="36:36">
      <c r="AJ9313" s="182"/>
    </row>
    <row r="9314" spans="36:36">
      <c r="AJ9314" s="182"/>
    </row>
    <row r="9315" spans="36:36">
      <c r="AJ9315" s="182"/>
    </row>
    <row r="9316" spans="36:36">
      <c r="AJ9316" s="182"/>
    </row>
    <row r="9317" spans="36:36">
      <c r="AJ9317" s="182"/>
    </row>
    <row r="9318" spans="36:36">
      <c r="AJ9318" s="182"/>
    </row>
    <row r="9319" spans="36:36">
      <c r="AJ9319" s="182"/>
    </row>
    <row r="9320" spans="36:36">
      <c r="AJ9320" s="182"/>
    </row>
    <row r="9321" spans="36:36">
      <c r="AJ9321" s="182"/>
    </row>
    <row r="9322" spans="36:36">
      <c r="AJ9322" s="182"/>
    </row>
    <row r="9323" spans="36:36">
      <c r="AJ9323" s="182"/>
    </row>
    <row r="9324" spans="36:36">
      <c r="AJ9324" s="182"/>
    </row>
    <row r="9325" spans="36:36">
      <c r="AJ9325" s="182"/>
    </row>
    <row r="9326" spans="36:36">
      <c r="AJ9326" s="182"/>
    </row>
    <row r="9327" spans="36:36">
      <c r="AJ9327" s="182"/>
    </row>
    <row r="9328" spans="36:36">
      <c r="AJ9328" s="182"/>
    </row>
    <row r="9329" spans="36:36">
      <c r="AJ9329" s="182"/>
    </row>
    <row r="9330" spans="36:36">
      <c r="AJ9330" s="182"/>
    </row>
    <row r="9331" spans="36:36">
      <c r="AJ9331" s="182"/>
    </row>
    <row r="9332" spans="36:36">
      <c r="AJ9332" s="182"/>
    </row>
    <row r="9333" spans="36:36">
      <c r="AJ9333" s="182"/>
    </row>
    <row r="9334" spans="36:36">
      <c r="AJ9334" s="182"/>
    </row>
    <row r="9335" spans="36:36">
      <c r="AJ9335" s="182"/>
    </row>
    <row r="9336" spans="36:36">
      <c r="AJ9336" s="182"/>
    </row>
    <row r="9337" spans="36:36">
      <c r="AJ9337" s="182"/>
    </row>
    <row r="9338" spans="36:36">
      <c r="AJ9338" s="182"/>
    </row>
    <row r="9339" spans="36:36">
      <c r="AJ9339" s="182"/>
    </row>
    <row r="9340" spans="36:36">
      <c r="AJ9340" s="182"/>
    </row>
    <row r="9341" spans="36:36">
      <c r="AJ9341" s="182"/>
    </row>
    <row r="9342" spans="36:36">
      <c r="AJ9342" s="182"/>
    </row>
    <row r="9343" spans="36:36">
      <c r="AJ9343" s="182"/>
    </row>
    <row r="9344" spans="36:36">
      <c r="AJ9344" s="182"/>
    </row>
    <row r="9345" spans="36:36">
      <c r="AJ9345" s="182"/>
    </row>
    <row r="9346" spans="36:36">
      <c r="AJ9346" s="182"/>
    </row>
    <row r="9347" spans="36:36">
      <c r="AJ9347" s="182"/>
    </row>
    <row r="9348" spans="36:36">
      <c r="AJ9348" s="182"/>
    </row>
    <row r="9349" spans="36:36">
      <c r="AJ9349" s="182"/>
    </row>
    <row r="9350" spans="36:36">
      <c r="AJ9350" s="182"/>
    </row>
    <row r="9351" spans="36:36">
      <c r="AJ9351" s="182"/>
    </row>
    <row r="9352" spans="36:36">
      <c r="AJ9352" s="182"/>
    </row>
    <row r="9353" spans="36:36">
      <c r="AJ9353" s="182"/>
    </row>
    <row r="9354" spans="36:36">
      <c r="AJ9354" s="182"/>
    </row>
    <row r="9355" spans="36:36">
      <c r="AJ9355" s="182"/>
    </row>
    <row r="9356" spans="36:36">
      <c r="AJ9356" s="182"/>
    </row>
    <row r="9357" spans="36:36">
      <c r="AJ9357" s="182"/>
    </row>
    <row r="9358" spans="36:36">
      <c r="AJ9358" s="182"/>
    </row>
    <row r="9359" spans="36:36">
      <c r="AJ9359" s="182"/>
    </row>
    <row r="9360" spans="36:36">
      <c r="AJ9360" s="182"/>
    </row>
    <row r="9361" spans="36:36">
      <c r="AJ9361" s="182"/>
    </row>
    <row r="9362" spans="36:36">
      <c r="AJ9362" s="182"/>
    </row>
    <row r="9363" spans="36:36">
      <c r="AJ9363" s="182"/>
    </row>
    <row r="9364" spans="36:36">
      <c r="AJ9364" s="182"/>
    </row>
    <row r="9365" spans="36:36">
      <c r="AJ9365" s="182"/>
    </row>
    <row r="9366" spans="36:36">
      <c r="AJ9366" s="182"/>
    </row>
    <row r="9367" spans="36:36">
      <c r="AJ9367" s="182"/>
    </row>
    <row r="9368" spans="36:36">
      <c r="AJ9368" s="182"/>
    </row>
    <row r="9369" spans="36:36">
      <c r="AJ9369" s="182"/>
    </row>
    <row r="9370" spans="36:36">
      <c r="AJ9370" s="182"/>
    </row>
    <row r="9371" spans="36:36">
      <c r="AJ9371" s="182"/>
    </row>
    <row r="9372" spans="36:36">
      <c r="AJ9372" s="182"/>
    </row>
    <row r="9373" spans="36:36">
      <c r="AJ9373" s="182"/>
    </row>
    <row r="9374" spans="36:36">
      <c r="AJ9374" s="182"/>
    </row>
    <row r="9375" spans="36:36">
      <c r="AJ9375" s="182"/>
    </row>
    <row r="9376" spans="36:36">
      <c r="AJ9376" s="182"/>
    </row>
    <row r="9377" spans="36:36">
      <c r="AJ9377" s="182"/>
    </row>
    <row r="9378" spans="36:36">
      <c r="AJ9378" s="182"/>
    </row>
    <row r="9379" spans="36:36">
      <c r="AJ9379" s="182"/>
    </row>
    <row r="9380" spans="36:36">
      <c r="AJ9380" s="182"/>
    </row>
    <row r="9381" spans="36:36">
      <c r="AJ9381" s="182"/>
    </row>
    <row r="9382" spans="36:36">
      <c r="AJ9382" s="182"/>
    </row>
    <row r="9383" spans="36:36">
      <c r="AJ9383" s="182"/>
    </row>
    <row r="9384" spans="36:36">
      <c r="AJ9384" s="182"/>
    </row>
    <row r="9385" spans="36:36">
      <c r="AJ9385" s="182"/>
    </row>
    <row r="9386" spans="36:36">
      <c r="AJ9386" s="182"/>
    </row>
    <row r="9387" spans="36:36">
      <c r="AJ9387" s="182"/>
    </row>
    <row r="9388" spans="36:36">
      <c r="AJ9388" s="182"/>
    </row>
    <row r="9389" spans="36:36">
      <c r="AJ9389" s="182"/>
    </row>
    <row r="9390" spans="36:36">
      <c r="AJ9390" s="182"/>
    </row>
    <row r="9391" spans="36:36">
      <c r="AJ9391" s="182"/>
    </row>
    <row r="9392" spans="36:36">
      <c r="AJ9392" s="182"/>
    </row>
    <row r="9393" spans="36:36">
      <c r="AJ9393" s="182"/>
    </row>
    <row r="9394" spans="36:36">
      <c r="AJ9394" s="182"/>
    </row>
    <row r="9395" spans="36:36">
      <c r="AJ9395" s="182"/>
    </row>
    <row r="9396" spans="36:36">
      <c r="AJ9396" s="182"/>
    </row>
    <row r="9397" spans="36:36">
      <c r="AJ9397" s="182"/>
    </row>
    <row r="9398" spans="36:36">
      <c r="AJ9398" s="182"/>
    </row>
    <row r="9399" spans="36:36">
      <c r="AJ9399" s="182"/>
    </row>
    <row r="9400" spans="36:36">
      <c r="AJ9400" s="182"/>
    </row>
    <row r="9401" spans="36:36">
      <c r="AJ9401" s="182"/>
    </row>
    <row r="9402" spans="36:36">
      <c r="AJ9402" s="182"/>
    </row>
    <row r="9403" spans="36:36">
      <c r="AJ9403" s="182"/>
    </row>
    <row r="9404" spans="36:36">
      <c r="AJ9404" s="182"/>
    </row>
    <row r="9405" spans="36:36">
      <c r="AJ9405" s="182"/>
    </row>
    <row r="9406" spans="36:36">
      <c r="AJ9406" s="182"/>
    </row>
    <row r="9407" spans="36:36">
      <c r="AJ9407" s="182"/>
    </row>
    <row r="9408" spans="36:36">
      <c r="AJ9408" s="182"/>
    </row>
    <row r="9409" spans="36:36">
      <c r="AJ9409" s="182"/>
    </row>
    <row r="9410" spans="36:36">
      <c r="AJ9410" s="182"/>
    </row>
    <row r="9411" spans="36:36">
      <c r="AJ9411" s="182"/>
    </row>
    <row r="9412" spans="36:36">
      <c r="AJ9412" s="182"/>
    </row>
    <row r="9413" spans="36:36">
      <c r="AJ9413" s="182"/>
    </row>
    <row r="9414" spans="36:36">
      <c r="AJ9414" s="182"/>
    </row>
    <row r="9415" spans="36:36">
      <c r="AJ9415" s="182"/>
    </row>
    <row r="9416" spans="36:36">
      <c r="AJ9416" s="182"/>
    </row>
    <row r="9417" spans="36:36">
      <c r="AJ9417" s="182"/>
    </row>
    <row r="9418" spans="36:36">
      <c r="AJ9418" s="182"/>
    </row>
    <row r="9419" spans="36:36">
      <c r="AJ9419" s="182"/>
    </row>
    <row r="9420" spans="36:36">
      <c r="AJ9420" s="182"/>
    </row>
    <row r="9421" spans="36:36">
      <c r="AJ9421" s="182"/>
    </row>
    <row r="9422" spans="36:36">
      <c r="AJ9422" s="182"/>
    </row>
    <row r="9423" spans="36:36">
      <c r="AJ9423" s="182"/>
    </row>
    <row r="9424" spans="36:36">
      <c r="AJ9424" s="182"/>
    </row>
    <row r="9425" spans="36:36">
      <c r="AJ9425" s="182"/>
    </row>
    <row r="9426" spans="36:36">
      <c r="AJ9426" s="182"/>
    </row>
    <row r="9427" spans="36:36">
      <c r="AJ9427" s="182"/>
    </row>
    <row r="9428" spans="36:36">
      <c r="AJ9428" s="182"/>
    </row>
    <row r="9429" spans="36:36">
      <c r="AJ9429" s="182"/>
    </row>
    <row r="9430" spans="36:36">
      <c r="AJ9430" s="182"/>
    </row>
    <row r="9431" spans="36:36">
      <c r="AJ9431" s="182"/>
    </row>
    <row r="9432" spans="36:36">
      <c r="AJ9432" s="182"/>
    </row>
    <row r="9433" spans="36:36">
      <c r="AJ9433" s="182"/>
    </row>
    <row r="9434" spans="36:36">
      <c r="AJ9434" s="182"/>
    </row>
    <row r="9435" spans="36:36">
      <c r="AJ9435" s="182"/>
    </row>
    <row r="9436" spans="36:36">
      <c r="AJ9436" s="182"/>
    </row>
    <row r="9437" spans="36:36">
      <c r="AJ9437" s="182"/>
    </row>
    <row r="9438" spans="36:36">
      <c r="AJ9438" s="182"/>
    </row>
    <row r="9439" spans="36:36">
      <c r="AJ9439" s="182"/>
    </row>
    <row r="9440" spans="36:36">
      <c r="AJ9440" s="182"/>
    </row>
    <row r="9441" spans="36:36">
      <c r="AJ9441" s="182"/>
    </row>
    <row r="9442" spans="36:36">
      <c r="AJ9442" s="182"/>
    </row>
    <row r="9443" spans="36:36">
      <c r="AJ9443" s="182"/>
    </row>
    <row r="9444" spans="36:36">
      <c r="AJ9444" s="182"/>
    </row>
    <row r="9445" spans="36:36">
      <c r="AJ9445" s="182"/>
    </row>
    <row r="9446" spans="36:36">
      <c r="AJ9446" s="182"/>
    </row>
    <row r="9447" spans="36:36">
      <c r="AJ9447" s="182"/>
    </row>
    <row r="9448" spans="36:36">
      <c r="AJ9448" s="182"/>
    </row>
    <row r="9449" spans="36:36">
      <c r="AJ9449" s="182"/>
    </row>
    <row r="9450" spans="36:36">
      <c r="AJ9450" s="182"/>
    </row>
    <row r="9451" spans="36:36">
      <c r="AJ9451" s="182"/>
    </row>
    <row r="9452" spans="36:36">
      <c r="AJ9452" s="182"/>
    </row>
    <row r="9453" spans="36:36">
      <c r="AJ9453" s="182"/>
    </row>
    <row r="9454" spans="36:36">
      <c r="AJ9454" s="182"/>
    </row>
    <row r="9455" spans="36:36">
      <c r="AJ9455" s="182"/>
    </row>
    <row r="9456" spans="36:36">
      <c r="AJ9456" s="182"/>
    </row>
    <row r="9457" spans="36:36">
      <c r="AJ9457" s="182"/>
    </row>
    <row r="9458" spans="36:36">
      <c r="AJ9458" s="182"/>
    </row>
    <row r="9459" spans="36:36">
      <c r="AJ9459" s="182"/>
    </row>
    <row r="9460" spans="36:36">
      <c r="AJ9460" s="182"/>
    </row>
    <row r="9461" spans="36:36">
      <c r="AJ9461" s="182"/>
    </row>
    <row r="9462" spans="36:36">
      <c r="AJ9462" s="182"/>
    </row>
    <row r="9463" spans="36:36">
      <c r="AJ9463" s="182"/>
    </row>
    <row r="9464" spans="36:36">
      <c r="AJ9464" s="182"/>
    </row>
    <row r="9465" spans="36:36">
      <c r="AJ9465" s="182"/>
    </row>
    <row r="9466" spans="36:36">
      <c r="AJ9466" s="182"/>
    </row>
    <row r="9467" spans="36:36">
      <c r="AJ9467" s="182"/>
    </row>
    <row r="9468" spans="36:36">
      <c r="AJ9468" s="182"/>
    </row>
    <row r="9469" spans="36:36">
      <c r="AJ9469" s="182"/>
    </row>
    <row r="9470" spans="36:36">
      <c r="AJ9470" s="182"/>
    </row>
    <row r="9471" spans="36:36">
      <c r="AJ9471" s="182"/>
    </row>
    <row r="9472" spans="36:36">
      <c r="AJ9472" s="182"/>
    </row>
    <row r="9473" spans="36:36">
      <c r="AJ9473" s="182"/>
    </row>
    <row r="9474" spans="36:36">
      <c r="AJ9474" s="182"/>
    </row>
    <row r="9475" spans="36:36">
      <c r="AJ9475" s="182"/>
    </row>
    <row r="9476" spans="36:36">
      <c r="AJ9476" s="182"/>
    </row>
    <row r="9477" spans="36:36">
      <c r="AJ9477" s="182"/>
    </row>
    <row r="9478" spans="36:36">
      <c r="AJ9478" s="182"/>
    </row>
    <row r="9479" spans="36:36">
      <c r="AJ9479" s="182"/>
    </row>
    <row r="9480" spans="36:36">
      <c r="AJ9480" s="182"/>
    </row>
    <row r="9481" spans="36:36">
      <c r="AJ9481" s="182"/>
    </row>
    <row r="9482" spans="36:36">
      <c r="AJ9482" s="182"/>
    </row>
    <row r="9483" spans="36:36">
      <c r="AJ9483" s="182"/>
    </row>
    <row r="9484" spans="36:36">
      <c r="AJ9484" s="182"/>
    </row>
    <row r="9485" spans="36:36">
      <c r="AJ9485" s="182"/>
    </row>
    <row r="9486" spans="36:36">
      <c r="AJ9486" s="182"/>
    </row>
    <row r="9487" spans="36:36">
      <c r="AJ9487" s="182"/>
    </row>
    <row r="9488" spans="36:36">
      <c r="AJ9488" s="182"/>
    </row>
    <row r="9489" spans="36:36">
      <c r="AJ9489" s="182"/>
    </row>
    <row r="9490" spans="36:36">
      <c r="AJ9490" s="182"/>
    </row>
    <row r="9491" spans="36:36">
      <c r="AJ9491" s="182"/>
    </row>
    <row r="9492" spans="36:36">
      <c r="AJ9492" s="182"/>
    </row>
    <row r="9493" spans="36:36">
      <c r="AJ9493" s="182"/>
    </row>
    <row r="9494" spans="36:36">
      <c r="AJ9494" s="182"/>
    </row>
    <row r="9495" spans="36:36">
      <c r="AJ9495" s="182"/>
    </row>
    <row r="9496" spans="36:36">
      <c r="AJ9496" s="182"/>
    </row>
    <row r="9497" spans="36:36">
      <c r="AJ9497" s="182"/>
    </row>
    <row r="9498" spans="36:36">
      <c r="AJ9498" s="182"/>
    </row>
    <row r="9499" spans="36:36">
      <c r="AJ9499" s="182"/>
    </row>
    <row r="9500" spans="36:36">
      <c r="AJ9500" s="182"/>
    </row>
    <row r="9501" spans="36:36">
      <c r="AJ9501" s="182"/>
    </row>
    <row r="9502" spans="36:36">
      <c r="AJ9502" s="182"/>
    </row>
    <row r="9503" spans="36:36">
      <c r="AJ9503" s="182"/>
    </row>
    <row r="9504" spans="36:36">
      <c r="AJ9504" s="182"/>
    </row>
    <row r="9505" spans="36:36">
      <c r="AJ9505" s="182"/>
    </row>
    <row r="9506" spans="36:36">
      <c r="AJ9506" s="182"/>
    </row>
    <row r="9507" spans="36:36">
      <c r="AJ9507" s="182"/>
    </row>
    <row r="9508" spans="36:36">
      <c r="AJ9508" s="182"/>
    </row>
    <row r="9509" spans="36:36">
      <c r="AJ9509" s="182"/>
    </row>
    <row r="9510" spans="36:36">
      <c r="AJ9510" s="182"/>
    </row>
    <row r="9511" spans="36:36">
      <c r="AJ9511" s="182"/>
    </row>
    <row r="9512" spans="36:36">
      <c r="AJ9512" s="182"/>
    </row>
    <row r="9513" spans="36:36">
      <c r="AJ9513" s="182"/>
    </row>
    <row r="9514" spans="36:36">
      <c r="AJ9514" s="182"/>
    </row>
    <row r="9515" spans="36:36">
      <c r="AJ9515" s="182"/>
    </row>
    <row r="9516" spans="36:36">
      <c r="AJ9516" s="182"/>
    </row>
    <row r="9517" spans="36:36">
      <c r="AJ9517" s="182"/>
    </row>
    <row r="9518" spans="36:36">
      <c r="AJ9518" s="182"/>
    </row>
    <row r="9519" spans="36:36">
      <c r="AJ9519" s="182"/>
    </row>
    <row r="9520" spans="36:36">
      <c r="AJ9520" s="182"/>
    </row>
    <row r="9521" spans="36:36">
      <c r="AJ9521" s="182"/>
    </row>
    <row r="9522" spans="36:36">
      <c r="AJ9522" s="182"/>
    </row>
    <row r="9523" spans="36:36">
      <c r="AJ9523" s="182"/>
    </row>
    <row r="9524" spans="36:36">
      <c r="AJ9524" s="182"/>
    </row>
    <row r="9525" spans="36:36">
      <c r="AJ9525" s="182"/>
    </row>
    <row r="9526" spans="36:36">
      <c r="AJ9526" s="182"/>
    </row>
    <row r="9527" spans="36:36">
      <c r="AJ9527" s="182"/>
    </row>
    <row r="9528" spans="36:36">
      <c r="AJ9528" s="182"/>
    </row>
    <row r="9529" spans="36:36">
      <c r="AJ9529" s="182"/>
    </row>
    <row r="9530" spans="36:36">
      <c r="AJ9530" s="182"/>
    </row>
    <row r="9531" spans="36:36">
      <c r="AJ9531" s="182"/>
    </row>
    <row r="9532" spans="36:36">
      <c r="AJ9532" s="182"/>
    </row>
    <row r="9533" spans="36:36">
      <c r="AJ9533" s="182"/>
    </row>
    <row r="9534" spans="36:36">
      <c r="AJ9534" s="182"/>
    </row>
    <row r="9535" spans="36:36">
      <c r="AJ9535" s="182"/>
    </row>
    <row r="9536" spans="36:36">
      <c r="AJ9536" s="182"/>
    </row>
    <row r="9537" spans="36:36">
      <c r="AJ9537" s="182"/>
    </row>
    <row r="9538" spans="36:36">
      <c r="AJ9538" s="182"/>
    </row>
    <row r="9539" spans="36:36">
      <c r="AJ9539" s="182"/>
    </row>
    <row r="9540" spans="36:36">
      <c r="AJ9540" s="182"/>
    </row>
    <row r="9541" spans="36:36">
      <c r="AJ9541" s="182"/>
    </row>
    <row r="9542" spans="36:36">
      <c r="AJ9542" s="182"/>
    </row>
    <row r="9543" spans="36:36">
      <c r="AJ9543" s="182"/>
    </row>
    <row r="9544" spans="36:36">
      <c r="AJ9544" s="182"/>
    </row>
    <row r="9545" spans="36:36">
      <c r="AJ9545" s="182"/>
    </row>
    <row r="9546" spans="36:36">
      <c r="AJ9546" s="182"/>
    </row>
    <row r="9547" spans="36:36">
      <c r="AJ9547" s="182"/>
    </row>
    <row r="9548" spans="36:36">
      <c r="AJ9548" s="182"/>
    </row>
    <row r="9549" spans="36:36">
      <c r="AJ9549" s="182"/>
    </row>
    <row r="9550" spans="36:36">
      <c r="AJ9550" s="182"/>
    </row>
    <row r="9551" spans="36:36">
      <c r="AJ9551" s="182"/>
    </row>
    <row r="9552" spans="36:36">
      <c r="AJ9552" s="182"/>
    </row>
    <row r="9553" spans="36:36">
      <c r="AJ9553" s="182"/>
    </row>
    <row r="9554" spans="36:36">
      <c r="AJ9554" s="182"/>
    </row>
    <row r="9555" spans="36:36">
      <c r="AJ9555" s="182"/>
    </row>
    <row r="9556" spans="36:36">
      <c r="AJ9556" s="182"/>
    </row>
    <row r="9557" spans="36:36">
      <c r="AJ9557" s="182"/>
    </row>
    <row r="9558" spans="36:36">
      <c r="AJ9558" s="182"/>
    </row>
    <row r="9559" spans="36:36">
      <c r="AJ9559" s="182"/>
    </row>
    <row r="9560" spans="36:36">
      <c r="AJ9560" s="182"/>
    </row>
    <row r="9561" spans="36:36">
      <c r="AJ9561" s="182"/>
    </row>
    <row r="9562" spans="36:36">
      <c r="AJ9562" s="182"/>
    </row>
    <row r="9563" spans="36:36">
      <c r="AJ9563" s="182"/>
    </row>
    <row r="9564" spans="36:36">
      <c r="AJ9564" s="182"/>
    </row>
    <row r="9565" spans="36:36">
      <c r="AJ9565" s="182"/>
    </row>
    <row r="9566" spans="36:36">
      <c r="AJ9566" s="182"/>
    </row>
    <row r="9567" spans="36:36">
      <c r="AJ9567" s="182"/>
    </row>
    <row r="9568" spans="36:36">
      <c r="AJ9568" s="182"/>
    </row>
    <row r="9569" spans="36:36">
      <c r="AJ9569" s="182"/>
    </row>
    <row r="9570" spans="36:36">
      <c r="AJ9570" s="182"/>
    </row>
    <row r="9571" spans="36:36">
      <c r="AJ9571" s="182"/>
    </row>
    <row r="9572" spans="36:36">
      <c r="AJ9572" s="182"/>
    </row>
    <row r="9573" spans="36:36">
      <c r="AJ9573" s="182"/>
    </row>
    <row r="9574" spans="36:36">
      <c r="AJ9574" s="182"/>
    </row>
    <row r="9575" spans="36:36">
      <c r="AJ9575" s="182"/>
    </row>
    <row r="9576" spans="36:36">
      <c r="AJ9576" s="182"/>
    </row>
    <row r="9577" spans="36:36">
      <c r="AJ9577" s="182"/>
    </row>
    <row r="9578" spans="36:36">
      <c r="AJ9578" s="182"/>
    </row>
    <row r="9579" spans="36:36">
      <c r="AJ9579" s="182"/>
    </row>
    <row r="9580" spans="36:36">
      <c r="AJ9580" s="182"/>
    </row>
    <row r="9581" spans="36:36">
      <c r="AJ9581" s="182"/>
    </row>
    <row r="9582" spans="36:36">
      <c r="AJ9582" s="182"/>
    </row>
    <row r="9583" spans="36:36">
      <c r="AJ9583" s="182"/>
    </row>
    <row r="9584" spans="36:36">
      <c r="AJ9584" s="182"/>
    </row>
    <row r="9585" spans="36:36">
      <c r="AJ9585" s="182"/>
    </row>
    <row r="9586" spans="36:36">
      <c r="AJ9586" s="182"/>
    </row>
    <row r="9587" spans="36:36">
      <c r="AJ9587" s="182"/>
    </row>
    <row r="9588" spans="36:36">
      <c r="AJ9588" s="182"/>
    </row>
    <row r="9589" spans="36:36">
      <c r="AJ9589" s="182"/>
    </row>
    <row r="9590" spans="36:36">
      <c r="AJ9590" s="182"/>
    </row>
    <row r="9591" spans="36:36">
      <c r="AJ9591" s="182"/>
    </row>
    <row r="9592" spans="36:36">
      <c r="AJ9592" s="182"/>
    </row>
    <row r="9593" spans="36:36">
      <c r="AJ9593" s="182"/>
    </row>
    <row r="9594" spans="36:36">
      <c r="AJ9594" s="182"/>
    </row>
    <row r="9595" spans="36:36">
      <c r="AJ9595" s="182"/>
    </row>
    <row r="9596" spans="36:36">
      <c r="AJ9596" s="182"/>
    </row>
    <row r="9597" spans="36:36">
      <c r="AJ9597" s="182"/>
    </row>
    <row r="9598" spans="36:36">
      <c r="AJ9598" s="182"/>
    </row>
    <row r="9599" spans="36:36">
      <c r="AJ9599" s="182"/>
    </row>
    <row r="9600" spans="36:36">
      <c r="AJ9600" s="182"/>
    </row>
    <row r="9601" spans="36:36">
      <c r="AJ9601" s="182"/>
    </row>
    <row r="9602" spans="36:36">
      <c r="AJ9602" s="182"/>
    </row>
    <row r="9603" spans="36:36">
      <c r="AJ9603" s="182"/>
    </row>
    <row r="9604" spans="36:36">
      <c r="AJ9604" s="182"/>
    </row>
    <row r="9605" spans="36:36">
      <c r="AJ9605" s="182"/>
    </row>
    <row r="9606" spans="36:36">
      <c r="AJ9606" s="182"/>
    </row>
    <row r="9607" spans="36:36">
      <c r="AJ9607" s="182"/>
    </row>
    <row r="9608" spans="36:36">
      <c r="AJ9608" s="182"/>
    </row>
    <row r="9609" spans="36:36">
      <c r="AJ9609" s="182"/>
    </row>
    <row r="9610" spans="36:36">
      <c r="AJ9610" s="182"/>
    </row>
    <row r="9611" spans="36:36">
      <c r="AJ9611" s="182"/>
    </row>
    <row r="9612" spans="36:36">
      <c r="AJ9612" s="182"/>
    </row>
    <row r="9613" spans="36:36">
      <c r="AJ9613" s="182"/>
    </row>
    <row r="9614" spans="36:36">
      <c r="AJ9614" s="182"/>
    </row>
    <row r="9615" spans="36:36">
      <c r="AJ9615" s="182"/>
    </row>
    <row r="9616" spans="36:36">
      <c r="AJ9616" s="182"/>
    </row>
    <row r="9617" spans="36:36">
      <c r="AJ9617" s="182"/>
    </row>
    <row r="9618" spans="36:36">
      <c r="AJ9618" s="182"/>
    </row>
    <row r="9619" spans="36:36">
      <c r="AJ9619" s="182"/>
    </row>
    <row r="9620" spans="36:36">
      <c r="AJ9620" s="182"/>
    </row>
    <row r="9621" spans="36:36">
      <c r="AJ9621" s="182"/>
    </row>
    <row r="9622" spans="36:36">
      <c r="AJ9622" s="182"/>
    </row>
    <row r="9623" spans="36:36">
      <c r="AJ9623" s="182"/>
    </row>
    <row r="9624" spans="36:36">
      <c r="AJ9624" s="182"/>
    </row>
    <row r="9625" spans="36:36">
      <c r="AJ9625" s="182"/>
    </row>
    <row r="9626" spans="36:36">
      <c r="AJ9626" s="182"/>
    </row>
    <row r="9627" spans="36:36">
      <c r="AJ9627" s="182"/>
    </row>
    <row r="9628" spans="36:36">
      <c r="AJ9628" s="182"/>
    </row>
    <row r="9629" spans="36:36">
      <c r="AJ9629" s="182"/>
    </row>
    <row r="9630" spans="36:36">
      <c r="AJ9630" s="182"/>
    </row>
    <row r="9631" spans="36:36">
      <c r="AJ9631" s="182"/>
    </row>
    <row r="9632" spans="36:36">
      <c r="AJ9632" s="182"/>
    </row>
    <row r="9633" spans="36:36">
      <c r="AJ9633" s="182"/>
    </row>
    <row r="9634" spans="36:36">
      <c r="AJ9634" s="182"/>
    </row>
    <row r="9635" spans="36:36">
      <c r="AJ9635" s="182"/>
    </row>
    <row r="9636" spans="36:36">
      <c r="AJ9636" s="182"/>
    </row>
    <row r="9637" spans="36:36">
      <c r="AJ9637" s="182"/>
    </row>
    <row r="9638" spans="36:36">
      <c r="AJ9638" s="182"/>
    </row>
    <row r="9639" spans="36:36">
      <c r="AJ9639" s="182"/>
    </row>
    <row r="9640" spans="36:36">
      <c r="AJ9640" s="182"/>
    </row>
    <row r="9641" spans="36:36">
      <c r="AJ9641" s="182"/>
    </row>
    <row r="9642" spans="36:36">
      <c r="AJ9642" s="182"/>
    </row>
    <row r="9643" spans="36:36">
      <c r="AJ9643" s="182"/>
    </row>
    <row r="9644" spans="36:36">
      <c r="AJ9644" s="182"/>
    </row>
    <row r="9645" spans="36:36">
      <c r="AJ9645" s="182"/>
    </row>
    <row r="9646" spans="36:36">
      <c r="AJ9646" s="182"/>
    </row>
    <row r="9647" spans="36:36">
      <c r="AJ9647" s="182"/>
    </row>
    <row r="9648" spans="36:36">
      <c r="AJ9648" s="182"/>
    </row>
    <row r="9649" spans="36:36">
      <c r="AJ9649" s="182"/>
    </row>
    <row r="9650" spans="36:36">
      <c r="AJ9650" s="182"/>
    </row>
    <row r="9651" spans="36:36">
      <c r="AJ9651" s="182"/>
    </row>
    <row r="9652" spans="36:36">
      <c r="AJ9652" s="182"/>
    </row>
    <row r="9653" spans="36:36">
      <c r="AJ9653" s="182"/>
    </row>
    <row r="9654" spans="36:36">
      <c r="AJ9654" s="182"/>
    </row>
    <row r="9655" spans="36:36">
      <c r="AJ9655" s="182"/>
    </row>
    <row r="9656" spans="36:36">
      <c r="AJ9656" s="182"/>
    </row>
    <row r="9657" spans="36:36">
      <c r="AJ9657" s="182"/>
    </row>
    <row r="9658" spans="36:36">
      <c r="AJ9658" s="182"/>
    </row>
    <row r="9659" spans="36:36">
      <c r="AJ9659" s="182"/>
    </row>
    <row r="9660" spans="36:36">
      <c r="AJ9660" s="182"/>
    </row>
    <row r="9661" spans="36:36">
      <c r="AJ9661" s="182"/>
    </row>
    <row r="9662" spans="36:36">
      <c r="AJ9662" s="182"/>
    </row>
    <row r="9663" spans="36:36">
      <c r="AJ9663" s="182"/>
    </row>
    <row r="9664" spans="36:36">
      <c r="AJ9664" s="182"/>
    </row>
    <row r="9665" spans="36:36">
      <c r="AJ9665" s="182"/>
    </row>
    <row r="9666" spans="36:36">
      <c r="AJ9666" s="182"/>
    </row>
    <row r="9667" spans="36:36">
      <c r="AJ9667" s="182"/>
    </row>
    <row r="9668" spans="36:36">
      <c r="AJ9668" s="182"/>
    </row>
    <row r="9669" spans="36:36">
      <c r="AJ9669" s="182"/>
    </row>
    <row r="9670" spans="36:36">
      <c r="AJ9670" s="182"/>
    </row>
    <row r="9671" spans="36:36">
      <c r="AJ9671" s="182"/>
    </row>
    <row r="9672" spans="36:36">
      <c r="AJ9672" s="182"/>
    </row>
    <row r="9673" spans="36:36">
      <c r="AJ9673" s="182"/>
    </row>
    <row r="9674" spans="36:36">
      <c r="AJ9674" s="182"/>
    </row>
    <row r="9675" spans="36:36">
      <c r="AJ9675" s="182"/>
    </row>
    <row r="9676" spans="36:36">
      <c r="AJ9676" s="182"/>
    </row>
    <row r="9677" spans="36:36">
      <c r="AJ9677" s="182"/>
    </row>
    <row r="9678" spans="36:36">
      <c r="AJ9678" s="182"/>
    </row>
    <row r="9679" spans="36:36">
      <c r="AJ9679" s="182"/>
    </row>
    <row r="9680" spans="36:36">
      <c r="AJ9680" s="182"/>
    </row>
    <row r="9681" spans="36:36">
      <c r="AJ9681" s="182"/>
    </row>
    <row r="9682" spans="36:36">
      <c r="AJ9682" s="182"/>
    </row>
    <row r="9683" spans="36:36">
      <c r="AJ9683" s="182"/>
    </row>
    <row r="9684" spans="36:36">
      <c r="AJ9684" s="182"/>
    </row>
    <row r="9685" spans="36:36">
      <c r="AJ9685" s="182"/>
    </row>
    <row r="9686" spans="36:36">
      <c r="AJ9686" s="182"/>
    </row>
    <row r="9687" spans="36:36">
      <c r="AJ9687" s="182"/>
    </row>
    <row r="9688" spans="36:36">
      <c r="AJ9688" s="182"/>
    </row>
    <row r="9689" spans="36:36">
      <c r="AJ9689" s="182"/>
    </row>
    <row r="9690" spans="36:36">
      <c r="AJ9690" s="182"/>
    </row>
    <row r="9691" spans="36:36">
      <c r="AJ9691" s="182"/>
    </row>
    <row r="9692" spans="36:36">
      <c r="AJ9692" s="182"/>
    </row>
    <row r="9693" spans="36:36">
      <c r="AJ9693" s="182"/>
    </row>
    <row r="9694" spans="36:36">
      <c r="AJ9694" s="182"/>
    </row>
    <row r="9695" spans="36:36">
      <c r="AJ9695" s="182"/>
    </row>
    <row r="9696" spans="36:36">
      <c r="AJ9696" s="182"/>
    </row>
    <row r="9697" spans="36:36">
      <c r="AJ9697" s="182"/>
    </row>
    <row r="9698" spans="36:36">
      <c r="AJ9698" s="182"/>
    </row>
    <row r="9699" spans="36:36">
      <c r="AJ9699" s="182"/>
    </row>
    <row r="9700" spans="36:36">
      <c r="AJ9700" s="182"/>
    </row>
    <row r="9701" spans="36:36">
      <c r="AJ9701" s="182"/>
    </row>
    <row r="9702" spans="36:36">
      <c r="AJ9702" s="182"/>
    </row>
    <row r="9703" spans="36:36">
      <c r="AJ9703" s="182"/>
    </row>
    <row r="9704" spans="36:36">
      <c r="AJ9704" s="182"/>
    </row>
    <row r="9705" spans="36:36">
      <c r="AJ9705" s="182"/>
    </row>
    <row r="9706" spans="36:36">
      <c r="AJ9706" s="182"/>
    </row>
    <row r="9707" spans="36:36">
      <c r="AJ9707" s="182"/>
    </row>
    <row r="9708" spans="36:36">
      <c r="AJ9708" s="182"/>
    </row>
    <row r="9709" spans="36:36">
      <c r="AJ9709" s="182"/>
    </row>
    <row r="9710" spans="36:36">
      <c r="AJ9710" s="182"/>
    </row>
    <row r="9711" spans="36:36">
      <c r="AJ9711" s="182"/>
    </row>
    <row r="9712" spans="36:36">
      <c r="AJ9712" s="182"/>
    </row>
    <row r="9713" spans="36:36">
      <c r="AJ9713" s="182"/>
    </row>
    <row r="9714" spans="36:36">
      <c r="AJ9714" s="182"/>
    </row>
    <row r="9715" spans="36:36">
      <c r="AJ9715" s="182"/>
    </row>
    <row r="9716" spans="36:36">
      <c r="AJ9716" s="182"/>
    </row>
    <row r="9717" spans="36:36">
      <c r="AJ9717" s="182"/>
    </row>
    <row r="9718" spans="36:36">
      <c r="AJ9718" s="182"/>
    </row>
    <row r="9719" spans="36:36">
      <c r="AJ9719" s="182"/>
    </row>
    <row r="9720" spans="36:36">
      <c r="AJ9720" s="182"/>
    </row>
    <row r="9721" spans="36:36">
      <c r="AJ9721" s="182"/>
    </row>
    <row r="9722" spans="36:36">
      <c r="AJ9722" s="182"/>
    </row>
    <row r="9723" spans="36:36">
      <c r="AJ9723" s="182"/>
    </row>
    <row r="9724" spans="36:36">
      <c r="AJ9724" s="182"/>
    </row>
    <row r="9725" spans="36:36">
      <c r="AJ9725" s="182"/>
    </row>
    <row r="9726" spans="36:36">
      <c r="AJ9726" s="182"/>
    </row>
    <row r="9727" spans="36:36">
      <c r="AJ9727" s="182"/>
    </row>
    <row r="9728" spans="36:36">
      <c r="AJ9728" s="182"/>
    </row>
    <row r="9729" spans="36:36">
      <c r="AJ9729" s="182"/>
    </row>
    <row r="9730" spans="36:36">
      <c r="AJ9730" s="182"/>
    </row>
    <row r="9731" spans="36:36">
      <c r="AJ9731" s="182"/>
    </row>
    <row r="9732" spans="36:36">
      <c r="AJ9732" s="182"/>
    </row>
    <row r="9733" spans="36:36">
      <c r="AJ9733" s="182"/>
    </row>
    <row r="9734" spans="36:36">
      <c r="AJ9734" s="182"/>
    </row>
    <row r="9735" spans="36:36">
      <c r="AJ9735" s="182"/>
    </row>
    <row r="9736" spans="36:36">
      <c r="AJ9736" s="182"/>
    </row>
    <row r="9737" spans="36:36">
      <c r="AJ9737" s="182"/>
    </row>
    <row r="9738" spans="36:36">
      <c r="AJ9738" s="182"/>
    </row>
    <row r="9739" spans="36:36">
      <c r="AJ9739" s="182"/>
    </row>
    <row r="9740" spans="36:36">
      <c r="AJ9740" s="182"/>
    </row>
    <row r="9741" spans="36:36">
      <c r="AJ9741" s="182"/>
    </row>
    <row r="9742" spans="36:36">
      <c r="AJ9742" s="182"/>
    </row>
    <row r="9743" spans="36:36">
      <c r="AJ9743" s="182"/>
    </row>
    <row r="9744" spans="36:36">
      <c r="AJ9744" s="182"/>
    </row>
    <row r="9745" spans="36:36">
      <c r="AJ9745" s="182"/>
    </row>
    <row r="9746" spans="36:36">
      <c r="AJ9746" s="182"/>
    </row>
    <row r="9747" spans="36:36">
      <c r="AJ9747" s="182"/>
    </row>
    <row r="9748" spans="36:36">
      <c r="AJ9748" s="182"/>
    </row>
    <row r="9749" spans="36:36">
      <c r="AJ9749" s="182"/>
    </row>
    <row r="9750" spans="36:36">
      <c r="AJ9750" s="182"/>
    </row>
    <row r="9751" spans="36:36">
      <c r="AJ9751" s="182"/>
    </row>
    <row r="9752" spans="36:36">
      <c r="AJ9752" s="182"/>
    </row>
    <row r="9753" spans="36:36">
      <c r="AJ9753" s="182"/>
    </row>
    <row r="9754" spans="36:36">
      <c r="AJ9754" s="182"/>
    </row>
    <row r="9755" spans="36:36">
      <c r="AJ9755" s="182"/>
    </row>
    <row r="9756" spans="36:36">
      <c r="AJ9756" s="182"/>
    </row>
    <row r="9757" spans="36:36">
      <c r="AJ9757" s="182"/>
    </row>
    <row r="9758" spans="36:36">
      <c r="AJ9758" s="182"/>
    </row>
    <row r="9759" spans="36:36">
      <c r="AJ9759" s="182"/>
    </row>
    <row r="9760" spans="36:36">
      <c r="AJ9760" s="182"/>
    </row>
    <row r="9761" spans="36:36">
      <c r="AJ9761" s="182"/>
    </row>
    <row r="9762" spans="36:36">
      <c r="AJ9762" s="182"/>
    </row>
    <row r="9763" spans="36:36">
      <c r="AJ9763" s="182"/>
    </row>
    <row r="9764" spans="36:36">
      <c r="AJ9764" s="182"/>
    </row>
    <row r="9765" spans="36:36">
      <c r="AJ9765" s="182"/>
    </row>
    <row r="9766" spans="36:36">
      <c r="AJ9766" s="182"/>
    </row>
    <row r="9767" spans="36:36">
      <c r="AJ9767" s="182"/>
    </row>
    <row r="9768" spans="36:36">
      <c r="AJ9768" s="182"/>
    </row>
    <row r="9769" spans="36:36">
      <c r="AJ9769" s="182"/>
    </row>
    <row r="9770" spans="36:36">
      <c r="AJ9770" s="182"/>
    </row>
    <row r="9771" spans="36:36">
      <c r="AJ9771" s="182"/>
    </row>
    <row r="9772" spans="36:36">
      <c r="AJ9772" s="182"/>
    </row>
    <row r="9773" spans="36:36">
      <c r="AJ9773" s="182"/>
    </row>
    <row r="9774" spans="36:36">
      <c r="AJ9774" s="182"/>
    </row>
    <row r="9775" spans="36:36">
      <c r="AJ9775" s="182"/>
    </row>
    <row r="9776" spans="36:36">
      <c r="AJ9776" s="182"/>
    </row>
    <row r="9777" spans="36:36">
      <c r="AJ9777" s="182"/>
    </row>
    <row r="9778" spans="36:36">
      <c r="AJ9778" s="182"/>
    </row>
    <row r="9779" spans="36:36">
      <c r="AJ9779" s="182"/>
    </row>
    <row r="9780" spans="36:36">
      <c r="AJ9780" s="182"/>
    </row>
    <row r="9781" spans="36:36">
      <c r="AJ9781" s="182"/>
    </row>
    <row r="9782" spans="36:36">
      <c r="AJ9782" s="182"/>
    </row>
    <row r="9783" spans="36:36">
      <c r="AJ9783" s="182"/>
    </row>
    <row r="9784" spans="36:36">
      <c r="AJ9784" s="182"/>
    </row>
    <row r="9785" spans="36:36">
      <c r="AJ9785" s="182"/>
    </row>
    <row r="9786" spans="36:36">
      <c r="AJ9786" s="182"/>
    </row>
    <row r="9787" spans="36:36">
      <c r="AJ9787" s="182"/>
    </row>
    <row r="9788" spans="36:36">
      <c r="AJ9788" s="182"/>
    </row>
    <row r="9789" spans="36:36">
      <c r="AJ9789" s="182"/>
    </row>
    <row r="9790" spans="36:36">
      <c r="AJ9790" s="182"/>
    </row>
    <row r="9791" spans="36:36">
      <c r="AJ9791" s="182"/>
    </row>
    <row r="9792" spans="36:36">
      <c r="AJ9792" s="182"/>
    </row>
    <row r="9793" spans="36:36">
      <c r="AJ9793" s="182"/>
    </row>
    <row r="9794" spans="36:36">
      <c r="AJ9794" s="182"/>
    </row>
    <row r="9795" spans="36:36">
      <c r="AJ9795" s="182"/>
    </row>
    <row r="9796" spans="36:36">
      <c r="AJ9796" s="182"/>
    </row>
    <row r="9797" spans="36:36">
      <c r="AJ9797" s="182"/>
    </row>
    <row r="9798" spans="36:36">
      <c r="AJ9798" s="182"/>
    </row>
    <row r="9799" spans="36:36">
      <c r="AJ9799" s="182"/>
    </row>
    <row r="9800" spans="36:36">
      <c r="AJ9800" s="182"/>
    </row>
    <row r="9801" spans="36:36">
      <c r="AJ9801" s="182"/>
    </row>
    <row r="9802" spans="36:36">
      <c r="AJ9802" s="182"/>
    </row>
    <row r="9803" spans="36:36">
      <c r="AJ9803" s="182"/>
    </row>
    <row r="9804" spans="36:36">
      <c r="AJ9804" s="182"/>
    </row>
    <row r="9805" spans="36:36">
      <c r="AJ9805" s="182"/>
    </row>
    <row r="9806" spans="36:36">
      <c r="AJ9806" s="182"/>
    </row>
    <row r="9807" spans="36:36">
      <c r="AJ9807" s="182"/>
    </row>
    <row r="9808" spans="36:36">
      <c r="AJ9808" s="182"/>
    </row>
    <row r="9809" spans="36:36">
      <c r="AJ9809" s="182"/>
    </row>
    <row r="9810" spans="36:36">
      <c r="AJ9810" s="182"/>
    </row>
    <row r="9811" spans="36:36">
      <c r="AJ9811" s="182"/>
    </row>
    <row r="9812" spans="36:36">
      <c r="AJ9812" s="182"/>
    </row>
    <row r="9813" spans="36:36">
      <c r="AJ9813" s="182"/>
    </row>
    <row r="9814" spans="36:36">
      <c r="AJ9814" s="182"/>
    </row>
    <row r="9815" spans="36:36">
      <c r="AJ9815" s="182"/>
    </row>
    <row r="9816" spans="36:36">
      <c r="AJ9816" s="182"/>
    </row>
    <row r="9817" spans="36:36">
      <c r="AJ9817" s="182"/>
    </row>
    <row r="9818" spans="36:36">
      <c r="AJ9818" s="182"/>
    </row>
    <row r="9819" spans="36:36">
      <c r="AJ9819" s="182"/>
    </row>
    <row r="9820" spans="36:36">
      <c r="AJ9820" s="182"/>
    </row>
    <row r="9821" spans="36:36">
      <c r="AJ9821" s="182"/>
    </row>
    <row r="9822" spans="36:36">
      <c r="AJ9822" s="182"/>
    </row>
    <row r="9823" spans="36:36">
      <c r="AJ9823" s="182"/>
    </row>
    <row r="9824" spans="36:36">
      <c r="AJ9824" s="182"/>
    </row>
    <row r="9825" spans="36:36">
      <c r="AJ9825" s="182"/>
    </row>
    <row r="9826" spans="36:36">
      <c r="AJ9826" s="182"/>
    </row>
    <row r="9827" spans="36:36">
      <c r="AJ9827" s="182"/>
    </row>
    <row r="9828" spans="36:36">
      <c r="AJ9828" s="182"/>
    </row>
    <row r="9829" spans="36:36">
      <c r="AJ9829" s="182"/>
    </row>
    <row r="9830" spans="36:36">
      <c r="AJ9830" s="182"/>
    </row>
    <row r="9831" spans="36:36">
      <c r="AJ9831" s="182"/>
    </row>
    <row r="9832" spans="36:36">
      <c r="AJ9832" s="182"/>
    </row>
    <row r="9833" spans="36:36">
      <c r="AJ9833" s="182"/>
    </row>
    <row r="9834" spans="36:36">
      <c r="AJ9834" s="182"/>
    </row>
    <row r="9835" spans="36:36">
      <c r="AJ9835" s="182"/>
    </row>
    <row r="9836" spans="36:36">
      <c r="AJ9836" s="182"/>
    </row>
    <row r="9837" spans="36:36">
      <c r="AJ9837" s="182"/>
    </row>
    <row r="9838" spans="36:36">
      <c r="AJ9838" s="182"/>
    </row>
    <row r="9839" spans="36:36">
      <c r="AJ9839" s="182"/>
    </row>
    <row r="9840" spans="36:36">
      <c r="AJ9840" s="182"/>
    </row>
    <row r="9841" spans="36:36">
      <c r="AJ9841" s="182"/>
    </row>
    <row r="9842" spans="36:36">
      <c r="AJ9842" s="182"/>
    </row>
    <row r="9843" spans="36:36">
      <c r="AJ9843" s="182"/>
    </row>
    <row r="9844" spans="36:36">
      <c r="AJ9844" s="182"/>
    </row>
    <row r="9845" spans="36:36">
      <c r="AJ9845" s="182"/>
    </row>
    <row r="9846" spans="36:36">
      <c r="AJ9846" s="182"/>
    </row>
    <row r="9847" spans="36:36">
      <c r="AJ9847" s="182"/>
    </row>
    <row r="9848" spans="36:36">
      <c r="AJ9848" s="182"/>
    </row>
    <row r="9849" spans="36:36">
      <c r="AJ9849" s="182"/>
    </row>
    <row r="9850" spans="36:36">
      <c r="AJ9850" s="182"/>
    </row>
    <row r="9851" spans="36:36">
      <c r="AJ9851" s="182"/>
    </row>
    <row r="9852" spans="36:36">
      <c r="AJ9852" s="182"/>
    </row>
    <row r="9853" spans="36:36">
      <c r="AJ9853" s="182"/>
    </row>
    <row r="9854" spans="36:36">
      <c r="AJ9854" s="182"/>
    </row>
    <row r="9855" spans="36:36">
      <c r="AJ9855" s="182"/>
    </row>
    <row r="9856" spans="36:36">
      <c r="AJ9856" s="182"/>
    </row>
    <row r="9857" spans="36:36">
      <c r="AJ9857" s="182"/>
    </row>
    <row r="9858" spans="36:36">
      <c r="AJ9858" s="182"/>
    </row>
    <row r="9859" spans="36:36">
      <c r="AJ9859" s="182"/>
    </row>
    <row r="9860" spans="36:36">
      <c r="AJ9860" s="182"/>
    </row>
    <row r="9861" spans="36:36">
      <c r="AJ9861" s="182"/>
    </row>
    <row r="9862" spans="36:36">
      <c r="AJ9862" s="182"/>
    </row>
    <row r="9863" spans="36:36">
      <c r="AJ9863" s="182"/>
    </row>
    <row r="9864" spans="36:36">
      <c r="AJ9864" s="182"/>
    </row>
    <row r="9865" spans="36:36">
      <c r="AJ9865" s="182"/>
    </row>
    <row r="9866" spans="36:36">
      <c r="AJ9866" s="182"/>
    </row>
    <row r="9867" spans="36:36">
      <c r="AJ9867" s="182"/>
    </row>
    <row r="9868" spans="36:36">
      <c r="AJ9868" s="182"/>
    </row>
    <row r="9869" spans="36:36">
      <c r="AJ9869" s="182"/>
    </row>
    <row r="9870" spans="36:36">
      <c r="AJ9870" s="182"/>
    </row>
    <row r="9871" spans="36:36">
      <c r="AJ9871" s="182"/>
    </row>
    <row r="9872" spans="36:36">
      <c r="AJ9872" s="182"/>
    </row>
    <row r="9873" spans="36:36">
      <c r="AJ9873" s="182"/>
    </row>
    <row r="9874" spans="36:36">
      <c r="AJ9874" s="182"/>
    </row>
    <row r="9875" spans="36:36">
      <c r="AJ9875" s="182"/>
    </row>
    <row r="9876" spans="36:36">
      <c r="AJ9876" s="182"/>
    </row>
    <row r="9877" spans="36:36">
      <c r="AJ9877" s="182"/>
    </row>
    <row r="9878" spans="36:36">
      <c r="AJ9878" s="182"/>
    </row>
    <row r="9879" spans="36:36">
      <c r="AJ9879" s="182"/>
    </row>
    <row r="9880" spans="36:36">
      <c r="AJ9880" s="182"/>
    </row>
    <row r="9881" spans="36:36">
      <c r="AJ9881" s="182"/>
    </row>
    <row r="9882" spans="36:36">
      <c r="AJ9882" s="182"/>
    </row>
    <row r="9883" spans="36:36">
      <c r="AJ9883" s="182"/>
    </row>
    <row r="9884" spans="36:36">
      <c r="AJ9884" s="182"/>
    </row>
    <row r="9885" spans="36:36">
      <c r="AJ9885" s="182"/>
    </row>
    <row r="9886" spans="36:36">
      <c r="AJ9886" s="182"/>
    </row>
    <row r="9887" spans="36:36">
      <c r="AJ9887" s="182"/>
    </row>
    <row r="9888" spans="36:36">
      <c r="AJ9888" s="182"/>
    </row>
    <row r="9889" spans="36:36">
      <c r="AJ9889" s="182"/>
    </row>
    <row r="9890" spans="36:36">
      <c r="AJ9890" s="182"/>
    </row>
    <row r="9891" spans="36:36">
      <c r="AJ9891" s="182"/>
    </row>
    <row r="9892" spans="36:36">
      <c r="AJ9892" s="182"/>
    </row>
    <row r="9893" spans="36:36">
      <c r="AJ9893" s="182"/>
    </row>
    <row r="9894" spans="36:36">
      <c r="AJ9894" s="182"/>
    </row>
    <row r="9895" spans="36:36">
      <c r="AJ9895" s="182"/>
    </row>
    <row r="9896" spans="36:36">
      <c r="AJ9896" s="182"/>
    </row>
    <row r="9897" spans="36:36">
      <c r="AJ9897" s="182"/>
    </row>
    <row r="9898" spans="36:36">
      <c r="AJ9898" s="182"/>
    </row>
    <row r="9899" spans="36:36">
      <c r="AJ9899" s="182"/>
    </row>
    <row r="9900" spans="36:36">
      <c r="AJ9900" s="182"/>
    </row>
    <row r="9901" spans="36:36">
      <c r="AJ9901" s="182"/>
    </row>
    <row r="9902" spans="36:36">
      <c r="AJ9902" s="182"/>
    </row>
    <row r="9903" spans="36:36">
      <c r="AJ9903" s="182"/>
    </row>
    <row r="9904" spans="36:36">
      <c r="AJ9904" s="182"/>
    </row>
    <row r="9905" spans="36:36">
      <c r="AJ9905" s="182"/>
    </row>
    <row r="9906" spans="36:36">
      <c r="AJ9906" s="182"/>
    </row>
    <row r="9907" spans="36:36">
      <c r="AJ9907" s="182"/>
    </row>
    <row r="9908" spans="36:36">
      <c r="AJ9908" s="182"/>
    </row>
    <row r="9909" spans="36:36">
      <c r="AJ9909" s="182"/>
    </row>
    <row r="9910" spans="36:36">
      <c r="AJ9910" s="182"/>
    </row>
    <row r="9911" spans="36:36">
      <c r="AJ9911" s="182"/>
    </row>
    <row r="9912" spans="36:36">
      <c r="AJ9912" s="182"/>
    </row>
    <row r="9913" spans="36:36">
      <c r="AJ9913" s="182"/>
    </row>
    <row r="9914" spans="36:36">
      <c r="AJ9914" s="182"/>
    </row>
    <row r="9915" spans="36:36">
      <c r="AJ9915" s="182"/>
    </row>
    <row r="9916" spans="36:36">
      <c r="AJ9916" s="182"/>
    </row>
    <row r="9917" spans="36:36">
      <c r="AJ9917" s="182"/>
    </row>
    <row r="9918" spans="36:36">
      <c r="AJ9918" s="182"/>
    </row>
    <row r="9919" spans="36:36">
      <c r="AJ9919" s="182"/>
    </row>
    <row r="9920" spans="36:36">
      <c r="AJ9920" s="182"/>
    </row>
    <row r="9921" spans="36:36">
      <c r="AJ9921" s="182"/>
    </row>
    <row r="9922" spans="36:36">
      <c r="AJ9922" s="182"/>
    </row>
    <row r="9923" spans="36:36">
      <c r="AJ9923" s="182"/>
    </row>
    <row r="9924" spans="36:36">
      <c r="AJ9924" s="182"/>
    </row>
    <row r="9925" spans="36:36">
      <c r="AJ9925" s="182"/>
    </row>
    <row r="9926" spans="36:36">
      <c r="AJ9926" s="182"/>
    </row>
    <row r="9927" spans="36:36">
      <c r="AJ9927" s="182"/>
    </row>
    <row r="9928" spans="36:36">
      <c r="AJ9928" s="182"/>
    </row>
    <row r="9929" spans="36:36">
      <c r="AJ9929" s="182"/>
    </row>
    <row r="9930" spans="36:36">
      <c r="AJ9930" s="182"/>
    </row>
    <row r="9931" spans="36:36">
      <c r="AJ9931" s="182"/>
    </row>
    <row r="9932" spans="36:36">
      <c r="AJ9932" s="182"/>
    </row>
    <row r="9933" spans="36:36">
      <c r="AJ9933" s="182"/>
    </row>
    <row r="9934" spans="36:36">
      <c r="AJ9934" s="182"/>
    </row>
    <row r="9935" spans="36:36">
      <c r="AJ9935" s="182"/>
    </row>
    <row r="9936" spans="36:36">
      <c r="AJ9936" s="182"/>
    </row>
    <row r="9937" spans="36:36">
      <c r="AJ9937" s="182"/>
    </row>
    <row r="9938" spans="36:36">
      <c r="AJ9938" s="182"/>
    </row>
    <row r="9939" spans="36:36">
      <c r="AJ9939" s="182"/>
    </row>
    <row r="9940" spans="36:36">
      <c r="AJ9940" s="182"/>
    </row>
    <row r="9941" spans="36:36">
      <c r="AJ9941" s="182"/>
    </row>
    <row r="9942" spans="36:36">
      <c r="AJ9942" s="182"/>
    </row>
    <row r="9943" spans="36:36">
      <c r="AJ9943" s="182"/>
    </row>
    <row r="9944" spans="36:36">
      <c r="AJ9944" s="182"/>
    </row>
    <row r="9945" spans="36:36">
      <c r="AJ9945" s="182"/>
    </row>
    <row r="9946" spans="36:36">
      <c r="AJ9946" s="182"/>
    </row>
    <row r="9947" spans="36:36">
      <c r="AJ9947" s="182"/>
    </row>
    <row r="9948" spans="36:36">
      <c r="AJ9948" s="182"/>
    </row>
    <row r="9949" spans="36:36">
      <c r="AJ9949" s="182"/>
    </row>
    <row r="9950" spans="36:36">
      <c r="AJ9950" s="182"/>
    </row>
    <row r="9951" spans="36:36">
      <c r="AJ9951" s="182"/>
    </row>
    <row r="9952" spans="36:36">
      <c r="AJ9952" s="182"/>
    </row>
    <row r="9953" spans="36:36">
      <c r="AJ9953" s="182"/>
    </row>
    <row r="9954" spans="36:36">
      <c r="AJ9954" s="182"/>
    </row>
    <row r="9955" spans="36:36">
      <c r="AJ9955" s="182"/>
    </row>
    <row r="9956" spans="36:36">
      <c r="AJ9956" s="182"/>
    </row>
    <row r="9957" spans="36:36">
      <c r="AJ9957" s="182"/>
    </row>
    <row r="9958" spans="36:36">
      <c r="AJ9958" s="182"/>
    </row>
    <row r="9959" spans="36:36">
      <c r="AJ9959" s="182"/>
    </row>
    <row r="9960" spans="36:36">
      <c r="AJ9960" s="182"/>
    </row>
    <row r="9961" spans="36:36">
      <c r="AJ9961" s="182"/>
    </row>
    <row r="9962" spans="36:36">
      <c r="AJ9962" s="182"/>
    </row>
    <row r="9963" spans="36:36">
      <c r="AJ9963" s="182"/>
    </row>
    <row r="9964" spans="36:36">
      <c r="AJ9964" s="182"/>
    </row>
    <row r="9965" spans="36:36">
      <c r="AJ9965" s="182"/>
    </row>
    <row r="9966" spans="36:36">
      <c r="AJ9966" s="182"/>
    </row>
    <row r="9967" spans="36:36">
      <c r="AJ9967" s="182"/>
    </row>
    <row r="9968" spans="36:36">
      <c r="AJ9968" s="182"/>
    </row>
    <row r="9969" spans="36:36">
      <c r="AJ9969" s="182"/>
    </row>
    <row r="9970" spans="36:36">
      <c r="AJ9970" s="182"/>
    </row>
    <row r="9971" spans="36:36">
      <c r="AJ9971" s="182"/>
    </row>
    <row r="9972" spans="36:36">
      <c r="AJ9972" s="182"/>
    </row>
    <row r="9973" spans="36:36">
      <c r="AJ9973" s="182"/>
    </row>
    <row r="9974" spans="36:36">
      <c r="AJ9974" s="182"/>
    </row>
    <row r="9975" spans="36:36">
      <c r="AJ9975" s="182"/>
    </row>
    <row r="9976" spans="36:36">
      <c r="AJ9976" s="182"/>
    </row>
    <row r="9977" spans="36:36">
      <c r="AJ9977" s="182"/>
    </row>
    <row r="9978" spans="36:36">
      <c r="AJ9978" s="182"/>
    </row>
    <row r="9979" spans="36:36">
      <c r="AJ9979" s="182"/>
    </row>
    <row r="9980" spans="36:36">
      <c r="AJ9980" s="182"/>
    </row>
    <row r="9981" spans="36:36">
      <c r="AJ9981" s="182"/>
    </row>
    <row r="9982" spans="36:36">
      <c r="AJ9982" s="182"/>
    </row>
    <row r="9983" spans="36:36">
      <c r="AJ9983" s="182"/>
    </row>
    <row r="9984" spans="36:36">
      <c r="AJ9984" s="182"/>
    </row>
    <row r="9985" spans="36:36">
      <c r="AJ9985" s="182"/>
    </row>
    <row r="9986" spans="36:36">
      <c r="AJ9986" s="182"/>
    </row>
    <row r="9987" spans="36:36">
      <c r="AJ9987" s="182"/>
    </row>
    <row r="9988" spans="36:36">
      <c r="AJ9988" s="182"/>
    </row>
    <row r="9989" spans="36:36">
      <c r="AJ9989" s="182"/>
    </row>
    <row r="9990" spans="36:36">
      <c r="AJ9990" s="182"/>
    </row>
    <row r="9991" spans="36:36">
      <c r="AJ9991" s="182"/>
    </row>
    <row r="9992" spans="36:36">
      <c r="AJ9992" s="182"/>
    </row>
    <row r="9993" spans="36:36">
      <c r="AJ9993" s="182"/>
    </row>
    <row r="9994" spans="36:36">
      <c r="AJ9994" s="182"/>
    </row>
    <row r="9995" spans="36:36">
      <c r="AJ9995" s="182"/>
    </row>
    <row r="9996" spans="36:36">
      <c r="AJ9996" s="182"/>
    </row>
    <row r="9997" spans="36:36">
      <c r="AJ9997" s="182"/>
    </row>
    <row r="9998" spans="36:36">
      <c r="AJ9998" s="182"/>
    </row>
    <row r="9999" spans="36:36">
      <c r="AJ9999" s="182"/>
    </row>
    <row r="10000" spans="36:36">
      <c r="AJ10000" s="182"/>
    </row>
    <row r="10001" spans="36:36">
      <c r="AJ10001" s="182"/>
    </row>
    <row r="10002" spans="36:36">
      <c r="AJ10002" s="182"/>
    </row>
    <row r="10003" spans="36:36">
      <c r="AJ10003" s="182"/>
    </row>
    <row r="10004" spans="36:36">
      <c r="AJ10004" s="182"/>
    </row>
    <row r="10005" spans="36:36">
      <c r="AJ10005" s="182"/>
    </row>
    <row r="10006" spans="36:36">
      <c r="AJ10006" s="182"/>
    </row>
    <row r="10007" spans="36:36">
      <c r="AJ10007" s="182"/>
    </row>
    <row r="10008" spans="36:36">
      <c r="AJ10008" s="182"/>
    </row>
    <row r="10009" spans="36:36">
      <c r="AJ10009" s="182"/>
    </row>
    <row r="10010" spans="36:36">
      <c r="AJ10010" s="182"/>
    </row>
    <row r="10011" spans="36:36">
      <c r="AJ10011" s="182"/>
    </row>
    <row r="10012" spans="36:36">
      <c r="AJ10012" s="182"/>
    </row>
    <row r="10013" spans="36:36">
      <c r="AJ10013" s="182"/>
    </row>
    <row r="10014" spans="36:36">
      <c r="AJ10014" s="182"/>
    </row>
    <row r="10015" spans="36:36">
      <c r="AJ10015" s="182"/>
    </row>
    <row r="10016" spans="36:36">
      <c r="AJ10016" s="182"/>
    </row>
    <row r="10017" spans="36:36">
      <c r="AJ10017" s="182"/>
    </row>
    <row r="10018" spans="36:36">
      <c r="AJ10018" s="182"/>
    </row>
    <row r="10019" spans="36:36">
      <c r="AJ10019" s="182"/>
    </row>
    <row r="10020" spans="36:36">
      <c r="AJ10020" s="182"/>
    </row>
    <row r="10021" spans="36:36">
      <c r="AJ10021" s="182"/>
    </row>
    <row r="10022" spans="36:36">
      <c r="AJ10022" s="182"/>
    </row>
    <row r="10023" spans="36:36">
      <c r="AJ10023" s="182"/>
    </row>
    <row r="10024" spans="36:36">
      <c r="AJ10024" s="182"/>
    </row>
    <row r="10025" spans="36:36">
      <c r="AJ10025" s="182"/>
    </row>
    <row r="10026" spans="36:36">
      <c r="AJ10026" s="182"/>
    </row>
    <row r="10027" spans="36:36">
      <c r="AJ10027" s="182"/>
    </row>
    <row r="10028" spans="36:36">
      <c r="AJ10028" s="182"/>
    </row>
    <row r="10029" spans="36:36">
      <c r="AJ10029" s="182"/>
    </row>
    <row r="10030" spans="36:36">
      <c r="AJ10030" s="182"/>
    </row>
    <row r="10031" spans="36:36">
      <c r="AJ10031" s="182"/>
    </row>
    <row r="10032" spans="36:36">
      <c r="AJ10032" s="182"/>
    </row>
    <row r="10033" spans="36:36">
      <c r="AJ10033" s="182"/>
    </row>
    <row r="10034" spans="36:36">
      <c r="AJ10034" s="182"/>
    </row>
    <row r="10035" spans="36:36">
      <c r="AJ10035" s="182"/>
    </row>
    <row r="10036" spans="36:36">
      <c r="AJ10036" s="182"/>
    </row>
    <row r="10037" spans="36:36">
      <c r="AJ10037" s="182"/>
    </row>
    <row r="10038" spans="36:36">
      <c r="AJ10038" s="182"/>
    </row>
    <row r="10039" spans="36:36">
      <c r="AJ10039" s="182"/>
    </row>
    <row r="10040" spans="36:36">
      <c r="AJ10040" s="182"/>
    </row>
    <row r="10041" spans="36:36">
      <c r="AJ10041" s="182"/>
    </row>
    <row r="10042" spans="36:36">
      <c r="AJ10042" s="182"/>
    </row>
    <row r="10043" spans="36:36">
      <c r="AJ10043" s="182"/>
    </row>
    <row r="10044" spans="36:36">
      <c r="AJ10044" s="182"/>
    </row>
    <row r="10045" spans="36:36">
      <c r="AJ10045" s="182"/>
    </row>
    <row r="10046" spans="36:36">
      <c r="AJ10046" s="182"/>
    </row>
    <row r="10047" spans="36:36">
      <c r="AJ10047" s="182"/>
    </row>
    <row r="10048" spans="36:36">
      <c r="AJ10048" s="182"/>
    </row>
    <row r="10049" spans="36:36">
      <c r="AJ10049" s="182"/>
    </row>
    <row r="10050" spans="36:36">
      <c r="AJ10050" s="182"/>
    </row>
    <row r="10051" spans="36:36">
      <c r="AJ10051" s="182"/>
    </row>
    <row r="10052" spans="36:36">
      <c r="AJ10052" s="182"/>
    </row>
    <row r="10053" spans="36:36">
      <c r="AJ10053" s="182"/>
    </row>
    <row r="10054" spans="36:36">
      <c r="AJ10054" s="182"/>
    </row>
    <row r="10055" spans="36:36">
      <c r="AJ10055" s="182"/>
    </row>
    <row r="10056" spans="36:36">
      <c r="AJ10056" s="182"/>
    </row>
    <row r="10057" spans="36:36">
      <c r="AJ10057" s="182"/>
    </row>
    <row r="10058" spans="36:36">
      <c r="AJ10058" s="182"/>
    </row>
    <row r="10059" spans="36:36">
      <c r="AJ10059" s="182"/>
    </row>
    <row r="10060" spans="36:36">
      <c r="AJ10060" s="182"/>
    </row>
    <row r="10061" spans="36:36">
      <c r="AJ10061" s="182"/>
    </row>
    <row r="10062" spans="36:36">
      <c r="AJ10062" s="182"/>
    </row>
    <row r="10063" spans="36:36">
      <c r="AJ10063" s="182"/>
    </row>
    <row r="10064" spans="36:36">
      <c r="AJ10064" s="182"/>
    </row>
    <row r="10065" spans="36:36">
      <c r="AJ10065" s="182"/>
    </row>
    <row r="10066" spans="36:36">
      <c r="AJ10066" s="182"/>
    </row>
    <row r="10067" spans="36:36">
      <c r="AJ10067" s="182"/>
    </row>
    <row r="10068" spans="36:36">
      <c r="AJ10068" s="182"/>
    </row>
    <row r="10069" spans="36:36">
      <c r="AJ10069" s="182"/>
    </row>
    <row r="10070" spans="36:36">
      <c r="AJ10070" s="182"/>
    </row>
    <row r="10071" spans="36:36">
      <c r="AJ10071" s="182"/>
    </row>
    <row r="10072" spans="36:36">
      <c r="AJ10072" s="182"/>
    </row>
    <row r="10073" spans="36:36">
      <c r="AJ10073" s="182"/>
    </row>
    <row r="10074" spans="36:36">
      <c r="AJ10074" s="182"/>
    </row>
    <row r="10075" spans="36:36">
      <c r="AJ10075" s="182"/>
    </row>
    <row r="10076" spans="36:36">
      <c r="AJ10076" s="182"/>
    </row>
    <row r="10077" spans="36:36">
      <c r="AJ10077" s="182"/>
    </row>
    <row r="10078" spans="36:36">
      <c r="AJ10078" s="182"/>
    </row>
    <row r="10079" spans="36:36">
      <c r="AJ10079" s="182"/>
    </row>
    <row r="10080" spans="36:36">
      <c r="AJ10080" s="182"/>
    </row>
    <row r="10081" spans="36:36">
      <c r="AJ10081" s="182"/>
    </row>
    <row r="10082" spans="36:36">
      <c r="AJ10082" s="182"/>
    </row>
    <row r="10083" spans="36:36">
      <c r="AJ10083" s="182"/>
    </row>
    <row r="10084" spans="36:36">
      <c r="AJ10084" s="182"/>
    </row>
    <row r="10085" spans="36:36">
      <c r="AJ10085" s="182"/>
    </row>
    <row r="10086" spans="36:36">
      <c r="AJ10086" s="182"/>
    </row>
    <row r="10087" spans="36:36">
      <c r="AJ10087" s="182"/>
    </row>
    <row r="10088" spans="36:36">
      <c r="AJ10088" s="182"/>
    </row>
    <row r="10089" spans="36:36">
      <c r="AJ10089" s="182"/>
    </row>
    <row r="10090" spans="36:36">
      <c r="AJ10090" s="182"/>
    </row>
    <row r="10091" spans="36:36">
      <c r="AJ10091" s="182"/>
    </row>
    <row r="10092" spans="36:36">
      <c r="AJ10092" s="182"/>
    </row>
    <row r="10093" spans="36:36">
      <c r="AJ10093" s="182"/>
    </row>
    <row r="10094" spans="36:36">
      <c r="AJ10094" s="182"/>
    </row>
    <row r="10095" spans="36:36">
      <c r="AJ10095" s="182"/>
    </row>
    <row r="10096" spans="36:36">
      <c r="AJ10096" s="182"/>
    </row>
    <row r="10097" spans="36:36">
      <c r="AJ10097" s="182"/>
    </row>
    <row r="10098" spans="36:36">
      <c r="AJ10098" s="182"/>
    </row>
    <row r="10099" spans="36:36">
      <c r="AJ10099" s="182"/>
    </row>
    <row r="10100" spans="36:36">
      <c r="AJ10100" s="182"/>
    </row>
    <row r="10101" spans="36:36">
      <c r="AJ10101" s="182"/>
    </row>
    <row r="10102" spans="36:36">
      <c r="AJ10102" s="182"/>
    </row>
    <row r="10103" spans="36:36">
      <c r="AJ10103" s="182"/>
    </row>
    <row r="10104" spans="36:36">
      <c r="AJ10104" s="182"/>
    </row>
    <row r="10105" spans="36:36">
      <c r="AJ10105" s="182"/>
    </row>
    <row r="10106" spans="36:36">
      <c r="AJ10106" s="182"/>
    </row>
    <row r="10107" spans="36:36">
      <c r="AJ10107" s="182"/>
    </row>
    <row r="10108" spans="36:36">
      <c r="AJ10108" s="182"/>
    </row>
    <row r="10109" spans="36:36">
      <c r="AJ10109" s="182"/>
    </row>
    <row r="10110" spans="36:36">
      <c r="AJ10110" s="182"/>
    </row>
    <row r="10111" spans="36:36">
      <c r="AJ10111" s="182"/>
    </row>
    <row r="10112" spans="36:36">
      <c r="AJ10112" s="182"/>
    </row>
    <row r="10113" spans="36:36">
      <c r="AJ10113" s="182"/>
    </row>
    <row r="10114" spans="36:36">
      <c r="AJ10114" s="182"/>
    </row>
    <row r="10115" spans="36:36">
      <c r="AJ10115" s="182"/>
    </row>
    <row r="10116" spans="36:36">
      <c r="AJ10116" s="182"/>
    </row>
    <row r="10117" spans="36:36">
      <c r="AJ10117" s="182"/>
    </row>
    <row r="10118" spans="36:36">
      <c r="AJ10118" s="182"/>
    </row>
    <row r="10119" spans="36:36">
      <c r="AJ10119" s="182"/>
    </row>
    <row r="10120" spans="36:36">
      <c r="AJ10120" s="182"/>
    </row>
    <row r="10121" spans="36:36">
      <c r="AJ10121" s="182"/>
    </row>
    <row r="10122" spans="36:36">
      <c r="AJ10122" s="182"/>
    </row>
    <row r="10123" spans="36:36">
      <c r="AJ10123" s="182"/>
    </row>
    <row r="10124" spans="36:36">
      <c r="AJ10124" s="182"/>
    </row>
    <row r="10125" spans="36:36">
      <c r="AJ10125" s="182"/>
    </row>
    <row r="10126" spans="36:36">
      <c r="AJ10126" s="182"/>
    </row>
    <row r="10127" spans="36:36">
      <c r="AJ10127" s="182"/>
    </row>
    <row r="10128" spans="36:36">
      <c r="AJ10128" s="182"/>
    </row>
    <row r="10129" spans="36:36">
      <c r="AJ10129" s="182"/>
    </row>
    <row r="10130" spans="36:36">
      <c r="AJ10130" s="182"/>
    </row>
    <row r="10131" spans="36:36">
      <c r="AJ10131" s="182"/>
    </row>
    <row r="10132" spans="36:36">
      <c r="AJ10132" s="182"/>
    </row>
    <row r="10133" spans="36:36">
      <c r="AJ10133" s="182"/>
    </row>
    <row r="10134" spans="36:36">
      <c r="AJ10134" s="182"/>
    </row>
    <row r="10135" spans="36:36">
      <c r="AJ10135" s="182"/>
    </row>
    <row r="10136" spans="36:36">
      <c r="AJ10136" s="182"/>
    </row>
    <row r="10137" spans="36:36">
      <c r="AJ10137" s="182"/>
    </row>
    <row r="10138" spans="36:36">
      <c r="AJ10138" s="182"/>
    </row>
    <row r="10139" spans="36:36">
      <c r="AJ10139" s="182"/>
    </row>
    <row r="10140" spans="36:36">
      <c r="AJ10140" s="182"/>
    </row>
    <row r="10141" spans="36:36">
      <c r="AJ10141" s="182"/>
    </row>
    <row r="10142" spans="36:36">
      <c r="AJ10142" s="182"/>
    </row>
    <row r="10143" spans="36:36">
      <c r="AJ10143" s="182"/>
    </row>
    <row r="10144" spans="36:36">
      <c r="AJ10144" s="182"/>
    </row>
    <row r="10145" spans="36:36">
      <c r="AJ10145" s="182"/>
    </row>
    <row r="10146" spans="36:36">
      <c r="AJ10146" s="182"/>
    </row>
    <row r="10147" spans="36:36">
      <c r="AJ10147" s="182"/>
    </row>
    <row r="10148" spans="36:36">
      <c r="AJ10148" s="182"/>
    </row>
    <row r="10149" spans="36:36">
      <c r="AJ10149" s="182"/>
    </row>
    <row r="10150" spans="36:36">
      <c r="AJ10150" s="182"/>
    </row>
    <row r="10151" spans="36:36">
      <c r="AJ10151" s="182"/>
    </row>
    <row r="10152" spans="36:36">
      <c r="AJ10152" s="182"/>
    </row>
    <row r="10153" spans="36:36">
      <c r="AJ10153" s="182"/>
    </row>
    <row r="10154" spans="36:36">
      <c r="AJ10154" s="182"/>
    </row>
    <row r="10155" spans="36:36">
      <c r="AJ10155" s="182"/>
    </row>
    <row r="10156" spans="36:36">
      <c r="AJ10156" s="182"/>
    </row>
    <row r="10157" spans="36:36">
      <c r="AJ10157" s="182"/>
    </row>
    <row r="10158" spans="36:36">
      <c r="AJ10158" s="182"/>
    </row>
    <row r="10159" spans="36:36">
      <c r="AJ10159" s="182"/>
    </row>
    <row r="10160" spans="36:36">
      <c r="AJ10160" s="182"/>
    </row>
    <row r="10161" spans="36:36">
      <c r="AJ10161" s="182"/>
    </row>
    <row r="10162" spans="36:36">
      <c r="AJ10162" s="182"/>
    </row>
    <row r="10163" spans="36:36">
      <c r="AJ10163" s="182"/>
    </row>
    <row r="10164" spans="36:36">
      <c r="AJ10164" s="182"/>
    </row>
    <row r="10165" spans="36:36">
      <c r="AJ10165" s="182"/>
    </row>
    <row r="10166" spans="36:36">
      <c r="AJ10166" s="182"/>
    </row>
    <row r="10167" spans="36:36">
      <c r="AJ10167" s="182"/>
    </row>
    <row r="10168" spans="36:36">
      <c r="AJ10168" s="182"/>
    </row>
    <row r="10169" spans="36:36">
      <c r="AJ10169" s="182"/>
    </row>
    <row r="10170" spans="36:36">
      <c r="AJ10170" s="182"/>
    </row>
    <row r="10171" spans="36:36">
      <c r="AJ10171" s="182"/>
    </row>
    <row r="10172" spans="36:36">
      <c r="AJ10172" s="182"/>
    </row>
    <row r="10173" spans="36:36">
      <c r="AJ10173" s="182"/>
    </row>
    <row r="10174" spans="36:36">
      <c r="AJ10174" s="182"/>
    </row>
    <row r="10175" spans="36:36">
      <c r="AJ10175" s="182"/>
    </row>
    <row r="10176" spans="36:36">
      <c r="AJ10176" s="182"/>
    </row>
    <row r="10177" spans="36:36">
      <c r="AJ10177" s="182"/>
    </row>
    <row r="10178" spans="36:36">
      <c r="AJ10178" s="182"/>
    </row>
    <row r="10179" spans="36:36">
      <c r="AJ10179" s="182"/>
    </row>
    <row r="10180" spans="36:36">
      <c r="AJ10180" s="182"/>
    </row>
    <row r="10181" spans="36:36">
      <c r="AJ10181" s="182"/>
    </row>
    <row r="10182" spans="36:36">
      <c r="AJ10182" s="182"/>
    </row>
    <row r="10183" spans="36:36">
      <c r="AJ10183" s="182"/>
    </row>
    <row r="10184" spans="36:36">
      <c r="AJ10184" s="182"/>
    </row>
    <row r="10185" spans="36:36">
      <c r="AJ10185" s="182"/>
    </row>
    <row r="10186" spans="36:36">
      <c r="AJ10186" s="182"/>
    </row>
    <row r="10187" spans="36:36">
      <c r="AJ10187" s="182"/>
    </row>
    <row r="10188" spans="36:36">
      <c r="AJ10188" s="182"/>
    </row>
    <row r="10189" spans="36:36">
      <c r="AJ10189" s="182"/>
    </row>
    <row r="10190" spans="36:36">
      <c r="AJ10190" s="182"/>
    </row>
    <row r="10191" spans="36:36">
      <c r="AJ10191" s="182"/>
    </row>
    <row r="10192" spans="36:36">
      <c r="AJ10192" s="182"/>
    </row>
    <row r="10193" spans="36:36">
      <c r="AJ10193" s="182"/>
    </row>
    <row r="10194" spans="36:36">
      <c r="AJ10194" s="182"/>
    </row>
    <row r="10195" spans="36:36">
      <c r="AJ10195" s="182"/>
    </row>
    <row r="10196" spans="36:36">
      <c r="AJ10196" s="182"/>
    </row>
    <row r="10197" spans="36:36">
      <c r="AJ10197" s="182"/>
    </row>
    <row r="10198" spans="36:36">
      <c r="AJ10198" s="182"/>
    </row>
    <row r="10199" spans="36:36">
      <c r="AJ10199" s="182"/>
    </row>
    <row r="10200" spans="36:36">
      <c r="AJ10200" s="182"/>
    </row>
    <row r="10201" spans="36:36">
      <c r="AJ10201" s="182"/>
    </row>
    <row r="10202" spans="36:36">
      <c r="AJ10202" s="182"/>
    </row>
    <row r="10203" spans="36:36">
      <c r="AJ10203" s="182"/>
    </row>
    <row r="10204" spans="36:36">
      <c r="AJ10204" s="182"/>
    </row>
    <row r="10205" spans="36:36">
      <c r="AJ10205" s="182"/>
    </row>
    <row r="10206" spans="36:36">
      <c r="AJ10206" s="182"/>
    </row>
    <row r="10207" spans="36:36">
      <c r="AJ10207" s="182"/>
    </row>
    <row r="10208" spans="36:36">
      <c r="AJ10208" s="182"/>
    </row>
    <row r="10209" spans="36:36">
      <c r="AJ10209" s="182"/>
    </row>
    <row r="10210" spans="36:36">
      <c r="AJ10210" s="182"/>
    </row>
    <row r="10211" spans="36:36">
      <c r="AJ10211" s="182"/>
    </row>
    <row r="10212" spans="36:36">
      <c r="AJ10212" s="182"/>
    </row>
    <row r="10213" spans="36:36">
      <c r="AJ10213" s="182"/>
    </row>
    <row r="10214" spans="36:36">
      <c r="AJ10214" s="182"/>
    </row>
    <row r="10215" spans="36:36">
      <c r="AJ10215" s="182"/>
    </row>
    <row r="10216" spans="36:36">
      <c r="AJ10216" s="182"/>
    </row>
    <row r="10217" spans="36:36">
      <c r="AJ10217" s="182"/>
    </row>
    <row r="10218" spans="36:36">
      <c r="AJ10218" s="182"/>
    </row>
    <row r="10219" spans="36:36">
      <c r="AJ10219" s="182"/>
    </row>
    <row r="10220" spans="36:36">
      <c r="AJ10220" s="182"/>
    </row>
    <row r="10221" spans="36:36">
      <c r="AJ10221" s="182"/>
    </row>
    <row r="10222" spans="36:36">
      <c r="AJ10222" s="182"/>
    </row>
    <row r="10223" spans="36:36">
      <c r="AJ10223" s="182"/>
    </row>
    <row r="10224" spans="36:36">
      <c r="AJ10224" s="182"/>
    </row>
    <row r="10225" spans="36:36">
      <c r="AJ10225" s="182"/>
    </row>
    <row r="10226" spans="36:36">
      <c r="AJ10226" s="182"/>
    </row>
    <row r="10227" spans="36:36">
      <c r="AJ10227" s="182"/>
    </row>
    <row r="10228" spans="36:36">
      <c r="AJ10228" s="182"/>
    </row>
    <row r="10229" spans="36:36">
      <c r="AJ10229" s="182"/>
    </row>
    <row r="10230" spans="36:36">
      <c r="AJ10230" s="182"/>
    </row>
    <row r="10231" spans="36:36">
      <c r="AJ10231" s="182"/>
    </row>
    <row r="10232" spans="36:36">
      <c r="AJ10232" s="182"/>
    </row>
    <row r="10233" spans="36:36">
      <c r="AJ10233" s="182"/>
    </row>
    <row r="10234" spans="36:36">
      <c r="AJ10234" s="182"/>
    </row>
    <row r="10235" spans="36:36">
      <c r="AJ10235" s="182"/>
    </row>
    <row r="10236" spans="36:36">
      <c r="AJ10236" s="182"/>
    </row>
    <row r="10237" spans="36:36">
      <c r="AJ10237" s="182"/>
    </row>
    <row r="10238" spans="36:36">
      <c r="AJ10238" s="182"/>
    </row>
    <row r="10239" spans="36:36">
      <c r="AJ10239" s="182"/>
    </row>
    <row r="10240" spans="36:36">
      <c r="AJ10240" s="182"/>
    </row>
    <row r="10241" spans="36:36">
      <c r="AJ10241" s="182"/>
    </row>
    <row r="10242" spans="36:36">
      <c r="AJ10242" s="182"/>
    </row>
    <row r="10243" spans="36:36">
      <c r="AJ10243" s="182"/>
    </row>
    <row r="10244" spans="36:36">
      <c r="AJ10244" s="182"/>
    </row>
    <row r="10245" spans="36:36">
      <c r="AJ10245" s="182"/>
    </row>
    <row r="10246" spans="36:36">
      <c r="AJ10246" s="182"/>
    </row>
    <row r="10247" spans="36:36">
      <c r="AJ10247" s="182"/>
    </row>
    <row r="10248" spans="36:36">
      <c r="AJ10248" s="182"/>
    </row>
    <row r="10249" spans="36:36">
      <c r="AJ10249" s="182"/>
    </row>
    <row r="10250" spans="36:36">
      <c r="AJ10250" s="182"/>
    </row>
    <row r="10251" spans="36:36">
      <c r="AJ10251" s="182"/>
    </row>
    <row r="10252" spans="36:36">
      <c r="AJ10252" s="182"/>
    </row>
    <row r="10253" spans="36:36">
      <c r="AJ10253" s="182"/>
    </row>
    <row r="10254" spans="36:36">
      <c r="AJ10254" s="182"/>
    </row>
    <row r="10255" spans="36:36">
      <c r="AJ10255" s="182"/>
    </row>
    <row r="10256" spans="36:36">
      <c r="AJ10256" s="182"/>
    </row>
    <row r="10257" spans="36:36">
      <c r="AJ10257" s="182"/>
    </row>
    <row r="10258" spans="36:36">
      <c r="AJ10258" s="182"/>
    </row>
    <row r="10259" spans="36:36">
      <c r="AJ10259" s="182"/>
    </row>
    <row r="10260" spans="36:36">
      <c r="AJ10260" s="182"/>
    </row>
    <row r="10261" spans="36:36">
      <c r="AJ10261" s="182"/>
    </row>
    <row r="10262" spans="36:36">
      <c r="AJ10262" s="182"/>
    </row>
    <row r="10263" spans="36:36">
      <c r="AJ10263" s="182"/>
    </row>
    <row r="10264" spans="36:36">
      <c r="AJ10264" s="182"/>
    </row>
    <row r="10265" spans="36:36">
      <c r="AJ10265" s="182"/>
    </row>
    <row r="10266" spans="36:36">
      <c r="AJ10266" s="182"/>
    </row>
    <row r="10267" spans="36:36">
      <c r="AJ10267" s="182"/>
    </row>
    <row r="10268" spans="36:36">
      <c r="AJ10268" s="182"/>
    </row>
    <row r="10269" spans="36:36">
      <c r="AJ10269" s="182"/>
    </row>
    <row r="10270" spans="36:36">
      <c r="AJ10270" s="182"/>
    </row>
    <row r="10271" spans="36:36">
      <c r="AJ10271" s="182"/>
    </row>
    <row r="10272" spans="36:36">
      <c r="AJ10272" s="182"/>
    </row>
    <row r="10273" spans="36:36">
      <c r="AJ10273" s="182"/>
    </row>
    <row r="10274" spans="36:36">
      <c r="AJ10274" s="182"/>
    </row>
    <row r="10275" spans="36:36">
      <c r="AJ10275" s="182"/>
    </row>
    <row r="10276" spans="36:36">
      <c r="AJ10276" s="182"/>
    </row>
    <row r="10277" spans="36:36">
      <c r="AJ10277" s="182"/>
    </row>
    <row r="10278" spans="36:36">
      <c r="AJ10278" s="182"/>
    </row>
    <row r="10279" spans="36:36">
      <c r="AJ10279" s="182"/>
    </row>
    <row r="10280" spans="36:36">
      <c r="AJ10280" s="182"/>
    </row>
    <row r="10281" spans="36:36">
      <c r="AJ10281" s="182"/>
    </row>
    <row r="10282" spans="36:36">
      <c r="AJ10282" s="182"/>
    </row>
    <row r="10283" spans="36:36">
      <c r="AJ10283" s="182"/>
    </row>
    <row r="10284" spans="36:36">
      <c r="AJ10284" s="182"/>
    </row>
    <row r="10285" spans="36:36">
      <c r="AJ10285" s="182"/>
    </row>
    <row r="10286" spans="36:36">
      <c r="AJ10286" s="182"/>
    </row>
    <row r="10287" spans="36:36">
      <c r="AJ10287" s="182"/>
    </row>
    <row r="10288" spans="36:36">
      <c r="AJ10288" s="182"/>
    </row>
    <row r="10289" spans="36:36">
      <c r="AJ10289" s="182"/>
    </row>
    <row r="10290" spans="36:36">
      <c r="AJ10290" s="182"/>
    </row>
    <row r="10291" spans="36:36">
      <c r="AJ10291" s="182"/>
    </row>
    <row r="10292" spans="36:36">
      <c r="AJ10292" s="182"/>
    </row>
    <row r="10293" spans="36:36">
      <c r="AJ10293" s="182"/>
    </row>
    <row r="10294" spans="36:36">
      <c r="AJ10294" s="182"/>
    </row>
    <row r="10295" spans="36:36">
      <c r="AJ10295" s="182"/>
    </row>
    <row r="10296" spans="36:36">
      <c r="AJ10296" s="182"/>
    </row>
    <row r="10297" spans="36:36">
      <c r="AJ10297" s="182"/>
    </row>
    <row r="10298" spans="36:36">
      <c r="AJ10298" s="182"/>
    </row>
    <row r="10299" spans="36:36">
      <c r="AJ10299" s="182"/>
    </row>
    <row r="10300" spans="36:36">
      <c r="AJ10300" s="182"/>
    </row>
    <row r="10301" spans="36:36">
      <c r="AJ10301" s="182"/>
    </row>
    <row r="10302" spans="36:36">
      <c r="AJ10302" s="182"/>
    </row>
    <row r="10303" spans="36:36">
      <c r="AJ10303" s="182"/>
    </row>
    <row r="10304" spans="36:36">
      <c r="AJ10304" s="182"/>
    </row>
    <row r="10305" spans="36:36">
      <c r="AJ10305" s="182"/>
    </row>
    <row r="10306" spans="36:36">
      <c r="AJ10306" s="182"/>
    </row>
    <row r="10307" spans="36:36">
      <c r="AJ10307" s="182"/>
    </row>
    <row r="10308" spans="36:36">
      <c r="AJ10308" s="182"/>
    </row>
    <row r="10309" spans="36:36">
      <c r="AJ10309" s="182"/>
    </row>
    <row r="10310" spans="36:36">
      <c r="AJ10310" s="182"/>
    </row>
    <row r="10311" spans="36:36">
      <c r="AJ10311" s="182"/>
    </row>
    <row r="10312" spans="36:36">
      <c r="AJ10312" s="182"/>
    </row>
    <row r="10313" spans="36:36">
      <c r="AJ10313" s="182"/>
    </row>
    <row r="10314" spans="36:36">
      <c r="AJ10314" s="182"/>
    </row>
    <row r="10315" spans="36:36">
      <c r="AJ10315" s="182"/>
    </row>
    <row r="10316" spans="36:36">
      <c r="AJ10316" s="182"/>
    </row>
    <row r="10317" spans="36:36">
      <c r="AJ10317" s="182"/>
    </row>
    <row r="10318" spans="36:36">
      <c r="AJ10318" s="182"/>
    </row>
    <row r="10319" spans="36:36">
      <c r="AJ10319" s="182"/>
    </row>
    <row r="10320" spans="36:36">
      <c r="AJ10320" s="182"/>
    </row>
    <row r="10321" spans="36:36">
      <c r="AJ10321" s="182"/>
    </row>
    <row r="10322" spans="36:36">
      <c r="AJ10322" s="182"/>
    </row>
    <row r="10323" spans="36:36">
      <c r="AJ10323" s="182"/>
    </row>
    <row r="10324" spans="36:36">
      <c r="AJ10324" s="182"/>
    </row>
    <row r="10325" spans="36:36">
      <c r="AJ10325" s="182"/>
    </row>
    <row r="10326" spans="36:36">
      <c r="AJ10326" s="182"/>
    </row>
    <row r="10327" spans="36:36">
      <c r="AJ10327" s="182"/>
    </row>
    <row r="10328" spans="36:36">
      <c r="AJ10328" s="182"/>
    </row>
    <row r="10329" spans="36:36">
      <c r="AJ10329" s="182"/>
    </row>
    <row r="10330" spans="36:36">
      <c r="AJ10330" s="182"/>
    </row>
    <row r="10331" spans="36:36">
      <c r="AJ10331" s="182"/>
    </row>
    <row r="10332" spans="36:36">
      <c r="AJ10332" s="182"/>
    </row>
    <row r="10333" spans="36:36">
      <c r="AJ10333" s="182"/>
    </row>
    <row r="10334" spans="36:36">
      <c r="AJ10334" s="182"/>
    </row>
    <row r="10335" spans="36:36">
      <c r="AJ10335" s="182"/>
    </row>
    <row r="10336" spans="36:36">
      <c r="AJ10336" s="182"/>
    </row>
    <row r="10337" spans="36:36">
      <c r="AJ10337" s="182"/>
    </row>
    <row r="10338" spans="36:36">
      <c r="AJ10338" s="182"/>
    </row>
    <row r="10339" spans="36:36">
      <c r="AJ10339" s="182"/>
    </row>
    <row r="10340" spans="36:36">
      <c r="AJ10340" s="182"/>
    </row>
    <row r="10341" spans="36:36">
      <c r="AJ10341" s="182"/>
    </row>
    <row r="10342" spans="36:36">
      <c r="AJ10342" s="182"/>
    </row>
    <row r="10343" spans="36:36">
      <c r="AJ10343" s="182"/>
    </row>
    <row r="10344" spans="36:36">
      <c r="AJ10344" s="182"/>
    </row>
    <row r="10345" spans="36:36">
      <c r="AJ10345" s="182"/>
    </row>
    <row r="10346" spans="36:36">
      <c r="AJ10346" s="182"/>
    </row>
    <row r="10347" spans="36:36">
      <c r="AJ10347" s="182"/>
    </row>
    <row r="10348" spans="36:36">
      <c r="AJ10348" s="182"/>
    </row>
    <row r="10349" spans="36:36">
      <c r="AJ10349" s="182"/>
    </row>
    <row r="10350" spans="36:36">
      <c r="AJ10350" s="182"/>
    </row>
    <row r="10351" spans="36:36">
      <c r="AJ10351" s="182"/>
    </row>
    <row r="10352" spans="36:36">
      <c r="AJ10352" s="182"/>
    </row>
    <row r="10353" spans="36:36">
      <c r="AJ10353" s="182"/>
    </row>
    <row r="10354" spans="36:36">
      <c r="AJ10354" s="182"/>
    </row>
    <row r="10355" spans="36:36">
      <c r="AJ10355" s="182"/>
    </row>
    <row r="10356" spans="36:36">
      <c r="AJ10356" s="182"/>
    </row>
    <row r="10357" spans="36:36">
      <c r="AJ10357" s="182"/>
    </row>
    <row r="10358" spans="36:36">
      <c r="AJ10358" s="182"/>
    </row>
    <row r="10359" spans="36:36">
      <c r="AJ10359" s="182"/>
    </row>
    <row r="10360" spans="36:36">
      <c r="AJ10360" s="182"/>
    </row>
    <row r="10361" spans="36:36">
      <c r="AJ10361" s="182"/>
    </row>
    <row r="10362" spans="36:36">
      <c r="AJ10362" s="182"/>
    </row>
    <row r="10363" spans="36:36">
      <c r="AJ10363" s="182"/>
    </row>
    <row r="10364" spans="36:36">
      <c r="AJ10364" s="182"/>
    </row>
    <row r="10365" spans="36:36">
      <c r="AJ10365" s="182"/>
    </row>
    <row r="10366" spans="36:36">
      <c r="AJ10366" s="182"/>
    </row>
    <row r="10367" spans="36:36">
      <c r="AJ10367" s="182"/>
    </row>
    <row r="10368" spans="36:36">
      <c r="AJ10368" s="182"/>
    </row>
    <row r="10369" spans="36:36">
      <c r="AJ10369" s="182"/>
    </row>
    <row r="10370" spans="36:36">
      <c r="AJ10370" s="182"/>
    </row>
    <row r="10371" spans="36:36">
      <c r="AJ10371" s="182"/>
    </row>
    <row r="10372" spans="36:36">
      <c r="AJ10372" s="182"/>
    </row>
    <row r="10373" spans="36:36">
      <c r="AJ10373" s="182"/>
    </row>
    <row r="10374" spans="36:36">
      <c r="AJ10374" s="182"/>
    </row>
    <row r="10375" spans="36:36">
      <c r="AJ10375" s="182"/>
    </row>
    <row r="10376" spans="36:36">
      <c r="AJ10376" s="182"/>
    </row>
    <row r="10377" spans="36:36">
      <c r="AJ10377" s="182"/>
    </row>
    <row r="10378" spans="36:36">
      <c r="AJ10378" s="182"/>
    </row>
    <row r="10379" spans="36:36">
      <c r="AJ10379" s="182"/>
    </row>
    <row r="10380" spans="36:36">
      <c r="AJ10380" s="182"/>
    </row>
    <row r="10381" spans="36:36">
      <c r="AJ10381" s="182"/>
    </row>
    <row r="10382" spans="36:36">
      <c r="AJ10382" s="182"/>
    </row>
    <row r="10383" spans="36:36">
      <c r="AJ10383" s="182"/>
    </row>
    <row r="10384" spans="36:36">
      <c r="AJ10384" s="182"/>
    </row>
    <row r="10385" spans="36:36">
      <c r="AJ10385" s="182"/>
    </row>
    <row r="10386" spans="36:36">
      <c r="AJ10386" s="182"/>
    </row>
    <row r="10387" spans="36:36">
      <c r="AJ10387" s="182"/>
    </row>
    <row r="10388" spans="36:36">
      <c r="AJ10388" s="182"/>
    </row>
    <row r="10389" spans="36:36">
      <c r="AJ10389" s="182"/>
    </row>
    <row r="10390" spans="36:36">
      <c r="AJ10390" s="182"/>
    </row>
    <row r="10391" spans="36:36">
      <c r="AJ10391" s="182"/>
    </row>
    <row r="10392" spans="36:36">
      <c r="AJ10392" s="182"/>
    </row>
    <row r="10393" spans="36:36">
      <c r="AJ10393" s="182"/>
    </row>
    <row r="10394" spans="36:36">
      <c r="AJ10394" s="182"/>
    </row>
    <row r="10395" spans="36:36">
      <c r="AJ10395" s="182"/>
    </row>
    <row r="10396" spans="36:36">
      <c r="AJ10396" s="182"/>
    </row>
    <row r="10397" spans="36:36">
      <c r="AJ10397" s="182"/>
    </row>
    <row r="10398" spans="36:36">
      <c r="AJ10398" s="182"/>
    </row>
    <row r="10399" spans="36:36">
      <c r="AJ10399" s="182"/>
    </row>
    <row r="10400" spans="36:36">
      <c r="AJ10400" s="182"/>
    </row>
    <row r="10401" spans="36:36">
      <c r="AJ10401" s="182"/>
    </row>
    <row r="10402" spans="36:36">
      <c r="AJ10402" s="182"/>
    </row>
    <row r="10403" spans="36:36">
      <c r="AJ10403" s="182"/>
    </row>
    <row r="10404" spans="36:36">
      <c r="AJ10404" s="182"/>
    </row>
    <row r="10405" spans="36:36">
      <c r="AJ10405" s="182"/>
    </row>
    <row r="10406" spans="36:36">
      <c r="AJ10406" s="182"/>
    </row>
    <row r="10407" spans="36:36">
      <c r="AJ10407" s="182"/>
    </row>
    <row r="10408" spans="36:36">
      <c r="AJ10408" s="182"/>
    </row>
    <row r="10409" spans="36:36">
      <c r="AJ10409" s="182"/>
    </row>
    <row r="10410" spans="36:36">
      <c r="AJ10410" s="182"/>
    </row>
    <row r="10411" spans="36:36">
      <c r="AJ10411" s="182"/>
    </row>
    <row r="10412" spans="36:36">
      <c r="AJ10412" s="182"/>
    </row>
    <row r="10413" spans="36:36">
      <c r="AJ10413" s="182"/>
    </row>
    <row r="10414" spans="36:36">
      <c r="AJ10414" s="182"/>
    </row>
    <row r="10415" spans="36:36">
      <c r="AJ10415" s="182"/>
    </row>
    <row r="10416" spans="36:36">
      <c r="AJ10416" s="182"/>
    </row>
    <row r="10417" spans="36:36">
      <c r="AJ10417" s="182"/>
    </row>
    <row r="10418" spans="36:36">
      <c r="AJ10418" s="182"/>
    </row>
    <row r="10419" spans="36:36">
      <c r="AJ10419" s="182"/>
    </row>
    <row r="10420" spans="36:36">
      <c r="AJ10420" s="182"/>
    </row>
    <row r="10421" spans="36:36">
      <c r="AJ10421" s="182"/>
    </row>
    <row r="10422" spans="36:36">
      <c r="AJ10422" s="182"/>
    </row>
    <row r="10423" spans="36:36">
      <c r="AJ10423" s="182"/>
    </row>
    <row r="10424" spans="36:36">
      <c r="AJ10424" s="182"/>
    </row>
    <row r="10425" spans="36:36">
      <c r="AJ10425" s="182"/>
    </row>
    <row r="10426" spans="36:36">
      <c r="AJ10426" s="182"/>
    </row>
    <row r="10427" spans="36:36">
      <c r="AJ10427" s="182"/>
    </row>
    <row r="10428" spans="36:36">
      <c r="AJ10428" s="182"/>
    </row>
    <row r="10429" spans="36:36">
      <c r="AJ10429" s="182"/>
    </row>
    <row r="10430" spans="36:36">
      <c r="AJ10430" s="182"/>
    </row>
    <row r="10431" spans="36:36">
      <c r="AJ10431" s="182"/>
    </row>
    <row r="10432" spans="36:36">
      <c r="AJ10432" s="182"/>
    </row>
    <row r="10433" spans="36:36">
      <c r="AJ10433" s="182"/>
    </row>
    <row r="10434" spans="36:36">
      <c r="AJ10434" s="182"/>
    </row>
    <row r="10435" spans="36:36">
      <c r="AJ10435" s="182"/>
    </row>
    <row r="10436" spans="36:36">
      <c r="AJ10436" s="182"/>
    </row>
    <row r="10437" spans="36:36">
      <c r="AJ10437" s="182"/>
    </row>
    <row r="10438" spans="36:36">
      <c r="AJ10438" s="182"/>
    </row>
    <row r="10439" spans="36:36">
      <c r="AJ10439" s="182"/>
    </row>
    <row r="10440" spans="36:36">
      <c r="AJ10440" s="182"/>
    </row>
    <row r="10441" spans="36:36">
      <c r="AJ10441" s="182"/>
    </row>
    <row r="10442" spans="36:36">
      <c r="AJ10442" s="182"/>
    </row>
    <row r="10443" spans="36:36">
      <c r="AJ10443" s="182"/>
    </row>
    <row r="10444" spans="36:36">
      <c r="AJ10444" s="182"/>
    </row>
    <row r="10445" spans="36:36">
      <c r="AJ10445" s="182"/>
    </row>
    <row r="10446" spans="36:36">
      <c r="AJ10446" s="182"/>
    </row>
    <row r="10447" spans="36:36">
      <c r="AJ10447" s="182"/>
    </row>
    <row r="10448" spans="36:36">
      <c r="AJ10448" s="182"/>
    </row>
    <row r="10449" spans="36:36">
      <c r="AJ10449" s="182"/>
    </row>
    <row r="10450" spans="36:36">
      <c r="AJ10450" s="182"/>
    </row>
    <row r="10451" spans="36:36">
      <c r="AJ10451" s="182"/>
    </row>
    <row r="10452" spans="36:36">
      <c r="AJ10452" s="182"/>
    </row>
    <row r="10453" spans="36:36">
      <c r="AJ10453" s="182"/>
    </row>
    <row r="10454" spans="36:36">
      <c r="AJ10454" s="182"/>
    </row>
    <row r="10455" spans="36:36">
      <c r="AJ10455" s="182"/>
    </row>
    <row r="10456" spans="36:36">
      <c r="AJ10456" s="182"/>
    </row>
    <row r="10457" spans="36:36">
      <c r="AJ10457" s="182"/>
    </row>
    <row r="10458" spans="36:36">
      <c r="AJ10458" s="182"/>
    </row>
    <row r="10459" spans="36:36">
      <c r="AJ10459" s="182"/>
    </row>
    <row r="10460" spans="36:36">
      <c r="AJ10460" s="182"/>
    </row>
    <row r="10461" spans="36:36">
      <c r="AJ10461" s="182"/>
    </row>
    <row r="10462" spans="36:36">
      <c r="AJ10462" s="182"/>
    </row>
    <row r="10463" spans="36:36">
      <c r="AJ10463" s="182"/>
    </row>
    <row r="10464" spans="36:36">
      <c r="AJ10464" s="182"/>
    </row>
    <row r="10465" spans="36:36">
      <c r="AJ10465" s="182"/>
    </row>
    <row r="10466" spans="36:36">
      <c r="AJ10466" s="182"/>
    </row>
    <row r="10467" spans="36:36">
      <c r="AJ10467" s="182"/>
    </row>
    <row r="10468" spans="36:36">
      <c r="AJ10468" s="182"/>
    </row>
    <row r="10469" spans="36:36">
      <c r="AJ10469" s="182"/>
    </row>
    <row r="10470" spans="36:36">
      <c r="AJ10470" s="182"/>
    </row>
    <row r="10471" spans="36:36">
      <c r="AJ10471" s="182"/>
    </row>
    <row r="10472" spans="36:36">
      <c r="AJ10472" s="182"/>
    </row>
    <row r="10473" spans="36:36">
      <c r="AJ10473" s="182"/>
    </row>
    <row r="10474" spans="36:36">
      <c r="AJ10474" s="182"/>
    </row>
    <row r="10475" spans="36:36">
      <c r="AJ10475" s="182"/>
    </row>
    <row r="10476" spans="36:36">
      <c r="AJ10476" s="182"/>
    </row>
    <row r="10477" spans="36:36">
      <c r="AJ10477" s="182"/>
    </row>
    <row r="10478" spans="36:36">
      <c r="AJ10478" s="182"/>
    </row>
    <row r="10479" spans="36:36">
      <c r="AJ10479" s="182"/>
    </row>
    <row r="10480" spans="36:36">
      <c r="AJ10480" s="182"/>
    </row>
    <row r="10481" spans="36:36">
      <c r="AJ10481" s="182"/>
    </row>
    <row r="10482" spans="36:36">
      <c r="AJ10482" s="182"/>
    </row>
    <row r="10483" spans="36:36">
      <c r="AJ10483" s="182"/>
    </row>
    <row r="10484" spans="36:36">
      <c r="AJ10484" s="182"/>
    </row>
    <row r="10485" spans="36:36">
      <c r="AJ10485" s="182"/>
    </row>
    <row r="10486" spans="36:36">
      <c r="AJ10486" s="182"/>
    </row>
    <row r="10487" spans="36:36">
      <c r="AJ10487" s="182"/>
    </row>
    <row r="10488" spans="36:36">
      <c r="AJ10488" s="182"/>
    </row>
    <row r="10489" spans="36:36">
      <c r="AJ10489" s="182"/>
    </row>
    <row r="10490" spans="36:36">
      <c r="AJ10490" s="182"/>
    </row>
    <row r="10491" spans="36:36">
      <c r="AJ10491" s="182"/>
    </row>
    <row r="10492" spans="36:36">
      <c r="AJ10492" s="182"/>
    </row>
    <row r="10493" spans="36:36">
      <c r="AJ10493" s="182"/>
    </row>
    <row r="10494" spans="36:36">
      <c r="AJ10494" s="182"/>
    </row>
    <row r="10495" spans="36:36">
      <c r="AJ10495" s="182"/>
    </row>
    <row r="10496" spans="36:36">
      <c r="AJ10496" s="182"/>
    </row>
    <row r="10497" spans="36:36">
      <c r="AJ10497" s="182"/>
    </row>
    <row r="10498" spans="36:36">
      <c r="AJ10498" s="182"/>
    </row>
    <row r="10499" spans="36:36">
      <c r="AJ10499" s="182"/>
    </row>
    <row r="10500" spans="36:36">
      <c r="AJ10500" s="182"/>
    </row>
    <row r="10501" spans="36:36">
      <c r="AJ10501" s="182"/>
    </row>
    <row r="10502" spans="36:36">
      <c r="AJ10502" s="182"/>
    </row>
    <row r="10503" spans="36:36">
      <c r="AJ10503" s="182"/>
    </row>
    <row r="10504" spans="36:36">
      <c r="AJ10504" s="182"/>
    </row>
    <row r="10505" spans="36:36">
      <c r="AJ10505" s="182"/>
    </row>
    <row r="10506" spans="36:36">
      <c r="AJ10506" s="182"/>
    </row>
    <row r="10507" spans="36:36">
      <c r="AJ10507" s="182"/>
    </row>
    <row r="10508" spans="36:36">
      <c r="AJ10508" s="182"/>
    </row>
    <row r="10509" spans="36:36">
      <c r="AJ10509" s="182"/>
    </row>
    <row r="10510" spans="36:36">
      <c r="AJ10510" s="182"/>
    </row>
    <row r="10511" spans="36:36">
      <c r="AJ10511" s="182"/>
    </row>
    <row r="10512" spans="36:36">
      <c r="AJ10512" s="182"/>
    </row>
    <row r="10513" spans="36:36">
      <c r="AJ10513" s="182"/>
    </row>
    <row r="10514" spans="36:36">
      <c r="AJ10514" s="182"/>
    </row>
    <row r="10515" spans="36:36">
      <c r="AJ10515" s="182"/>
    </row>
    <row r="10516" spans="36:36">
      <c r="AJ10516" s="182"/>
    </row>
    <row r="10517" spans="36:36">
      <c r="AJ10517" s="182"/>
    </row>
    <row r="10518" spans="36:36">
      <c r="AJ10518" s="182"/>
    </row>
    <row r="10519" spans="36:36">
      <c r="AJ10519" s="182"/>
    </row>
    <row r="10520" spans="36:36">
      <c r="AJ10520" s="182"/>
    </row>
    <row r="10521" spans="36:36">
      <c r="AJ10521" s="182"/>
    </row>
    <row r="10522" spans="36:36">
      <c r="AJ10522" s="182"/>
    </row>
    <row r="10523" spans="36:36">
      <c r="AJ10523" s="182"/>
    </row>
    <row r="10524" spans="36:36">
      <c r="AJ10524" s="182"/>
    </row>
    <row r="10525" spans="36:36">
      <c r="AJ10525" s="182"/>
    </row>
    <row r="10526" spans="36:36">
      <c r="AJ10526" s="182"/>
    </row>
    <row r="10527" spans="36:36">
      <c r="AJ10527" s="182"/>
    </row>
    <row r="10528" spans="36:36">
      <c r="AJ10528" s="182"/>
    </row>
    <row r="10529" spans="36:36">
      <c r="AJ10529" s="182"/>
    </row>
    <row r="10530" spans="36:36">
      <c r="AJ10530" s="182"/>
    </row>
    <row r="10531" spans="36:36">
      <c r="AJ10531" s="182"/>
    </row>
    <row r="10532" spans="36:36">
      <c r="AJ10532" s="182"/>
    </row>
    <row r="10533" spans="36:36">
      <c r="AJ10533" s="182"/>
    </row>
    <row r="10534" spans="36:36">
      <c r="AJ10534" s="182"/>
    </row>
    <row r="10535" spans="36:36">
      <c r="AJ10535" s="182"/>
    </row>
    <row r="10536" spans="36:36">
      <c r="AJ10536" s="182"/>
    </row>
    <row r="10537" spans="36:36">
      <c r="AJ10537" s="182"/>
    </row>
    <row r="10538" spans="36:36">
      <c r="AJ10538" s="182"/>
    </row>
    <row r="10539" spans="36:36">
      <c r="AJ10539" s="182"/>
    </row>
    <row r="10540" spans="36:36">
      <c r="AJ10540" s="182"/>
    </row>
    <row r="10541" spans="36:36">
      <c r="AJ10541" s="182"/>
    </row>
    <row r="10542" spans="36:36">
      <c r="AJ10542" s="182"/>
    </row>
    <row r="10543" spans="36:36">
      <c r="AJ10543" s="182"/>
    </row>
    <row r="10544" spans="36:36">
      <c r="AJ10544" s="182"/>
    </row>
    <row r="10545" spans="36:36">
      <c r="AJ10545" s="182"/>
    </row>
    <row r="10546" spans="36:36">
      <c r="AJ10546" s="182"/>
    </row>
    <row r="10547" spans="36:36">
      <c r="AJ10547" s="182"/>
    </row>
    <row r="10548" spans="36:36">
      <c r="AJ10548" s="182"/>
    </row>
    <row r="10549" spans="36:36">
      <c r="AJ10549" s="182"/>
    </row>
    <row r="10550" spans="36:36">
      <c r="AJ10550" s="182"/>
    </row>
    <row r="10551" spans="36:36">
      <c r="AJ10551" s="182"/>
    </row>
    <row r="10552" spans="36:36">
      <c r="AJ10552" s="182"/>
    </row>
    <row r="10553" spans="36:36">
      <c r="AJ10553" s="182"/>
    </row>
    <row r="10554" spans="36:36">
      <c r="AJ10554" s="182"/>
    </row>
    <row r="10555" spans="36:36">
      <c r="AJ10555" s="182"/>
    </row>
    <row r="10556" spans="36:36">
      <c r="AJ10556" s="182"/>
    </row>
    <row r="10557" spans="36:36">
      <c r="AJ10557" s="182"/>
    </row>
    <row r="10558" spans="36:36">
      <c r="AJ10558" s="182"/>
    </row>
    <row r="10559" spans="36:36">
      <c r="AJ10559" s="182"/>
    </row>
    <row r="10560" spans="36:36">
      <c r="AJ10560" s="182"/>
    </row>
    <row r="10561" spans="36:36">
      <c r="AJ10561" s="182"/>
    </row>
    <row r="10562" spans="36:36">
      <c r="AJ10562" s="182"/>
    </row>
    <row r="10563" spans="36:36">
      <c r="AJ10563" s="182"/>
    </row>
    <row r="10564" spans="36:36">
      <c r="AJ10564" s="182"/>
    </row>
    <row r="10565" spans="36:36">
      <c r="AJ10565" s="182"/>
    </row>
    <row r="10566" spans="36:36">
      <c r="AJ10566" s="182"/>
    </row>
    <row r="10567" spans="36:36">
      <c r="AJ10567" s="182"/>
    </row>
    <row r="10568" spans="36:36">
      <c r="AJ10568" s="182"/>
    </row>
    <row r="10569" spans="36:36">
      <c r="AJ10569" s="182"/>
    </row>
    <row r="10570" spans="36:36">
      <c r="AJ10570" s="182"/>
    </row>
    <row r="10571" spans="36:36">
      <c r="AJ10571" s="182"/>
    </row>
    <row r="10572" spans="36:36">
      <c r="AJ10572" s="182"/>
    </row>
    <row r="10573" spans="36:36">
      <c r="AJ10573" s="182"/>
    </row>
    <row r="10574" spans="36:36">
      <c r="AJ10574" s="182"/>
    </row>
    <row r="10575" spans="36:36">
      <c r="AJ10575" s="182"/>
    </row>
    <row r="10576" spans="36:36">
      <c r="AJ10576" s="182"/>
    </row>
    <row r="10577" spans="36:36">
      <c r="AJ10577" s="182"/>
    </row>
    <row r="10578" spans="36:36">
      <c r="AJ10578" s="182"/>
    </row>
    <row r="10579" spans="36:36">
      <c r="AJ10579" s="182"/>
    </row>
    <row r="10580" spans="36:36">
      <c r="AJ10580" s="182"/>
    </row>
    <row r="10581" spans="36:36">
      <c r="AJ10581" s="182"/>
    </row>
    <row r="10582" spans="36:36">
      <c r="AJ10582" s="182"/>
    </row>
    <row r="10583" spans="36:36">
      <c r="AJ10583" s="182"/>
    </row>
    <row r="10584" spans="36:36">
      <c r="AJ10584" s="182"/>
    </row>
    <row r="10585" spans="36:36">
      <c r="AJ10585" s="182"/>
    </row>
    <row r="10586" spans="36:36">
      <c r="AJ10586" s="182"/>
    </row>
    <row r="10587" spans="36:36">
      <c r="AJ10587" s="182"/>
    </row>
    <row r="10588" spans="36:36">
      <c r="AJ10588" s="182"/>
    </row>
    <row r="10589" spans="36:36">
      <c r="AJ10589" s="182"/>
    </row>
    <row r="10590" spans="36:36">
      <c r="AJ10590" s="182"/>
    </row>
    <row r="10591" spans="36:36">
      <c r="AJ10591" s="182"/>
    </row>
    <row r="10592" spans="36:36">
      <c r="AJ10592" s="182"/>
    </row>
    <row r="10593" spans="36:36">
      <c r="AJ10593" s="182"/>
    </row>
    <row r="10594" spans="36:36">
      <c r="AJ10594" s="182"/>
    </row>
    <row r="10595" spans="36:36">
      <c r="AJ10595" s="182"/>
    </row>
    <row r="10596" spans="36:36">
      <c r="AJ10596" s="182"/>
    </row>
    <row r="10597" spans="36:36">
      <c r="AJ10597" s="182"/>
    </row>
    <row r="10598" spans="36:36">
      <c r="AJ10598" s="182"/>
    </row>
    <row r="10599" spans="36:36">
      <c r="AJ10599" s="182"/>
    </row>
    <row r="10600" spans="36:36">
      <c r="AJ10600" s="182"/>
    </row>
    <row r="10601" spans="36:36">
      <c r="AJ10601" s="182"/>
    </row>
    <row r="10602" spans="36:36">
      <c r="AJ10602" s="182"/>
    </row>
    <row r="10603" spans="36:36">
      <c r="AJ10603" s="182"/>
    </row>
    <row r="10604" spans="36:36">
      <c r="AJ10604" s="182"/>
    </row>
    <row r="10605" spans="36:36">
      <c r="AJ10605" s="182"/>
    </row>
    <row r="10606" spans="36:36">
      <c r="AJ10606" s="182"/>
    </row>
    <row r="10607" spans="36:36">
      <c r="AJ10607" s="182"/>
    </row>
    <row r="10608" spans="36:36">
      <c r="AJ10608" s="182"/>
    </row>
    <row r="10609" spans="36:36">
      <c r="AJ10609" s="182"/>
    </row>
    <row r="10610" spans="36:36">
      <c r="AJ10610" s="182"/>
    </row>
    <row r="10611" spans="36:36">
      <c r="AJ10611" s="182"/>
    </row>
    <row r="10612" spans="36:36">
      <c r="AJ10612" s="182"/>
    </row>
    <row r="10613" spans="36:36">
      <c r="AJ10613" s="182"/>
    </row>
    <row r="10614" spans="36:36">
      <c r="AJ10614" s="182"/>
    </row>
    <row r="10615" spans="36:36">
      <c r="AJ10615" s="182"/>
    </row>
    <row r="10616" spans="36:36">
      <c r="AJ10616" s="182"/>
    </row>
    <row r="10617" spans="36:36">
      <c r="AJ10617" s="182"/>
    </row>
    <row r="10618" spans="36:36">
      <c r="AJ10618" s="182"/>
    </row>
    <row r="10619" spans="36:36">
      <c r="AJ10619" s="182"/>
    </row>
    <row r="10620" spans="36:36">
      <c r="AJ10620" s="182"/>
    </row>
    <row r="10621" spans="36:36">
      <c r="AJ10621" s="182"/>
    </row>
    <row r="10622" spans="36:36">
      <c r="AJ10622" s="182"/>
    </row>
    <row r="10623" spans="36:36">
      <c r="AJ10623" s="182"/>
    </row>
    <row r="10624" spans="36:36">
      <c r="AJ10624" s="182"/>
    </row>
    <row r="10625" spans="36:36">
      <c r="AJ10625" s="182"/>
    </row>
    <row r="10626" spans="36:36">
      <c r="AJ10626" s="182"/>
    </row>
    <row r="10627" spans="36:36">
      <c r="AJ10627" s="182"/>
    </row>
    <row r="10628" spans="36:36">
      <c r="AJ10628" s="182"/>
    </row>
    <row r="10629" spans="36:36">
      <c r="AJ10629" s="182"/>
    </row>
    <row r="10630" spans="36:36">
      <c r="AJ10630" s="182"/>
    </row>
    <row r="10631" spans="36:36">
      <c r="AJ10631" s="182"/>
    </row>
    <row r="10632" spans="36:36">
      <c r="AJ10632" s="182"/>
    </row>
    <row r="10633" spans="36:36">
      <c r="AJ10633" s="182"/>
    </row>
    <row r="10634" spans="36:36">
      <c r="AJ10634" s="182"/>
    </row>
    <row r="10635" spans="36:36">
      <c r="AJ10635" s="182"/>
    </row>
    <row r="10636" spans="36:36">
      <c r="AJ10636" s="182"/>
    </row>
    <row r="10637" spans="36:36">
      <c r="AJ10637" s="182"/>
    </row>
    <row r="10638" spans="36:36">
      <c r="AJ10638" s="182"/>
    </row>
    <row r="10639" spans="36:36">
      <c r="AJ10639" s="182"/>
    </row>
    <row r="10640" spans="36:36">
      <c r="AJ10640" s="182"/>
    </row>
    <row r="10641" spans="36:36">
      <c r="AJ10641" s="182"/>
    </row>
    <row r="10642" spans="36:36">
      <c r="AJ10642" s="182"/>
    </row>
    <row r="10643" spans="36:36">
      <c r="AJ10643" s="182"/>
    </row>
    <row r="10644" spans="36:36">
      <c r="AJ10644" s="182"/>
    </row>
    <row r="10645" spans="36:36">
      <c r="AJ10645" s="182"/>
    </row>
    <row r="10646" spans="36:36">
      <c r="AJ10646" s="182"/>
    </row>
    <row r="10647" spans="36:36">
      <c r="AJ10647" s="182"/>
    </row>
    <row r="10648" spans="36:36">
      <c r="AJ10648" s="182"/>
    </row>
    <row r="10649" spans="36:36">
      <c r="AJ10649" s="182"/>
    </row>
    <row r="10650" spans="36:36">
      <c r="AJ10650" s="182"/>
    </row>
    <row r="10651" spans="36:36">
      <c r="AJ10651" s="182"/>
    </row>
    <row r="10652" spans="36:36">
      <c r="AJ10652" s="182"/>
    </row>
    <row r="10653" spans="36:36">
      <c r="AJ10653" s="182"/>
    </row>
    <row r="10654" spans="36:36">
      <c r="AJ10654" s="182"/>
    </row>
    <row r="10655" spans="36:36">
      <c r="AJ10655" s="182"/>
    </row>
    <row r="10656" spans="36:36">
      <c r="AJ10656" s="182"/>
    </row>
    <row r="10657" spans="36:36">
      <c r="AJ10657" s="182"/>
    </row>
    <row r="10658" spans="36:36">
      <c r="AJ10658" s="182"/>
    </row>
    <row r="10659" spans="36:36">
      <c r="AJ10659" s="182"/>
    </row>
    <row r="10660" spans="36:36">
      <c r="AJ10660" s="182"/>
    </row>
    <row r="10661" spans="36:36">
      <c r="AJ10661" s="182"/>
    </row>
    <row r="10662" spans="36:36">
      <c r="AJ10662" s="182"/>
    </row>
    <row r="10663" spans="36:36">
      <c r="AJ10663" s="182"/>
    </row>
    <row r="10664" spans="36:36">
      <c r="AJ10664" s="182"/>
    </row>
    <row r="10665" spans="36:36">
      <c r="AJ10665" s="182"/>
    </row>
    <row r="10666" spans="36:36">
      <c r="AJ10666" s="182"/>
    </row>
    <row r="10667" spans="36:36">
      <c r="AJ10667" s="182"/>
    </row>
    <row r="10668" spans="36:36">
      <c r="AJ10668" s="182"/>
    </row>
    <row r="10669" spans="36:36">
      <c r="AJ10669" s="182"/>
    </row>
    <row r="10670" spans="36:36">
      <c r="AJ10670" s="182"/>
    </row>
    <row r="10671" spans="36:36">
      <c r="AJ10671" s="182"/>
    </row>
    <row r="10672" spans="36:36">
      <c r="AJ10672" s="182"/>
    </row>
    <row r="10673" spans="36:36">
      <c r="AJ10673" s="182"/>
    </row>
    <row r="10674" spans="36:36">
      <c r="AJ10674" s="182"/>
    </row>
    <row r="10675" spans="36:36">
      <c r="AJ10675" s="182"/>
    </row>
    <row r="10676" spans="36:36">
      <c r="AJ10676" s="182"/>
    </row>
    <row r="10677" spans="36:36">
      <c r="AJ10677" s="182"/>
    </row>
    <row r="10678" spans="36:36">
      <c r="AJ10678" s="182"/>
    </row>
    <row r="10679" spans="36:36">
      <c r="AJ10679" s="182"/>
    </row>
    <row r="10680" spans="36:36">
      <c r="AJ10680" s="182"/>
    </row>
    <row r="10681" spans="36:36">
      <c r="AJ10681" s="182"/>
    </row>
    <row r="10682" spans="36:36">
      <c r="AJ10682" s="182"/>
    </row>
    <row r="10683" spans="36:36">
      <c r="AJ10683" s="182"/>
    </row>
    <row r="10684" spans="36:36">
      <c r="AJ10684" s="182"/>
    </row>
    <row r="10685" spans="36:36">
      <c r="AJ10685" s="182"/>
    </row>
    <row r="10686" spans="36:36">
      <c r="AJ10686" s="182"/>
    </row>
    <row r="10687" spans="36:36">
      <c r="AJ10687" s="182"/>
    </row>
    <row r="10688" spans="36:36">
      <c r="AJ10688" s="182"/>
    </row>
    <row r="10689" spans="36:36">
      <c r="AJ10689" s="182"/>
    </row>
    <row r="10690" spans="36:36">
      <c r="AJ10690" s="182"/>
    </row>
    <row r="10691" spans="36:36">
      <c r="AJ10691" s="182"/>
    </row>
    <row r="10692" spans="36:36">
      <c r="AJ10692" s="182"/>
    </row>
    <row r="10693" spans="36:36">
      <c r="AJ10693" s="182"/>
    </row>
    <row r="10694" spans="36:36">
      <c r="AJ10694" s="182"/>
    </row>
    <row r="10695" spans="36:36">
      <c r="AJ10695" s="182"/>
    </row>
    <row r="10696" spans="36:36">
      <c r="AJ10696" s="182"/>
    </row>
    <row r="10697" spans="36:36">
      <c r="AJ10697" s="182"/>
    </row>
    <row r="10698" spans="36:36">
      <c r="AJ10698" s="182"/>
    </row>
    <row r="10699" spans="36:36">
      <c r="AJ10699" s="182"/>
    </row>
    <row r="10700" spans="36:36">
      <c r="AJ10700" s="182"/>
    </row>
    <row r="10701" spans="36:36">
      <c r="AJ10701" s="182"/>
    </row>
    <row r="10702" spans="36:36">
      <c r="AJ10702" s="182"/>
    </row>
    <row r="10703" spans="36:36">
      <c r="AJ10703" s="182"/>
    </row>
    <row r="10704" spans="36:36">
      <c r="AJ10704" s="182"/>
    </row>
    <row r="10705" spans="36:36">
      <c r="AJ10705" s="182"/>
    </row>
    <row r="10706" spans="36:36">
      <c r="AJ10706" s="182"/>
    </row>
    <row r="10707" spans="36:36">
      <c r="AJ10707" s="182"/>
    </row>
    <row r="10708" spans="36:36">
      <c r="AJ10708" s="182"/>
    </row>
    <row r="10709" spans="36:36">
      <c r="AJ10709" s="182"/>
    </row>
    <row r="10710" spans="36:36">
      <c r="AJ10710" s="182"/>
    </row>
    <row r="10711" spans="36:36">
      <c r="AJ10711" s="182"/>
    </row>
    <row r="10712" spans="36:36">
      <c r="AJ10712" s="182"/>
    </row>
    <row r="10713" spans="36:36">
      <c r="AJ10713" s="182"/>
    </row>
    <row r="10714" spans="36:36">
      <c r="AJ10714" s="182"/>
    </row>
    <row r="10715" spans="36:36">
      <c r="AJ10715" s="182"/>
    </row>
    <row r="10716" spans="36:36">
      <c r="AJ10716" s="182"/>
    </row>
    <row r="10717" spans="36:36">
      <c r="AJ10717" s="182"/>
    </row>
    <row r="10718" spans="36:36">
      <c r="AJ10718" s="182"/>
    </row>
    <row r="10719" spans="36:36">
      <c r="AJ10719" s="182"/>
    </row>
    <row r="10720" spans="36:36">
      <c r="AJ10720" s="182"/>
    </row>
    <row r="10721" spans="36:36">
      <c r="AJ10721" s="182"/>
    </row>
    <row r="10722" spans="36:36">
      <c r="AJ10722" s="182"/>
    </row>
    <row r="10723" spans="36:36">
      <c r="AJ10723" s="182"/>
    </row>
    <row r="10724" spans="36:36">
      <c r="AJ10724" s="182"/>
    </row>
    <row r="10725" spans="36:36">
      <c r="AJ10725" s="182"/>
    </row>
    <row r="10726" spans="36:36">
      <c r="AJ10726" s="182"/>
    </row>
    <row r="10727" spans="36:36">
      <c r="AJ10727" s="182"/>
    </row>
    <row r="10728" spans="36:36">
      <c r="AJ10728" s="182"/>
    </row>
    <row r="10729" spans="36:36">
      <c r="AJ10729" s="182"/>
    </row>
    <row r="10730" spans="36:36">
      <c r="AJ10730" s="182"/>
    </row>
    <row r="10731" spans="36:36">
      <c r="AJ10731" s="182"/>
    </row>
    <row r="10732" spans="36:36">
      <c r="AJ10732" s="182"/>
    </row>
    <row r="10733" spans="36:36">
      <c r="AJ10733" s="182"/>
    </row>
    <row r="10734" spans="36:36">
      <c r="AJ10734" s="182"/>
    </row>
    <row r="10735" spans="36:36">
      <c r="AJ10735" s="182"/>
    </row>
    <row r="10736" spans="36:36">
      <c r="AJ10736" s="182"/>
    </row>
    <row r="10737" spans="36:36">
      <c r="AJ10737" s="182"/>
    </row>
    <row r="10738" spans="36:36">
      <c r="AJ10738" s="182"/>
    </row>
    <row r="10739" spans="36:36">
      <c r="AJ10739" s="182"/>
    </row>
    <row r="10740" spans="36:36">
      <c r="AJ10740" s="182"/>
    </row>
    <row r="10741" spans="36:36">
      <c r="AJ10741" s="182"/>
    </row>
    <row r="10742" spans="36:36">
      <c r="AJ10742" s="182"/>
    </row>
    <row r="10743" spans="36:36">
      <c r="AJ10743" s="182"/>
    </row>
    <row r="10744" spans="36:36">
      <c r="AJ10744" s="182"/>
    </row>
    <row r="10745" spans="36:36">
      <c r="AJ10745" s="182"/>
    </row>
    <row r="10746" spans="36:36">
      <c r="AJ10746" s="182"/>
    </row>
    <row r="10747" spans="36:36">
      <c r="AJ10747" s="182"/>
    </row>
    <row r="10748" spans="36:36">
      <c r="AJ10748" s="182"/>
    </row>
    <row r="10749" spans="36:36">
      <c r="AJ10749" s="182"/>
    </row>
    <row r="10750" spans="36:36">
      <c r="AJ10750" s="182"/>
    </row>
    <row r="10751" spans="36:36">
      <c r="AJ10751" s="182"/>
    </row>
    <row r="10752" spans="36:36">
      <c r="AJ10752" s="182"/>
    </row>
    <row r="10753" spans="36:36">
      <c r="AJ10753" s="182"/>
    </row>
    <row r="10754" spans="36:36">
      <c r="AJ10754" s="182"/>
    </row>
    <row r="10755" spans="36:36">
      <c r="AJ10755" s="182"/>
    </row>
    <row r="10756" spans="36:36">
      <c r="AJ10756" s="182"/>
    </row>
    <row r="10757" spans="36:36">
      <c r="AJ10757" s="182"/>
    </row>
    <row r="10758" spans="36:36">
      <c r="AJ10758" s="182"/>
    </row>
    <row r="10759" spans="36:36">
      <c r="AJ10759" s="182"/>
    </row>
    <row r="10760" spans="36:36">
      <c r="AJ10760" s="182"/>
    </row>
    <row r="10761" spans="36:36">
      <c r="AJ10761" s="182"/>
    </row>
    <row r="10762" spans="36:36">
      <c r="AJ10762" s="182"/>
    </row>
    <row r="10763" spans="36:36">
      <c r="AJ10763" s="182"/>
    </row>
    <row r="10764" spans="36:36">
      <c r="AJ10764" s="182"/>
    </row>
    <row r="10765" spans="36:36">
      <c r="AJ10765" s="182"/>
    </row>
    <row r="10766" spans="36:36">
      <c r="AJ10766" s="182"/>
    </row>
    <row r="10767" spans="36:36">
      <c r="AJ10767" s="182"/>
    </row>
    <row r="10768" spans="36:36">
      <c r="AJ10768" s="182"/>
    </row>
    <row r="10769" spans="36:36">
      <c r="AJ10769" s="182"/>
    </row>
    <row r="10770" spans="36:36">
      <c r="AJ10770" s="182"/>
    </row>
    <row r="10771" spans="36:36">
      <c r="AJ10771" s="182"/>
    </row>
    <row r="10772" spans="36:36">
      <c r="AJ10772" s="182"/>
    </row>
    <row r="10773" spans="36:36">
      <c r="AJ10773" s="182"/>
    </row>
    <row r="10774" spans="36:36">
      <c r="AJ10774" s="182"/>
    </row>
    <row r="10775" spans="36:36">
      <c r="AJ10775" s="182"/>
    </row>
    <row r="10776" spans="36:36">
      <c r="AJ10776" s="182"/>
    </row>
    <row r="10777" spans="36:36">
      <c r="AJ10777" s="182"/>
    </row>
    <row r="10778" spans="36:36">
      <c r="AJ10778" s="182"/>
    </row>
    <row r="10779" spans="36:36">
      <c r="AJ10779" s="182"/>
    </row>
    <row r="10780" spans="36:36">
      <c r="AJ10780" s="182"/>
    </row>
    <row r="10781" spans="36:36">
      <c r="AJ10781" s="182"/>
    </row>
    <row r="10782" spans="36:36">
      <c r="AJ10782" s="182"/>
    </row>
    <row r="10783" spans="36:36">
      <c r="AJ10783" s="182"/>
    </row>
    <row r="10784" spans="36:36">
      <c r="AJ10784" s="182"/>
    </row>
    <row r="10785" spans="36:36">
      <c r="AJ10785" s="182"/>
    </row>
    <row r="10786" spans="36:36">
      <c r="AJ10786" s="182"/>
    </row>
    <row r="10787" spans="36:36">
      <c r="AJ10787" s="182"/>
    </row>
    <row r="10788" spans="36:36">
      <c r="AJ10788" s="182"/>
    </row>
    <row r="10789" spans="36:36">
      <c r="AJ10789" s="182"/>
    </row>
    <row r="10790" spans="36:36">
      <c r="AJ10790" s="182"/>
    </row>
    <row r="10791" spans="36:36">
      <c r="AJ10791" s="182"/>
    </row>
    <row r="10792" spans="36:36">
      <c r="AJ10792" s="182"/>
    </row>
    <row r="10793" spans="36:36">
      <c r="AJ10793" s="182"/>
    </row>
    <row r="10794" spans="36:36">
      <c r="AJ10794" s="182"/>
    </row>
    <row r="10795" spans="36:36">
      <c r="AJ10795" s="182"/>
    </row>
    <row r="10796" spans="36:36">
      <c r="AJ10796" s="182"/>
    </row>
    <row r="10797" spans="36:36">
      <c r="AJ10797" s="182"/>
    </row>
    <row r="10798" spans="36:36">
      <c r="AJ10798" s="182"/>
    </row>
    <row r="10799" spans="36:36">
      <c r="AJ10799" s="182"/>
    </row>
    <row r="10800" spans="36:36">
      <c r="AJ10800" s="182"/>
    </row>
    <row r="10801" spans="36:36">
      <c r="AJ10801" s="182"/>
    </row>
    <row r="10802" spans="36:36">
      <c r="AJ10802" s="182"/>
    </row>
    <row r="10803" spans="36:36">
      <c r="AJ10803" s="182"/>
    </row>
    <row r="10804" spans="36:36">
      <c r="AJ10804" s="182"/>
    </row>
    <row r="10805" spans="36:36">
      <c r="AJ10805" s="182"/>
    </row>
    <row r="10806" spans="36:36">
      <c r="AJ10806" s="182"/>
    </row>
    <row r="10807" spans="36:36">
      <c r="AJ10807" s="182"/>
    </row>
    <row r="10808" spans="36:36">
      <c r="AJ10808" s="182"/>
    </row>
    <row r="10809" spans="36:36">
      <c r="AJ10809" s="182"/>
    </row>
    <row r="10810" spans="36:36">
      <c r="AJ10810" s="182"/>
    </row>
    <row r="10811" spans="36:36">
      <c r="AJ10811" s="182"/>
    </row>
    <row r="10812" spans="36:36">
      <c r="AJ10812" s="182"/>
    </row>
    <row r="10813" spans="36:36">
      <c r="AJ10813" s="182"/>
    </row>
    <row r="10814" spans="36:36">
      <c r="AJ10814" s="182"/>
    </row>
    <row r="10815" spans="36:36">
      <c r="AJ10815" s="182"/>
    </row>
    <row r="10816" spans="36:36">
      <c r="AJ10816" s="182"/>
    </row>
    <row r="10817" spans="36:36">
      <c r="AJ10817" s="182"/>
    </row>
    <row r="10818" spans="36:36">
      <c r="AJ10818" s="182"/>
    </row>
    <row r="10819" spans="36:36">
      <c r="AJ10819" s="182"/>
    </row>
    <row r="10820" spans="36:36">
      <c r="AJ10820" s="182"/>
    </row>
    <row r="10821" spans="36:36">
      <c r="AJ10821" s="182"/>
    </row>
    <row r="10822" spans="36:36">
      <c r="AJ10822" s="182"/>
    </row>
    <row r="10823" spans="36:36">
      <c r="AJ10823" s="182"/>
    </row>
    <row r="10824" spans="36:36">
      <c r="AJ10824" s="182"/>
    </row>
    <row r="10825" spans="36:36">
      <c r="AJ10825" s="182"/>
    </row>
    <row r="10826" spans="36:36">
      <c r="AJ10826" s="182"/>
    </row>
    <row r="10827" spans="36:36">
      <c r="AJ10827" s="182"/>
    </row>
    <row r="10828" spans="36:36">
      <c r="AJ10828" s="182"/>
    </row>
    <row r="10829" spans="36:36">
      <c r="AJ10829" s="182"/>
    </row>
    <row r="10830" spans="36:36">
      <c r="AJ10830" s="182"/>
    </row>
    <row r="10831" spans="36:36">
      <c r="AJ10831" s="182"/>
    </row>
    <row r="10832" spans="36:36">
      <c r="AJ10832" s="182"/>
    </row>
    <row r="10833" spans="36:36">
      <c r="AJ10833" s="182"/>
    </row>
    <row r="10834" spans="36:36">
      <c r="AJ10834" s="182"/>
    </row>
    <row r="10835" spans="36:36">
      <c r="AJ10835" s="182"/>
    </row>
    <row r="10836" spans="36:36">
      <c r="AJ10836" s="182"/>
    </row>
    <row r="10837" spans="36:36">
      <c r="AJ10837" s="182"/>
    </row>
    <row r="10838" spans="36:36">
      <c r="AJ10838" s="182"/>
    </row>
    <row r="10839" spans="36:36">
      <c r="AJ10839" s="182"/>
    </row>
    <row r="10840" spans="36:36">
      <c r="AJ10840" s="182"/>
    </row>
    <row r="10841" spans="36:36">
      <c r="AJ10841" s="182"/>
    </row>
    <row r="10842" spans="36:36">
      <c r="AJ10842" s="182"/>
    </row>
    <row r="10843" spans="36:36">
      <c r="AJ10843" s="182"/>
    </row>
    <row r="10844" spans="36:36">
      <c r="AJ10844" s="182"/>
    </row>
    <row r="10845" spans="36:36">
      <c r="AJ10845" s="182"/>
    </row>
    <row r="10846" spans="36:36">
      <c r="AJ10846" s="182"/>
    </row>
    <row r="10847" spans="36:36">
      <c r="AJ10847" s="182"/>
    </row>
    <row r="10848" spans="36:36">
      <c r="AJ10848" s="182"/>
    </row>
    <row r="10849" spans="36:36">
      <c r="AJ10849" s="182"/>
    </row>
    <row r="10850" spans="36:36">
      <c r="AJ10850" s="182"/>
    </row>
    <row r="10851" spans="36:36">
      <c r="AJ10851" s="182"/>
    </row>
    <row r="10852" spans="36:36">
      <c r="AJ10852" s="182"/>
    </row>
    <row r="10853" spans="36:36">
      <c r="AJ10853" s="182"/>
    </row>
    <row r="10854" spans="36:36">
      <c r="AJ10854" s="182"/>
    </row>
    <row r="10855" spans="36:36">
      <c r="AJ10855" s="182"/>
    </row>
    <row r="10856" spans="36:36">
      <c r="AJ10856" s="182"/>
    </row>
    <row r="10857" spans="36:36">
      <c r="AJ10857" s="182"/>
    </row>
    <row r="10858" spans="36:36">
      <c r="AJ10858" s="182"/>
    </row>
    <row r="10859" spans="36:36">
      <c r="AJ10859" s="182"/>
    </row>
    <row r="10860" spans="36:36">
      <c r="AJ10860" s="182"/>
    </row>
    <row r="10861" spans="36:36">
      <c r="AJ10861" s="182"/>
    </row>
    <row r="10862" spans="36:36">
      <c r="AJ10862" s="182"/>
    </row>
    <row r="10863" spans="36:36">
      <c r="AJ10863" s="182"/>
    </row>
    <row r="10864" spans="36:36">
      <c r="AJ10864" s="182"/>
    </row>
    <row r="10865" spans="36:36">
      <c r="AJ10865" s="182"/>
    </row>
    <row r="10866" spans="36:36">
      <c r="AJ10866" s="182"/>
    </row>
    <row r="10867" spans="36:36">
      <c r="AJ10867" s="182"/>
    </row>
    <row r="10868" spans="36:36">
      <c r="AJ10868" s="182"/>
    </row>
    <row r="10869" spans="36:36">
      <c r="AJ10869" s="182"/>
    </row>
    <row r="10870" spans="36:36">
      <c r="AJ10870" s="182"/>
    </row>
    <row r="10871" spans="36:36">
      <c r="AJ10871" s="182"/>
    </row>
    <row r="10872" spans="36:36">
      <c r="AJ10872" s="182"/>
    </row>
    <row r="10873" spans="36:36">
      <c r="AJ10873" s="182"/>
    </row>
    <row r="10874" spans="36:36">
      <c r="AJ10874" s="182"/>
    </row>
    <row r="10875" spans="36:36">
      <c r="AJ10875" s="182"/>
    </row>
    <row r="10876" spans="36:36">
      <c r="AJ10876" s="182"/>
    </row>
    <row r="10877" spans="36:36">
      <c r="AJ10877" s="182"/>
    </row>
    <row r="10878" spans="36:36">
      <c r="AJ10878" s="182"/>
    </row>
    <row r="10879" spans="36:36">
      <c r="AJ10879" s="182"/>
    </row>
    <row r="10880" spans="36:36">
      <c r="AJ10880" s="182"/>
    </row>
    <row r="10881" spans="36:36">
      <c r="AJ10881" s="182"/>
    </row>
    <row r="10882" spans="36:36">
      <c r="AJ10882" s="182"/>
    </row>
    <row r="10883" spans="36:36">
      <c r="AJ10883" s="182"/>
    </row>
    <row r="10884" spans="36:36">
      <c r="AJ10884" s="182"/>
    </row>
    <row r="10885" spans="36:36">
      <c r="AJ10885" s="182"/>
    </row>
    <row r="10886" spans="36:36">
      <c r="AJ10886" s="182"/>
    </row>
    <row r="10887" spans="36:36">
      <c r="AJ10887" s="182"/>
    </row>
    <row r="10888" spans="36:36">
      <c r="AJ10888" s="182"/>
    </row>
    <row r="10889" spans="36:36">
      <c r="AJ10889" s="182"/>
    </row>
    <row r="10890" spans="36:36">
      <c r="AJ10890" s="182"/>
    </row>
    <row r="10891" spans="36:36">
      <c r="AJ10891" s="182"/>
    </row>
    <row r="10892" spans="36:36">
      <c r="AJ10892" s="182"/>
    </row>
    <row r="10893" spans="36:36">
      <c r="AJ10893" s="182"/>
    </row>
    <row r="10894" spans="36:36">
      <c r="AJ10894" s="182"/>
    </row>
    <row r="10895" spans="36:36">
      <c r="AJ10895" s="182"/>
    </row>
    <row r="10896" spans="36:36">
      <c r="AJ10896" s="182"/>
    </row>
    <row r="10897" spans="36:36">
      <c r="AJ10897" s="182"/>
    </row>
    <row r="10898" spans="36:36">
      <c r="AJ10898" s="182"/>
    </row>
    <row r="10899" spans="36:36">
      <c r="AJ10899" s="182"/>
    </row>
    <row r="10900" spans="36:36">
      <c r="AJ10900" s="182"/>
    </row>
    <row r="10901" spans="36:36">
      <c r="AJ10901" s="182"/>
    </row>
    <row r="10902" spans="36:36">
      <c r="AJ10902" s="182"/>
    </row>
    <row r="10903" spans="36:36">
      <c r="AJ10903" s="182"/>
    </row>
    <row r="10904" spans="36:36">
      <c r="AJ10904" s="182"/>
    </row>
    <row r="10905" spans="36:36">
      <c r="AJ10905" s="182"/>
    </row>
    <row r="10906" spans="36:36">
      <c r="AJ10906" s="182"/>
    </row>
    <row r="10907" spans="36:36">
      <c r="AJ10907" s="182"/>
    </row>
    <row r="10908" spans="36:36">
      <c r="AJ10908" s="182"/>
    </row>
    <row r="10909" spans="36:36">
      <c r="AJ10909" s="182"/>
    </row>
    <row r="10910" spans="36:36">
      <c r="AJ10910" s="182"/>
    </row>
    <row r="10911" spans="36:36">
      <c r="AJ10911" s="182"/>
    </row>
    <row r="10912" spans="36:36">
      <c r="AJ10912" s="182"/>
    </row>
    <row r="10913" spans="36:36">
      <c r="AJ10913" s="182"/>
    </row>
    <row r="10914" spans="36:36">
      <c r="AJ10914" s="182"/>
    </row>
    <row r="10915" spans="36:36">
      <c r="AJ10915" s="182"/>
    </row>
    <row r="10916" spans="36:36">
      <c r="AJ10916" s="182"/>
    </row>
    <row r="10917" spans="36:36">
      <c r="AJ10917" s="182"/>
    </row>
    <row r="10918" spans="36:36">
      <c r="AJ10918" s="182"/>
    </row>
    <row r="10919" spans="36:36">
      <c r="AJ10919" s="182"/>
    </row>
    <row r="10920" spans="36:36">
      <c r="AJ10920" s="182"/>
    </row>
    <row r="10921" spans="36:36">
      <c r="AJ10921" s="182"/>
    </row>
    <row r="10922" spans="36:36">
      <c r="AJ10922" s="182"/>
    </row>
    <row r="10923" spans="36:36">
      <c r="AJ10923" s="182"/>
    </row>
    <row r="10924" spans="36:36">
      <c r="AJ10924" s="182"/>
    </row>
    <row r="10925" spans="36:36">
      <c r="AJ10925" s="182"/>
    </row>
    <row r="10926" spans="36:36">
      <c r="AJ10926" s="182"/>
    </row>
    <row r="10927" spans="36:36">
      <c r="AJ10927" s="182"/>
    </row>
    <row r="10928" spans="36:36">
      <c r="AJ10928" s="182"/>
    </row>
    <row r="10929" spans="36:36">
      <c r="AJ10929" s="182"/>
    </row>
    <row r="10930" spans="36:36">
      <c r="AJ10930" s="182"/>
    </row>
    <row r="10931" spans="36:36">
      <c r="AJ10931" s="182"/>
    </row>
    <row r="10932" spans="36:36">
      <c r="AJ10932" s="182"/>
    </row>
    <row r="10933" spans="36:36">
      <c r="AJ10933" s="182"/>
    </row>
    <row r="10934" spans="36:36">
      <c r="AJ10934" s="182"/>
    </row>
    <row r="10935" spans="36:36">
      <c r="AJ10935" s="182"/>
    </row>
    <row r="10936" spans="36:36">
      <c r="AJ10936" s="182"/>
    </row>
    <row r="10937" spans="36:36">
      <c r="AJ10937" s="182"/>
    </row>
    <row r="10938" spans="36:36">
      <c r="AJ10938" s="182"/>
    </row>
    <row r="10939" spans="36:36">
      <c r="AJ10939" s="182"/>
    </row>
    <row r="10940" spans="36:36">
      <c r="AJ10940" s="182"/>
    </row>
    <row r="10941" spans="36:36">
      <c r="AJ10941" s="182"/>
    </row>
    <row r="10942" spans="36:36">
      <c r="AJ10942" s="182"/>
    </row>
    <row r="10943" spans="36:36">
      <c r="AJ10943" s="182"/>
    </row>
    <row r="10944" spans="36:36">
      <c r="AJ10944" s="182"/>
    </row>
    <row r="10945" spans="36:36">
      <c r="AJ10945" s="182"/>
    </row>
    <row r="10946" spans="36:36">
      <c r="AJ10946" s="182"/>
    </row>
    <row r="10947" spans="36:36">
      <c r="AJ10947" s="182"/>
    </row>
    <row r="10948" spans="36:36">
      <c r="AJ10948" s="182"/>
    </row>
    <row r="10949" spans="36:36">
      <c r="AJ10949" s="182"/>
    </row>
    <row r="10950" spans="36:36">
      <c r="AJ10950" s="182"/>
    </row>
    <row r="10951" spans="36:36">
      <c r="AJ10951" s="182"/>
    </row>
    <row r="10952" spans="36:36">
      <c r="AJ10952" s="182"/>
    </row>
    <row r="10953" spans="36:36">
      <c r="AJ10953" s="182"/>
    </row>
    <row r="10954" spans="36:36">
      <c r="AJ10954" s="182"/>
    </row>
    <row r="10955" spans="36:36">
      <c r="AJ10955" s="182"/>
    </row>
    <row r="10956" spans="36:36">
      <c r="AJ10956" s="182"/>
    </row>
    <row r="10957" spans="36:36">
      <c r="AJ10957" s="182"/>
    </row>
    <row r="10958" spans="36:36">
      <c r="AJ10958" s="182"/>
    </row>
    <row r="10959" spans="36:36">
      <c r="AJ10959" s="182"/>
    </row>
    <row r="10960" spans="36:36">
      <c r="AJ10960" s="182"/>
    </row>
    <row r="10961" spans="36:36">
      <c r="AJ10961" s="182"/>
    </row>
    <row r="10962" spans="36:36">
      <c r="AJ10962" s="182"/>
    </row>
    <row r="10963" spans="36:36">
      <c r="AJ10963" s="182"/>
    </row>
    <row r="10964" spans="36:36">
      <c r="AJ10964" s="182"/>
    </row>
    <row r="10965" spans="36:36">
      <c r="AJ10965" s="182"/>
    </row>
    <row r="10966" spans="36:36">
      <c r="AJ10966" s="182"/>
    </row>
    <row r="10967" spans="36:36">
      <c r="AJ10967" s="182"/>
    </row>
    <row r="10968" spans="36:36">
      <c r="AJ10968" s="182"/>
    </row>
    <row r="10969" spans="36:36">
      <c r="AJ10969" s="182"/>
    </row>
    <row r="10970" spans="36:36">
      <c r="AJ10970" s="182"/>
    </row>
    <row r="10971" spans="36:36">
      <c r="AJ10971" s="182"/>
    </row>
    <row r="10972" spans="36:36">
      <c r="AJ10972" s="182"/>
    </row>
    <row r="10973" spans="36:36">
      <c r="AJ10973" s="182"/>
    </row>
    <row r="10974" spans="36:36">
      <c r="AJ10974" s="182"/>
    </row>
    <row r="10975" spans="36:36">
      <c r="AJ10975" s="182"/>
    </row>
    <row r="10976" spans="36:36">
      <c r="AJ10976" s="182"/>
    </row>
    <row r="10977" spans="36:36">
      <c r="AJ10977" s="182"/>
    </row>
    <row r="10978" spans="36:36">
      <c r="AJ10978" s="182"/>
    </row>
    <row r="10979" spans="36:36">
      <c r="AJ10979" s="182"/>
    </row>
    <row r="10980" spans="36:36">
      <c r="AJ10980" s="182"/>
    </row>
    <row r="10981" spans="36:36">
      <c r="AJ10981" s="182"/>
    </row>
    <row r="10982" spans="36:36">
      <c r="AJ10982" s="182"/>
    </row>
    <row r="10983" spans="36:36">
      <c r="AJ10983" s="182"/>
    </row>
    <row r="10984" spans="36:36">
      <c r="AJ10984" s="182"/>
    </row>
    <row r="10985" spans="36:36">
      <c r="AJ10985" s="182"/>
    </row>
    <row r="10986" spans="36:36">
      <c r="AJ10986" s="182"/>
    </row>
    <row r="10987" spans="36:36">
      <c r="AJ10987" s="182"/>
    </row>
    <row r="10988" spans="36:36">
      <c r="AJ10988" s="182"/>
    </row>
    <row r="10989" spans="36:36">
      <c r="AJ10989" s="182"/>
    </row>
    <row r="10990" spans="36:36">
      <c r="AJ10990" s="182"/>
    </row>
    <row r="10991" spans="36:36">
      <c r="AJ10991" s="182"/>
    </row>
    <row r="10992" spans="36:36">
      <c r="AJ10992" s="182"/>
    </row>
    <row r="10993" spans="36:36">
      <c r="AJ10993" s="182"/>
    </row>
    <row r="10994" spans="36:36">
      <c r="AJ10994" s="182"/>
    </row>
    <row r="10995" spans="36:36">
      <c r="AJ10995" s="182"/>
    </row>
    <row r="10996" spans="36:36">
      <c r="AJ10996" s="182"/>
    </row>
    <row r="10997" spans="36:36">
      <c r="AJ10997" s="182"/>
    </row>
    <row r="10998" spans="36:36">
      <c r="AJ10998" s="182"/>
    </row>
    <row r="10999" spans="36:36">
      <c r="AJ10999" s="182"/>
    </row>
    <row r="11000" spans="36:36">
      <c r="AJ11000" s="182"/>
    </row>
    <row r="11001" spans="36:36">
      <c r="AJ11001" s="182"/>
    </row>
    <row r="11002" spans="36:36">
      <c r="AJ11002" s="182"/>
    </row>
    <row r="11003" spans="36:36">
      <c r="AJ11003" s="182"/>
    </row>
    <row r="11004" spans="36:36">
      <c r="AJ11004" s="182"/>
    </row>
    <row r="11005" spans="36:36">
      <c r="AJ11005" s="182"/>
    </row>
    <row r="11006" spans="36:36">
      <c r="AJ11006" s="182"/>
    </row>
    <row r="11007" spans="36:36">
      <c r="AJ11007" s="182"/>
    </row>
    <row r="11008" spans="36:36">
      <c r="AJ11008" s="182"/>
    </row>
    <row r="11009" spans="36:36">
      <c r="AJ11009" s="182"/>
    </row>
    <row r="11010" spans="36:36">
      <c r="AJ11010" s="182"/>
    </row>
    <row r="11011" spans="36:36">
      <c r="AJ11011" s="182"/>
    </row>
    <row r="11012" spans="36:36">
      <c r="AJ11012" s="182"/>
    </row>
    <row r="11013" spans="36:36">
      <c r="AJ11013" s="182"/>
    </row>
    <row r="11014" spans="36:36">
      <c r="AJ11014" s="182"/>
    </row>
    <row r="11015" spans="36:36">
      <c r="AJ11015" s="182"/>
    </row>
    <row r="11016" spans="36:36">
      <c r="AJ11016" s="182"/>
    </row>
    <row r="11017" spans="36:36">
      <c r="AJ11017" s="182"/>
    </row>
    <row r="11018" spans="36:36">
      <c r="AJ11018" s="182"/>
    </row>
    <row r="11019" spans="36:36">
      <c r="AJ11019" s="182"/>
    </row>
    <row r="11020" spans="36:36">
      <c r="AJ11020" s="182"/>
    </row>
    <row r="11021" spans="36:36">
      <c r="AJ11021" s="182"/>
    </row>
    <row r="11022" spans="36:36">
      <c r="AJ11022" s="182"/>
    </row>
    <row r="11023" spans="36:36">
      <c r="AJ11023" s="182"/>
    </row>
    <row r="11024" spans="36:36">
      <c r="AJ11024" s="182"/>
    </row>
    <row r="11025" spans="36:36">
      <c r="AJ11025" s="182"/>
    </row>
    <row r="11026" spans="36:36">
      <c r="AJ11026" s="182"/>
    </row>
    <row r="11027" spans="36:36">
      <c r="AJ11027" s="182"/>
    </row>
    <row r="11028" spans="36:36">
      <c r="AJ11028" s="182"/>
    </row>
    <row r="11029" spans="36:36">
      <c r="AJ11029" s="182"/>
    </row>
    <row r="11030" spans="36:36">
      <c r="AJ11030" s="182"/>
    </row>
    <row r="11031" spans="36:36">
      <c r="AJ11031" s="182"/>
    </row>
    <row r="11032" spans="36:36">
      <c r="AJ11032" s="182"/>
    </row>
    <row r="11033" spans="36:36">
      <c r="AJ11033" s="182"/>
    </row>
    <row r="11034" spans="36:36">
      <c r="AJ11034" s="182"/>
    </row>
    <row r="11035" spans="36:36">
      <c r="AJ11035" s="182"/>
    </row>
    <row r="11036" spans="36:36">
      <c r="AJ11036" s="182"/>
    </row>
    <row r="11037" spans="36:36">
      <c r="AJ11037" s="182"/>
    </row>
    <row r="11038" spans="36:36">
      <c r="AJ11038" s="182"/>
    </row>
    <row r="11039" spans="36:36">
      <c r="AJ11039" s="182"/>
    </row>
    <row r="11040" spans="36:36">
      <c r="AJ11040" s="182"/>
    </row>
    <row r="11041" spans="36:36">
      <c r="AJ11041" s="182"/>
    </row>
    <row r="11042" spans="36:36">
      <c r="AJ11042" s="182"/>
    </row>
    <row r="11043" spans="36:36">
      <c r="AJ11043" s="182"/>
    </row>
    <row r="11044" spans="36:36">
      <c r="AJ11044" s="182"/>
    </row>
    <row r="11045" spans="36:36">
      <c r="AJ11045" s="182"/>
    </row>
    <row r="11046" spans="36:36">
      <c r="AJ11046" s="182"/>
    </row>
    <row r="11047" spans="36:36">
      <c r="AJ11047" s="182"/>
    </row>
    <row r="11048" spans="36:36">
      <c r="AJ11048" s="182"/>
    </row>
    <row r="11049" spans="36:36">
      <c r="AJ11049" s="182"/>
    </row>
    <row r="11050" spans="36:36">
      <c r="AJ11050" s="182"/>
    </row>
    <row r="11051" spans="36:36">
      <c r="AJ11051" s="182"/>
    </row>
    <row r="11052" spans="36:36">
      <c r="AJ11052" s="182"/>
    </row>
    <row r="11053" spans="36:36">
      <c r="AJ11053" s="182"/>
    </row>
    <row r="11054" spans="36:36">
      <c r="AJ11054" s="182"/>
    </row>
    <row r="11055" spans="36:36">
      <c r="AJ11055" s="182"/>
    </row>
    <row r="11056" spans="36:36">
      <c r="AJ11056" s="182"/>
    </row>
    <row r="11057" spans="36:36">
      <c r="AJ11057" s="182"/>
    </row>
    <row r="11058" spans="36:36">
      <c r="AJ11058" s="182"/>
    </row>
    <row r="11059" spans="36:36">
      <c r="AJ11059" s="182"/>
    </row>
    <row r="11060" spans="36:36">
      <c r="AJ11060" s="182"/>
    </row>
    <row r="11061" spans="36:36">
      <c r="AJ11061" s="182"/>
    </row>
    <row r="11062" spans="36:36">
      <c r="AJ11062" s="182"/>
    </row>
    <row r="11063" spans="36:36">
      <c r="AJ11063" s="182"/>
    </row>
    <row r="11064" spans="36:36">
      <c r="AJ11064" s="182"/>
    </row>
    <row r="11065" spans="36:36">
      <c r="AJ11065" s="182"/>
    </row>
    <row r="11066" spans="36:36">
      <c r="AJ11066" s="182"/>
    </row>
    <row r="11067" spans="36:36">
      <c r="AJ11067" s="182"/>
    </row>
    <row r="11068" spans="36:36">
      <c r="AJ11068" s="182"/>
    </row>
    <row r="11069" spans="36:36">
      <c r="AJ11069" s="182"/>
    </row>
    <row r="11070" spans="36:36">
      <c r="AJ11070" s="182"/>
    </row>
    <row r="11071" spans="36:36">
      <c r="AJ11071" s="182"/>
    </row>
    <row r="11072" spans="36:36">
      <c r="AJ11072" s="182"/>
    </row>
    <row r="11073" spans="36:36">
      <c r="AJ11073" s="182"/>
    </row>
    <row r="11074" spans="36:36">
      <c r="AJ11074" s="182"/>
    </row>
    <row r="11075" spans="36:36">
      <c r="AJ11075" s="182"/>
    </row>
    <row r="11076" spans="36:36">
      <c r="AJ11076" s="182"/>
    </row>
    <row r="11077" spans="36:36">
      <c r="AJ11077" s="182"/>
    </row>
    <row r="11078" spans="36:36">
      <c r="AJ11078" s="182"/>
    </row>
    <row r="11079" spans="36:36">
      <c r="AJ11079" s="182"/>
    </row>
    <row r="11080" spans="36:36">
      <c r="AJ11080" s="182"/>
    </row>
    <row r="11081" spans="36:36">
      <c r="AJ11081" s="182"/>
    </row>
    <row r="11082" spans="36:36">
      <c r="AJ11082" s="182"/>
    </row>
    <row r="11083" spans="36:36">
      <c r="AJ11083" s="182"/>
    </row>
    <row r="11084" spans="36:36">
      <c r="AJ11084" s="182"/>
    </row>
    <row r="11085" spans="36:36">
      <c r="AJ11085" s="182"/>
    </row>
    <row r="11086" spans="36:36">
      <c r="AJ11086" s="182"/>
    </row>
    <row r="11087" spans="36:36">
      <c r="AJ11087" s="182"/>
    </row>
    <row r="11088" spans="36:36">
      <c r="AJ11088" s="182"/>
    </row>
    <row r="11089" spans="36:36">
      <c r="AJ11089" s="182"/>
    </row>
    <row r="11090" spans="36:36">
      <c r="AJ11090" s="182"/>
    </row>
    <row r="11091" spans="36:36">
      <c r="AJ11091" s="182"/>
    </row>
    <row r="11092" spans="36:36">
      <c r="AJ11092" s="182"/>
    </row>
    <row r="11093" spans="36:36">
      <c r="AJ11093" s="182"/>
    </row>
    <row r="11094" spans="36:36">
      <c r="AJ11094" s="182"/>
    </row>
    <row r="11095" spans="36:36">
      <c r="AJ11095" s="182"/>
    </row>
    <row r="11096" spans="36:36">
      <c r="AJ11096" s="182"/>
    </row>
    <row r="11097" spans="36:36">
      <c r="AJ11097" s="182"/>
    </row>
    <row r="11098" spans="36:36">
      <c r="AJ11098" s="182"/>
    </row>
    <row r="11099" spans="36:36">
      <c r="AJ11099" s="182"/>
    </row>
    <row r="11100" spans="36:36">
      <c r="AJ11100" s="182"/>
    </row>
    <row r="11101" spans="36:36">
      <c r="AJ11101" s="182"/>
    </row>
    <row r="11102" spans="36:36">
      <c r="AJ11102" s="182"/>
    </row>
    <row r="11103" spans="36:36">
      <c r="AJ11103" s="182"/>
    </row>
    <row r="11104" spans="36:36">
      <c r="AJ11104" s="182"/>
    </row>
    <row r="11105" spans="36:36">
      <c r="AJ11105" s="182"/>
    </row>
    <row r="11106" spans="36:36">
      <c r="AJ11106" s="182"/>
    </row>
    <row r="11107" spans="36:36">
      <c r="AJ11107" s="182"/>
    </row>
    <row r="11108" spans="36:36">
      <c r="AJ11108" s="182"/>
    </row>
    <row r="11109" spans="36:36">
      <c r="AJ11109" s="182"/>
    </row>
    <row r="11110" spans="36:36">
      <c r="AJ11110" s="182"/>
    </row>
    <row r="11111" spans="36:36">
      <c r="AJ11111" s="182"/>
    </row>
    <row r="11112" spans="36:36">
      <c r="AJ11112" s="182"/>
    </row>
    <row r="11113" spans="36:36">
      <c r="AJ11113" s="182"/>
    </row>
    <row r="11114" spans="36:36">
      <c r="AJ11114" s="182"/>
    </row>
    <row r="11115" spans="36:36">
      <c r="AJ11115" s="182"/>
    </row>
    <row r="11116" spans="36:36">
      <c r="AJ11116" s="182"/>
    </row>
    <row r="11117" spans="36:36">
      <c r="AJ11117" s="182"/>
    </row>
    <row r="11118" spans="36:36">
      <c r="AJ11118" s="182"/>
    </row>
    <row r="11119" spans="36:36">
      <c r="AJ11119" s="182"/>
    </row>
    <row r="11120" spans="36:36">
      <c r="AJ11120" s="182"/>
    </row>
    <row r="11121" spans="36:36">
      <c r="AJ11121" s="182"/>
    </row>
    <row r="11122" spans="36:36">
      <c r="AJ11122" s="182"/>
    </row>
    <row r="11123" spans="36:36">
      <c r="AJ11123" s="182"/>
    </row>
    <row r="11124" spans="36:36">
      <c r="AJ11124" s="182"/>
    </row>
    <row r="11125" spans="36:36">
      <c r="AJ11125" s="182"/>
    </row>
    <row r="11126" spans="36:36">
      <c r="AJ11126" s="182"/>
    </row>
    <row r="11127" spans="36:36">
      <c r="AJ11127" s="182"/>
    </row>
    <row r="11128" spans="36:36">
      <c r="AJ11128" s="182"/>
    </row>
    <row r="11129" spans="36:36">
      <c r="AJ11129" s="182"/>
    </row>
    <row r="11130" spans="36:36">
      <c r="AJ11130" s="182"/>
    </row>
    <row r="11131" spans="36:36">
      <c r="AJ11131" s="182"/>
    </row>
    <row r="11132" spans="36:36">
      <c r="AJ11132" s="182"/>
    </row>
    <row r="11133" spans="36:36">
      <c r="AJ11133" s="182"/>
    </row>
    <row r="11134" spans="36:36">
      <c r="AJ11134" s="182"/>
    </row>
    <row r="11135" spans="36:36">
      <c r="AJ11135" s="182"/>
    </row>
    <row r="11136" spans="36:36">
      <c r="AJ11136" s="182"/>
    </row>
    <row r="11137" spans="36:36">
      <c r="AJ11137" s="182"/>
    </row>
    <row r="11138" spans="36:36">
      <c r="AJ11138" s="182"/>
    </row>
    <row r="11139" spans="36:36">
      <c r="AJ11139" s="182"/>
    </row>
    <row r="11140" spans="36:36">
      <c r="AJ11140" s="182"/>
    </row>
    <row r="11141" spans="36:36">
      <c r="AJ11141" s="182"/>
    </row>
    <row r="11142" spans="36:36">
      <c r="AJ11142" s="182"/>
    </row>
    <row r="11143" spans="36:36">
      <c r="AJ11143" s="182"/>
    </row>
    <row r="11144" spans="36:36">
      <c r="AJ11144" s="182"/>
    </row>
    <row r="11145" spans="36:36">
      <c r="AJ11145" s="182"/>
    </row>
    <row r="11146" spans="36:36">
      <c r="AJ11146" s="182"/>
    </row>
    <row r="11147" spans="36:36">
      <c r="AJ11147" s="182"/>
    </row>
    <row r="11148" spans="36:36">
      <c r="AJ11148" s="182"/>
    </row>
    <row r="11149" spans="36:36">
      <c r="AJ11149" s="182"/>
    </row>
    <row r="11150" spans="36:36">
      <c r="AJ11150" s="182"/>
    </row>
    <row r="11151" spans="36:36">
      <c r="AJ11151" s="182"/>
    </row>
    <row r="11152" spans="36:36">
      <c r="AJ11152" s="182"/>
    </row>
    <row r="11153" spans="36:36">
      <c r="AJ11153" s="182"/>
    </row>
    <row r="11154" spans="36:36">
      <c r="AJ11154" s="182"/>
    </row>
    <row r="11155" spans="36:36">
      <c r="AJ11155" s="182"/>
    </row>
    <row r="11156" spans="36:36">
      <c r="AJ11156" s="182"/>
    </row>
    <row r="11157" spans="36:36">
      <c r="AJ11157" s="182"/>
    </row>
    <row r="11158" spans="36:36">
      <c r="AJ11158" s="182"/>
    </row>
    <row r="11159" spans="36:36">
      <c r="AJ11159" s="182"/>
    </row>
    <row r="11160" spans="36:36">
      <c r="AJ11160" s="182"/>
    </row>
    <row r="11161" spans="36:36">
      <c r="AJ11161" s="182"/>
    </row>
    <row r="11162" spans="36:36">
      <c r="AJ11162" s="182"/>
    </row>
    <row r="11163" spans="36:36">
      <c r="AJ11163" s="182"/>
    </row>
    <row r="11164" spans="36:36">
      <c r="AJ11164" s="182"/>
    </row>
    <row r="11165" spans="36:36">
      <c r="AJ11165" s="182"/>
    </row>
    <row r="11166" spans="36:36">
      <c r="AJ11166" s="182"/>
    </row>
    <row r="11167" spans="36:36">
      <c r="AJ11167" s="182"/>
    </row>
    <row r="11168" spans="36:36">
      <c r="AJ11168" s="182"/>
    </row>
    <row r="11169" spans="36:36">
      <c r="AJ11169" s="182"/>
    </row>
    <row r="11170" spans="36:36">
      <c r="AJ11170" s="182"/>
    </row>
    <row r="11171" spans="36:36">
      <c r="AJ11171" s="182"/>
    </row>
    <row r="11172" spans="36:36">
      <c r="AJ11172" s="182"/>
    </row>
    <row r="11173" spans="36:36">
      <c r="AJ11173" s="182"/>
    </row>
    <row r="11174" spans="36:36">
      <c r="AJ11174" s="182"/>
    </row>
    <row r="11175" spans="36:36">
      <c r="AJ11175" s="182"/>
    </row>
    <row r="11176" spans="36:36">
      <c r="AJ11176" s="182"/>
    </row>
    <row r="11177" spans="36:36">
      <c r="AJ11177" s="182"/>
    </row>
    <row r="11178" spans="36:36">
      <c r="AJ11178" s="182"/>
    </row>
    <row r="11179" spans="36:36">
      <c r="AJ11179" s="182"/>
    </row>
    <row r="11180" spans="36:36">
      <c r="AJ11180" s="182"/>
    </row>
    <row r="11181" spans="36:36">
      <c r="AJ11181" s="182"/>
    </row>
    <row r="11182" spans="36:36">
      <c r="AJ11182" s="182"/>
    </row>
    <row r="11183" spans="36:36">
      <c r="AJ11183" s="182"/>
    </row>
    <row r="11184" spans="36:36">
      <c r="AJ11184" s="182"/>
    </row>
    <row r="11185" spans="36:36">
      <c r="AJ11185" s="182"/>
    </row>
    <row r="11186" spans="36:36">
      <c r="AJ11186" s="182"/>
    </row>
    <row r="11187" spans="36:36">
      <c r="AJ11187" s="182"/>
    </row>
    <row r="11188" spans="36:36">
      <c r="AJ11188" s="182"/>
    </row>
    <row r="11189" spans="36:36">
      <c r="AJ11189" s="182"/>
    </row>
    <row r="11190" spans="36:36">
      <c r="AJ11190" s="182"/>
    </row>
    <row r="11191" spans="36:36">
      <c r="AJ11191" s="182"/>
    </row>
    <row r="11192" spans="36:36">
      <c r="AJ11192" s="182"/>
    </row>
    <row r="11193" spans="36:36">
      <c r="AJ11193" s="182"/>
    </row>
    <row r="11194" spans="36:36">
      <c r="AJ11194" s="182"/>
    </row>
    <row r="11195" spans="36:36">
      <c r="AJ11195" s="182"/>
    </row>
    <row r="11196" spans="36:36">
      <c r="AJ11196" s="182"/>
    </row>
    <row r="11197" spans="36:36">
      <c r="AJ11197" s="182"/>
    </row>
    <row r="11198" spans="36:36">
      <c r="AJ11198" s="182"/>
    </row>
    <row r="11199" spans="36:36">
      <c r="AJ11199" s="182"/>
    </row>
    <row r="11200" spans="36:36">
      <c r="AJ11200" s="182"/>
    </row>
    <row r="11201" spans="36:36">
      <c r="AJ11201" s="182"/>
    </row>
    <row r="11202" spans="36:36">
      <c r="AJ11202" s="182"/>
    </row>
    <row r="11203" spans="36:36">
      <c r="AJ11203" s="182"/>
    </row>
    <row r="11204" spans="36:36">
      <c r="AJ11204" s="182"/>
    </row>
    <row r="11205" spans="36:36">
      <c r="AJ11205" s="182"/>
    </row>
    <row r="11206" spans="36:36">
      <c r="AJ11206" s="182"/>
    </row>
    <row r="11207" spans="36:36">
      <c r="AJ11207" s="182"/>
    </row>
    <row r="11208" spans="36:36">
      <c r="AJ11208" s="182"/>
    </row>
    <row r="11209" spans="36:36">
      <c r="AJ11209" s="182"/>
    </row>
    <row r="11210" spans="36:36">
      <c r="AJ11210" s="182"/>
    </row>
    <row r="11211" spans="36:36">
      <c r="AJ11211" s="182"/>
    </row>
    <row r="11212" spans="36:36">
      <c r="AJ11212" s="182"/>
    </row>
    <row r="11213" spans="36:36">
      <c r="AJ11213" s="182"/>
    </row>
    <row r="11214" spans="36:36">
      <c r="AJ11214" s="182"/>
    </row>
    <row r="11215" spans="36:36">
      <c r="AJ11215" s="182"/>
    </row>
    <row r="11216" spans="36:36">
      <c r="AJ11216" s="182"/>
    </row>
    <row r="11217" spans="36:36">
      <c r="AJ11217" s="182"/>
    </row>
    <row r="11218" spans="36:36">
      <c r="AJ11218" s="182"/>
    </row>
    <row r="11219" spans="36:36">
      <c r="AJ11219" s="182"/>
    </row>
    <row r="11220" spans="36:36">
      <c r="AJ11220" s="182"/>
    </row>
    <row r="11221" spans="36:36">
      <c r="AJ11221" s="182"/>
    </row>
    <row r="11222" spans="36:36">
      <c r="AJ11222" s="182"/>
    </row>
    <row r="11223" spans="36:36">
      <c r="AJ11223" s="182"/>
    </row>
    <row r="11224" spans="36:36">
      <c r="AJ11224" s="182"/>
    </row>
    <row r="11225" spans="36:36">
      <c r="AJ11225" s="182"/>
    </row>
    <row r="11226" spans="36:36">
      <c r="AJ11226" s="182"/>
    </row>
    <row r="11227" spans="36:36">
      <c r="AJ11227" s="182"/>
    </row>
    <row r="11228" spans="36:36">
      <c r="AJ11228" s="182"/>
    </row>
    <row r="11229" spans="36:36">
      <c r="AJ11229" s="182"/>
    </row>
    <row r="11230" spans="36:36">
      <c r="AJ11230" s="182"/>
    </row>
    <row r="11231" spans="36:36">
      <c r="AJ11231" s="182"/>
    </row>
    <row r="11232" spans="36:36">
      <c r="AJ11232" s="182"/>
    </row>
    <row r="11233" spans="36:36">
      <c r="AJ11233" s="182"/>
    </row>
    <row r="11234" spans="36:36">
      <c r="AJ11234" s="182"/>
    </row>
    <row r="11235" spans="36:36">
      <c r="AJ11235" s="182"/>
    </row>
    <row r="11236" spans="36:36">
      <c r="AJ11236" s="182"/>
    </row>
    <row r="11237" spans="36:36">
      <c r="AJ11237" s="182"/>
    </row>
    <row r="11238" spans="36:36">
      <c r="AJ11238" s="182"/>
    </row>
    <row r="11239" spans="36:36">
      <c r="AJ11239" s="182"/>
    </row>
    <row r="11240" spans="36:36">
      <c r="AJ11240" s="182"/>
    </row>
    <row r="11241" spans="36:36">
      <c r="AJ11241" s="182"/>
    </row>
    <row r="11242" spans="36:36">
      <c r="AJ11242" s="182"/>
    </row>
    <row r="11243" spans="36:36">
      <c r="AJ11243" s="182"/>
    </row>
    <row r="11244" spans="36:36">
      <c r="AJ11244" s="182"/>
    </row>
    <row r="11245" spans="36:36">
      <c r="AJ11245" s="182"/>
    </row>
    <row r="11246" spans="36:36">
      <c r="AJ11246" s="182"/>
    </row>
    <row r="11247" spans="36:36">
      <c r="AJ11247" s="182"/>
    </row>
    <row r="11248" spans="36:36">
      <c r="AJ11248" s="182"/>
    </row>
    <row r="11249" spans="36:36">
      <c r="AJ11249" s="182"/>
    </row>
    <row r="11250" spans="36:36">
      <c r="AJ11250" s="182"/>
    </row>
    <row r="11251" spans="36:36">
      <c r="AJ11251" s="182"/>
    </row>
    <row r="11252" spans="36:36">
      <c r="AJ11252" s="182"/>
    </row>
    <row r="11253" spans="36:36">
      <c r="AJ11253" s="182"/>
    </row>
    <row r="11254" spans="36:36">
      <c r="AJ11254" s="182"/>
    </row>
    <row r="11255" spans="36:36">
      <c r="AJ11255" s="182"/>
    </row>
    <row r="11256" spans="36:36">
      <c r="AJ11256" s="182"/>
    </row>
    <row r="11257" spans="36:36">
      <c r="AJ11257" s="182"/>
    </row>
    <row r="11258" spans="36:36">
      <c r="AJ11258" s="182"/>
    </row>
    <row r="11259" spans="36:36">
      <c r="AJ11259" s="182"/>
    </row>
    <row r="11260" spans="36:36">
      <c r="AJ11260" s="182"/>
    </row>
    <row r="11261" spans="36:36">
      <c r="AJ11261" s="182"/>
    </row>
    <row r="11262" spans="36:36">
      <c r="AJ11262" s="182"/>
    </row>
    <row r="11263" spans="36:36">
      <c r="AJ11263" s="182"/>
    </row>
    <row r="11264" spans="36:36">
      <c r="AJ11264" s="182"/>
    </row>
    <row r="11265" spans="36:36">
      <c r="AJ11265" s="182"/>
    </row>
    <row r="11266" spans="36:36">
      <c r="AJ11266" s="182"/>
    </row>
    <row r="11267" spans="36:36">
      <c r="AJ11267" s="182"/>
    </row>
    <row r="11268" spans="36:36">
      <c r="AJ11268" s="182"/>
    </row>
    <row r="11269" spans="36:36">
      <c r="AJ11269" s="182"/>
    </row>
    <row r="11270" spans="36:36">
      <c r="AJ11270" s="182"/>
    </row>
    <row r="11271" spans="36:36">
      <c r="AJ11271" s="182"/>
    </row>
    <row r="11272" spans="36:36">
      <c r="AJ11272" s="182"/>
    </row>
    <row r="11273" spans="36:36">
      <c r="AJ11273" s="182"/>
    </row>
    <row r="11274" spans="36:36">
      <c r="AJ11274" s="182"/>
    </row>
    <row r="11275" spans="36:36">
      <c r="AJ11275" s="182"/>
    </row>
    <row r="11276" spans="36:36">
      <c r="AJ11276" s="182"/>
    </row>
    <row r="11277" spans="36:36">
      <c r="AJ11277" s="182"/>
    </row>
    <row r="11278" spans="36:36">
      <c r="AJ11278" s="182"/>
    </row>
    <row r="11279" spans="36:36">
      <c r="AJ11279" s="182"/>
    </row>
    <row r="11280" spans="36:36">
      <c r="AJ11280" s="182"/>
    </row>
    <row r="11281" spans="36:36">
      <c r="AJ11281" s="182"/>
    </row>
    <row r="11282" spans="36:36">
      <c r="AJ11282" s="182"/>
    </row>
    <row r="11283" spans="36:36">
      <c r="AJ11283" s="182"/>
    </row>
    <row r="11284" spans="36:36">
      <c r="AJ11284" s="182"/>
    </row>
    <row r="11285" spans="36:36">
      <c r="AJ11285" s="182"/>
    </row>
    <row r="11286" spans="36:36">
      <c r="AJ11286" s="182"/>
    </row>
    <row r="11287" spans="36:36">
      <c r="AJ11287" s="182"/>
    </row>
    <row r="11288" spans="36:36">
      <c r="AJ11288" s="182"/>
    </row>
    <row r="11289" spans="36:36">
      <c r="AJ11289" s="182"/>
    </row>
    <row r="11290" spans="36:36">
      <c r="AJ11290" s="182"/>
    </row>
    <row r="11291" spans="36:36">
      <c r="AJ11291" s="182"/>
    </row>
    <row r="11292" spans="36:36">
      <c r="AJ11292" s="182"/>
    </row>
    <row r="11293" spans="36:36">
      <c r="AJ11293" s="182"/>
    </row>
    <row r="11294" spans="36:36">
      <c r="AJ11294" s="182"/>
    </row>
    <row r="11295" spans="36:36">
      <c r="AJ11295" s="182"/>
    </row>
    <row r="11296" spans="36:36">
      <c r="AJ11296" s="182"/>
    </row>
    <row r="11297" spans="36:36">
      <c r="AJ11297" s="182"/>
    </row>
    <row r="11298" spans="36:36">
      <c r="AJ11298" s="182"/>
    </row>
    <row r="11299" spans="36:36">
      <c r="AJ11299" s="182"/>
    </row>
    <row r="11300" spans="36:36">
      <c r="AJ11300" s="182"/>
    </row>
    <row r="11301" spans="36:36">
      <c r="AJ11301" s="182"/>
    </row>
    <row r="11302" spans="36:36">
      <c r="AJ11302" s="182"/>
    </row>
    <row r="11303" spans="36:36">
      <c r="AJ11303" s="182"/>
    </row>
    <row r="11304" spans="36:36">
      <c r="AJ11304" s="182"/>
    </row>
    <row r="11305" spans="36:36">
      <c r="AJ11305" s="182"/>
    </row>
    <row r="11306" spans="36:36">
      <c r="AJ11306" s="182"/>
    </row>
    <row r="11307" spans="36:36">
      <c r="AJ11307" s="182"/>
    </row>
    <row r="11308" spans="36:36">
      <c r="AJ11308" s="182"/>
    </row>
    <row r="11309" spans="36:36">
      <c r="AJ11309" s="182"/>
    </row>
    <row r="11310" spans="36:36">
      <c r="AJ11310" s="182"/>
    </row>
    <row r="11311" spans="36:36">
      <c r="AJ11311" s="182"/>
    </row>
    <row r="11312" spans="36:36">
      <c r="AJ11312" s="182"/>
    </row>
    <row r="11313" spans="36:36">
      <c r="AJ11313" s="182"/>
    </row>
    <row r="11314" spans="36:36">
      <c r="AJ11314" s="182"/>
    </row>
    <row r="11315" spans="36:36">
      <c r="AJ11315" s="182"/>
    </row>
    <row r="11316" spans="36:36">
      <c r="AJ11316" s="182"/>
    </row>
    <row r="11317" spans="36:36">
      <c r="AJ11317" s="182"/>
    </row>
    <row r="11318" spans="36:36">
      <c r="AJ11318" s="182"/>
    </row>
    <row r="11319" spans="36:36">
      <c r="AJ11319" s="182"/>
    </row>
    <row r="11320" spans="36:36">
      <c r="AJ11320" s="182"/>
    </row>
    <row r="11321" spans="36:36">
      <c r="AJ11321" s="182"/>
    </row>
    <row r="11322" spans="36:36">
      <c r="AJ11322" s="182"/>
    </row>
    <row r="11323" spans="36:36">
      <c r="AJ11323" s="182"/>
    </row>
    <row r="11324" spans="36:36">
      <c r="AJ11324" s="182"/>
    </row>
    <row r="11325" spans="36:36">
      <c r="AJ11325" s="182"/>
    </row>
    <row r="11326" spans="36:36">
      <c r="AJ11326" s="182"/>
    </row>
    <row r="11327" spans="36:36">
      <c r="AJ11327" s="182"/>
    </row>
    <row r="11328" spans="36:36">
      <c r="AJ11328" s="182"/>
    </row>
    <row r="11329" spans="36:36">
      <c r="AJ11329" s="182"/>
    </row>
    <row r="11330" spans="36:36">
      <c r="AJ11330" s="182"/>
    </row>
    <row r="11331" spans="36:36">
      <c r="AJ11331" s="182"/>
    </row>
    <row r="11332" spans="36:36">
      <c r="AJ11332" s="182"/>
    </row>
    <row r="11333" spans="36:36">
      <c r="AJ11333" s="182"/>
    </row>
    <row r="11334" spans="36:36">
      <c r="AJ11334" s="182"/>
    </row>
    <row r="11335" spans="36:36">
      <c r="AJ11335" s="182"/>
    </row>
    <row r="11336" spans="36:36">
      <c r="AJ11336" s="182"/>
    </row>
    <row r="11337" spans="36:36">
      <c r="AJ11337" s="182"/>
    </row>
    <row r="11338" spans="36:36">
      <c r="AJ11338" s="182"/>
    </row>
    <row r="11339" spans="36:36">
      <c r="AJ11339" s="182"/>
    </row>
    <row r="11340" spans="36:36">
      <c r="AJ11340" s="182"/>
    </row>
    <row r="11341" spans="36:36">
      <c r="AJ11341" s="182"/>
    </row>
    <row r="11342" spans="36:36">
      <c r="AJ11342" s="182"/>
    </row>
    <row r="11343" spans="36:36">
      <c r="AJ11343" s="182"/>
    </row>
    <row r="11344" spans="36:36">
      <c r="AJ11344" s="182"/>
    </row>
    <row r="11345" spans="36:36">
      <c r="AJ11345" s="182"/>
    </row>
    <row r="11346" spans="36:36">
      <c r="AJ11346" s="182"/>
    </row>
    <row r="11347" spans="36:36">
      <c r="AJ11347" s="182"/>
    </row>
    <row r="11348" spans="36:36">
      <c r="AJ11348" s="182"/>
    </row>
    <row r="11349" spans="36:36">
      <c r="AJ11349" s="182"/>
    </row>
    <row r="11350" spans="36:36">
      <c r="AJ11350" s="182"/>
    </row>
    <row r="11351" spans="36:36">
      <c r="AJ11351" s="182"/>
    </row>
    <row r="11352" spans="36:36">
      <c r="AJ11352" s="182"/>
    </row>
    <row r="11353" spans="36:36">
      <c r="AJ11353" s="182"/>
    </row>
    <row r="11354" spans="36:36">
      <c r="AJ11354" s="182"/>
    </row>
    <row r="11355" spans="36:36">
      <c r="AJ11355" s="182"/>
    </row>
    <row r="11356" spans="36:36">
      <c r="AJ11356" s="182"/>
    </row>
    <row r="11357" spans="36:36">
      <c r="AJ11357" s="182"/>
    </row>
    <row r="11358" spans="36:36">
      <c r="AJ11358" s="182"/>
    </row>
    <row r="11359" spans="36:36">
      <c r="AJ11359" s="182"/>
    </row>
    <row r="11360" spans="36:36">
      <c r="AJ11360" s="182"/>
    </row>
    <row r="11361" spans="36:36">
      <c r="AJ11361" s="182"/>
    </row>
    <row r="11362" spans="36:36">
      <c r="AJ11362" s="182"/>
    </row>
    <row r="11363" spans="36:36">
      <c r="AJ11363" s="182"/>
    </row>
    <row r="11364" spans="36:36">
      <c r="AJ11364" s="182"/>
    </row>
    <row r="11365" spans="36:36">
      <c r="AJ11365" s="182"/>
    </row>
    <row r="11366" spans="36:36">
      <c r="AJ11366" s="182"/>
    </row>
    <row r="11367" spans="36:36">
      <c r="AJ11367" s="182"/>
    </row>
    <row r="11368" spans="36:36">
      <c r="AJ11368" s="182"/>
    </row>
    <row r="11369" spans="36:36">
      <c r="AJ11369" s="182"/>
    </row>
    <row r="11370" spans="36:36">
      <c r="AJ11370" s="182"/>
    </row>
    <row r="11371" spans="36:36">
      <c r="AJ11371" s="182"/>
    </row>
    <row r="11372" spans="36:36">
      <c r="AJ11372" s="182"/>
    </row>
    <row r="11373" spans="36:36">
      <c r="AJ11373" s="182"/>
    </row>
    <row r="11374" spans="36:36">
      <c r="AJ11374" s="182"/>
    </row>
    <row r="11375" spans="36:36">
      <c r="AJ11375" s="182"/>
    </row>
    <row r="11376" spans="36:36">
      <c r="AJ11376" s="182"/>
    </row>
    <row r="11377" spans="36:36">
      <c r="AJ11377" s="182"/>
    </row>
    <row r="11378" spans="36:36">
      <c r="AJ11378" s="182"/>
    </row>
    <row r="11379" spans="36:36">
      <c r="AJ11379" s="182"/>
    </row>
    <row r="11380" spans="36:36">
      <c r="AJ11380" s="182"/>
    </row>
    <row r="11381" spans="36:36">
      <c r="AJ11381" s="182"/>
    </row>
    <row r="11382" spans="36:36">
      <c r="AJ11382" s="182"/>
    </row>
    <row r="11383" spans="36:36">
      <c r="AJ11383" s="182"/>
    </row>
    <row r="11384" spans="36:36">
      <c r="AJ11384" s="182"/>
    </row>
    <row r="11385" spans="36:36">
      <c r="AJ11385" s="182"/>
    </row>
    <row r="11386" spans="36:36">
      <c r="AJ11386" s="182"/>
    </row>
    <row r="11387" spans="36:36">
      <c r="AJ11387" s="182"/>
    </row>
    <row r="11388" spans="36:36">
      <c r="AJ11388" s="182"/>
    </row>
    <row r="11389" spans="36:36">
      <c r="AJ11389" s="182"/>
    </row>
    <row r="11390" spans="36:36">
      <c r="AJ11390" s="182"/>
    </row>
    <row r="11391" spans="36:36">
      <c r="AJ11391" s="182"/>
    </row>
    <row r="11392" spans="36:36">
      <c r="AJ11392" s="182"/>
    </row>
    <row r="11393" spans="36:36">
      <c r="AJ11393" s="182"/>
    </row>
    <row r="11394" spans="36:36">
      <c r="AJ11394" s="182"/>
    </row>
    <row r="11395" spans="36:36">
      <c r="AJ11395" s="182"/>
    </row>
    <row r="11396" spans="36:36">
      <c r="AJ11396" s="182"/>
    </row>
    <row r="11397" spans="36:36">
      <c r="AJ11397" s="182"/>
    </row>
    <row r="11398" spans="36:36">
      <c r="AJ11398" s="182"/>
    </row>
    <row r="11399" spans="36:36">
      <c r="AJ11399" s="182"/>
    </row>
    <row r="11400" spans="36:36">
      <c r="AJ11400" s="182"/>
    </row>
    <row r="11401" spans="36:36">
      <c r="AJ11401" s="182"/>
    </row>
    <row r="11402" spans="36:36">
      <c r="AJ11402" s="182"/>
    </row>
    <row r="11403" spans="36:36">
      <c r="AJ11403" s="182"/>
    </row>
    <row r="11404" spans="36:36">
      <c r="AJ11404" s="182"/>
    </row>
    <row r="11405" spans="36:36">
      <c r="AJ11405" s="182"/>
    </row>
    <row r="11406" spans="36:36">
      <c r="AJ11406" s="182"/>
    </row>
    <row r="11407" spans="36:36">
      <c r="AJ11407" s="182"/>
    </row>
    <row r="11408" spans="36:36">
      <c r="AJ11408" s="182"/>
    </row>
    <row r="11409" spans="36:36">
      <c r="AJ11409" s="182"/>
    </row>
    <row r="11410" spans="36:36">
      <c r="AJ11410" s="182"/>
    </row>
    <row r="11411" spans="36:36">
      <c r="AJ11411" s="182"/>
    </row>
    <row r="11412" spans="36:36">
      <c r="AJ11412" s="182"/>
    </row>
    <row r="11413" spans="36:36">
      <c r="AJ11413" s="182"/>
    </row>
    <row r="11414" spans="36:36">
      <c r="AJ11414" s="182"/>
    </row>
    <row r="11415" spans="36:36">
      <c r="AJ11415" s="182"/>
    </row>
    <row r="11416" spans="36:36">
      <c r="AJ11416" s="182"/>
    </row>
    <row r="11417" spans="36:36">
      <c r="AJ11417" s="182"/>
    </row>
    <row r="11418" spans="36:36">
      <c r="AJ11418" s="182"/>
    </row>
    <row r="11419" spans="36:36">
      <c r="AJ11419" s="182"/>
    </row>
    <row r="11420" spans="36:36">
      <c r="AJ11420" s="182"/>
    </row>
    <row r="11421" spans="36:36">
      <c r="AJ11421" s="182"/>
    </row>
    <row r="11422" spans="36:36">
      <c r="AJ11422" s="182"/>
    </row>
    <row r="11423" spans="36:36">
      <c r="AJ11423" s="182"/>
    </row>
    <row r="11424" spans="36:36">
      <c r="AJ11424" s="182"/>
    </row>
    <row r="11425" spans="36:36">
      <c r="AJ11425" s="182"/>
    </row>
    <row r="11426" spans="36:36">
      <c r="AJ11426" s="182"/>
    </row>
    <row r="11427" spans="36:36">
      <c r="AJ11427" s="182"/>
    </row>
    <row r="11428" spans="36:36">
      <c r="AJ11428" s="182"/>
    </row>
    <row r="11429" spans="36:36">
      <c r="AJ11429" s="182"/>
    </row>
    <row r="11430" spans="36:36">
      <c r="AJ11430" s="182"/>
    </row>
    <row r="11431" spans="36:36">
      <c r="AJ11431" s="182"/>
    </row>
    <row r="11432" spans="36:36">
      <c r="AJ11432" s="182"/>
    </row>
    <row r="11433" spans="36:36">
      <c r="AJ11433" s="182"/>
    </row>
    <row r="11434" spans="36:36">
      <c r="AJ11434" s="182"/>
    </row>
    <row r="11435" spans="36:36">
      <c r="AJ11435" s="182"/>
    </row>
    <row r="11436" spans="36:36">
      <c r="AJ11436" s="182"/>
    </row>
    <row r="11437" spans="36:36">
      <c r="AJ11437" s="182"/>
    </row>
    <row r="11438" spans="36:36">
      <c r="AJ11438" s="182"/>
    </row>
    <row r="11439" spans="36:36">
      <c r="AJ11439" s="182"/>
    </row>
    <row r="11440" spans="36:36">
      <c r="AJ11440" s="182"/>
    </row>
    <row r="11441" spans="36:36">
      <c r="AJ11441" s="182"/>
    </row>
    <row r="11442" spans="36:36">
      <c r="AJ11442" s="182"/>
    </row>
    <row r="11443" spans="36:36">
      <c r="AJ11443" s="182"/>
    </row>
    <row r="11444" spans="36:36">
      <c r="AJ11444" s="182"/>
    </row>
    <row r="11445" spans="36:36">
      <c r="AJ11445" s="182"/>
    </row>
    <row r="11446" spans="36:36">
      <c r="AJ11446" s="182"/>
    </row>
    <row r="11447" spans="36:36">
      <c r="AJ11447" s="182"/>
    </row>
    <row r="11448" spans="36:36">
      <c r="AJ11448" s="182"/>
    </row>
    <row r="11449" spans="36:36">
      <c r="AJ11449" s="182"/>
    </row>
    <row r="11450" spans="36:36">
      <c r="AJ11450" s="182"/>
    </row>
    <row r="11451" spans="36:36">
      <c r="AJ11451" s="182"/>
    </row>
    <row r="11452" spans="36:36">
      <c r="AJ11452" s="182"/>
    </row>
    <row r="11453" spans="36:36">
      <c r="AJ11453" s="182"/>
    </row>
    <row r="11454" spans="36:36">
      <c r="AJ11454" s="182"/>
    </row>
    <row r="11455" spans="36:36">
      <c r="AJ11455" s="182"/>
    </row>
    <row r="11456" spans="36:36">
      <c r="AJ11456" s="182"/>
    </row>
    <row r="11457" spans="36:36">
      <c r="AJ11457" s="182"/>
    </row>
    <row r="11458" spans="36:36">
      <c r="AJ11458" s="182"/>
    </row>
    <row r="11459" spans="36:36">
      <c r="AJ11459" s="182"/>
    </row>
    <row r="11460" spans="36:36">
      <c r="AJ11460" s="182"/>
    </row>
    <row r="11461" spans="36:36">
      <c r="AJ11461" s="182"/>
    </row>
    <row r="11462" spans="36:36">
      <c r="AJ11462" s="182"/>
    </row>
    <row r="11463" spans="36:36">
      <c r="AJ11463" s="182"/>
    </row>
    <row r="11464" spans="36:36">
      <c r="AJ11464" s="182"/>
    </row>
    <row r="11465" spans="36:36">
      <c r="AJ11465" s="182"/>
    </row>
    <row r="11466" spans="36:36">
      <c r="AJ11466" s="182"/>
    </row>
    <row r="11467" spans="36:36">
      <c r="AJ11467" s="182"/>
    </row>
    <row r="11468" spans="36:36">
      <c r="AJ11468" s="182"/>
    </row>
    <row r="11469" spans="36:36">
      <c r="AJ11469" s="182"/>
    </row>
    <row r="11470" spans="36:36">
      <c r="AJ11470" s="182"/>
    </row>
    <row r="11471" spans="36:36">
      <c r="AJ11471" s="182"/>
    </row>
    <row r="11472" spans="36:36">
      <c r="AJ11472" s="182"/>
    </row>
    <row r="11473" spans="36:36">
      <c r="AJ11473" s="182"/>
    </row>
    <row r="11474" spans="36:36">
      <c r="AJ11474" s="182"/>
    </row>
    <row r="11475" spans="36:36">
      <c r="AJ11475" s="182"/>
    </row>
    <row r="11476" spans="36:36">
      <c r="AJ11476" s="182"/>
    </row>
    <row r="11477" spans="36:36">
      <c r="AJ11477" s="182"/>
    </row>
    <row r="11478" spans="36:36">
      <c r="AJ11478" s="182"/>
    </row>
    <row r="11479" spans="36:36">
      <c r="AJ11479" s="182"/>
    </row>
    <row r="11480" spans="36:36">
      <c r="AJ11480" s="182"/>
    </row>
    <row r="11481" spans="36:36">
      <c r="AJ11481" s="182"/>
    </row>
    <row r="11482" spans="36:36">
      <c r="AJ11482" s="182"/>
    </row>
    <row r="11483" spans="36:36">
      <c r="AJ11483" s="182"/>
    </row>
    <row r="11484" spans="36:36">
      <c r="AJ11484" s="182"/>
    </row>
    <row r="11485" spans="36:36">
      <c r="AJ11485" s="182"/>
    </row>
    <row r="11486" spans="36:36">
      <c r="AJ11486" s="182"/>
    </row>
    <row r="11487" spans="36:36">
      <c r="AJ11487" s="182"/>
    </row>
    <row r="11488" spans="36:36">
      <c r="AJ11488" s="182"/>
    </row>
    <row r="11489" spans="36:36">
      <c r="AJ11489" s="182"/>
    </row>
    <row r="11490" spans="36:36">
      <c r="AJ11490" s="182"/>
    </row>
    <row r="11491" spans="36:36">
      <c r="AJ11491" s="182"/>
    </row>
    <row r="11492" spans="36:36">
      <c r="AJ11492" s="182"/>
    </row>
    <row r="11493" spans="36:36">
      <c r="AJ11493" s="182"/>
    </row>
    <row r="11494" spans="36:36">
      <c r="AJ11494" s="182"/>
    </row>
    <row r="11495" spans="36:36">
      <c r="AJ11495" s="182"/>
    </row>
    <row r="11496" spans="36:36">
      <c r="AJ11496" s="182"/>
    </row>
    <row r="11497" spans="36:36">
      <c r="AJ11497" s="182"/>
    </row>
    <row r="11498" spans="36:36">
      <c r="AJ11498" s="182"/>
    </row>
    <row r="11499" spans="36:36">
      <c r="AJ11499" s="182"/>
    </row>
    <row r="11500" spans="36:36">
      <c r="AJ11500" s="182"/>
    </row>
    <row r="11501" spans="36:36">
      <c r="AJ11501" s="182"/>
    </row>
    <row r="11502" spans="36:36">
      <c r="AJ11502" s="182"/>
    </row>
    <row r="11503" spans="36:36">
      <c r="AJ11503" s="182"/>
    </row>
    <row r="11504" spans="36:36">
      <c r="AJ11504" s="182"/>
    </row>
    <row r="11505" spans="36:36">
      <c r="AJ11505" s="182"/>
    </row>
    <row r="11506" spans="36:36">
      <c r="AJ11506" s="182"/>
    </row>
    <row r="11507" spans="36:36">
      <c r="AJ11507" s="182"/>
    </row>
    <row r="11508" spans="36:36">
      <c r="AJ11508" s="182"/>
    </row>
    <row r="11509" spans="36:36">
      <c r="AJ11509" s="182"/>
    </row>
    <row r="11510" spans="36:36">
      <c r="AJ11510" s="182"/>
    </row>
    <row r="11511" spans="36:36">
      <c r="AJ11511" s="182"/>
    </row>
    <row r="11512" spans="36:36">
      <c r="AJ11512" s="182"/>
    </row>
    <row r="11513" spans="36:36">
      <c r="AJ11513" s="182"/>
    </row>
    <row r="11514" spans="36:36">
      <c r="AJ11514" s="182"/>
    </row>
    <row r="11515" spans="36:36">
      <c r="AJ11515" s="182"/>
    </row>
    <row r="11516" spans="36:36">
      <c r="AJ11516" s="182"/>
    </row>
    <row r="11517" spans="36:36">
      <c r="AJ11517" s="182"/>
    </row>
    <row r="11518" spans="36:36">
      <c r="AJ11518" s="182"/>
    </row>
    <row r="11519" spans="36:36">
      <c r="AJ11519" s="182"/>
    </row>
    <row r="11520" spans="36:36">
      <c r="AJ11520" s="182"/>
    </row>
    <row r="11521" spans="36:36">
      <c r="AJ11521" s="182"/>
    </row>
    <row r="11522" spans="36:36">
      <c r="AJ11522" s="182"/>
    </row>
    <row r="11523" spans="36:36">
      <c r="AJ11523" s="182"/>
    </row>
    <row r="11524" spans="36:36">
      <c r="AJ11524" s="182"/>
    </row>
    <row r="11525" spans="36:36">
      <c r="AJ11525" s="182"/>
    </row>
    <row r="11526" spans="36:36">
      <c r="AJ11526" s="182"/>
    </row>
    <row r="11527" spans="36:36">
      <c r="AJ11527" s="182"/>
    </row>
    <row r="11528" spans="36:36">
      <c r="AJ11528" s="182"/>
    </row>
    <row r="11529" spans="36:36">
      <c r="AJ11529" s="182"/>
    </row>
    <row r="11530" spans="36:36">
      <c r="AJ11530" s="182"/>
    </row>
    <row r="11531" spans="36:36">
      <c r="AJ11531" s="182"/>
    </row>
    <row r="11532" spans="36:36">
      <c r="AJ11532" s="182"/>
    </row>
    <row r="11533" spans="36:36">
      <c r="AJ11533" s="182"/>
    </row>
    <row r="11534" spans="36:36">
      <c r="AJ11534" s="182"/>
    </row>
    <row r="11535" spans="36:36">
      <c r="AJ11535" s="182"/>
    </row>
    <row r="11536" spans="36:36">
      <c r="AJ11536" s="182"/>
    </row>
    <row r="11537" spans="36:36">
      <c r="AJ11537" s="182"/>
    </row>
    <row r="11538" spans="36:36">
      <c r="AJ11538" s="182"/>
    </row>
    <row r="11539" spans="36:36">
      <c r="AJ11539" s="182"/>
    </row>
    <row r="11540" spans="36:36">
      <c r="AJ11540" s="182"/>
    </row>
    <row r="11541" spans="36:36">
      <c r="AJ11541" s="182"/>
    </row>
    <row r="11542" spans="36:36">
      <c r="AJ11542" s="182"/>
    </row>
    <row r="11543" spans="36:36">
      <c r="AJ11543" s="182"/>
    </row>
    <row r="11544" spans="36:36">
      <c r="AJ11544" s="182"/>
    </row>
    <row r="11545" spans="36:36">
      <c r="AJ11545" s="182"/>
    </row>
    <row r="11546" spans="36:36">
      <c r="AJ11546" s="182"/>
    </row>
    <row r="11547" spans="36:36">
      <c r="AJ11547" s="182"/>
    </row>
    <row r="11548" spans="36:36">
      <c r="AJ11548" s="182"/>
    </row>
    <row r="11549" spans="36:36">
      <c r="AJ11549" s="182"/>
    </row>
    <row r="11550" spans="36:36">
      <c r="AJ11550" s="182"/>
    </row>
    <row r="11551" spans="36:36">
      <c r="AJ11551" s="182"/>
    </row>
    <row r="11552" spans="36:36">
      <c r="AJ11552" s="182"/>
    </row>
    <row r="11553" spans="36:36">
      <c r="AJ11553" s="182"/>
    </row>
    <row r="11554" spans="36:36">
      <c r="AJ11554" s="182"/>
    </row>
    <row r="11555" spans="36:36">
      <c r="AJ11555" s="182"/>
    </row>
    <row r="11556" spans="36:36">
      <c r="AJ11556" s="182"/>
    </row>
    <row r="11557" spans="36:36">
      <c r="AJ11557" s="182"/>
    </row>
    <row r="11558" spans="36:36">
      <c r="AJ11558" s="182"/>
    </row>
    <row r="11559" spans="36:36">
      <c r="AJ11559" s="182"/>
    </row>
    <row r="11560" spans="36:36">
      <c r="AJ11560" s="182"/>
    </row>
    <row r="11561" spans="36:36">
      <c r="AJ11561" s="182"/>
    </row>
    <row r="11562" spans="36:36">
      <c r="AJ11562" s="182"/>
    </row>
    <row r="11563" spans="36:36">
      <c r="AJ11563" s="182"/>
    </row>
    <row r="11564" spans="36:36">
      <c r="AJ11564" s="182"/>
    </row>
    <row r="11565" spans="36:36">
      <c r="AJ11565" s="182"/>
    </row>
    <row r="11566" spans="36:36">
      <c r="AJ11566" s="182"/>
    </row>
    <row r="11567" spans="36:36">
      <c r="AJ11567" s="182"/>
    </row>
    <row r="11568" spans="36:36">
      <c r="AJ11568" s="182"/>
    </row>
    <row r="11569" spans="36:36">
      <c r="AJ11569" s="182"/>
    </row>
    <row r="11570" spans="36:36">
      <c r="AJ11570" s="182"/>
    </row>
    <row r="11571" spans="36:36">
      <c r="AJ11571" s="182"/>
    </row>
    <row r="11572" spans="36:36">
      <c r="AJ11572" s="182"/>
    </row>
    <row r="11573" spans="36:36">
      <c r="AJ11573" s="182"/>
    </row>
    <row r="11574" spans="36:36">
      <c r="AJ11574" s="182"/>
    </row>
    <row r="11575" spans="36:36">
      <c r="AJ11575" s="182"/>
    </row>
    <row r="11576" spans="36:36">
      <c r="AJ11576" s="182"/>
    </row>
    <row r="11577" spans="36:36">
      <c r="AJ11577" s="182"/>
    </row>
    <row r="11578" spans="36:36">
      <c r="AJ11578" s="182"/>
    </row>
    <row r="11579" spans="36:36">
      <c r="AJ11579" s="182"/>
    </row>
    <row r="11580" spans="36:36">
      <c r="AJ11580" s="182"/>
    </row>
    <row r="11581" spans="36:36">
      <c r="AJ11581" s="182"/>
    </row>
    <row r="11582" spans="36:36">
      <c r="AJ11582" s="182"/>
    </row>
    <row r="11583" spans="36:36">
      <c r="AJ11583" s="182"/>
    </row>
    <row r="11584" spans="36:36">
      <c r="AJ11584" s="182"/>
    </row>
    <row r="11585" spans="36:36">
      <c r="AJ11585" s="182"/>
    </row>
    <row r="11586" spans="36:36">
      <c r="AJ11586" s="182"/>
    </row>
    <row r="11587" spans="36:36">
      <c r="AJ11587" s="182"/>
    </row>
    <row r="11588" spans="36:36">
      <c r="AJ11588" s="182"/>
    </row>
    <row r="11589" spans="36:36">
      <c r="AJ11589" s="182"/>
    </row>
    <row r="11590" spans="36:36">
      <c r="AJ11590" s="182"/>
    </row>
    <row r="11591" spans="36:36">
      <c r="AJ11591" s="182"/>
    </row>
    <row r="11592" spans="36:36">
      <c r="AJ11592" s="182"/>
    </row>
    <row r="11593" spans="36:36">
      <c r="AJ11593" s="182"/>
    </row>
    <row r="11594" spans="36:36">
      <c r="AJ11594" s="182"/>
    </row>
    <row r="11595" spans="36:36">
      <c r="AJ11595" s="182"/>
    </row>
    <row r="11596" spans="36:36">
      <c r="AJ11596" s="182"/>
    </row>
    <row r="11597" spans="36:36">
      <c r="AJ11597" s="182"/>
    </row>
    <row r="11598" spans="36:36">
      <c r="AJ11598" s="182"/>
    </row>
    <row r="11599" spans="36:36">
      <c r="AJ11599" s="182"/>
    </row>
    <row r="11600" spans="36:36">
      <c r="AJ11600" s="182"/>
    </row>
    <row r="11601" spans="36:36">
      <c r="AJ11601" s="182"/>
    </row>
    <row r="11602" spans="36:36">
      <c r="AJ11602" s="182"/>
    </row>
    <row r="11603" spans="36:36">
      <c r="AJ11603" s="182"/>
    </row>
    <row r="11604" spans="36:36">
      <c r="AJ11604" s="182"/>
    </row>
    <row r="11605" spans="36:36">
      <c r="AJ11605" s="182"/>
    </row>
    <row r="11606" spans="36:36">
      <c r="AJ11606" s="182"/>
    </row>
    <row r="11607" spans="36:36">
      <c r="AJ11607" s="182"/>
    </row>
    <row r="11608" spans="36:36">
      <c r="AJ11608" s="182"/>
    </row>
    <row r="11609" spans="36:36">
      <c r="AJ11609" s="182"/>
    </row>
    <row r="11610" spans="36:36">
      <c r="AJ11610" s="182"/>
    </row>
    <row r="11611" spans="36:36">
      <c r="AJ11611" s="182"/>
    </row>
    <row r="11612" spans="36:36">
      <c r="AJ11612" s="182"/>
    </row>
    <row r="11613" spans="36:36">
      <c r="AJ11613" s="182"/>
    </row>
    <row r="11614" spans="36:36">
      <c r="AJ11614" s="182"/>
    </row>
    <row r="11615" spans="36:36">
      <c r="AJ11615" s="182"/>
    </row>
    <row r="11616" spans="36:36">
      <c r="AJ11616" s="182"/>
    </row>
    <row r="11617" spans="36:36">
      <c r="AJ11617" s="182"/>
    </row>
    <row r="11618" spans="36:36">
      <c r="AJ11618" s="182"/>
    </row>
    <row r="11619" spans="36:36">
      <c r="AJ11619" s="182"/>
    </row>
    <row r="11620" spans="36:36">
      <c r="AJ11620" s="182"/>
    </row>
    <row r="11621" spans="36:36">
      <c r="AJ11621" s="182"/>
    </row>
    <row r="11622" spans="36:36">
      <c r="AJ11622" s="182"/>
    </row>
    <row r="11623" spans="36:36">
      <c r="AJ11623" s="182"/>
    </row>
    <row r="11624" spans="36:36">
      <c r="AJ11624" s="182"/>
    </row>
    <row r="11625" spans="36:36">
      <c r="AJ11625" s="182"/>
    </row>
    <row r="11626" spans="36:36">
      <c r="AJ11626" s="182"/>
    </row>
    <row r="11627" spans="36:36">
      <c r="AJ11627" s="182"/>
    </row>
    <row r="11628" spans="36:36">
      <c r="AJ11628" s="182"/>
    </row>
    <row r="11629" spans="36:36">
      <c r="AJ11629" s="182"/>
    </row>
    <row r="11630" spans="36:36">
      <c r="AJ11630" s="182"/>
    </row>
    <row r="11631" spans="36:36">
      <c r="AJ11631" s="182"/>
    </row>
    <row r="11632" spans="36:36">
      <c r="AJ11632" s="182"/>
    </row>
    <row r="11633" spans="36:36">
      <c r="AJ11633" s="182"/>
    </row>
    <row r="11634" spans="36:36">
      <c r="AJ11634" s="182"/>
    </row>
    <row r="11635" spans="36:36">
      <c r="AJ11635" s="182"/>
    </row>
    <row r="11636" spans="36:36">
      <c r="AJ11636" s="182"/>
    </row>
    <row r="11637" spans="36:36">
      <c r="AJ11637" s="182"/>
    </row>
    <row r="11638" spans="36:36">
      <c r="AJ11638" s="182"/>
    </row>
    <row r="11639" spans="36:36">
      <c r="AJ11639" s="182"/>
    </row>
    <row r="11640" spans="36:36">
      <c r="AJ11640" s="182"/>
    </row>
    <row r="11641" spans="36:36">
      <c r="AJ11641" s="182"/>
    </row>
    <row r="11642" spans="36:36">
      <c r="AJ11642" s="182"/>
    </row>
    <row r="11643" spans="36:36">
      <c r="AJ11643" s="182"/>
    </row>
    <row r="11644" spans="36:36">
      <c r="AJ11644" s="182"/>
    </row>
    <row r="11645" spans="36:36">
      <c r="AJ11645" s="182"/>
    </row>
    <row r="11646" spans="36:36">
      <c r="AJ11646" s="182"/>
    </row>
    <row r="11647" spans="36:36">
      <c r="AJ11647" s="182"/>
    </row>
    <row r="11648" spans="36:36">
      <c r="AJ11648" s="182"/>
    </row>
    <row r="11649" spans="36:36">
      <c r="AJ11649" s="182"/>
    </row>
    <row r="11650" spans="36:36">
      <c r="AJ11650" s="182"/>
    </row>
    <row r="11651" spans="36:36">
      <c r="AJ11651" s="182"/>
    </row>
    <row r="11652" spans="36:36">
      <c r="AJ11652" s="182"/>
    </row>
    <row r="11653" spans="36:36">
      <c r="AJ11653" s="182"/>
    </row>
    <row r="11654" spans="36:36">
      <c r="AJ11654" s="182"/>
    </row>
    <row r="11655" spans="36:36">
      <c r="AJ11655" s="182"/>
    </row>
    <row r="11656" spans="36:36">
      <c r="AJ11656" s="182"/>
    </row>
    <row r="11657" spans="36:36">
      <c r="AJ11657" s="182"/>
    </row>
    <row r="11658" spans="36:36">
      <c r="AJ11658" s="182"/>
    </row>
    <row r="11659" spans="36:36">
      <c r="AJ11659" s="182"/>
    </row>
    <row r="11660" spans="36:36">
      <c r="AJ11660" s="182"/>
    </row>
    <row r="11661" spans="36:36">
      <c r="AJ11661" s="182"/>
    </row>
    <row r="11662" spans="36:36">
      <c r="AJ11662" s="182"/>
    </row>
    <row r="11663" spans="36:36">
      <c r="AJ11663" s="182"/>
    </row>
    <row r="11664" spans="36:36">
      <c r="AJ11664" s="182"/>
    </row>
    <row r="11665" spans="36:36">
      <c r="AJ11665" s="182"/>
    </row>
    <row r="11666" spans="36:36">
      <c r="AJ11666" s="182"/>
    </row>
    <row r="11667" spans="36:36">
      <c r="AJ11667" s="182"/>
    </row>
    <row r="11668" spans="36:36">
      <c r="AJ11668" s="182"/>
    </row>
    <row r="11669" spans="36:36">
      <c r="AJ11669" s="182"/>
    </row>
    <row r="11670" spans="36:36">
      <c r="AJ11670" s="182"/>
    </row>
    <row r="11671" spans="36:36">
      <c r="AJ11671" s="182"/>
    </row>
    <row r="11672" spans="36:36">
      <c r="AJ11672" s="182"/>
    </row>
    <row r="11673" spans="36:36">
      <c r="AJ11673" s="182"/>
    </row>
    <row r="11674" spans="36:36">
      <c r="AJ11674" s="182"/>
    </row>
    <row r="11675" spans="36:36">
      <c r="AJ11675" s="182"/>
    </row>
    <row r="11676" spans="36:36">
      <c r="AJ11676" s="182"/>
    </row>
    <row r="11677" spans="36:36">
      <c r="AJ11677" s="182"/>
    </row>
    <row r="11678" spans="36:36">
      <c r="AJ11678" s="182"/>
    </row>
    <row r="11679" spans="36:36">
      <c r="AJ11679" s="182"/>
    </row>
    <row r="11680" spans="36:36">
      <c r="AJ11680" s="182"/>
    </row>
    <row r="11681" spans="36:36">
      <c r="AJ11681" s="182"/>
    </row>
    <row r="11682" spans="36:36">
      <c r="AJ11682" s="182"/>
    </row>
    <row r="11683" spans="36:36">
      <c r="AJ11683" s="182"/>
    </row>
    <row r="11684" spans="36:36">
      <c r="AJ11684" s="182"/>
    </row>
    <row r="11685" spans="36:36">
      <c r="AJ11685" s="182"/>
    </row>
    <row r="11686" spans="36:36">
      <c r="AJ11686" s="182"/>
    </row>
    <row r="11687" spans="36:36">
      <c r="AJ11687" s="182"/>
    </row>
    <row r="11688" spans="36:36">
      <c r="AJ11688" s="182"/>
    </row>
    <row r="11689" spans="36:36">
      <c r="AJ11689" s="182"/>
    </row>
    <row r="11690" spans="36:36">
      <c r="AJ11690" s="182"/>
    </row>
    <row r="11691" spans="36:36">
      <c r="AJ11691" s="182"/>
    </row>
    <row r="11692" spans="36:36">
      <c r="AJ11692" s="182"/>
    </row>
    <row r="11693" spans="36:36">
      <c r="AJ11693" s="182"/>
    </row>
    <row r="11694" spans="36:36">
      <c r="AJ11694" s="182"/>
    </row>
    <row r="11695" spans="36:36">
      <c r="AJ11695" s="182"/>
    </row>
    <row r="11696" spans="36:36">
      <c r="AJ11696" s="182"/>
    </row>
    <row r="11697" spans="36:36">
      <c r="AJ11697" s="182"/>
    </row>
    <row r="11698" spans="36:36">
      <c r="AJ11698" s="182"/>
    </row>
    <row r="11699" spans="36:36">
      <c r="AJ11699" s="182"/>
    </row>
    <row r="11700" spans="36:36">
      <c r="AJ11700" s="182"/>
    </row>
    <row r="11701" spans="36:36">
      <c r="AJ11701" s="182"/>
    </row>
    <row r="11702" spans="36:36">
      <c r="AJ11702" s="182"/>
    </row>
    <row r="11703" spans="36:36">
      <c r="AJ11703" s="182"/>
    </row>
    <row r="11704" spans="36:36">
      <c r="AJ11704" s="182"/>
    </row>
    <row r="11705" spans="36:36">
      <c r="AJ11705" s="182"/>
    </row>
    <row r="11706" spans="36:36">
      <c r="AJ11706" s="182"/>
    </row>
    <row r="11707" spans="36:36">
      <c r="AJ11707" s="182"/>
    </row>
    <row r="11708" spans="36:36">
      <c r="AJ11708" s="182"/>
    </row>
    <row r="11709" spans="36:36">
      <c r="AJ11709" s="182"/>
    </row>
    <row r="11710" spans="36:36">
      <c r="AJ11710" s="182"/>
    </row>
    <row r="11711" spans="36:36">
      <c r="AJ11711" s="182"/>
    </row>
    <row r="11712" spans="36:36">
      <c r="AJ11712" s="182"/>
    </row>
    <row r="11713" spans="36:36">
      <c r="AJ11713" s="182"/>
    </row>
    <row r="11714" spans="36:36">
      <c r="AJ11714" s="182"/>
    </row>
    <row r="11715" spans="36:36">
      <c r="AJ11715" s="182"/>
    </row>
    <row r="11716" spans="36:36">
      <c r="AJ11716" s="182"/>
    </row>
    <row r="11717" spans="36:36">
      <c r="AJ11717" s="182"/>
    </row>
    <row r="11718" spans="36:36">
      <c r="AJ11718" s="182"/>
    </row>
    <row r="11719" spans="36:36">
      <c r="AJ11719" s="182"/>
    </row>
    <row r="11720" spans="36:36">
      <c r="AJ11720" s="182"/>
    </row>
    <row r="11721" spans="36:36">
      <c r="AJ11721" s="182"/>
    </row>
    <row r="11722" spans="36:36">
      <c r="AJ11722" s="182"/>
    </row>
    <row r="11723" spans="36:36">
      <c r="AJ11723" s="182"/>
    </row>
    <row r="11724" spans="36:36">
      <c r="AJ11724" s="182"/>
    </row>
    <row r="11725" spans="36:36">
      <c r="AJ11725" s="182"/>
    </row>
    <row r="11726" spans="36:36">
      <c r="AJ11726" s="182"/>
    </row>
    <row r="11727" spans="36:36">
      <c r="AJ11727" s="182"/>
    </row>
    <row r="11728" spans="36:36">
      <c r="AJ11728" s="182"/>
    </row>
    <row r="11729" spans="36:36">
      <c r="AJ11729" s="182"/>
    </row>
    <row r="11730" spans="36:36">
      <c r="AJ11730" s="182"/>
    </row>
    <row r="11731" spans="36:36">
      <c r="AJ11731" s="182"/>
    </row>
    <row r="11732" spans="36:36">
      <c r="AJ11732" s="182"/>
    </row>
    <row r="11733" spans="36:36">
      <c r="AJ11733" s="182"/>
    </row>
    <row r="11734" spans="36:36">
      <c r="AJ11734" s="182"/>
    </row>
    <row r="11735" spans="36:36">
      <c r="AJ11735" s="182"/>
    </row>
    <row r="11736" spans="36:36">
      <c r="AJ11736" s="182"/>
    </row>
    <row r="11737" spans="36:36">
      <c r="AJ11737" s="182"/>
    </row>
    <row r="11738" spans="36:36">
      <c r="AJ11738" s="182"/>
    </row>
    <row r="11739" spans="36:36">
      <c r="AJ11739" s="182"/>
    </row>
    <row r="11740" spans="36:36">
      <c r="AJ11740" s="182"/>
    </row>
    <row r="11741" spans="36:36">
      <c r="AJ11741" s="182"/>
    </row>
    <row r="11742" spans="36:36">
      <c r="AJ11742" s="182"/>
    </row>
    <row r="11743" spans="36:36">
      <c r="AJ11743" s="182"/>
    </row>
    <row r="11744" spans="36:36">
      <c r="AJ11744" s="182"/>
    </row>
    <row r="11745" spans="36:36">
      <c r="AJ11745" s="182"/>
    </row>
    <row r="11746" spans="36:36">
      <c r="AJ11746" s="182"/>
    </row>
    <row r="11747" spans="36:36">
      <c r="AJ11747" s="182"/>
    </row>
    <row r="11748" spans="36:36">
      <c r="AJ11748" s="182"/>
    </row>
    <row r="11749" spans="36:36">
      <c r="AJ11749" s="182"/>
    </row>
    <row r="11750" spans="36:36">
      <c r="AJ11750" s="182"/>
    </row>
    <row r="11751" spans="36:36">
      <c r="AJ11751" s="182"/>
    </row>
    <row r="11752" spans="36:36">
      <c r="AJ11752" s="182"/>
    </row>
    <row r="11753" spans="36:36">
      <c r="AJ11753" s="182"/>
    </row>
    <row r="11754" spans="36:36">
      <c r="AJ11754" s="182"/>
    </row>
    <row r="11755" spans="36:36">
      <c r="AJ11755" s="182"/>
    </row>
    <row r="11756" spans="36:36">
      <c r="AJ11756" s="182"/>
    </row>
    <row r="11757" spans="36:36">
      <c r="AJ11757" s="182"/>
    </row>
    <row r="11758" spans="36:36">
      <c r="AJ11758" s="182"/>
    </row>
    <row r="11759" spans="36:36">
      <c r="AJ11759" s="182"/>
    </row>
    <row r="11760" spans="36:36">
      <c r="AJ11760" s="182"/>
    </row>
    <row r="11761" spans="36:36">
      <c r="AJ11761" s="182"/>
    </row>
    <row r="11762" spans="36:36">
      <c r="AJ11762" s="182"/>
    </row>
    <row r="11763" spans="36:36">
      <c r="AJ11763" s="182"/>
    </row>
    <row r="11764" spans="36:36">
      <c r="AJ11764" s="182"/>
    </row>
    <row r="11765" spans="36:36">
      <c r="AJ11765" s="182"/>
    </row>
    <row r="11766" spans="36:36">
      <c r="AJ11766" s="182"/>
    </row>
    <row r="11767" spans="36:36">
      <c r="AJ11767" s="182"/>
    </row>
    <row r="11768" spans="36:36">
      <c r="AJ11768" s="182"/>
    </row>
    <row r="11769" spans="36:36">
      <c r="AJ11769" s="182"/>
    </row>
    <row r="11770" spans="36:36">
      <c r="AJ11770" s="182"/>
    </row>
    <row r="11771" spans="36:36">
      <c r="AJ11771" s="182"/>
    </row>
    <row r="11772" spans="36:36">
      <c r="AJ11772" s="182"/>
    </row>
    <row r="11773" spans="36:36">
      <c r="AJ11773" s="182"/>
    </row>
    <row r="11774" spans="36:36">
      <c r="AJ11774" s="182"/>
    </row>
    <row r="11775" spans="36:36">
      <c r="AJ11775" s="182"/>
    </row>
    <row r="11776" spans="36:36">
      <c r="AJ11776" s="182"/>
    </row>
    <row r="11777" spans="36:36">
      <c r="AJ11777" s="182"/>
    </row>
    <row r="11778" spans="36:36">
      <c r="AJ11778" s="182"/>
    </row>
    <row r="11779" spans="36:36">
      <c r="AJ11779" s="182"/>
    </row>
    <row r="11780" spans="36:36">
      <c r="AJ11780" s="182"/>
    </row>
    <row r="11781" spans="36:36">
      <c r="AJ11781" s="182"/>
    </row>
    <row r="11782" spans="36:36">
      <c r="AJ11782" s="182"/>
    </row>
    <row r="11783" spans="36:36">
      <c r="AJ11783" s="182"/>
    </row>
    <row r="11784" spans="36:36">
      <c r="AJ11784" s="182"/>
    </row>
    <row r="11785" spans="36:36">
      <c r="AJ11785" s="182"/>
    </row>
    <row r="11786" spans="36:36">
      <c r="AJ11786" s="182"/>
    </row>
    <row r="11787" spans="36:36">
      <c r="AJ11787" s="182"/>
    </row>
    <row r="11788" spans="36:36">
      <c r="AJ11788" s="182"/>
    </row>
    <row r="11789" spans="36:36">
      <c r="AJ11789" s="182"/>
    </row>
    <row r="11790" spans="36:36">
      <c r="AJ11790" s="182"/>
    </row>
    <row r="11791" spans="36:36">
      <c r="AJ11791" s="182"/>
    </row>
    <row r="11792" spans="36:36">
      <c r="AJ11792" s="182"/>
    </row>
    <row r="11793" spans="36:36">
      <c r="AJ11793" s="182"/>
    </row>
    <row r="11794" spans="36:36">
      <c r="AJ11794" s="182"/>
    </row>
    <row r="11795" spans="36:36">
      <c r="AJ11795" s="182"/>
    </row>
    <row r="11796" spans="36:36">
      <c r="AJ11796" s="182"/>
    </row>
    <row r="11797" spans="36:36">
      <c r="AJ11797" s="182"/>
    </row>
    <row r="11798" spans="36:36">
      <c r="AJ11798" s="182"/>
    </row>
    <row r="11799" spans="36:36">
      <c r="AJ11799" s="182"/>
    </row>
    <row r="11800" spans="36:36">
      <c r="AJ11800" s="182"/>
    </row>
    <row r="11801" spans="36:36">
      <c r="AJ11801" s="182"/>
    </row>
    <row r="11802" spans="36:36">
      <c r="AJ11802" s="182"/>
    </row>
    <row r="11803" spans="36:36">
      <c r="AJ11803" s="182"/>
    </row>
    <row r="11804" spans="36:36">
      <c r="AJ11804" s="182"/>
    </row>
    <row r="11805" spans="36:36">
      <c r="AJ11805" s="182"/>
    </row>
    <row r="11806" spans="36:36">
      <c r="AJ11806" s="182"/>
    </row>
    <row r="11807" spans="36:36">
      <c r="AJ11807" s="182"/>
    </row>
    <row r="11808" spans="36:36">
      <c r="AJ11808" s="182"/>
    </row>
    <row r="11809" spans="36:36">
      <c r="AJ11809" s="182"/>
    </row>
    <row r="11810" spans="36:36">
      <c r="AJ11810" s="182"/>
    </row>
    <row r="11811" spans="36:36">
      <c r="AJ11811" s="182"/>
    </row>
    <row r="11812" spans="36:36">
      <c r="AJ11812" s="182"/>
    </row>
    <row r="11813" spans="36:36">
      <c r="AJ11813" s="182"/>
    </row>
    <row r="11814" spans="36:36">
      <c r="AJ11814" s="182"/>
    </row>
    <row r="11815" spans="36:36">
      <c r="AJ11815" s="182"/>
    </row>
    <row r="11816" spans="36:36">
      <c r="AJ11816" s="182"/>
    </row>
    <row r="11817" spans="36:36">
      <c r="AJ11817" s="182"/>
    </row>
    <row r="11818" spans="36:36">
      <c r="AJ11818" s="182"/>
    </row>
    <row r="11819" spans="36:36">
      <c r="AJ11819" s="182"/>
    </row>
    <row r="11820" spans="36:36">
      <c r="AJ11820" s="182"/>
    </row>
    <row r="11821" spans="36:36">
      <c r="AJ11821" s="182"/>
    </row>
    <row r="11822" spans="36:36">
      <c r="AJ11822" s="182"/>
    </row>
    <row r="11823" spans="36:36">
      <c r="AJ11823" s="182"/>
    </row>
    <row r="11824" spans="36:36">
      <c r="AJ11824" s="182"/>
    </row>
    <row r="11825" spans="36:36">
      <c r="AJ11825" s="182"/>
    </row>
    <row r="11826" spans="36:36">
      <c r="AJ11826" s="182"/>
    </row>
    <row r="11827" spans="36:36">
      <c r="AJ11827" s="182"/>
    </row>
    <row r="11828" spans="36:36">
      <c r="AJ11828" s="182"/>
    </row>
    <row r="11829" spans="36:36">
      <c r="AJ11829" s="182"/>
    </row>
    <row r="11830" spans="36:36">
      <c r="AJ11830" s="182"/>
    </row>
    <row r="11831" spans="36:36">
      <c r="AJ11831" s="182"/>
    </row>
    <row r="11832" spans="36:36">
      <c r="AJ11832" s="182"/>
    </row>
    <row r="11833" spans="36:36">
      <c r="AJ11833" s="182"/>
    </row>
    <row r="11834" spans="36:36">
      <c r="AJ11834" s="182"/>
    </row>
    <row r="11835" spans="36:36">
      <c r="AJ11835" s="182"/>
    </row>
    <row r="11836" spans="36:36">
      <c r="AJ11836" s="182"/>
    </row>
    <row r="11837" spans="36:36">
      <c r="AJ11837" s="182"/>
    </row>
    <row r="11838" spans="36:36">
      <c r="AJ11838" s="182"/>
    </row>
    <row r="11839" spans="36:36">
      <c r="AJ11839" s="182"/>
    </row>
    <row r="11840" spans="36:36">
      <c r="AJ11840" s="182"/>
    </row>
    <row r="11841" spans="36:36">
      <c r="AJ11841" s="182"/>
    </row>
    <row r="11842" spans="36:36">
      <c r="AJ11842" s="182"/>
    </row>
    <row r="11843" spans="36:36">
      <c r="AJ11843" s="182"/>
    </row>
    <row r="11844" spans="36:36">
      <c r="AJ11844" s="182"/>
    </row>
    <row r="11845" spans="36:36">
      <c r="AJ11845" s="182"/>
    </row>
    <row r="11846" spans="36:36">
      <c r="AJ11846" s="182"/>
    </row>
    <row r="11847" spans="36:36">
      <c r="AJ11847" s="182"/>
    </row>
    <row r="11848" spans="36:36">
      <c r="AJ11848" s="182"/>
    </row>
    <row r="11849" spans="36:36">
      <c r="AJ11849" s="182"/>
    </row>
    <row r="11850" spans="36:36">
      <c r="AJ11850" s="182"/>
    </row>
    <row r="11851" spans="36:36">
      <c r="AJ11851" s="182"/>
    </row>
    <row r="11852" spans="36:36">
      <c r="AJ11852" s="182"/>
    </row>
    <row r="11853" spans="36:36">
      <c r="AJ11853" s="182"/>
    </row>
    <row r="11854" spans="36:36">
      <c r="AJ11854" s="182"/>
    </row>
    <row r="11855" spans="36:36">
      <c r="AJ11855" s="182"/>
    </row>
    <row r="11856" spans="36:36">
      <c r="AJ11856" s="182"/>
    </row>
    <row r="11857" spans="36:36">
      <c r="AJ11857" s="182"/>
    </row>
    <row r="11858" spans="36:36">
      <c r="AJ11858" s="182"/>
    </row>
    <row r="11859" spans="36:36">
      <c r="AJ11859" s="182"/>
    </row>
    <row r="11860" spans="36:36">
      <c r="AJ11860" s="182"/>
    </row>
    <row r="11861" spans="36:36">
      <c r="AJ11861" s="182"/>
    </row>
    <row r="11862" spans="36:36">
      <c r="AJ11862" s="182"/>
    </row>
    <row r="11863" spans="36:36">
      <c r="AJ11863" s="182"/>
    </row>
    <row r="11864" spans="36:36">
      <c r="AJ11864" s="182"/>
    </row>
    <row r="11865" spans="36:36">
      <c r="AJ11865" s="182"/>
    </row>
    <row r="11866" spans="36:36">
      <c r="AJ11866" s="182"/>
    </row>
    <row r="11867" spans="36:36">
      <c r="AJ11867" s="182"/>
    </row>
    <row r="11868" spans="36:36">
      <c r="AJ11868" s="182"/>
    </row>
    <row r="11869" spans="36:36">
      <c r="AJ11869" s="182"/>
    </row>
    <row r="11870" spans="36:36">
      <c r="AJ11870" s="182"/>
    </row>
    <row r="11871" spans="36:36">
      <c r="AJ11871" s="182"/>
    </row>
    <row r="11872" spans="36:36">
      <c r="AJ11872" s="182"/>
    </row>
    <row r="11873" spans="36:36">
      <c r="AJ11873" s="182"/>
    </row>
    <row r="11874" spans="36:36">
      <c r="AJ11874" s="182"/>
    </row>
    <row r="11875" spans="36:36">
      <c r="AJ11875" s="182"/>
    </row>
    <row r="11876" spans="36:36">
      <c r="AJ11876" s="182"/>
    </row>
    <row r="11877" spans="36:36">
      <c r="AJ11877" s="182"/>
    </row>
    <row r="11878" spans="36:36">
      <c r="AJ11878" s="182"/>
    </row>
    <row r="11879" spans="36:36">
      <c r="AJ11879" s="182"/>
    </row>
    <row r="11880" spans="36:36">
      <c r="AJ11880" s="182"/>
    </row>
    <row r="11881" spans="36:36">
      <c r="AJ11881" s="182"/>
    </row>
    <row r="11882" spans="36:36">
      <c r="AJ11882" s="182"/>
    </row>
    <row r="11883" spans="36:36">
      <c r="AJ11883" s="182"/>
    </row>
    <row r="11884" spans="36:36">
      <c r="AJ11884" s="182"/>
    </row>
    <row r="11885" spans="36:36">
      <c r="AJ11885" s="182"/>
    </row>
    <row r="11886" spans="36:36">
      <c r="AJ11886" s="182"/>
    </row>
    <row r="11887" spans="36:36">
      <c r="AJ11887" s="182"/>
    </row>
    <row r="11888" spans="36:36">
      <c r="AJ11888" s="182"/>
    </row>
    <row r="11889" spans="36:36">
      <c r="AJ11889" s="182"/>
    </row>
    <row r="11890" spans="36:36">
      <c r="AJ11890" s="182"/>
    </row>
    <row r="11891" spans="36:36">
      <c r="AJ11891" s="182"/>
    </row>
    <row r="11892" spans="36:36">
      <c r="AJ11892" s="182"/>
    </row>
    <row r="11893" spans="36:36">
      <c r="AJ11893" s="182"/>
    </row>
    <row r="11894" spans="36:36">
      <c r="AJ11894" s="182"/>
    </row>
    <row r="11895" spans="36:36">
      <c r="AJ11895" s="182"/>
    </row>
    <row r="11896" spans="36:36">
      <c r="AJ11896" s="182"/>
    </row>
    <row r="11897" spans="36:36">
      <c r="AJ11897" s="182"/>
    </row>
    <row r="11898" spans="36:36">
      <c r="AJ11898" s="182"/>
    </row>
    <row r="11899" spans="36:36">
      <c r="AJ11899" s="182"/>
    </row>
    <row r="11900" spans="36:36">
      <c r="AJ11900" s="182"/>
    </row>
    <row r="11901" spans="36:36">
      <c r="AJ11901" s="182"/>
    </row>
    <row r="11902" spans="36:36">
      <c r="AJ11902" s="182"/>
    </row>
    <row r="11903" spans="36:36">
      <c r="AJ11903" s="182"/>
    </row>
    <row r="11904" spans="36:36">
      <c r="AJ11904" s="182"/>
    </row>
    <row r="11905" spans="36:36">
      <c r="AJ11905" s="182"/>
    </row>
    <row r="11906" spans="36:36">
      <c r="AJ11906" s="182"/>
    </row>
    <row r="11907" spans="36:36">
      <c r="AJ11907" s="182"/>
    </row>
    <row r="11908" spans="36:36">
      <c r="AJ11908" s="182"/>
    </row>
    <row r="11909" spans="36:36">
      <c r="AJ11909" s="182"/>
    </row>
    <row r="11910" spans="36:36">
      <c r="AJ11910" s="182"/>
    </row>
    <row r="11911" spans="36:36">
      <c r="AJ11911" s="182"/>
    </row>
    <row r="11912" spans="36:36">
      <c r="AJ11912" s="182"/>
    </row>
    <row r="11913" spans="36:36">
      <c r="AJ11913" s="182"/>
    </row>
    <row r="11914" spans="36:36">
      <c r="AJ11914" s="182"/>
    </row>
    <row r="11915" spans="36:36">
      <c r="AJ11915" s="182"/>
    </row>
    <row r="11916" spans="36:36">
      <c r="AJ11916" s="182"/>
    </row>
    <row r="11917" spans="36:36">
      <c r="AJ11917" s="182"/>
    </row>
    <row r="11918" spans="36:36">
      <c r="AJ11918" s="182"/>
    </row>
    <row r="11919" spans="36:36">
      <c r="AJ11919" s="182"/>
    </row>
    <row r="11920" spans="36:36">
      <c r="AJ11920" s="182"/>
    </row>
    <row r="11921" spans="36:36">
      <c r="AJ11921" s="182"/>
    </row>
    <row r="11922" spans="36:36">
      <c r="AJ11922" s="182"/>
    </row>
    <row r="11923" spans="36:36">
      <c r="AJ11923" s="182"/>
    </row>
    <row r="11924" spans="36:36">
      <c r="AJ11924" s="182"/>
    </row>
    <row r="11925" spans="36:36">
      <c r="AJ11925" s="182"/>
    </row>
    <row r="11926" spans="36:36">
      <c r="AJ11926" s="182"/>
    </row>
    <row r="11927" spans="36:36">
      <c r="AJ11927" s="182"/>
    </row>
    <row r="11928" spans="36:36">
      <c r="AJ11928" s="182"/>
    </row>
    <row r="11929" spans="36:36">
      <c r="AJ11929" s="182"/>
    </row>
    <row r="11930" spans="36:36">
      <c r="AJ11930" s="182"/>
    </row>
    <row r="11931" spans="36:36">
      <c r="AJ11931" s="182"/>
    </row>
    <row r="11932" spans="36:36">
      <c r="AJ11932" s="182"/>
    </row>
    <row r="11933" spans="36:36">
      <c r="AJ11933" s="182"/>
    </row>
    <row r="11934" spans="36:36">
      <c r="AJ11934" s="182"/>
    </row>
    <row r="11935" spans="36:36">
      <c r="AJ11935" s="182"/>
    </row>
    <row r="11936" spans="36:36">
      <c r="AJ11936" s="182"/>
    </row>
    <row r="11937" spans="36:36">
      <c r="AJ11937" s="182"/>
    </row>
    <row r="11938" spans="36:36">
      <c r="AJ11938" s="182"/>
    </row>
    <row r="11939" spans="36:36">
      <c r="AJ11939" s="182"/>
    </row>
    <row r="11940" spans="36:36">
      <c r="AJ11940" s="182"/>
    </row>
    <row r="11941" spans="36:36">
      <c r="AJ11941" s="182"/>
    </row>
    <row r="11942" spans="36:36">
      <c r="AJ11942" s="182"/>
    </row>
    <row r="11943" spans="36:36">
      <c r="AJ11943" s="182"/>
    </row>
    <row r="11944" spans="36:36">
      <c r="AJ11944" s="182"/>
    </row>
    <row r="11945" spans="36:36">
      <c r="AJ11945" s="182"/>
    </row>
    <row r="11946" spans="36:36">
      <c r="AJ11946" s="182"/>
    </row>
    <row r="11947" spans="36:36">
      <c r="AJ11947" s="182"/>
    </row>
    <row r="11948" spans="36:36">
      <c r="AJ11948" s="182"/>
    </row>
    <row r="11949" spans="36:36">
      <c r="AJ11949" s="182"/>
    </row>
    <row r="11950" spans="36:36">
      <c r="AJ11950" s="182"/>
    </row>
    <row r="11951" spans="36:36">
      <c r="AJ11951" s="182"/>
    </row>
    <row r="11952" spans="36:36">
      <c r="AJ11952" s="182"/>
    </row>
    <row r="11953" spans="36:36">
      <c r="AJ11953" s="182"/>
    </row>
    <row r="11954" spans="36:36">
      <c r="AJ11954" s="182"/>
    </row>
    <row r="11955" spans="36:36">
      <c r="AJ11955" s="182"/>
    </row>
    <row r="11956" spans="36:36">
      <c r="AJ11956" s="182"/>
    </row>
    <row r="11957" spans="36:36">
      <c r="AJ11957" s="182"/>
    </row>
    <row r="11958" spans="36:36">
      <c r="AJ11958" s="182"/>
    </row>
    <row r="11959" spans="36:36">
      <c r="AJ11959" s="182"/>
    </row>
    <row r="11960" spans="36:36">
      <c r="AJ11960" s="182"/>
    </row>
    <row r="11961" spans="36:36">
      <c r="AJ11961" s="182"/>
    </row>
    <row r="11962" spans="36:36">
      <c r="AJ11962" s="182"/>
    </row>
    <row r="11963" spans="36:36">
      <c r="AJ11963" s="182"/>
    </row>
    <row r="11964" spans="36:36">
      <c r="AJ11964" s="182"/>
    </row>
    <row r="11965" spans="36:36">
      <c r="AJ11965" s="182"/>
    </row>
    <row r="11966" spans="36:36">
      <c r="AJ11966" s="182"/>
    </row>
    <row r="11967" spans="36:36">
      <c r="AJ11967" s="182"/>
    </row>
    <row r="11968" spans="36:36">
      <c r="AJ11968" s="182"/>
    </row>
    <row r="11969" spans="36:36">
      <c r="AJ11969" s="182"/>
    </row>
    <row r="11970" spans="36:36">
      <c r="AJ11970" s="182"/>
    </row>
    <row r="11971" spans="36:36">
      <c r="AJ11971" s="182"/>
    </row>
    <row r="11972" spans="36:36">
      <c r="AJ11972" s="182"/>
    </row>
    <row r="11973" spans="36:36">
      <c r="AJ11973" s="182"/>
    </row>
    <row r="11974" spans="36:36">
      <c r="AJ11974" s="182"/>
    </row>
    <row r="11975" spans="36:36">
      <c r="AJ11975" s="182"/>
    </row>
    <row r="11976" spans="36:36">
      <c r="AJ11976" s="182"/>
    </row>
    <row r="11977" spans="36:36">
      <c r="AJ11977" s="182"/>
    </row>
    <row r="11978" spans="36:36">
      <c r="AJ11978" s="182"/>
    </row>
    <row r="11979" spans="36:36">
      <c r="AJ11979" s="182"/>
    </row>
    <row r="11980" spans="36:36">
      <c r="AJ11980" s="182"/>
    </row>
    <row r="11981" spans="36:36">
      <c r="AJ11981" s="182"/>
    </row>
    <row r="11982" spans="36:36">
      <c r="AJ11982" s="182"/>
    </row>
    <row r="11983" spans="36:36">
      <c r="AJ11983" s="182"/>
    </row>
    <row r="11984" spans="36:36">
      <c r="AJ11984" s="182"/>
    </row>
    <row r="11985" spans="36:36">
      <c r="AJ11985" s="182"/>
    </row>
    <row r="11986" spans="36:36">
      <c r="AJ11986" s="182"/>
    </row>
    <row r="11987" spans="36:36">
      <c r="AJ11987" s="182"/>
    </row>
    <row r="11988" spans="36:36">
      <c r="AJ11988" s="182"/>
    </row>
    <row r="11989" spans="36:36">
      <c r="AJ11989" s="182"/>
    </row>
    <row r="11990" spans="36:36">
      <c r="AJ11990" s="182"/>
    </row>
    <row r="11991" spans="36:36">
      <c r="AJ11991" s="182"/>
    </row>
    <row r="11992" spans="36:36">
      <c r="AJ11992" s="182"/>
    </row>
    <row r="11993" spans="36:36">
      <c r="AJ11993" s="182"/>
    </row>
    <row r="11994" spans="36:36">
      <c r="AJ11994" s="182"/>
    </row>
    <row r="11995" spans="36:36">
      <c r="AJ11995" s="182"/>
    </row>
    <row r="11996" spans="36:36">
      <c r="AJ11996" s="182"/>
    </row>
    <row r="11997" spans="36:36">
      <c r="AJ11997" s="182"/>
    </row>
    <row r="11998" spans="36:36">
      <c r="AJ11998" s="182"/>
    </row>
    <row r="11999" spans="36:36">
      <c r="AJ11999" s="182"/>
    </row>
    <row r="12000" spans="36:36">
      <c r="AJ12000" s="182"/>
    </row>
    <row r="12001" spans="36:36">
      <c r="AJ12001" s="182"/>
    </row>
    <row r="12002" spans="36:36">
      <c r="AJ12002" s="182"/>
    </row>
    <row r="12003" spans="36:36">
      <c r="AJ12003" s="182"/>
    </row>
    <row r="12004" spans="36:36">
      <c r="AJ12004" s="182"/>
    </row>
    <row r="12005" spans="36:36">
      <c r="AJ12005" s="182"/>
    </row>
    <row r="12006" spans="36:36">
      <c r="AJ12006" s="182"/>
    </row>
    <row r="12007" spans="36:36">
      <c r="AJ12007" s="182"/>
    </row>
    <row r="12008" spans="36:36">
      <c r="AJ12008" s="182"/>
    </row>
    <row r="12009" spans="36:36">
      <c r="AJ12009" s="182"/>
    </row>
    <row r="12010" spans="36:36">
      <c r="AJ12010" s="182"/>
    </row>
    <row r="12011" spans="36:36">
      <c r="AJ12011" s="182"/>
    </row>
    <row r="12012" spans="36:36">
      <c r="AJ12012" s="182"/>
    </row>
    <row r="12013" spans="36:36">
      <c r="AJ12013" s="182"/>
    </row>
    <row r="12014" spans="36:36">
      <c r="AJ12014" s="182"/>
    </row>
    <row r="12015" spans="36:36">
      <c r="AJ12015" s="182"/>
    </row>
    <row r="12016" spans="36:36">
      <c r="AJ12016" s="182"/>
    </row>
    <row r="12017" spans="36:36">
      <c r="AJ12017" s="182"/>
    </row>
    <row r="12018" spans="36:36">
      <c r="AJ12018" s="182"/>
    </row>
    <row r="12019" spans="36:36">
      <c r="AJ12019" s="182"/>
    </row>
    <row r="12020" spans="36:36">
      <c r="AJ12020" s="182"/>
    </row>
    <row r="12021" spans="36:36">
      <c r="AJ12021" s="182"/>
    </row>
    <row r="12022" spans="36:36">
      <c r="AJ12022" s="182"/>
    </row>
    <row r="12023" spans="36:36">
      <c r="AJ12023" s="182"/>
    </row>
    <row r="12024" spans="36:36">
      <c r="AJ12024" s="182"/>
    </row>
    <row r="12025" spans="36:36">
      <c r="AJ12025" s="182"/>
    </row>
    <row r="12026" spans="36:36">
      <c r="AJ12026" s="182"/>
    </row>
    <row r="12027" spans="36:36">
      <c r="AJ12027" s="182"/>
    </row>
    <row r="12028" spans="36:36">
      <c r="AJ12028" s="182"/>
    </row>
    <row r="12029" spans="36:36">
      <c r="AJ12029" s="182"/>
    </row>
    <row r="12030" spans="36:36">
      <c r="AJ12030" s="182"/>
    </row>
    <row r="12031" spans="36:36">
      <c r="AJ12031" s="182"/>
    </row>
    <row r="12032" spans="36:36">
      <c r="AJ12032" s="182"/>
    </row>
    <row r="12033" spans="36:36">
      <c r="AJ12033" s="182"/>
    </row>
    <row r="12034" spans="36:36">
      <c r="AJ12034" s="182"/>
    </row>
    <row r="12035" spans="36:36">
      <c r="AJ12035" s="182"/>
    </row>
    <row r="12036" spans="36:36">
      <c r="AJ12036" s="182"/>
    </row>
    <row r="12037" spans="36:36">
      <c r="AJ12037" s="182"/>
    </row>
    <row r="12038" spans="36:36">
      <c r="AJ12038" s="182"/>
    </row>
    <row r="12039" spans="36:36">
      <c r="AJ12039" s="182"/>
    </row>
    <row r="12040" spans="36:36">
      <c r="AJ12040" s="182"/>
    </row>
    <row r="12041" spans="36:36">
      <c r="AJ12041" s="182"/>
    </row>
    <row r="12042" spans="36:36">
      <c r="AJ12042" s="182"/>
    </row>
    <row r="12043" spans="36:36">
      <c r="AJ12043" s="182"/>
    </row>
    <row r="12044" spans="36:36">
      <c r="AJ12044" s="182"/>
    </row>
    <row r="12045" spans="36:36">
      <c r="AJ12045" s="182"/>
    </row>
    <row r="12046" spans="36:36">
      <c r="AJ12046" s="182"/>
    </row>
    <row r="12047" spans="36:36">
      <c r="AJ12047" s="182"/>
    </row>
    <row r="12048" spans="36:36">
      <c r="AJ12048" s="182"/>
    </row>
    <row r="12049" spans="36:36">
      <c r="AJ12049" s="182"/>
    </row>
    <row r="12050" spans="36:36">
      <c r="AJ12050" s="182"/>
    </row>
    <row r="12051" spans="36:36">
      <c r="AJ12051" s="182"/>
    </row>
    <row r="12052" spans="36:36">
      <c r="AJ12052" s="182"/>
    </row>
    <row r="12053" spans="36:36">
      <c r="AJ12053" s="182"/>
    </row>
    <row r="12054" spans="36:36">
      <c r="AJ12054" s="182"/>
    </row>
    <row r="12055" spans="36:36">
      <c r="AJ12055" s="182"/>
    </row>
    <row r="12056" spans="36:36">
      <c r="AJ12056" s="182"/>
    </row>
    <row r="12057" spans="36:36">
      <c r="AJ12057" s="182"/>
    </row>
    <row r="12058" spans="36:36">
      <c r="AJ12058" s="182"/>
    </row>
    <row r="12059" spans="36:36">
      <c r="AJ12059" s="182"/>
    </row>
    <row r="12060" spans="36:36">
      <c r="AJ12060" s="182"/>
    </row>
    <row r="12061" spans="36:36">
      <c r="AJ12061" s="182"/>
    </row>
    <row r="12062" spans="36:36">
      <c r="AJ12062" s="182"/>
    </row>
    <row r="12063" spans="36:36">
      <c r="AJ12063" s="182"/>
    </row>
    <row r="12064" spans="36:36">
      <c r="AJ12064" s="182"/>
    </row>
    <row r="12065" spans="36:36">
      <c r="AJ12065" s="182"/>
    </row>
    <row r="12066" spans="36:36">
      <c r="AJ12066" s="182"/>
    </row>
    <row r="12067" spans="36:36">
      <c r="AJ12067" s="182"/>
    </row>
    <row r="12068" spans="36:36">
      <c r="AJ12068" s="182"/>
    </row>
    <row r="12069" spans="36:36">
      <c r="AJ12069" s="182"/>
    </row>
    <row r="12070" spans="36:36">
      <c r="AJ12070" s="182"/>
    </row>
    <row r="12071" spans="36:36">
      <c r="AJ12071" s="182"/>
    </row>
    <row r="12072" spans="36:36">
      <c r="AJ12072" s="182"/>
    </row>
    <row r="12073" spans="36:36">
      <c r="AJ12073" s="182"/>
    </row>
    <row r="12074" spans="36:36">
      <c r="AJ12074" s="182"/>
    </row>
    <row r="12075" spans="36:36">
      <c r="AJ12075" s="182"/>
    </row>
    <row r="12076" spans="36:36">
      <c r="AJ12076" s="182"/>
    </row>
    <row r="12077" spans="36:36">
      <c r="AJ12077" s="182"/>
    </row>
    <row r="12078" spans="36:36">
      <c r="AJ12078" s="182"/>
    </row>
    <row r="12079" spans="36:36">
      <c r="AJ12079" s="182"/>
    </row>
    <row r="12080" spans="36:36">
      <c r="AJ12080" s="182"/>
    </row>
    <row r="12081" spans="36:36">
      <c r="AJ12081" s="182"/>
    </row>
    <row r="12082" spans="36:36">
      <c r="AJ12082" s="182"/>
    </row>
    <row r="12083" spans="36:36">
      <c r="AJ12083" s="182"/>
    </row>
    <row r="12084" spans="36:36">
      <c r="AJ12084" s="182"/>
    </row>
    <row r="12085" spans="36:36">
      <c r="AJ12085" s="182"/>
    </row>
    <row r="12086" spans="36:36">
      <c r="AJ12086" s="182"/>
    </row>
    <row r="12087" spans="36:36">
      <c r="AJ12087" s="182"/>
    </row>
    <row r="12088" spans="36:36">
      <c r="AJ12088" s="182"/>
    </row>
    <row r="12089" spans="36:36">
      <c r="AJ12089" s="182"/>
    </row>
    <row r="12090" spans="36:36">
      <c r="AJ12090" s="182"/>
    </row>
    <row r="12091" spans="36:36">
      <c r="AJ12091" s="182"/>
    </row>
    <row r="12092" spans="36:36">
      <c r="AJ12092" s="182"/>
    </row>
    <row r="12093" spans="36:36">
      <c r="AJ12093" s="182"/>
    </row>
    <row r="12094" spans="36:36">
      <c r="AJ12094" s="182"/>
    </row>
    <row r="12095" spans="36:36">
      <c r="AJ12095" s="182"/>
    </row>
    <row r="12096" spans="36:36">
      <c r="AJ12096" s="182"/>
    </row>
    <row r="12097" spans="36:36">
      <c r="AJ12097" s="182"/>
    </row>
    <row r="12098" spans="36:36">
      <c r="AJ12098" s="182"/>
    </row>
    <row r="12099" spans="36:36">
      <c r="AJ12099" s="182"/>
    </row>
    <row r="12100" spans="36:36">
      <c r="AJ12100" s="182"/>
    </row>
    <row r="12101" spans="36:36">
      <c r="AJ12101" s="182"/>
    </row>
    <row r="12102" spans="36:36">
      <c r="AJ12102" s="182"/>
    </row>
    <row r="12103" spans="36:36">
      <c r="AJ12103" s="182"/>
    </row>
    <row r="12104" spans="36:36">
      <c r="AJ12104" s="182"/>
    </row>
    <row r="12105" spans="36:36">
      <c r="AJ12105" s="182"/>
    </row>
    <row r="12106" spans="36:36">
      <c r="AJ12106" s="182"/>
    </row>
    <row r="12107" spans="36:36">
      <c r="AJ12107" s="182"/>
    </row>
    <row r="12108" spans="36:36">
      <c r="AJ12108" s="182"/>
    </row>
    <row r="12109" spans="36:36">
      <c r="AJ12109" s="182"/>
    </row>
    <row r="12110" spans="36:36">
      <c r="AJ12110" s="182"/>
    </row>
    <row r="12111" spans="36:36">
      <c r="AJ12111" s="182"/>
    </row>
    <row r="12112" spans="36:36">
      <c r="AJ12112" s="182"/>
    </row>
    <row r="12113" spans="36:36">
      <c r="AJ12113" s="182"/>
    </row>
    <row r="12114" spans="36:36">
      <c r="AJ12114" s="182"/>
    </row>
    <row r="12115" spans="36:36">
      <c r="AJ12115" s="182"/>
    </row>
    <row r="12116" spans="36:36">
      <c r="AJ12116" s="182"/>
    </row>
    <row r="12117" spans="36:36">
      <c r="AJ12117" s="182"/>
    </row>
    <row r="12118" spans="36:36">
      <c r="AJ12118" s="182"/>
    </row>
    <row r="12119" spans="36:36">
      <c r="AJ12119" s="182"/>
    </row>
    <row r="12120" spans="36:36">
      <c r="AJ12120" s="182"/>
    </row>
    <row r="12121" spans="36:36">
      <c r="AJ12121" s="182"/>
    </row>
    <row r="12122" spans="36:36">
      <c r="AJ12122" s="182"/>
    </row>
    <row r="12123" spans="36:36">
      <c r="AJ12123" s="182"/>
    </row>
    <row r="12124" spans="36:36">
      <c r="AJ12124" s="182"/>
    </row>
    <row r="12125" spans="36:36">
      <c r="AJ12125" s="182"/>
    </row>
    <row r="12126" spans="36:36">
      <c r="AJ12126" s="182"/>
    </row>
    <row r="12127" spans="36:36">
      <c r="AJ12127" s="182"/>
    </row>
    <row r="12128" spans="36:36">
      <c r="AJ12128" s="182"/>
    </row>
    <row r="12129" spans="36:36">
      <c r="AJ12129" s="182"/>
    </row>
    <row r="12130" spans="36:36">
      <c r="AJ12130" s="182"/>
    </row>
    <row r="12131" spans="36:36">
      <c r="AJ12131" s="182"/>
    </row>
    <row r="12132" spans="36:36">
      <c r="AJ12132" s="182"/>
    </row>
    <row r="12133" spans="36:36">
      <c r="AJ12133" s="182"/>
    </row>
    <row r="12134" spans="36:36">
      <c r="AJ12134" s="182"/>
    </row>
    <row r="12135" spans="36:36">
      <c r="AJ12135" s="182"/>
    </row>
    <row r="12136" spans="36:36">
      <c r="AJ12136" s="182"/>
    </row>
    <row r="12137" spans="36:36">
      <c r="AJ12137" s="182"/>
    </row>
    <row r="12138" spans="36:36">
      <c r="AJ12138" s="182"/>
    </row>
    <row r="12139" spans="36:36">
      <c r="AJ12139" s="182"/>
    </row>
    <row r="12140" spans="36:36">
      <c r="AJ12140" s="182"/>
    </row>
    <row r="12141" spans="36:36">
      <c r="AJ12141" s="182"/>
    </row>
    <row r="12142" spans="36:36">
      <c r="AJ12142" s="182"/>
    </row>
    <row r="12143" spans="36:36">
      <c r="AJ12143" s="182"/>
    </row>
    <row r="12144" spans="36:36">
      <c r="AJ12144" s="182"/>
    </row>
    <row r="12145" spans="36:36">
      <c r="AJ12145" s="182"/>
    </row>
    <row r="12146" spans="36:36">
      <c r="AJ12146" s="182"/>
    </row>
    <row r="12147" spans="36:36">
      <c r="AJ12147" s="182"/>
    </row>
    <row r="12148" spans="36:36">
      <c r="AJ12148" s="182"/>
    </row>
    <row r="12149" spans="36:36">
      <c r="AJ12149" s="182"/>
    </row>
    <row r="12150" spans="36:36">
      <c r="AJ12150" s="182"/>
    </row>
    <row r="12151" spans="36:36">
      <c r="AJ12151" s="182"/>
    </row>
    <row r="12152" spans="36:36">
      <c r="AJ12152" s="182"/>
    </row>
    <row r="12153" spans="36:36">
      <c r="AJ12153" s="182"/>
    </row>
    <row r="12154" spans="36:36">
      <c r="AJ12154" s="182"/>
    </row>
    <row r="12155" spans="36:36">
      <c r="AJ12155" s="182"/>
    </row>
    <row r="12156" spans="36:36">
      <c r="AJ12156" s="182"/>
    </row>
    <row r="12157" spans="36:36">
      <c r="AJ12157" s="182"/>
    </row>
    <row r="12158" spans="36:36">
      <c r="AJ12158" s="182"/>
    </row>
    <row r="12159" spans="36:36">
      <c r="AJ12159" s="182"/>
    </row>
    <row r="12160" spans="36:36">
      <c r="AJ12160" s="182"/>
    </row>
    <row r="12161" spans="36:36">
      <c r="AJ12161" s="182"/>
    </row>
    <row r="12162" spans="36:36">
      <c r="AJ12162" s="182"/>
    </row>
    <row r="12163" spans="36:36">
      <c r="AJ12163" s="182"/>
    </row>
    <row r="12164" spans="36:36">
      <c r="AJ12164" s="182"/>
    </row>
    <row r="12165" spans="36:36">
      <c r="AJ12165" s="182"/>
    </row>
    <row r="12166" spans="36:36">
      <c r="AJ12166" s="182"/>
    </row>
    <row r="12167" spans="36:36">
      <c r="AJ12167" s="182"/>
    </row>
    <row r="12168" spans="36:36">
      <c r="AJ12168" s="182"/>
    </row>
    <row r="12169" spans="36:36">
      <c r="AJ12169" s="182"/>
    </row>
    <row r="12170" spans="36:36">
      <c r="AJ12170" s="182"/>
    </row>
    <row r="12171" spans="36:36">
      <c r="AJ12171" s="182"/>
    </row>
    <row r="12172" spans="36:36">
      <c r="AJ12172" s="182"/>
    </row>
    <row r="12173" spans="36:36">
      <c r="AJ12173" s="182"/>
    </row>
    <row r="12174" spans="36:36">
      <c r="AJ12174" s="182"/>
    </row>
    <row r="12175" spans="36:36">
      <c r="AJ12175" s="182"/>
    </row>
    <row r="12176" spans="36:36">
      <c r="AJ12176" s="182"/>
    </row>
    <row r="12177" spans="36:36">
      <c r="AJ12177" s="182"/>
    </row>
    <row r="12178" spans="36:36">
      <c r="AJ12178" s="182"/>
    </row>
    <row r="12179" spans="36:36">
      <c r="AJ12179" s="182"/>
    </row>
    <row r="12180" spans="36:36">
      <c r="AJ12180" s="182"/>
    </row>
    <row r="12181" spans="36:36">
      <c r="AJ12181" s="182"/>
    </row>
    <row r="12182" spans="36:36">
      <c r="AJ12182" s="182"/>
    </row>
    <row r="12183" spans="36:36">
      <c r="AJ12183" s="182"/>
    </row>
    <row r="12184" spans="36:36">
      <c r="AJ12184" s="182"/>
    </row>
    <row r="12185" spans="36:36">
      <c r="AJ12185" s="182"/>
    </row>
    <row r="12186" spans="36:36">
      <c r="AJ12186" s="182"/>
    </row>
    <row r="12187" spans="36:36">
      <c r="AJ12187" s="182"/>
    </row>
    <row r="12188" spans="36:36">
      <c r="AJ12188" s="182"/>
    </row>
    <row r="12189" spans="36:36">
      <c r="AJ12189" s="182"/>
    </row>
    <row r="12190" spans="36:36">
      <c r="AJ12190" s="182"/>
    </row>
    <row r="12191" spans="36:36">
      <c r="AJ12191" s="182"/>
    </row>
    <row r="12192" spans="36:36">
      <c r="AJ12192" s="182"/>
    </row>
    <row r="12193" spans="36:36">
      <c r="AJ12193" s="182"/>
    </row>
    <row r="12194" spans="36:36">
      <c r="AJ12194" s="182"/>
    </row>
    <row r="12195" spans="36:36">
      <c r="AJ12195" s="182"/>
    </row>
    <row r="12196" spans="36:36">
      <c r="AJ12196" s="182"/>
    </row>
    <row r="12197" spans="36:36">
      <c r="AJ12197" s="182"/>
    </row>
    <row r="12198" spans="36:36">
      <c r="AJ12198" s="182"/>
    </row>
    <row r="12199" spans="36:36">
      <c r="AJ12199" s="182"/>
    </row>
    <row r="12200" spans="36:36">
      <c r="AJ12200" s="182"/>
    </row>
    <row r="12201" spans="36:36">
      <c r="AJ12201" s="182"/>
    </row>
    <row r="12202" spans="36:36">
      <c r="AJ12202" s="182"/>
    </row>
    <row r="12203" spans="36:36">
      <c r="AJ12203" s="182"/>
    </row>
    <row r="12204" spans="36:36">
      <c r="AJ12204" s="182"/>
    </row>
    <row r="12205" spans="36:36">
      <c r="AJ12205" s="182"/>
    </row>
    <row r="12206" spans="36:36">
      <c r="AJ12206" s="182"/>
    </row>
    <row r="12207" spans="36:36">
      <c r="AJ12207" s="182"/>
    </row>
    <row r="12208" spans="36:36">
      <c r="AJ12208" s="182"/>
    </row>
    <row r="12209" spans="36:36">
      <c r="AJ12209" s="182"/>
    </row>
    <row r="12210" spans="36:36">
      <c r="AJ12210" s="182"/>
    </row>
    <row r="12211" spans="36:36">
      <c r="AJ12211" s="182"/>
    </row>
    <row r="12212" spans="36:36">
      <c r="AJ12212" s="182"/>
    </row>
    <row r="12213" spans="36:36">
      <c r="AJ12213" s="182"/>
    </row>
    <row r="12214" spans="36:36">
      <c r="AJ12214" s="182"/>
    </row>
    <row r="12215" spans="36:36">
      <c r="AJ12215" s="182"/>
    </row>
    <row r="12216" spans="36:36">
      <c r="AJ12216" s="182"/>
    </row>
    <row r="12217" spans="36:36">
      <c r="AJ12217" s="182"/>
    </row>
    <row r="12218" spans="36:36">
      <c r="AJ12218" s="182"/>
    </row>
    <row r="12219" spans="36:36">
      <c r="AJ12219" s="182"/>
    </row>
    <row r="12220" spans="36:36">
      <c r="AJ12220" s="182"/>
    </row>
    <row r="12221" spans="36:36">
      <c r="AJ12221" s="182"/>
    </row>
    <row r="12222" spans="36:36">
      <c r="AJ12222" s="182"/>
    </row>
    <row r="12223" spans="36:36">
      <c r="AJ12223" s="182"/>
    </row>
    <row r="12224" spans="36:36">
      <c r="AJ12224" s="182"/>
    </row>
    <row r="12225" spans="36:36">
      <c r="AJ12225" s="182"/>
    </row>
    <row r="12226" spans="36:36">
      <c r="AJ12226" s="182"/>
    </row>
    <row r="12227" spans="36:36">
      <c r="AJ12227" s="182"/>
    </row>
    <row r="12228" spans="36:36">
      <c r="AJ12228" s="182"/>
    </row>
    <row r="12229" spans="36:36">
      <c r="AJ12229" s="182"/>
    </row>
    <row r="12230" spans="36:36">
      <c r="AJ12230" s="182"/>
    </row>
    <row r="12231" spans="36:36">
      <c r="AJ12231" s="182"/>
    </row>
    <row r="12232" spans="36:36">
      <c r="AJ12232" s="182"/>
    </row>
    <row r="12233" spans="36:36">
      <c r="AJ12233" s="182"/>
    </row>
    <row r="12234" spans="36:36">
      <c r="AJ12234" s="182"/>
    </row>
    <row r="12235" spans="36:36">
      <c r="AJ12235" s="182"/>
    </row>
    <row r="12236" spans="36:36">
      <c r="AJ12236" s="182"/>
    </row>
    <row r="12237" spans="36:36">
      <c r="AJ12237" s="182"/>
    </row>
    <row r="12238" spans="36:36">
      <c r="AJ12238" s="182"/>
    </row>
    <row r="12239" spans="36:36">
      <c r="AJ12239" s="182"/>
    </row>
    <row r="12240" spans="36:36">
      <c r="AJ12240" s="182"/>
    </row>
    <row r="12241" spans="36:36">
      <c r="AJ12241" s="182"/>
    </row>
    <row r="12242" spans="36:36">
      <c r="AJ12242" s="182"/>
    </row>
    <row r="12243" spans="36:36">
      <c r="AJ12243" s="182"/>
    </row>
    <row r="12244" spans="36:36">
      <c r="AJ12244" s="182"/>
    </row>
    <row r="12245" spans="36:36">
      <c r="AJ12245" s="182"/>
    </row>
    <row r="12246" spans="36:36">
      <c r="AJ12246" s="182"/>
    </row>
    <row r="12247" spans="36:36">
      <c r="AJ12247" s="182"/>
    </row>
    <row r="12248" spans="36:36">
      <c r="AJ12248" s="182"/>
    </row>
    <row r="12249" spans="36:36">
      <c r="AJ12249" s="182"/>
    </row>
    <row r="12250" spans="36:36">
      <c r="AJ12250" s="182"/>
    </row>
    <row r="12251" spans="36:36">
      <c r="AJ12251" s="182"/>
    </row>
    <row r="12252" spans="36:36">
      <c r="AJ12252" s="182"/>
    </row>
    <row r="12253" spans="36:36">
      <c r="AJ12253" s="182"/>
    </row>
    <row r="12254" spans="36:36">
      <c r="AJ12254" s="182"/>
    </row>
    <row r="12255" spans="36:36">
      <c r="AJ12255" s="182"/>
    </row>
    <row r="12256" spans="36:36">
      <c r="AJ12256" s="182"/>
    </row>
    <row r="12257" spans="36:36">
      <c r="AJ12257" s="182"/>
    </row>
    <row r="12258" spans="36:36">
      <c r="AJ12258" s="182"/>
    </row>
    <row r="12259" spans="36:36">
      <c r="AJ12259" s="182"/>
    </row>
    <row r="12260" spans="36:36">
      <c r="AJ12260" s="182"/>
    </row>
    <row r="12261" spans="36:36">
      <c r="AJ12261" s="182"/>
    </row>
    <row r="12262" spans="36:36">
      <c r="AJ12262" s="182"/>
    </row>
    <row r="12263" spans="36:36">
      <c r="AJ12263" s="182"/>
    </row>
    <row r="12264" spans="36:36">
      <c r="AJ12264" s="182"/>
    </row>
    <row r="12265" spans="36:36">
      <c r="AJ12265" s="182"/>
    </row>
    <row r="12266" spans="36:36">
      <c r="AJ12266" s="182"/>
    </row>
    <row r="12267" spans="36:36">
      <c r="AJ12267" s="182"/>
    </row>
    <row r="12268" spans="36:36">
      <c r="AJ12268" s="182"/>
    </row>
    <row r="12269" spans="36:36">
      <c r="AJ12269" s="182"/>
    </row>
    <row r="12270" spans="36:36">
      <c r="AJ12270" s="182"/>
    </row>
    <row r="12271" spans="36:36">
      <c r="AJ12271" s="182"/>
    </row>
    <row r="12272" spans="36:36">
      <c r="AJ12272" s="182"/>
    </row>
    <row r="12273" spans="36:36">
      <c r="AJ12273" s="182"/>
    </row>
    <row r="12274" spans="36:36">
      <c r="AJ12274" s="182"/>
    </row>
    <row r="12275" spans="36:36">
      <c r="AJ12275" s="182"/>
    </row>
    <row r="12276" spans="36:36">
      <c r="AJ12276" s="182"/>
    </row>
    <row r="12277" spans="36:36">
      <c r="AJ12277" s="182"/>
    </row>
    <row r="12278" spans="36:36">
      <c r="AJ12278" s="182"/>
    </row>
    <row r="12279" spans="36:36">
      <c r="AJ12279" s="182"/>
    </row>
    <row r="12280" spans="36:36">
      <c r="AJ12280" s="182"/>
    </row>
    <row r="12281" spans="36:36">
      <c r="AJ12281" s="182"/>
    </row>
    <row r="12282" spans="36:36">
      <c r="AJ12282" s="182"/>
    </row>
    <row r="12283" spans="36:36">
      <c r="AJ12283" s="182"/>
    </row>
    <row r="12284" spans="36:36">
      <c r="AJ12284" s="182"/>
    </row>
    <row r="12285" spans="36:36">
      <c r="AJ12285" s="182"/>
    </row>
    <row r="12286" spans="36:36">
      <c r="AJ12286" s="182"/>
    </row>
    <row r="12287" spans="36:36">
      <c r="AJ12287" s="182"/>
    </row>
    <row r="12288" spans="36:36">
      <c r="AJ12288" s="182"/>
    </row>
    <row r="12289" spans="36:36">
      <c r="AJ12289" s="182"/>
    </row>
    <row r="12290" spans="36:36">
      <c r="AJ12290" s="182"/>
    </row>
    <row r="12291" spans="36:36">
      <c r="AJ12291" s="182"/>
    </row>
    <row r="12292" spans="36:36">
      <c r="AJ12292" s="182"/>
    </row>
    <row r="12293" spans="36:36">
      <c r="AJ12293" s="182"/>
    </row>
    <row r="12294" spans="36:36">
      <c r="AJ12294" s="182"/>
    </row>
    <row r="12295" spans="36:36">
      <c r="AJ12295" s="182"/>
    </row>
    <row r="12296" spans="36:36">
      <c r="AJ12296" s="182"/>
    </row>
    <row r="12297" spans="36:36">
      <c r="AJ12297" s="182"/>
    </row>
    <row r="12298" spans="36:36">
      <c r="AJ12298" s="182"/>
    </row>
    <row r="12299" spans="36:36">
      <c r="AJ12299" s="182"/>
    </row>
    <row r="12300" spans="36:36">
      <c r="AJ12300" s="182"/>
    </row>
    <row r="12301" spans="36:36">
      <c r="AJ12301" s="182"/>
    </row>
    <row r="12302" spans="36:36">
      <c r="AJ12302" s="182"/>
    </row>
    <row r="12303" spans="36:36">
      <c r="AJ12303" s="182"/>
    </row>
    <row r="12304" spans="36:36">
      <c r="AJ12304" s="182"/>
    </row>
    <row r="12305" spans="36:36">
      <c r="AJ12305" s="182"/>
    </row>
    <row r="12306" spans="36:36">
      <c r="AJ12306" s="182"/>
    </row>
    <row r="12307" spans="36:36">
      <c r="AJ12307" s="182"/>
    </row>
    <row r="12308" spans="36:36">
      <c r="AJ12308" s="182"/>
    </row>
    <row r="12309" spans="36:36">
      <c r="AJ12309" s="182"/>
    </row>
    <row r="12310" spans="36:36">
      <c r="AJ12310" s="182"/>
    </row>
    <row r="12311" spans="36:36">
      <c r="AJ12311" s="182"/>
    </row>
    <row r="12312" spans="36:36">
      <c r="AJ12312" s="182"/>
    </row>
    <row r="12313" spans="36:36">
      <c r="AJ12313" s="182"/>
    </row>
    <row r="12314" spans="36:36">
      <c r="AJ12314" s="182"/>
    </row>
    <row r="12315" spans="36:36">
      <c r="AJ12315" s="182"/>
    </row>
    <row r="12316" spans="36:36">
      <c r="AJ12316" s="182"/>
    </row>
    <row r="12317" spans="36:36">
      <c r="AJ12317" s="182"/>
    </row>
    <row r="12318" spans="36:36">
      <c r="AJ12318" s="182"/>
    </row>
    <row r="12319" spans="36:36">
      <c r="AJ12319" s="182"/>
    </row>
    <row r="12320" spans="36:36">
      <c r="AJ12320" s="182"/>
    </row>
    <row r="12321" spans="36:36">
      <c r="AJ12321" s="182"/>
    </row>
    <row r="12322" spans="36:36">
      <c r="AJ12322" s="182"/>
    </row>
    <row r="12323" spans="36:36">
      <c r="AJ12323" s="182"/>
    </row>
    <row r="12324" spans="36:36">
      <c r="AJ12324" s="182"/>
    </row>
    <row r="12325" spans="36:36">
      <c r="AJ12325" s="182"/>
    </row>
    <row r="12326" spans="36:36">
      <c r="AJ12326" s="182"/>
    </row>
    <row r="12327" spans="36:36">
      <c r="AJ12327" s="182"/>
    </row>
    <row r="12328" spans="36:36">
      <c r="AJ12328" s="182"/>
    </row>
    <row r="12329" spans="36:36">
      <c r="AJ12329" s="182"/>
    </row>
    <row r="12330" spans="36:36">
      <c r="AJ12330" s="182"/>
    </row>
    <row r="12331" spans="36:36">
      <c r="AJ12331" s="182"/>
    </row>
    <row r="12332" spans="36:36">
      <c r="AJ12332" s="182"/>
    </row>
    <row r="12333" spans="36:36">
      <c r="AJ12333" s="182"/>
    </row>
    <row r="12334" spans="36:36">
      <c r="AJ12334" s="182"/>
    </row>
    <row r="12335" spans="36:36">
      <c r="AJ12335" s="182"/>
    </row>
    <row r="12336" spans="36:36">
      <c r="AJ12336" s="182"/>
    </row>
    <row r="12337" spans="36:36">
      <c r="AJ12337" s="182"/>
    </row>
    <row r="12338" spans="36:36">
      <c r="AJ12338" s="182"/>
    </row>
    <row r="12339" spans="36:36">
      <c r="AJ12339" s="182"/>
    </row>
    <row r="12340" spans="36:36">
      <c r="AJ12340" s="182"/>
    </row>
    <row r="12341" spans="36:36">
      <c r="AJ12341" s="182"/>
    </row>
    <row r="12342" spans="36:36">
      <c r="AJ12342" s="182"/>
    </row>
    <row r="12343" spans="36:36">
      <c r="AJ12343" s="182"/>
    </row>
    <row r="12344" spans="36:36">
      <c r="AJ12344" s="182"/>
    </row>
    <row r="12345" spans="36:36">
      <c r="AJ12345" s="182"/>
    </row>
    <row r="12346" spans="36:36">
      <c r="AJ12346" s="182"/>
    </row>
    <row r="12347" spans="36:36">
      <c r="AJ12347" s="182"/>
    </row>
    <row r="12348" spans="36:36">
      <c r="AJ12348" s="182"/>
    </row>
    <row r="12349" spans="36:36">
      <c r="AJ12349" s="182"/>
    </row>
    <row r="12350" spans="36:36">
      <c r="AJ12350" s="182"/>
    </row>
    <row r="12351" spans="36:36">
      <c r="AJ12351" s="182"/>
    </row>
    <row r="12352" spans="36:36">
      <c r="AJ12352" s="182"/>
    </row>
    <row r="12353" spans="36:36">
      <c r="AJ12353" s="182"/>
    </row>
    <row r="12354" spans="36:36">
      <c r="AJ12354" s="182"/>
    </row>
    <row r="12355" spans="36:36">
      <c r="AJ12355" s="182"/>
    </row>
    <row r="12356" spans="36:36">
      <c r="AJ12356" s="182"/>
    </row>
    <row r="12357" spans="36:36">
      <c r="AJ12357" s="182"/>
    </row>
    <row r="12358" spans="36:36">
      <c r="AJ12358" s="182"/>
    </row>
    <row r="12359" spans="36:36">
      <c r="AJ12359" s="182"/>
    </row>
    <row r="12360" spans="36:36">
      <c r="AJ12360" s="182"/>
    </row>
    <row r="12361" spans="36:36">
      <c r="AJ12361" s="182"/>
    </row>
    <row r="12362" spans="36:36">
      <c r="AJ12362" s="182"/>
    </row>
    <row r="12363" spans="36:36">
      <c r="AJ12363" s="182"/>
    </row>
    <row r="12364" spans="36:36">
      <c r="AJ12364" s="182"/>
    </row>
    <row r="12365" spans="36:36">
      <c r="AJ12365" s="182"/>
    </row>
    <row r="12366" spans="36:36">
      <c r="AJ12366" s="182"/>
    </row>
    <row r="12367" spans="36:36">
      <c r="AJ12367" s="182"/>
    </row>
    <row r="12368" spans="36:36">
      <c r="AJ12368" s="182"/>
    </row>
    <row r="12369" spans="36:36">
      <c r="AJ12369" s="182"/>
    </row>
    <row r="12370" spans="36:36">
      <c r="AJ12370" s="182"/>
    </row>
    <row r="12371" spans="36:36">
      <c r="AJ12371" s="182"/>
    </row>
    <row r="12372" spans="36:36">
      <c r="AJ12372" s="182"/>
    </row>
    <row r="12373" spans="36:36">
      <c r="AJ12373" s="182"/>
    </row>
    <row r="12374" spans="36:36">
      <c r="AJ12374" s="182"/>
    </row>
    <row r="12375" spans="36:36">
      <c r="AJ12375" s="182"/>
    </row>
    <row r="12376" spans="36:36">
      <c r="AJ12376" s="182"/>
    </row>
    <row r="12377" spans="36:36">
      <c r="AJ12377" s="182"/>
    </row>
    <row r="12378" spans="36:36">
      <c r="AJ12378" s="182"/>
    </row>
    <row r="12379" spans="36:36">
      <c r="AJ12379" s="182"/>
    </row>
    <row r="12380" spans="36:36">
      <c r="AJ12380" s="182"/>
    </row>
    <row r="12381" spans="36:36">
      <c r="AJ12381" s="182"/>
    </row>
    <row r="12382" spans="36:36">
      <c r="AJ12382" s="182"/>
    </row>
    <row r="12383" spans="36:36">
      <c r="AJ12383" s="182"/>
    </row>
    <row r="12384" spans="36:36">
      <c r="AJ12384" s="182"/>
    </row>
    <row r="12385" spans="36:36">
      <c r="AJ12385" s="182"/>
    </row>
    <row r="12386" spans="36:36">
      <c r="AJ12386" s="182"/>
    </row>
    <row r="12387" spans="36:36">
      <c r="AJ12387" s="182"/>
    </row>
    <row r="12388" spans="36:36">
      <c r="AJ12388" s="182"/>
    </row>
    <row r="12389" spans="36:36">
      <c r="AJ12389" s="182"/>
    </row>
    <row r="12390" spans="36:36">
      <c r="AJ12390" s="182"/>
    </row>
    <row r="12391" spans="36:36">
      <c r="AJ12391" s="182"/>
    </row>
    <row r="12392" spans="36:36">
      <c r="AJ12392" s="182"/>
    </row>
    <row r="12393" spans="36:36">
      <c r="AJ12393" s="182"/>
    </row>
    <row r="12394" spans="36:36">
      <c r="AJ12394" s="182"/>
    </row>
    <row r="12395" spans="36:36">
      <c r="AJ12395" s="182"/>
    </row>
    <row r="12396" spans="36:36">
      <c r="AJ12396" s="182"/>
    </row>
    <row r="12397" spans="36:36">
      <c r="AJ12397" s="182"/>
    </row>
    <row r="12398" spans="36:36">
      <c r="AJ12398" s="182"/>
    </row>
    <row r="12399" spans="36:36">
      <c r="AJ12399" s="182"/>
    </row>
    <row r="12400" spans="36:36">
      <c r="AJ12400" s="182"/>
    </row>
    <row r="12401" spans="36:36">
      <c r="AJ12401" s="182"/>
    </row>
    <row r="12402" spans="36:36">
      <c r="AJ12402" s="182"/>
    </row>
    <row r="12403" spans="36:36">
      <c r="AJ12403" s="182"/>
    </row>
    <row r="12404" spans="36:36">
      <c r="AJ12404" s="182"/>
    </row>
    <row r="12405" spans="36:36">
      <c r="AJ12405" s="182"/>
    </row>
    <row r="12406" spans="36:36">
      <c r="AJ12406" s="182"/>
    </row>
    <row r="12407" spans="36:36">
      <c r="AJ12407" s="182"/>
    </row>
    <row r="12408" spans="36:36">
      <c r="AJ12408" s="182"/>
    </row>
    <row r="12409" spans="36:36">
      <c r="AJ12409" s="182"/>
    </row>
    <row r="12410" spans="36:36">
      <c r="AJ12410" s="182"/>
    </row>
    <row r="12411" spans="36:36">
      <c r="AJ12411" s="182"/>
    </row>
    <row r="12412" spans="36:36">
      <c r="AJ12412" s="182"/>
    </row>
    <row r="12413" spans="36:36">
      <c r="AJ12413" s="182"/>
    </row>
    <row r="12414" spans="36:36">
      <c r="AJ12414" s="182"/>
    </row>
    <row r="12415" spans="36:36">
      <c r="AJ12415" s="182"/>
    </row>
    <row r="12416" spans="36:36">
      <c r="AJ12416" s="182"/>
    </row>
    <row r="12417" spans="36:36">
      <c r="AJ12417" s="182"/>
    </row>
    <row r="12418" spans="36:36">
      <c r="AJ12418" s="182"/>
    </row>
    <row r="12419" spans="36:36">
      <c r="AJ12419" s="182"/>
    </row>
    <row r="12420" spans="36:36">
      <c r="AJ12420" s="182"/>
    </row>
    <row r="12421" spans="36:36">
      <c r="AJ12421" s="182"/>
    </row>
    <row r="12422" spans="36:36">
      <c r="AJ12422" s="182"/>
    </row>
    <row r="12423" spans="36:36">
      <c r="AJ12423" s="182"/>
    </row>
    <row r="12424" spans="36:36">
      <c r="AJ12424" s="182"/>
    </row>
    <row r="12425" spans="36:36">
      <c r="AJ12425" s="182"/>
    </row>
    <row r="12426" spans="36:36">
      <c r="AJ12426" s="182"/>
    </row>
    <row r="12427" spans="36:36">
      <c r="AJ12427" s="182"/>
    </row>
    <row r="12428" spans="36:36">
      <c r="AJ12428" s="182"/>
    </row>
    <row r="12429" spans="36:36">
      <c r="AJ12429" s="182"/>
    </row>
    <row r="12430" spans="36:36">
      <c r="AJ12430" s="182"/>
    </row>
    <row r="12431" spans="36:36">
      <c r="AJ12431" s="182"/>
    </row>
    <row r="12432" spans="36:36">
      <c r="AJ12432" s="182"/>
    </row>
    <row r="12433" spans="36:36">
      <c r="AJ12433" s="182"/>
    </row>
    <row r="12434" spans="36:36">
      <c r="AJ12434" s="182"/>
    </row>
    <row r="12435" spans="36:36">
      <c r="AJ12435" s="182"/>
    </row>
    <row r="12436" spans="36:36">
      <c r="AJ12436" s="182"/>
    </row>
    <row r="12437" spans="36:36">
      <c r="AJ12437" s="182"/>
    </row>
    <row r="12438" spans="36:36">
      <c r="AJ12438" s="182"/>
    </row>
    <row r="12439" spans="36:36">
      <c r="AJ12439" s="182"/>
    </row>
    <row r="12440" spans="36:36">
      <c r="AJ12440" s="182"/>
    </row>
    <row r="12441" spans="36:36">
      <c r="AJ12441" s="182"/>
    </row>
    <row r="12442" spans="36:36">
      <c r="AJ12442" s="182"/>
    </row>
    <row r="12443" spans="36:36">
      <c r="AJ12443" s="182"/>
    </row>
    <row r="12444" spans="36:36">
      <c r="AJ12444" s="182"/>
    </row>
    <row r="12445" spans="36:36">
      <c r="AJ12445" s="182"/>
    </row>
    <row r="12446" spans="36:36">
      <c r="AJ12446" s="182"/>
    </row>
    <row r="12447" spans="36:36">
      <c r="AJ12447" s="182"/>
    </row>
    <row r="12448" spans="36:36">
      <c r="AJ12448" s="182"/>
    </row>
    <row r="12449" spans="36:36">
      <c r="AJ12449" s="182"/>
    </row>
    <row r="12450" spans="36:36">
      <c r="AJ12450" s="182"/>
    </row>
    <row r="12451" spans="36:36">
      <c r="AJ12451" s="182"/>
    </row>
    <row r="12452" spans="36:36">
      <c r="AJ12452" s="182"/>
    </row>
    <row r="12453" spans="36:36">
      <c r="AJ12453" s="182"/>
    </row>
    <row r="12454" spans="36:36">
      <c r="AJ12454" s="182"/>
    </row>
    <row r="12455" spans="36:36">
      <c r="AJ12455" s="182"/>
    </row>
    <row r="12456" spans="36:36">
      <c r="AJ12456" s="182"/>
    </row>
    <row r="12457" spans="36:36">
      <c r="AJ12457" s="182"/>
    </row>
    <row r="12458" spans="36:36">
      <c r="AJ12458" s="182"/>
    </row>
    <row r="12459" spans="36:36">
      <c r="AJ12459" s="182"/>
    </row>
    <row r="12460" spans="36:36">
      <c r="AJ12460" s="182"/>
    </row>
    <row r="12461" spans="36:36">
      <c r="AJ12461" s="182"/>
    </row>
    <row r="12462" spans="36:36">
      <c r="AJ12462" s="182"/>
    </row>
    <row r="12463" spans="36:36">
      <c r="AJ12463" s="182"/>
    </row>
    <row r="12464" spans="36:36">
      <c r="AJ12464" s="182"/>
    </row>
    <row r="12465" spans="36:36">
      <c r="AJ12465" s="182"/>
    </row>
    <row r="12466" spans="36:36">
      <c r="AJ12466" s="182"/>
    </row>
    <row r="12467" spans="36:36">
      <c r="AJ12467" s="182"/>
    </row>
    <row r="12468" spans="36:36">
      <c r="AJ12468" s="182"/>
    </row>
    <row r="12469" spans="36:36">
      <c r="AJ12469" s="182"/>
    </row>
    <row r="12470" spans="36:36">
      <c r="AJ12470" s="182"/>
    </row>
    <row r="12471" spans="36:36">
      <c r="AJ12471" s="182"/>
    </row>
    <row r="12472" spans="36:36">
      <c r="AJ12472" s="182"/>
    </row>
    <row r="12473" spans="36:36">
      <c r="AJ12473" s="182"/>
    </row>
    <row r="12474" spans="36:36">
      <c r="AJ12474" s="182"/>
    </row>
    <row r="12475" spans="36:36">
      <c r="AJ12475" s="182"/>
    </row>
    <row r="12476" spans="36:36">
      <c r="AJ12476" s="182"/>
    </row>
    <row r="12477" spans="36:36">
      <c r="AJ12477" s="182"/>
    </row>
    <row r="12478" spans="36:36">
      <c r="AJ12478" s="182"/>
    </row>
    <row r="12479" spans="36:36">
      <c r="AJ12479" s="182"/>
    </row>
    <row r="12480" spans="36:36">
      <c r="AJ12480" s="182"/>
    </row>
    <row r="12481" spans="36:36">
      <c r="AJ12481" s="182"/>
    </row>
    <row r="12482" spans="36:36">
      <c r="AJ12482" s="182"/>
    </row>
    <row r="12483" spans="36:36">
      <c r="AJ12483" s="182"/>
    </row>
    <row r="12484" spans="36:36">
      <c r="AJ12484" s="182"/>
    </row>
    <row r="12485" spans="36:36">
      <c r="AJ12485" s="182"/>
    </row>
    <row r="12486" spans="36:36">
      <c r="AJ12486" s="182"/>
    </row>
    <row r="12487" spans="36:36">
      <c r="AJ12487" s="182"/>
    </row>
    <row r="12488" spans="36:36">
      <c r="AJ12488" s="182"/>
    </row>
    <row r="12489" spans="36:36">
      <c r="AJ12489" s="182"/>
    </row>
    <row r="12490" spans="36:36">
      <c r="AJ12490" s="182"/>
    </row>
    <row r="12491" spans="36:36">
      <c r="AJ12491" s="182"/>
    </row>
    <row r="12492" spans="36:36">
      <c r="AJ12492" s="182"/>
    </row>
    <row r="12493" spans="36:36">
      <c r="AJ12493" s="182"/>
    </row>
    <row r="12494" spans="36:36">
      <c r="AJ12494" s="182"/>
    </row>
    <row r="12495" spans="36:36">
      <c r="AJ12495" s="182"/>
    </row>
    <row r="12496" spans="36:36">
      <c r="AJ12496" s="182"/>
    </row>
    <row r="12497" spans="36:36">
      <c r="AJ12497" s="182"/>
    </row>
    <row r="12498" spans="36:36">
      <c r="AJ12498" s="182"/>
    </row>
    <row r="12499" spans="36:36">
      <c r="AJ12499" s="182"/>
    </row>
    <row r="12500" spans="36:36">
      <c r="AJ12500" s="182"/>
    </row>
    <row r="12501" spans="36:36">
      <c r="AJ12501" s="182"/>
    </row>
    <row r="12502" spans="36:36">
      <c r="AJ12502" s="182"/>
    </row>
    <row r="12503" spans="36:36">
      <c r="AJ12503" s="182"/>
    </row>
    <row r="12504" spans="36:36">
      <c r="AJ12504" s="182"/>
    </row>
    <row r="12505" spans="36:36">
      <c r="AJ12505" s="182"/>
    </row>
    <row r="12506" spans="36:36">
      <c r="AJ12506" s="182"/>
    </row>
    <row r="12507" spans="36:36">
      <c r="AJ12507" s="182"/>
    </row>
    <row r="12508" spans="36:36">
      <c r="AJ12508" s="182"/>
    </row>
    <row r="12509" spans="36:36">
      <c r="AJ12509" s="182"/>
    </row>
    <row r="12510" spans="36:36">
      <c r="AJ12510" s="182"/>
    </row>
    <row r="12511" spans="36:36">
      <c r="AJ12511" s="182"/>
    </row>
    <row r="12512" spans="36:36">
      <c r="AJ12512" s="182"/>
    </row>
    <row r="12513" spans="36:36">
      <c r="AJ12513" s="182"/>
    </row>
    <row r="12514" spans="36:36">
      <c r="AJ12514" s="182"/>
    </row>
    <row r="12515" spans="36:36">
      <c r="AJ12515" s="182"/>
    </row>
    <row r="12516" spans="36:36">
      <c r="AJ12516" s="182"/>
    </row>
    <row r="12517" spans="36:36">
      <c r="AJ12517" s="182"/>
    </row>
    <row r="12518" spans="36:36">
      <c r="AJ12518" s="182"/>
    </row>
    <row r="12519" spans="36:36">
      <c r="AJ12519" s="182"/>
    </row>
    <row r="12520" spans="36:36">
      <c r="AJ12520" s="182"/>
    </row>
    <row r="12521" spans="36:36">
      <c r="AJ12521" s="182"/>
    </row>
    <row r="12522" spans="36:36">
      <c r="AJ12522" s="182"/>
    </row>
    <row r="12523" spans="36:36">
      <c r="AJ12523" s="182"/>
    </row>
    <row r="12524" spans="36:36">
      <c r="AJ12524" s="182"/>
    </row>
    <row r="12525" spans="36:36">
      <c r="AJ12525" s="182"/>
    </row>
    <row r="12526" spans="36:36">
      <c r="AJ12526" s="182"/>
    </row>
    <row r="12527" spans="36:36">
      <c r="AJ12527" s="182"/>
    </row>
    <row r="12528" spans="36:36">
      <c r="AJ12528" s="182"/>
    </row>
    <row r="12529" spans="36:36">
      <c r="AJ12529" s="182"/>
    </row>
    <row r="12530" spans="36:36">
      <c r="AJ12530" s="182"/>
    </row>
    <row r="12531" spans="36:36">
      <c r="AJ12531" s="182"/>
    </row>
    <row r="12532" spans="36:36">
      <c r="AJ12532" s="182"/>
    </row>
    <row r="12533" spans="36:36">
      <c r="AJ12533" s="182"/>
    </row>
    <row r="12534" spans="36:36">
      <c r="AJ12534" s="182"/>
    </row>
    <row r="12535" spans="36:36">
      <c r="AJ12535" s="182"/>
    </row>
    <row r="12536" spans="36:36">
      <c r="AJ12536" s="182"/>
    </row>
    <row r="12537" spans="36:36">
      <c r="AJ12537" s="182"/>
    </row>
    <row r="12538" spans="36:36">
      <c r="AJ12538" s="182"/>
    </row>
    <row r="12539" spans="36:36">
      <c r="AJ12539" s="182"/>
    </row>
    <row r="12540" spans="36:36">
      <c r="AJ12540" s="182"/>
    </row>
    <row r="12541" spans="36:36">
      <c r="AJ12541" s="182"/>
    </row>
    <row r="12542" spans="36:36">
      <c r="AJ12542" s="182"/>
    </row>
    <row r="12543" spans="36:36">
      <c r="AJ12543" s="182"/>
    </row>
    <row r="12544" spans="36:36">
      <c r="AJ12544" s="182"/>
    </row>
    <row r="12545" spans="36:36">
      <c r="AJ12545" s="182"/>
    </row>
    <row r="12546" spans="36:36">
      <c r="AJ12546" s="182"/>
    </row>
    <row r="12547" spans="36:36">
      <c r="AJ12547" s="182"/>
    </row>
    <row r="12548" spans="36:36">
      <c r="AJ12548" s="182"/>
    </row>
    <row r="12549" spans="36:36">
      <c r="AJ12549" s="182"/>
    </row>
    <row r="12550" spans="36:36">
      <c r="AJ12550" s="182"/>
    </row>
    <row r="12551" spans="36:36">
      <c r="AJ12551" s="182"/>
    </row>
    <row r="12552" spans="36:36">
      <c r="AJ12552" s="182"/>
    </row>
    <row r="12553" spans="36:36">
      <c r="AJ12553" s="182"/>
    </row>
    <row r="12554" spans="36:36">
      <c r="AJ12554" s="182"/>
    </row>
    <row r="12555" spans="36:36">
      <c r="AJ12555" s="182"/>
    </row>
    <row r="12556" spans="36:36">
      <c r="AJ12556" s="182"/>
    </row>
    <row r="12557" spans="36:36">
      <c r="AJ12557" s="182"/>
    </row>
    <row r="12558" spans="36:36">
      <c r="AJ12558" s="182"/>
    </row>
    <row r="12559" spans="36:36">
      <c r="AJ12559" s="182"/>
    </row>
    <row r="12560" spans="36:36">
      <c r="AJ12560" s="182"/>
    </row>
    <row r="12561" spans="36:36">
      <c r="AJ12561" s="182"/>
    </row>
    <row r="12562" spans="36:36">
      <c r="AJ12562" s="182"/>
    </row>
    <row r="12563" spans="36:36">
      <c r="AJ12563" s="182"/>
    </row>
    <row r="12564" spans="36:36">
      <c r="AJ12564" s="182"/>
    </row>
    <row r="12565" spans="36:36">
      <c r="AJ12565" s="182"/>
    </row>
    <row r="12566" spans="36:36">
      <c r="AJ12566" s="182"/>
    </row>
    <row r="12567" spans="36:36">
      <c r="AJ12567" s="182"/>
    </row>
    <row r="12568" spans="36:36">
      <c r="AJ12568" s="182"/>
    </row>
    <row r="12569" spans="36:36">
      <c r="AJ12569" s="182"/>
    </row>
    <row r="12570" spans="36:36">
      <c r="AJ12570" s="182"/>
    </row>
    <row r="12571" spans="36:36">
      <c r="AJ12571" s="182"/>
    </row>
    <row r="12572" spans="36:36">
      <c r="AJ12572" s="182"/>
    </row>
    <row r="12573" spans="36:36">
      <c r="AJ12573" s="182"/>
    </row>
    <row r="12574" spans="36:36">
      <c r="AJ12574" s="182"/>
    </row>
    <row r="12575" spans="36:36">
      <c r="AJ12575" s="182"/>
    </row>
    <row r="12576" spans="36:36">
      <c r="AJ12576" s="182"/>
    </row>
    <row r="12577" spans="36:36">
      <c r="AJ12577" s="182"/>
    </row>
    <row r="12578" spans="36:36">
      <c r="AJ12578" s="182"/>
    </row>
    <row r="12579" spans="36:36">
      <c r="AJ12579" s="182"/>
    </row>
    <row r="12580" spans="36:36">
      <c r="AJ12580" s="182"/>
    </row>
    <row r="12581" spans="36:36">
      <c r="AJ12581" s="182"/>
    </row>
    <row r="12582" spans="36:36">
      <c r="AJ12582" s="182"/>
    </row>
    <row r="12583" spans="36:36">
      <c r="AJ12583" s="182"/>
    </row>
    <row r="12584" spans="36:36">
      <c r="AJ12584" s="182"/>
    </row>
    <row r="12585" spans="36:36">
      <c r="AJ12585" s="182"/>
    </row>
    <row r="12586" spans="36:36">
      <c r="AJ12586" s="182"/>
    </row>
    <row r="12587" spans="36:36">
      <c r="AJ12587" s="182"/>
    </row>
    <row r="12588" spans="36:36">
      <c r="AJ12588" s="182"/>
    </row>
    <row r="12589" spans="36:36">
      <c r="AJ12589" s="182"/>
    </row>
    <row r="12590" spans="36:36">
      <c r="AJ12590" s="182"/>
    </row>
    <row r="12591" spans="36:36">
      <c r="AJ12591" s="182"/>
    </row>
    <row r="12592" spans="36:36">
      <c r="AJ12592" s="182"/>
    </row>
    <row r="12593" spans="36:36">
      <c r="AJ12593" s="182"/>
    </row>
    <row r="12594" spans="36:36">
      <c r="AJ12594" s="182"/>
    </row>
    <row r="12595" spans="36:36">
      <c r="AJ12595" s="182"/>
    </row>
    <row r="12596" spans="36:36">
      <c r="AJ12596" s="182"/>
    </row>
    <row r="12597" spans="36:36">
      <c r="AJ12597" s="182"/>
    </row>
    <row r="12598" spans="36:36">
      <c r="AJ12598" s="182"/>
    </row>
    <row r="12599" spans="36:36">
      <c r="AJ12599" s="182"/>
    </row>
    <row r="12600" spans="36:36">
      <c r="AJ12600" s="182"/>
    </row>
    <row r="12601" spans="36:36">
      <c r="AJ12601" s="182"/>
    </row>
    <row r="12602" spans="36:36">
      <c r="AJ12602" s="182"/>
    </row>
    <row r="12603" spans="36:36">
      <c r="AJ12603" s="182"/>
    </row>
    <row r="12604" spans="36:36">
      <c r="AJ12604" s="182"/>
    </row>
    <row r="12605" spans="36:36">
      <c r="AJ12605" s="182"/>
    </row>
    <row r="12606" spans="36:36">
      <c r="AJ12606" s="182"/>
    </row>
    <row r="12607" spans="36:36">
      <c r="AJ12607" s="182"/>
    </row>
    <row r="12608" spans="36:36">
      <c r="AJ12608" s="182"/>
    </row>
    <row r="12609" spans="36:36">
      <c r="AJ12609" s="182"/>
    </row>
    <row r="12610" spans="36:36">
      <c r="AJ12610" s="182"/>
    </row>
    <row r="12611" spans="36:36">
      <c r="AJ12611" s="182"/>
    </row>
    <row r="12612" spans="36:36">
      <c r="AJ12612" s="182"/>
    </row>
    <row r="12613" spans="36:36">
      <c r="AJ12613" s="182"/>
    </row>
    <row r="12614" spans="36:36">
      <c r="AJ12614" s="182"/>
    </row>
    <row r="12615" spans="36:36">
      <c r="AJ12615" s="182"/>
    </row>
    <row r="12616" spans="36:36">
      <c r="AJ12616" s="182"/>
    </row>
    <row r="12617" spans="36:36">
      <c r="AJ12617" s="182"/>
    </row>
    <row r="12618" spans="36:36">
      <c r="AJ12618" s="182"/>
    </row>
    <row r="12619" spans="36:36">
      <c r="AJ12619" s="182"/>
    </row>
    <row r="12620" spans="36:36">
      <c r="AJ12620" s="182"/>
    </row>
    <row r="12621" spans="36:36">
      <c r="AJ12621" s="182"/>
    </row>
    <row r="12622" spans="36:36">
      <c r="AJ12622" s="182"/>
    </row>
    <row r="12623" spans="36:36">
      <c r="AJ12623" s="182"/>
    </row>
    <row r="12624" spans="36:36">
      <c r="AJ12624" s="182"/>
    </row>
    <row r="12625" spans="36:36">
      <c r="AJ12625" s="182"/>
    </row>
    <row r="12626" spans="36:36">
      <c r="AJ12626" s="182"/>
    </row>
    <row r="12627" spans="36:36">
      <c r="AJ12627" s="182"/>
    </row>
    <row r="12628" spans="36:36">
      <c r="AJ12628" s="182"/>
    </row>
    <row r="12629" spans="36:36">
      <c r="AJ12629" s="182"/>
    </row>
    <row r="12630" spans="36:36">
      <c r="AJ12630" s="182"/>
    </row>
    <row r="12631" spans="36:36">
      <c r="AJ12631" s="182"/>
    </row>
    <row r="12632" spans="36:36">
      <c r="AJ12632" s="182"/>
    </row>
    <row r="12633" spans="36:36">
      <c r="AJ12633" s="182"/>
    </row>
    <row r="12634" spans="36:36">
      <c r="AJ12634" s="182"/>
    </row>
    <row r="12635" spans="36:36">
      <c r="AJ12635" s="182"/>
    </row>
    <row r="12636" spans="36:36">
      <c r="AJ12636" s="182"/>
    </row>
    <row r="12637" spans="36:36">
      <c r="AJ12637" s="182"/>
    </row>
    <row r="12638" spans="36:36">
      <c r="AJ12638" s="182"/>
    </row>
    <row r="12639" spans="36:36">
      <c r="AJ12639" s="182"/>
    </row>
    <row r="12640" spans="36:36">
      <c r="AJ12640" s="182"/>
    </row>
    <row r="12641" spans="36:36">
      <c r="AJ12641" s="182"/>
    </row>
    <row r="12642" spans="36:36">
      <c r="AJ12642" s="182"/>
    </row>
    <row r="12643" spans="36:36">
      <c r="AJ12643" s="182"/>
    </row>
    <row r="12644" spans="36:36">
      <c r="AJ12644" s="182"/>
    </row>
    <row r="12645" spans="36:36">
      <c r="AJ12645" s="182"/>
    </row>
    <row r="12646" spans="36:36">
      <c r="AJ12646" s="182"/>
    </row>
    <row r="12647" spans="36:36">
      <c r="AJ12647" s="182"/>
    </row>
    <row r="12648" spans="36:36">
      <c r="AJ12648" s="182"/>
    </row>
    <row r="12649" spans="36:36">
      <c r="AJ12649" s="182"/>
    </row>
    <row r="12650" spans="36:36">
      <c r="AJ12650" s="182"/>
    </row>
    <row r="12651" spans="36:36">
      <c r="AJ12651" s="182"/>
    </row>
    <row r="12652" spans="36:36">
      <c r="AJ12652" s="182"/>
    </row>
    <row r="12653" spans="36:36">
      <c r="AJ12653" s="182"/>
    </row>
    <row r="12654" spans="36:36">
      <c r="AJ12654" s="182"/>
    </row>
    <row r="12655" spans="36:36">
      <c r="AJ12655" s="182"/>
    </row>
    <row r="12656" spans="36:36">
      <c r="AJ12656" s="182"/>
    </row>
    <row r="12657" spans="36:36">
      <c r="AJ12657" s="182"/>
    </row>
    <row r="12658" spans="36:36">
      <c r="AJ12658" s="182"/>
    </row>
    <row r="12659" spans="36:36">
      <c r="AJ12659" s="182"/>
    </row>
    <row r="12660" spans="36:36">
      <c r="AJ12660" s="182"/>
    </row>
    <row r="12661" spans="36:36">
      <c r="AJ12661" s="182"/>
    </row>
    <row r="12662" spans="36:36">
      <c r="AJ12662" s="182"/>
    </row>
    <row r="12663" spans="36:36">
      <c r="AJ12663" s="182"/>
    </row>
    <row r="12664" spans="36:36">
      <c r="AJ12664" s="182"/>
    </row>
    <row r="12665" spans="36:36">
      <c r="AJ12665" s="182"/>
    </row>
    <row r="12666" spans="36:36">
      <c r="AJ12666" s="182"/>
    </row>
    <row r="12667" spans="36:36">
      <c r="AJ12667" s="182"/>
    </row>
    <row r="12668" spans="36:36">
      <c r="AJ12668" s="182"/>
    </row>
    <row r="12669" spans="36:36">
      <c r="AJ12669" s="182"/>
    </row>
    <row r="12670" spans="36:36">
      <c r="AJ12670" s="182"/>
    </row>
    <row r="12671" spans="36:36">
      <c r="AJ12671" s="182"/>
    </row>
    <row r="12672" spans="36:36">
      <c r="AJ12672" s="182"/>
    </row>
    <row r="12673" spans="36:36">
      <c r="AJ12673" s="182"/>
    </row>
    <row r="12674" spans="36:36">
      <c r="AJ12674" s="182"/>
    </row>
    <row r="12675" spans="36:36">
      <c r="AJ12675" s="182"/>
    </row>
    <row r="12676" spans="36:36">
      <c r="AJ12676" s="182"/>
    </row>
    <row r="12677" spans="36:36">
      <c r="AJ12677" s="182"/>
    </row>
    <row r="12678" spans="36:36">
      <c r="AJ12678" s="182"/>
    </row>
    <row r="12679" spans="36:36">
      <c r="AJ12679" s="182"/>
    </row>
    <row r="12680" spans="36:36">
      <c r="AJ12680" s="182"/>
    </row>
    <row r="12681" spans="36:36">
      <c r="AJ12681" s="182"/>
    </row>
    <row r="12682" spans="36:36">
      <c r="AJ12682" s="182"/>
    </row>
    <row r="12683" spans="36:36">
      <c r="AJ12683" s="182"/>
    </row>
    <row r="12684" spans="36:36">
      <c r="AJ12684" s="182"/>
    </row>
    <row r="12685" spans="36:36">
      <c r="AJ12685" s="182"/>
    </row>
    <row r="12686" spans="36:36">
      <c r="AJ12686" s="182"/>
    </row>
    <row r="12687" spans="36:36">
      <c r="AJ12687" s="182"/>
    </row>
    <row r="12688" spans="36:36">
      <c r="AJ12688" s="182"/>
    </row>
    <row r="12689" spans="36:36">
      <c r="AJ12689" s="182"/>
    </row>
    <row r="12690" spans="36:36">
      <c r="AJ12690" s="182"/>
    </row>
    <row r="12691" spans="36:36">
      <c r="AJ12691" s="182"/>
    </row>
    <row r="12692" spans="36:36">
      <c r="AJ12692" s="182"/>
    </row>
    <row r="12693" spans="36:36">
      <c r="AJ12693" s="182"/>
    </row>
    <row r="12694" spans="36:36">
      <c r="AJ12694" s="182"/>
    </row>
    <row r="12695" spans="36:36">
      <c r="AJ12695" s="182"/>
    </row>
    <row r="12696" spans="36:36">
      <c r="AJ12696" s="182"/>
    </row>
    <row r="12697" spans="36:36">
      <c r="AJ12697" s="182"/>
    </row>
    <row r="12698" spans="36:36">
      <c r="AJ12698" s="182"/>
    </row>
    <row r="12699" spans="36:36">
      <c r="AJ12699" s="182"/>
    </row>
    <row r="12700" spans="36:36">
      <c r="AJ12700" s="182"/>
    </row>
    <row r="12701" spans="36:36">
      <c r="AJ12701" s="182"/>
    </row>
    <row r="12702" spans="36:36">
      <c r="AJ12702" s="182"/>
    </row>
    <row r="12703" spans="36:36">
      <c r="AJ12703" s="182"/>
    </row>
    <row r="12704" spans="36:36">
      <c r="AJ12704" s="182"/>
    </row>
    <row r="12705" spans="36:36">
      <c r="AJ12705" s="182"/>
    </row>
    <row r="12706" spans="36:36">
      <c r="AJ12706" s="182"/>
    </row>
    <row r="12707" spans="36:36">
      <c r="AJ12707" s="182"/>
    </row>
    <row r="12708" spans="36:36">
      <c r="AJ12708" s="182"/>
    </row>
    <row r="12709" spans="36:36">
      <c r="AJ12709" s="182"/>
    </row>
    <row r="12710" spans="36:36">
      <c r="AJ12710" s="182"/>
    </row>
    <row r="12711" spans="36:36">
      <c r="AJ12711" s="182"/>
    </row>
    <row r="12712" spans="36:36">
      <c r="AJ12712" s="182"/>
    </row>
    <row r="12713" spans="36:36">
      <c r="AJ12713" s="182"/>
    </row>
    <row r="12714" spans="36:36">
      <c r="AJ12714" s="182"/>
    </row>
    <row r="12715" spans="36:36">
      <c r="AJ12715" s="182"/>
    </row>
    <row r="12716" spans="36:36">
      <c r="AJ12716" s="182"/>
    </row>
    <row r="12717" spans="36:36">
      <c r="AJ12717" s="182"/>
    </row>
    <row r="12718" spans="36:36">
      <c r="AJ12718" s="182"/>
    </row>
    <row r="12719" spans="36:36">
      <c r="AJ12719" s="182"/>
    </row>
    <row r="12720" spans="36:36">
      <c r="AJ12720" s="182"/>
    </row>
    <row r="12721" spans="36:36">
      <c r="AJ12721" s="182"/>
    </row>
    <row r="12722" spans="36:36">
      <c r="AJ12722" s="182"/>
    </row>
    <row r="12723" spans="36:36">
      <c r="AJ12723" s="182"/>
    </row>
    <row r="12724" spans="36:36">
      <c r="AJ12724" s="182"/>
    </row>
    <row r="12725" spans="36:36">
      <c r="AJ12725" s="182"/>
    </row>
    <row r="12726" spans="36:36">
      <c r="AJ12726" s="182"/>
    </row>
    <row r="12727" spans="36:36">
      <c r="AJ12727" s="182"/>
    </row>
    <row r="12728" spans="36:36">
      <c r="AJ12728" s="182"/>
    </row>
    <row r="12729" spans="36:36">
      <c r="AJ12729" s="182"/>
    </row>
    <row r="12730" spans="36:36">
      <c r="AJ12730" s="182"/>
    </row>
    <row r="12731" spans="36:36">
      <c r="AJ12731" s="182"/>
    </row>
    <row r="12732" spans="36:36">
      <c r="AJ12732" s="182"/>
    </row>
    <row r="12733" spans="36:36">
      <c r="AJ12733" s="182"/>
    </row>
    <row r="12734" spans="36:36">
      <c r="AJ12734" s="182"/>
    </row>
    <row r="12735" spans="36:36">
      <c r="AJ12735" s="182"/>
    </row>
    <row r="12736" spans="36:36">
      <c r="AJ12736" s="182"/>
    </row>
    <row r="12737" spans="36:36">
      <c r="AJ12737" s="182"/>
    </row>
    <row r="12738" spans="36:36">
      <c r="AJ12738" s="182"/>
    </row>
    <row r="12739" spans="36:36">
      <c r="AJ12739" s="182"/>
    </row>
    <row r="12740" spans="36:36">
      <c r="AJ12740" s="182"/>
    </row>
    <row r="12741" spans="36:36">
      <c r="AJ12741" s="182"/>
    </row>
    <row r="12742" spans="36:36">
      <c r="AJ12742" s="182"/>
    </row>
    <row r="12743" spans="36:36">
      <c r="AJ12743" s="182"/>
    </row>
    <row r="12744" spans="36:36">
      <c r="AJ12744" s="182"/>
    </row>
    <row r="12745" spans="36:36">
      <c r="AJ12745" s="182"/>
    </row>
    <row r="12746" spans="36:36">
      <c r="AJ12746" s="182"/>
    </row>
    <row r="12747" spans="36:36">
      <c r="AJ12747" s="182"/>
    </row>
    <row r="12748" spans="36:36">
      <c r="AJ12748" s="182"/>
    </row>
    <row r="12749" spans="36:36">
      <c r="AJ12749" s="182"/>
    </row>
    <row r="12750" spans="36:36">
      <c r="AJ12750" s="182"/>
    </row>
    <row r="12751" spans="36:36">
      <c r="AJ12751" s="182"/>
    </row>
    <row r="12752" spans="36:36">
      <c r="AJ12752" s="182"/>
    </row>
    <row r="12753" spans="36:36">
      <c r="AJ12753" s="182"/>
    </row>
    <row r="12754" spans="36:36">
      <c r="AJ12754" s="182"/>
    </row>
    <row r="12755" spans="36:36">
      <c r="AJ12755" s="182"/>
    </row>
    <row r="12756" spans="36:36">
      <c r="AJ12756" s="182"/>
    </row>
    <row r="12757" spans="36:36">
      <c r="AJ12757" s="182"/>
    </row>
    <row r="12758" spans="36:36">
      <c r="AJ12758" s="182"/>
    </row>
    <row r="12759" spans="36:36">
      <c r="AJ12759" s="182"/>
    </row>
    <row r="12760" spans="36:36">
      <c r="AJ12760" s="182"/>
    </row>
    <row r="12761" spans="36:36">
      <c r="AJ12761" s="182"/>
    </row>
    <row r="12762" spans="36:36">
      <c r="AJ12762" s="182"/>
    </row>
    <row r="12763" spans="36:36">
      <c r="AJ12763" s="182"/>
    </row>
    <row r="12764" spans="36:36">
      <c r="AJ12764" s="182"/>
    </row>
    <row r="12765" spans="36:36">
      <c r="AJ12765" s="182"/>
    </row>
    <row r="12766" spans="36:36">
      <c r="AJ12766" s="182"/>
    </row>
    <row r="12767" spans="36:36">
      <c r="AJ12767" s="182"/>
    </row>
    <row r="12768" spans="36:36">
      <c r="AJ12768" s="182"/>
    </row>
    <row r="12769" spans="36:36">
      <c r="AJ12769" s="182"/>
    </row>
    <row r="12770" spans="36:36">
      <c r="AJ12770" s="182"/>
    </row>
    <row r="12771" spans="36:36">
      <c r="AJ12771" s="182"/>
    </row>
    <row r="12772" spans="36:36">
      <c r="AJ12772" s="182"/>
    </row>
    <row r="12773" spans="36:36">
      <c r="AJ12773" s="182"/>
    </row>
    <row r="12774" spans="36:36">
      <c r="AJ12774" s="182"/>
    </row>
    <row r="12775" spans="36:36">
      <c r="AJ12775" s="182"/>
    </row>
    <row r="12776" spans="36:36">
      <c r="AJ12776" s="182"/>
    </row>
    <row r="12777" spans="36:36">
      <c r="AJ12777" s="182"/>
    </row>
    <row r="12778" spans="36:36">
      <c r="AJ12778" s="182"/>
    </row>
    <row r="12779" spans="36:36">
      <c r="AJ12779" s="182"/>
    </row>
    <row r="12780" spans="36:36">
      <c r="AJ12780" s="182"/>
    </row>
    <row r="12781" spans="36:36">
      <c r="AJ12781" s="182"/>
    </row>
    <row r="12782" spans="36:36">
      <c r="AJ12782" s="182"/>
    </row>
    <row r="12783" spans="36:36">
      <c r="AJ12783" s="182"/>
    </row>
    <row r="12784" spans="36:36">
      <c r="AJ12784" s="182"/>
    </row>
    <row r="12785" spans="36:36">
      <c r="AJ12785" s="182"/>
    </row>
    <row r="12786" spans="36:36">
      <c r="AJ12786" s="182"/>
    </row>
    <row r="12787" spans="36:36">
      <c r="AJ12787" s="182"/>
    </row>
    <row r="12788" spans="36:36">
      <c r="AJ12788" s="182"/>
    </row>
    <row r="12789" spans="36:36">
      <c r="AJ12789" s="182"/>
    </row>
    <row r="12790" spans="36:36">
      <c r="AJ12790" s="182"/>
    </row>
    <row r="12791" spans="36:36">
      <c r="AJ12791" s="182"/>
    </row>
    <row r="12792" spans="36:36">
      <c r="AJ12792" s="182"/>
    </row>
    <row r="12793" spans="36:36">
      <c r="AJ12793" s="182"/>
    </row>
    <row r="12794" spans="36:36">
      <c r="AJ12794" s="182"/>
    </row>
    <row r="12795" spans="36:36">
      <c r="AJ12795" s="182"/>
    </row>
    <row r="12796" spans="36:36">
      <c r="AJ12796" s="182"/>
    </row>
    <row r="12797" spans="36:36">
      <c r="AJ12797" s="182"/>
    </row>
    <row r="12798" spans="36:36">
      <c r="AJ12798" s="182"/>
    </row>
    <row r="12799" spans="36:36">
      <c r="AJ12799" s="182"/>
    </row>
    <row r="12800" spans="36:36">
      <c r="AJ12800" s="182"/>
    </row>
    <row r="12801" spans="36:36">
      <c r="AJ12801" s="182"/>
    </row>
    <row r="12802" spans="36:36">
      <c r="AJ12802" s="182"/>
    </row>
    <row r="12803" spans="36:36">
      <c r="AJ12803" s="182"/>
    </row>
    <row r="12804" spans="36:36">
      <c r="AJ12804" s="182"/>
    </row>
    <row r="12805" spans="36:36">
      <c r="AJ12805" s="182"/>
    </row>
    <row r="12806" spans="36:36">
      <c r="AJ12806" s="182"/>
    </row>
    <row r="12807" spans="36:36">
      <c r="AJ12807" s="182"/>
    </row>
    <row r="12808" spans="36:36">
      <c r="AJ12808" s="182"/>
    </row>
    <row r="12809" spans="36:36">
      <c r="AJ12809" s="182"/>
    </row>
    <row r="12810" spans="36:36">
      <c r="AJ12810" s="182"/>
    </row>
    <row r="12811" spans="36:36">
      <c r="AJ12811" s="182"/>
    </row>
    <row r="12812" spans="36:36">
      <c r="AJ12812" s="182"/>
    </row>
    <row r="12813" spans="36:36">
      <c r="AJ12813" s="182"/>
    </row>
    <row r="12814" spans="36:36">
      <c r="AJ12814" s="182"/>
    </row>
    <row r="12815" spans="36:36">
      <c r="AJ12815" s="182"/>
    </row>
    <row r="12816" spans="36:36">
      <c r="AJ12816" s="182"/>
    </row>
    <row r="12817" spans="36:36">
      <c r="AJ12817" s="182"/>
    </row>
    <row r="12818" spans="36:36">
      <c r="AJ12818" s="182"/>
    </row>
    <row r="12819" spans="36:36">
      <c r="AJ12819" s="182"/>
    </row>
    <row r="12820" spans="36:36">
      <c r="AJ12820" s="182"/>
    </row>
    <row r="12821" spans="36:36">
      <c r="AJ12821" s="182"/>
    </row>
    <row r="12822" spans="36:36">
      <c r="AJ12822" s="182"/>
    </row>
    <row r="12823" spans="36:36">
      <c r="AJ12823" s="182"/>
    </row>
    <row r="12824" spans="36:36">
      <c r="AJ12824" s="182"/>
    </row>
    <row r="12825" spans="36:36">
      <c r="AJ12825" s="182"/>
    </row>
    <row r="12826" spans="36:36">
      <c r="AJ12826" s="182"/>
    </row>
    <row r="12827" spans="36:36">
      <c r="AJ12827" s="182"/>
    </row>
    <row r="12828" spans="36:36">
      <c r="AJ12828" s="182"/>
    </row>
    <row r="12829" spans="36:36">
      <c r="AJ12829" s="182"/>
    </row>
    <row r="12830" spans="36:36">
      <c r="AJ12830" s="182"/>
    </row>
    <row r="12831" spans="36:36">
      <c r="AJ12831" s="182"/>
    </row>
    <row r="12832" spans="36:36">
      <c r="AJ12832" s="182"/>
    </row>
    <row r="12833" spans="36:36">
      <c r="AJ12833" s="182"/>
    </row>
    <row r="12834" spans="36:36">
      <c r="AJ12834" s="182"/>
    </row>
    <row r="12835" spans="36:36">
      <c r="AJ12835" s="182"/>
    </row>
    <row r="12836" spans="36:36">
      <c r="AJ12836" s="182"/>
    </row>
    <row r="12837" spans="36:36">
      <c r="AJ12837" s="182"/>
    </row>
    <row r="12838" spans="36:36">
      <c r="AJ12838" s="182"/>
    </row>
    <row r="12839" spans="36:36">
      <c r="AJ12839" s="182"/>
    </row>
    <row r="12840" spans="36:36">
      <c r="AJ12840" s="182"/>
    </row>
    <row r="12841" spans="36:36">
      <c r="AJ12841" s="182"/>
    </row>
    <row r="12842" spans="36:36">
      <c r="AJ12842" s="182"/>
    </row>
    <row r="12843" spans="36:36">
      <c r="AJ12843" s="182"/>
    </row>
    <row r="12844" spans="36:36">
      <c r="AJ12844" s="182"/>
    </row>
    <row r="12845" spans="36:36">
      <c r="AJ12845" s="182"/>
    </row>
    <row r="12846" spans="36:36">
      <c r="AJ12846" s="182"/>
    </row>
    <row r="12847" spans="36:36">
      <c r="AJ12847" s="182"/>
    </row>
    <row r="12848" spans="36:36">
      <c r="AJ12848" s="182"/>
    </row>
    <row r="12849" spans="36:36">
      <c r="AJ12849" s="182"/>
    </row>
    <row r="12850" spans="36:36">
      <c r="AJ12850" s="182"/>
    </row>
    <row r="12851" spans="36:36">
      <c r="AJ12851" s="182"/>
    </row>
    <row r="12852" spans="36:36">
      <c r="AJ12852" s="182"/>
    </row>
    <row r="12853" spans="36:36">
      <c r="AJ12853" s="182"/>
    </row>
    <row r="12854" spans="36:36">
      <c r="AJ12854" s="182"/>
    </row>
    <row r="12855" spans="36:36">
      <c r="AJ12855" s="182"/>
    </row>
    <row r="12856" spans="36:36">
      <c r="AJ12856" s="182"/>
    </row>
    <row r="12857" spans="36:36">
      <c r="AJ12857" s="182"/>
    </row>
    <row r="12858" spans="36:36">
      <c r="AJ12858" s="182"/>
    </row>
    <row r="12859" spans="36:36">
      <c r="AJ12859" s="182"/>
    </row>
    <row r="12860" spans="36:36">
      <c r="AJ12860" s="182"/>
    </row>
    <row r="12861" spans="36:36">
      <c r="AJ12861" s="182"/>
    </row>
    <row r="12862" spans="36:36">
      <c r="AJ12862" s="182"/>
    </row>
    <row r="12863" spans="36:36">
      <c r="AJ12863" s="182"/>
    </row>
    <row r="12864" spans="36:36">
      <c r="AJ12864" s="182"/>
    </row>
    <row r="12865" spans="36:36">
      <c r="AJ12865" s="182"/>
    </row>
    <row r="12866" spans="36:36">
      <c r="AJ12866" s="182"/>
    </row>
    <row r="12867" spans="36:36">
      <c r="AJ12867" s="182"/>
    </row>
    <row r="12868" spans="36:36">
      <c r="AJ12868" s="182"/>
    </row>
    <row r="12869" spans="36:36">
      <c r="AJ12869" s="182"/>
    </row>
    <row r="12870" spans="36:36">
      <c r="AJ12870" s="182"/>
    </row>
    <row r="12871" spans="36:36">
      <c r="AJ12871" s="182"/>
    </row>
    <row r="12872" spans="36:36">
      <c r="AJ12872" s="182"/>
    </row>
    <row r="12873" spans="36:36">
      <c r="AJ12873" s="182"/>
    </row>
    <row r="12874" spans="36:36">
      <c r="AJ12874" s="182"/>
    </row>
    <row r="12875" spans="36:36">
      <c r="AJ12875" s="182"/>
    </row>
    <row r="12876" spans="36:36">
      <c r="AJ12876" s="182"/>
    </row>
    <row r="12877" spans="36:36">
      <c r="AJ12877" s="182"/>
    </row>
    <row r="12878" spans="36:36">
      <c r="AJ12878" s="182"/>
    </row>
    <row r="12879" spans="36:36">
      <c r="AJ12879" s="182"/>
    </row>
    <row r="12880" spans="36:36">
      <c r="AJ12880" s="182"/>
    </row>
    <row r="12881" spans="36:36">
      <c r="AJ12881" s="182"/>
    </row>
    <row r="12882" spans="36:36">
      <c r="AJ12882" s="182"/>
    </row>
    <row r="12883" spans="36:36">
      <c r="AJ12883" s="182"/>
    </row>
    <row r="12884" spans="36:36">
      <c r="AJ12884" s="182"/>
    </row>
    <row r="12885" spans="36:36">
      <c r="AJ12885" s="182"/>
    </row>
    <row r="12886" spans="36:36">
      <c r="AJ12886" s="182"/>
    </row>
    <row r="12887" spans="36:36">
      <c r="AJ12887" s="182"/>
    </row>
    <row r="12888" spans="36:36">
      <c r="AJ12888" s="182"/>
    </row>
    <row r="12889" spans="36:36">
      <c r="AJ12889" s="182"/>
    </row>
    <row r="12890" spans="36:36">
      <c r="AJ12890" s="182"/>
    </row>
    <row r="12891" spans="36:36">
      <c r="AJ12891" s="182"/>
    </row>
    <row r="12892" spans="36:36">
      <c r="AJ12892" s="182"/>
    </row>
    <row r="12893" spans="36:36">
      <c r="AJ12893" s="182"/>
    </row>
    <row r="12894" spans="36:36">
      <c r="AJ12894" s="182"/>
    </row>
    <row r="12895" spans="36:36">
      <c r="AJ12895" s="182"/>
    </row>
    <row r="12896" spans="36:36">
      <c r="AJ12896" s="182"/>
    </row>
    <row r="12897" spans="36:36">
      <c r="AJ12897" s="182"/>
    </row>
    <row r="12898" spans="36:36">
      <c r="AJ12898" s="182"/>
    </row>
    <row r="12899" spans="36:36">
      <c r="AJ12899" s="182"/>
    </row>
    <row r="12900" spans="36:36">
      <c r="AJ12900" s="182"/>
    </row>
    <row r="12901" spans="36:36">
      <c r="AJ12901" s="182"/>
    </row>
    <row r="12902" spans="36:36">
      <c r="AJ12902" s="182"/>
    </row>
    <row r="12903" spans="36:36">
      <c r="AJ12903" s="182"/>
    </row>
    <row r="12904" spans="36:36">
      <c r="AJ12904" s="182"/>
    </row>
    <row r="12905" spans="36:36">
      <c r="AJ12905" s="182"/>
    </row>
    <row r="12906" spans="36:36">
      <c r="AJ12906" s="182"/>
    </row>
    <row r="12907" spans="36:36">
      <c r="AJ12907" s="182"/>
    </row>
    <row r="12908" spans="36:36">
      <c r="AJ12908" s="182"/>
    </row>
    <row r="12909" spans="36:36">
      <c r="AJ12909" s="182"/>
    </row>
    <row r="12910" spans="36:36">
      <c r="AJ12910" s="182"/>
    </row>
    <row r="12911" spans="36:36">
      <c r="AJ12911" s="182"/>
    </row>
    <row r="12912" spans="36:36">
      <c r="AJ12912" s="182"/>
    </row>
    <row r="12913" spans="36:36">
      <c r="AJ12913" s="182"/>
    </row>
    <row r="12914" spans="36:36">
      <c r="AJ12914" s="182"/>
    </row>
    <row r="12915" spans="36:36">
      <c r="AJ12915" s="182"/>
    </row>
    <row r="12916" spans="36:36">
      <c r="AJ12916" s="182"/>
    </row>
    <row r="12917" spans="36:36">
      <c r="AJ12917" s="182"/>
    </row>
    <row r="12918" spans="36:36">
      <c r="AJ12918" s="182"/>
    </row>
    <row r="12919" spans="36:36">
      <c r="AJ12919" s="182"/>
    </row>
    <row r="12920" spans="36:36">
      <c r="AJ12920" s="182"/>
    </row>
    <row r="12921" spans="36:36">
      <c r="AJ12921" s="182"/>
    </row>
    <row r="12922" spans="36:36">
      <c r="AJ12922" s="182"/>
    </row>
    <row r="12923" spans="36:36">
      <c r="AJ12923" s="182"/>
    </row>
    <row r="12924" spans="36:36">
      <c r="AJ12924" s="182"/>
    </row>
    <row r="12925" spans="36:36">
      <c r="AJ12925" s="182"/>
    </row>
    <row r="12926" spans="36:36">
      <c r="AJ12926" s="182"/>
    </row>
    <row r="12927" spans="36:36">
      <c r="AJ12927" s="182"/>
    </row>
    <row r="12928" spans="36:36">
      <c r="AJ12928" s="182"/>
    </row>
    <row r="12929" spans="36:36">
      <c r="AJ12929" s="182"/>
    </row>
    <row r="12930" spans="36:36">
      <c r="AJ12930" s="182"/>
    </row>
    <row r="12931" spans="36:36">
      <c r="AJ12931" s="182"/>
    </row>
    <row r="12932" spans="36:36">
      <c r="AJ12932" s="182"/>
    </row>
    <row r="12933" spans="36:36">
      <c r="AJ12933" s="182"/>
    </row>
    <row r="12934" spans="36:36">
      <c r="AJ12934" s="182"/>
    </row>
    <row r="12935" spans="36:36">
      <c r="AJ12935" s="182"/>
    </row>
    <row r="12936" spans="36:36">
      <c r="AJ12936" s="182"/>
    </row>
    <row r="12937" spans="36:36">
      <c r="AJ12937" s="182"/>
    </row>
    <row r="12938" spans="36:36">
      <c r="AJ12938" s="182"/>
    </row>
    <row r="12939" spans="36:36">
      <c r="AJ12939" s="182"/>
    </row>
    <row r="12940" spans="36:36">
      <c r="AJ12940" s="182"/>
    </row>
    <row r="12941" spans="36:36">
      <c r="AJ12941" s="182"/>
    </row>
    <row r="12942" spans="36:36">
      <c r="AJ12942" s="182"/>
    </row>
    <row r="12943" spans="36:36">
      <c r="AJ12943" s="182"/>
    </row>
    <row r="12944" spans="36:36">
      <c r="AJ12944" s="182"/>
    </row>
    <row r="12945" spans="36:36">
      <c r="AJ12945" s="182"/>
    </row>
    <row r="12946" spans="36:36">
      <c r="AJ12946" s="182"/>
    </row>
    <row r="12947" spans="36:36">
      <c r="AJ12947" s="182"/>
    </row>
    <row r="12948" spans="36:36">
      <c r="AJ12948" s="182"/>
    </row>
    <row r="12949" spans="36:36">
      <c r="AJ12949" s="182"/>
    </row>
    <row r="12950" spans="36:36">
      <c r="AJ12950" s="182"/>
    </row>
    <row r="12951" spans="36:36">
      <c r="AJ12951" s="182"/>
    </row>
    <row r="12952" spans="36:36">
      <c r="AJ12952" s="182"/>
    </row>
    <row r="12953" spans="36:36">
      <c r="AJ12953" s="182"/>
    </row>
    <row r="12954" spans="36:36">
      <c r="AJ12954" s="182"/>
    </row>
    <row r="12955" spans="36:36">
      <c r="AJ12955" s="182"/>
    </row>
    <row r="12956" spans="36:36">
      <c r="AJ12956" s="182"/>
    </row>
    <row r="12957" spans="36:36">
      <c r="AJ12957" s="182"/>
    </row>
    <row r="12958" spans="36:36">
      <c r="AJ12958" s="182"/>
    </row>
    <row r="12959" spans="36:36">
      <c r="AJ12959" s="182"/>
    </row>
    <row r="12960" spans="36:36">
      <c r="AJ12960" s="182"/>
    </row>
    <row r="12961" spans="36:36">
      <c r="AJ12961" s="182"/>
    </row>
    <row r="12962" spans="36:36">
      <c r="AJ12962" s="182"/>
    </row>
    <row r="12963" spans="36:36">
      <c r="AJ12963" s="182"/>
    </row>
    <row r="12964" spans="36:36">
      <c r="AJ12964" s="182"/>
    </row>
    <row r="12965" spans="36:36">
      <c r="AJ12965" s="182"/>
    </row>
    <row r="12966" spans="36:36">
      <c r="AJ12966" s="182"/>
    </row>
    <row r="12967" spans="36:36">
      <c r="AJ12967" s="182"/>
    </row>
    <row r="12968" spans="36:36">
      <c r="AJ12968" s="182"/>
    </row>
    <row r="12969" spans="36:36">
      <c r="AJ12969" s="182"/>
    </row>
    <row r="12970" spans="36:36">
      <c r="AJ12970" s="182"/>
    </row>
    <row r="12971" spans="36:36">
      <c r="AJ12971" s="182"/>
    </row>
    <row r="12972" spans="36:36">
      <c r="AJ12972" s="182"/>
    </row>
    <row r="12973" spans="36:36">
      <c r="AJ12973" s="182"/>
    </row>
    <row r="12974" spans="36:36">
      <c r="AJ12974" s="182"/>
    </row>
    <row r="12975" spans="36:36">
      <c r="AJ12975" s="182"/>
    </row>
    <row r="12976" spans="36:36">
      <c r="AJ12976" s="182"/>
    </row>
    <row r="12977" spans="36:36">
      <c r="AJ12977" s="182"/>
    </row>
    <row r="12978" spans="36:36">
      <c r="AJ12978" s="182"/>
    </row>
    <row r="12979" spans="36:36">
      <c r="AJ12979" s="182"/>
    </row>
    <row r="12980" spans="36:36">
      <c r="AJ12980" s="182"/>
    </row>
    <row r="12981" spans="36:36">
      <c r="AJ12981" s="182"/>
    </row>
    <row r="12982" spans="36:36">
      <c r="AJ12982" s="182"/>
    </row>
    <row r="12983" spans="36:36">
      <c r="AJ12983" s="182"/>
    </row>
    <row r="12984" spans="36:36">
      <c r="AJ12984" s="182"/>
    </row>
    <row r="12985" spans="36:36">
      <c r="AJ12985" s="182"/>
    </row>
    <row r="12986" spans="36:36">
      <c r="AJ12986" s="182"/>
    </row>
    <row r="12987" spans="36:36">
      <c r="AJ12987" s="182"/>
    </row>
    <row r="12988" spans="36:36">
      <c r="AJ12988" s="182"/>
    </row>
    <row r="12989" spans="36:36">
      <c r="AJ12989" s="182"/>
    </row>
    <row r="12990" spans="36:36">
      <c r="AJ12990" s="182"/>
    </row>
    <row r="12991" spans="36:36">
      <c r="AJ12991" s="182"/>
    </row>
    <row r="12992" spans="36:36">
      <c r="AJ12992" s="182"/>
    </row>
    <row r="12993" spans="36:36">
      <c r="AJ12993" s="182"/>
    </row>
    <row r="12994" spans="36:36">
      <c r="AJ12994" s="182"/>
    </row>
    <row r="12995" spans="36:36">
      <c r="AJ12995" s="182"/>
    </row>
    <row r="12996" spans="36:36">
      <c r="AJ12996" s="182"/>
    </row>
    <row r="12997" spans="36:36">
      <c r="AJ12997" s="182"/>
    </row>
    <row r="12998" spans="36:36">
      <c r="AJ12998" s="182"/>
    </row>
    <row r="12999" spans="36:36">
      <c r="AJ12999" s="182"/>
    </row>
    <row r="13000" spans="36:36">
      <c r="AJ13000" s="182"/>
    </row>
    <row r="13001" spans="36:36">
      <c r="AJ13001" s="182"/>
    </row>
    <row r="13002" spans="36:36">
      <c r="AJ13002" s="182"/>
    </row>
    <row r="13003" spans="36:36">
      <c r="AJ13003" s="182"/>
    </row>
    <row r="13004" spans="36:36">
      <c r="AJ13004" s="182"/>
    </row>
    <row r="13005" spans="36:36">
      <c r="AJ13005" s="182"/>
    </row>
    <row r="13006" spans="36:36">
      <c r="AJ13006" s="182"/>
    </row>
    <row r="13007" spans="36:36">
      <c r="AJ13007" s="182"/>
    </row>
    <row r="13008" spans="36:36">
      <c r="AJ13008" s="182"/>
    </row>
    <row r="13009" spans="36:36">
      <c r="AJ13009" s="182"/>
    </row>
    <row r="13010" spans="36:36">
      <c r="AJ13010" s="182"/>
    </row>
    <row r="13011" spans="36:36">
      <c r="AJ13011" s="182"/>
    </row>
    <row r="13012" spans="36:36">
      <c r="AJ13012" s="182"/>
    </row>
    <row r="13013" spans="36:36">
      <c r="AJ13013" s="182"/>
    </row>
    <row r="13014" spans="36:36">
      <c r="AJ13014" s="182"/>
    </row>
    <row r="13015" spans="36:36">
      <c r="AJ13015" s="182"/>
    </row>
    <row r="13016" spans="36:36">
      <c r="AJ13016" s="182"/>
    </row>
    <row r="13017" spans="36:36">
      <c r="AJ13017" s="182"/>
    </row>
    <row r="13018" spans="36:36">
      <c r="AJ13018" s="182"/>
    </row>
    <row r="13019" spans="36:36">
      <c r="AJ13019" s="182"/>
    </row>
    <row r="13020" spans="36:36">
      <c r="AJ13020" s="182"/>
    </row>
    <row r="13021" spans="36:36">
      <c r="AJ13021" s="182"/>
    </row>
    <row r="13022" spans="36:36">
      <c r="AJ13022" s="182"/>
    </row>
    <row r="13023" spans="36:36">
      <c r="AJ13023" s="182"/>
    </row>
    <row r="13024" spans="36:36">
      <c r="AJ13024" s="182"/>
    </row>
    <row r="13025" spans="36:36">
      <c r="AJ13025" s="182"/>
    </row>
    <row r="13026" spans="36:36">
      <c r="AJ13026" s="182"/>
    </row>
    <row r="13027" spans="36:36">
      <c r="AJ13027" s="182"/>
    </row>
    <row r="13028" spans="36:36">
      <c r="AJ13028" s="182"/>
    </row>
    <row r="13029" spans="36:36">
      <c r="AJ13029" s="182"/>
    </row>
    <row r="13030" spans="36:36">
      <c r="AJ13030" s="182"/>
    </row>
    <row r="13031" spans="36:36">
      <c r="AJ13031" s="182"/>
    </row>
    <row r="13032" spans="36:36">
      <c r="AJ13032" s="182"/>
    </row>
    <row r="13033" spans="36:36">
      <c r="AJ13033" s="182"/>
    </row>
    <row r="13034" spans="36:36">
      <c r="AJ13034" s="182"/>
    </row>
    <row r="13035" spans="36:36">
      <c r="AJ13035" s="182"/>
    </row>
    <row r="13036" spans="36:36">
      <c r="AJ13036" s="182"/>
    </row>
    <row r="13037" spans="36:36">
      <c r="AJ13037" s="182"/>
    </row>
    <row r="13038" spans="36:36">
      <c r="AJ13038" s="182"/>
    </row>
    <row r="13039" spans="36:36">
      <c r="AJ13039" s="182"/>
    </row>
    <row r="13040" spans="36:36">
      <c r="AJ13040" s="182"/>
    </row>
    <row r="13041" spans="36:36">
      <c r="AJ13041" s="182"/>
    </row>
    <row r="13042" spans="36:36">
      <c r="AJ13042" s="182"/>
    </row>
    <row r="13043" spans="36:36">
      <c r="AJ13043" s="182"/>
    </row>
    <row r="13044" spans="36:36">
      <c r="AJ13044" s="182"/>
    </row>
    <row r="13045" spans="36:36">
      <c r="AJ13045" s="182"/>
    </row>
    <row r="13046" spans="36:36">
      <c r="AJ13046" s="182"/>
    </row>
    <row r="13047" spans="36:36">
      <c r="AJ13047" s="182"/>
    </row>
    <row r="13048" spans="36:36">
      <c r="AJ13048" s="182"/>
    </row>
    <row r="13049" spans="36:36">
      <c r="AJ13049" s="182"/>
    </row>
    <row r="13050" spans="36:36">
      <c r="AJ13050" s="182"/>
    </row>
    <row r="13051" spans="36:36">
      <c r="AJ13051" s="182"/>
    </row>
    <row r="13052" spans="36:36">
      <c r="AJ13052" s="182"/>
    </row>
    <row r="13053" spans="36:36">
      <c r="AJ13053" s="182"/>
    </row>
    <row r="13054" spans="36:36">
      <c r="AJ13054" s="182"/>
    </row>
    <row r="13055" spans="36:36">
      <c r="AJ13055" s="182"/>
    </row>
    <row r="13056" spans="36:36">
      <c r="AJ13056" s="182"/>
    </row>
    <row r="13057" spans="36:36">
      <c r="AJ13057" s="182"/>
    </row>
    <row r="13058" spans="36:36">
      <c r="AJ13058" s="182"/>
    </row>
    <row r="13059" spans="36:36">
      <c r="AJ13059" s="182"/>
    </row>
    <row r="13060" spans="36:36">
      <c r="AJ13060" s="182"/>
    </row>
    <row r="13061" spans="36:36">
      <c r="AJ13061" s="182"/>
    </row>
    <row r="13062" spans="36:36">
      <c r="AJ13062" s="182"/>
    </row>
    <row r="13063" spans="36:36">
      <c r="AJ13063" s="182"/>
    </row>
    <row r="13064" spans="36:36">
      <c r="AJ13064" s="182"/>
    </row>
    <row r="13065" spans="36:36">
      <c r="AJ13065" s="182"/>
    </row>
    <row r="13066" spans="36:36">
      <c r="AJ13066" s="182"/>
    </row>
    <row r="13067" spans="36:36">
      <c r="AJ13067" s="182"/>
    </row>
    <row r="13068" spans="36:36">
      <c r="AJ13068" s="182"/>
    </row>
    <row r="13069" spans="36:36">
      <c r="AJ13069" s="182"/>
    </row>
    <row r="13070" spans="36:36">
      <c r="AJ13070" s="182"/>
    </row>
    <row r="13071" spans="36:36">
      <c r="AJ13071" s="182"/>
    </row>
    <row r="13072" spans="36:36">
      <c r="AJ13072" s="182"/>
    </row>
    <row r="13073" spans="36:36">
      <c r="AJ13073" s="182"/>
    </row>
    <row r="13074" spans="36:36">
      <c r="AJ13074" s="182"/>
    </row>
    <row r="13075" spans="36:36">
      <c r="AJ13075" s="182"/>
    </row>
    <row r="13076" spans="36:36">
      <c r="AJ13076" s="182"/>
    </row>
    <row r="13077" spans="36:36">
      <c r="AJ13077" s="182"/>
    </row>
    <row r="13078" spans="36:36">
      <c r="AJ13078" s="182"/>
    </row>
    <row r="13079" spans="36:36">
      <c r="AJ13079" s="182"/>
    </row>
    <row r="13080" spans="36:36">
      <c r="AJ13080" s="182"/>
    </row>
    <row r="13081" spans="36:36">
      <c r="AJ13081" s="182"/>
    </row>
    <row r="13082" spans="36:36">
      <c r="AJ13082" s="182"/>
    </row>
    <row r="13083" spans="36:36">
      <c r="AJ13083" s="182"/>
    </row>
    <row r="13084" spans="36:36">
      <c r="AJ13084" s="182"/>
    </row>
    <row r="13085" spans="36:36">
      <c r="AJ13085" s="182"/>
    </row>
    <row r="13086" spans="36:36">
      <c r="AJ13086" s="182"/>
    </row>
    <row r="13087" spans="36:36">
      <c r="AJ13087" s="182"/>
    </row>
    <row r="13088" spans="36:36">
      <c r="AJ13088" s="182"/>
    </row>
    <row r="13089" spans="36:36">
      <c r="AJ13089" s="182"/>
    </row>
    <row r="13090" spans="36:36">
      <c r="AJ13090" s="182"/>
    </row>
    <row r="13091" spans="36:36">
      <c r="AJ13091" s="182"/>
    </row>
    <row r="13092" spans="36:36">
      <c r="AJ13092" s="182"/>
    </row>
    <row r="13093" spans="36:36">
      <c r="AJ13093" s="182"/>
    </row>
    <row r="13094" spans="36:36">
      <c r="AJ13094" s="182"/>
    </row>
    <row r="13095" spans="36:36">
      <c r="AJ13095" s="182"/>
    </row>
    <row r="13096" spans="36:36">
      <c r="AJ13096" s="182"/>
    </row>
    <row r="13097" spans="36:36">
      <c r="AJ13097" s="182"/>
    </row>
    <row r="13098" spans="36:36">
      <c r="AJ13098" s="182"/>
    </row>
    <row r="13099" spans="36:36">
      <c r="AJ13099" s="182"/>
    </row>
    <row r="13100" spans="36:36">
      <c r="AJ13100" s="182"/>
    </row>
    <row r="13101" spans="36:36">
      <c r="AJ13101" s="182"/>
    </row>
    <row r="13102" spans="36:36">
      <c r="AJ13102" s="182"/>
    </row>
    <row r="13103" spans="36:36">
      <c r="AJ13103" s="182"/>
    </row>
    <row r="13104" spans="36:36">
      <c r="AJ13104" s="182"/>
    </row>
    <row r="13105" spans="36:36">
      <c r="AJ13105" s="182"/>
    </row>
    <row r="13106" spans="36:36">
      <c r="AJ13106" s="182"/>
    </row>
    <row r="13107" spans="36:36">
      <c r="AJ13107" s="182"/>
    </row>
    <row r="13108" spans="36:36">
      <c r="AJ13108" s="182"/>
    </row>
    <row r="13109" spans="36:36">
      <c r="AJ13109" s="182"/>
    </row>
    <row r="13110" spans="36:36">
      <c r="AJ13110" s="182"/>
    </row>
    <row r="13111" spans="36:36">
      <c r="AJ13111" s="182"/>
    </row>
    <row r="13112" spans="36:36">
      <c r="AJ13112" s="182"/>
    </row>
    <row r="13113" spans="36:36">
      <c r="AJ13113" s="182"/>
    </row>
    <row r="13114" spans="36:36">
      <c r="AJ13114" s="182"/>
    </row>
    <row r="13115" spans="36:36">
      <c r="AJ13115" s="182"/>
    </row>
    <row r="13116" spans="36:36">
      <c r="AJ13116" s="182"/>
    </row>
    <row r="13117" spans="36:36">
      <c r="AJ13117" s="182"/>
    </row>
    <row r="13118" spans="36:36">
      <c r="AJ13118" s="182"/>
    </row>
    <row r="13119" spans="36:36">
      <c r="AJ13119" s="182"/>
    </row>
    <row r="13120" spans="36:36">
      <c r="AJ13120" s="182"/>
    </row>
    <row r="13121" spans="36:36">
      <c r="AJ13121" s="182"/>
    </row>
    <row r="13122" spans="36:36">
      <c r="AJ13122" s="182"/>
    </row>
    <row r="13123" spans="36:36">
      <c r="AJ13123" s="182"/>
    </row>
    <row r="13124" spans="36:36">
      <c r="AJ13124" s="182"/>
    </row>
    <row r="13125" spans="36:36">
      <c r="AJ13125" s="182"/>
    </row>
    <row r="13126" spans="36:36">
      <c r="AJ13126" s="182"/>
    </row>
    <row r="13127" spans="36:36">
      <c r="AJ13127" s="182"/>
    </row>
    <row r="13128" spans="36:36">
      <c r="AJ13128" s="182"/>
    </row>
    <row r="13129" spans="36:36">
      <c r="AJ13129" s="182"/>
    </row>
    <row r="13130" spans="36:36">
      <c r="AJ13130" s="182"/>
    </row>
    <row r="13131" spans="36:36">
      <c r="AJ13131" s="182"/>
    </row>
    <row r="13132" spans="36:36">
      <c r="AJ13132" s="182"/>
    </row>
    <row r="13133" spans="36:36">
      <c r="AJ13133" s="182"/>
    </row>
    <row r="13134" spans="36:36">
      <c r="AJ13134" s="182"/>
    </row>
    <row r="13135" spans="36:36">
      <c r="AJ13135" s="182"/>
    </row>
    <row r="13136" spans="36:36">
      <c r="AJ13136" s="182"/>
    </row>
    <row r="13137" spans="36:36">
      <c r="AJ13137" s="182"/>
    </row>
    <row r="13138" spans="36:36">
      <c r="AJ13138" s="182"/>
    </row>
    <row r="13139" spans="36:36">
      <c r="AJ13139" s="182"/>
    </row>
    <row r="13140" spans="36:36">
      <c r="AJ13140" s="182"/>
    </row>
    <row r="13141" spans="36:36">
      <c r="AJ13141" s="182"/>
    </row>
    <row r="13142" spans="36:36">
      <c r="AJ13142" s="182"/>
    </row>
    <row r="13143" spans="36:36">
      <c r="AJ13143" s="182"/>
    </row>
    <row r="13144" spans="36:36">
      <c r="AJ13144" s="182"/>
    </row>
    <row r="13145" spans="36:36">
      <c r="AJ13145" s="182"/>
    </row>
    <row r="13146" spans="36:36">
      <c r="AJ13146" s="182"/>
    </row>
    <row r="13147" spans="36:36">
      <c r="AJ13147" s="182"/>
    </row>
    <row r="13148" spans="36:36">
      <c r="AJ13148" s="182"/>
    </row>
    <row r="13149" spans="36:36">
      <c r="AJ13149" s="182"/>
    </row>
    <row r="13150" spans="36:36">
      <c r="AJ13150" s="182"/>
    </row>
    <row r="13151" spans="36:36">
      <c r="AJ13151" s="182"/>
    </row>
    <row r="13152" spans="36:36">
      <c r="AJ13152" s="182"/>
    </row>
    <row r="13153" spans="36:36">
      <c r="AJ13153" s="182"/>
    </row>
    <row r="13154" spans="36:36">
      <c r="AJ13154" s="182"/>
    </row>
    <row r="13155" spans="36:36">
      <c r="AJ13155" s="182"/>
    </row>
    <row r="13156" spans="36:36">
      <c r="AJ13156" s="182"/>
    </row>
    <row r="13157" spans="36:36">
      <c r="AJ13157" s="182"/>
    </row>
    <row r="13158" spans="36:36">
      <c r="AJ13158" s="182"/>
    </row>
    <row r="13159" spans="36:36">
      <c r="AJ13159" s="182"/>
    </row>
    <row r="13160" spans="36:36">
      <c r="AJ13160" s="182"/>
    </row>
    <row r="13161" spans="36:36">
      <c r="AJ13161" s="182"/>
    </row>
    <row r="13162" spans="36:36">
      <c r="AJ13162" s="182"/>
    </row>
    <row r="13163" spans="36:36">
      <c r="AJ13163" s="182"/>
    </row>
    <row r="13164" spans="36:36">
      <c r="AJ13164" s="182"/>
    </row>
    <row r="13165" spans="36:36">
      <c r="AJ13165" s="182"/>
    </row>
    <row r="13166" spans="36:36">
      <c r="AJ13166" s="182"/>
    </row>
    <row r="13167" spans="36:36">
      <c r="AJ13167" s="182"/>
    </row>
    <row r="13168" spans="36:36">
      <c r="AJ13168" s="182"/>
    </row>
    <row r="13169" spans="36:36">
      <c r="AJ13169" s="182"/>
    </row>
    <row r="13170" spans="36:36">
      <c r="AJ13170" s="182"/>
    </row>
    <row r="13171" spans="36:36">
      <c r="AJ13171" s="182"/>
    </row>
    <row r="13172" spans="36:36">
      <c r="AJ13172" s="182"/>
    </row>
    <row r="13173" spans="36:36">
      <c r="AJ13173" s="182"/>
    </row>
    <row r="13174" spans="36:36">
      <c r="AJ13174" s="182"/>
    </row>
    <row r="13175" spans="36:36">
      <c r="AJ13175" s="182"/>
    </row>
    <row r="13176" spans="36:36">
      <c r="AJ13176" s="182"/>
    </row>
    <row r="13177" spans="36:36">
      <c r="AJ13177" s="182"/>
    </row>
    <row r="13178" spans="36:36">
      <c r="AJ13178" s="182"/>
    </row>
    <row r="13179" spans="36:36">
      <c r="AJ13179" s="182"/>
    </row>
    <row r="13180" spans="36:36">
      <c r="AJ13180" s="182"/>
    </row>
    <row r="13181" spans="36:36">
      <c r="AJ13181" s="182"/>
    </row>
    <row r="13182" spans="36:36">
      <c r="AJ13182" s="182"/>
    </row>
    <row r="13183" spans="36:36">
      <c r="AJ13183" s="182"/>
    </row>
    <row r="13184" spans="36:36">
      <c r="AJ13184" s="182"/>
    </row>
    <row r="13185" spans="36:36">
      <c r="AJ13185" s="182"/>
    </row>
    <row r="13186" spans="36:36">
      <c r="AJ13186" s="182"/>
    </row>
    <row r="13187" spans="36:36">
      <c r="AJ13187" s="182"/>
    </row>
    <row r="13188" spans="36:36">
      <c r="AJ13188" s="182"/>
    </row>
    <row r="13189" spans="36:36">
      <c r="AJ13189" s="182"/>
    </row>
    <row r="13190" spans="36:36">
      <c r="AJ13190" s="182"/>
    </row>
    <row r="13191" spans="36:36">
      <c r="AJ13191" s="182"/>
    </row>
    <row r="13192" spans="36:36">
      <c r="AJ13192" s="182"/>
    </row>
    <row r="13193" spans="36:36">
      <c r="AJ13193" s="182"/>
    </row>
    <row r="13194" spans="36:36">
      <c r="AJ13194" s="182"/>
    </row>
    <row r="13195" spans="36:36">
      <c r="AJ13195" s="182"/>
    </row>
    <row r="13196" spans="36:36">
      <c r="AJ13196" s="182"/>
    </row>
    <row r="13197" spans="36:36">
      <c r="AJ13197" s="182"/>
    </row>
    <row r="13198" spans="36:36">
      <c r="AJ13198" s="182"/>
    </row>
    <row r="13199" spans="36:36">
      <c r="AJ13199" s="182"/>
    </row>
    <row r="13200" spans="36:36">
      <c r="AJ13200" s="182"/>
    </row>
    <row r="13201" spans="36:36">
      <c r="AJ13201" s="182"/>
    </row>
    <row r="13202" spans="36:36">
      <c r="AJ13202" s="182"/>
    </row>
    <row r="13203" spans="36:36">
      <c r="AJ13203" s="182"/>
    </row>
    <row r="13204" spans="36:36">
      <c r="AJ13204" s="182"/>
    </row>
    <row r="13205" spans="36:36">
      <c r="AJ13205" s="182"/>
    </row>
    <row r="13206" spans="36:36">
      <c r="AJ13206" s="182"/>
    </row>
    <row r="13207" spans="36:36">
      <c r="AJ13207" s="182"/>
    </row>
    <row r="13208" spans="36:36">
      <c r="AJ13208" s="182"/>
    </row>
    <row r="13209" spans="36:36">
      <c r="AJ13209" s="182"/>
    </row>
    <row r="13210" spans="36:36">
      <c r="AJ13210" s="182"/>
    </row>
    <row r="13211" spans="36:36">
      <c r="AJ13211" s="182"/>
    </row>
    <row r="13212" spans="36:36">
      <c r="AJ13212" s="182"/>
    </row>
    <row r="13213" spans="36:36">
      <c r="AJ13213" s="182"/>
    </row>
    <row r="13214" spans="36:36">
      <c r="AJ13214" s="182"/>
    </row>
    <row r="13215" spans="36:36">
      <c r="AJ13215" s="182"/>
    </row>
    <row r="13216" spans="36:36">
      <c r="AJ13216" s="182"/>
    </row>
    <row r="13217" spans="36:36">
      <c r="AJ13217" s="182"/>
    </row>
    <row r="13218" spans="36:36">
      <c r="AJ13218" s="182"/>
    </row>
    <row r="13219" spans="36:36">
      <c r="AJ13219" s="182"/>
    </row>
    <row r="13220" spans="36:36">
      <c r="AJ13220" s="182"/>
    </row>
    <row r="13221" spans="36:36">
      <c r="AJ13221" s="182"/>
    </row>
    <row r="13222" spans="36:36">
      <c r="AJ13222" s="182"/>
    </row>
    <row r="13223" spans="36:36">
      <c r="AJ13223" s="182"/>
    </row>
    <row r="13224" spans="36:36">
      <c r="AJ13224" s="182"/>
    </row>
    <row r="13225" spans="36:36">
      <c r="AJ13225" s="182"/>
    </row>
    <row r="13226" spans="36:36">
      <c r="AJ13226" s="182"/>
    </row>
    <row r="13227" spans="36:36">
      <c r="AJ13227" s="182"/>
    </row>
    <row r="13228" spans="36:36">
      <c r="AJ13228" s="182"/>
    </row>
    <row r="13229" spans="36:36">
      <c r="AJ13229" s="182"/>
    </row>
    <row r="13230" spans="36:36">
      <c r="AJ13230" s="182"/>
    </row>
    <row r="13231" spans="36:36">
      <c r="AJ13231" s="182"/>
    </row>
    <row r="13232" spans="36:36">
      <c r="AJ13232" s="182"/>
    </row>
    <row r="13233" spans="36:36">
      <c r="AJ13233" s="182"/>
    </row>
    <row r="13234" spans="36:36">
      <c r="AJ13234" s="182"/>
    </row>
    <row r="13235" spans="36:36">
      <c r="AJ13235" s="182"/>
    </row>
    <row r="13236" spans="36:36">
      <c r="AJ13236" s="182"/>
    </row>
    <row r="13237" spans="36:36">
      <c r="AJ13237" s="182"/>
    </row>
    <row r="13238" spans="36:36">
      <c r="AJ13238" s="182"/>
    </row>
    <row r="13239" spans="36:36">
      <c r="AJ13239" s="182"/>
    </row>
    <row r="13240" spans="36:36">
      <c r="AJ13240" s="182"/>
    </row>
    <row r="13241" spans="36:36">
      <c r="AJ13241" s="182"/>
    </row>
    <row r="13242" spans="36:36">
      <c r="AJ13242" s="182"/>
    </row>
    <row r="13243" spans="36:36">
      <c r="AJ13243" s="182"/>
    </row>
    <row r="13244" spans="36:36">
      <c r="AJ13244" s="182"/>
    </row>
    <row r="13245" spans="36:36">
      <c r="AJ13245" s="182"/>
    </row>
    <row r="13246" spans="36:36">
      <c r="AJ13246" s="182"/>
    </row>
    <row r="13247" spans="36:36">
      <c r="AJ13247" s="182"/>
    </row>
    <row r="13248" spans="36:36">
      <c r="AJ13248" s="182"/>
    </row>
    <row r="13249" spans="36:36">
      <c r="AJ13249" s="182"/>
    </row>
    <row r="13250" spans="36:36">
      <c r="AJ13250" s="182"/>
    </row>
    <row r="13251" spans="36:36">
      <c r="AJ13251" s="182"/>
    </row>
    <row r="13252" spans="36:36">
      <c r="AJ13252" s="182"/>
    </row>
    <row r="13253" spans="36:36">
      <c r="AJ13253" s="182"/>
    </row>
    <row r="13254" spans="36:36">
      <c r="AJ13254" s="182"/>
    </row>
    <row r="13255" spans="36:36">
      <c r="AJ13255" s="182"/>
    </row>
    <row r="13256" spans="36:36">
      <c r="AJ13256" s="182"/>
    </row>
    <row r="13257" spans="36:36">
      <c r="AJ13257" s="182"/>
    </row>
    <row r="13258" spans="36:36">
      <c r="AJ13258" s="182"/>
    </row>
    <row r="13259" spans="36:36">
      <c r="AJ13259" s="182"/>
    </row>
    <row r="13260" spans="36:36">
      <c r="AJ13260" s="182"/>
    </row>
    <row r="13261" spans="36:36">
      <c r="AJ13261" s="182"/>
    </row>
    <row r="13262" spans="36:36">
      <c r="AJ13262" s="182"/>
    </row>
    <row r="13263" spans="36:36">
      <c r="AJ13263" s="182"/>
    </row>
    <row r="13264" spans="36:36">
      <c r="AJ13264" s="182"/>
    </row>
    <row r="13265" spans="36:36">
      <c r="AJ13265" s="182"/>
    </row>
    <row r="13266" spans="36:36">
      <c r="AJ13266" s="182"/>
    </row>
    <row r="13267" spans="36:36">
      <c r="AJ13267" s="182"/>
    </row>
    <row r="13268" spans="36:36">
      <c r="AJ13268" s="182"/>
    </row>
    <row r="13269" spans="36:36">
      <c r="AJ13269" s="182"/>
    </row>
    <row r="13270" spans="36:36">
      <c r="AJ13270" s="182"/>
    </row>
    <row r="13271" spans="36:36">
      <c r="AJ13271" s="182"/>
    </row>
    <row r="13272" spans="36:36">
      <c r="AJ13272" s="182"/>
    </row>
    <row r="13273" spans="36:36">
      <c r="AJ13273" s="182"/>
    </row>
    <row r="13274" spans="36:36">
      <c r="AJ13274" s="182"/>
    </row>
    <row r="13275" spans="36:36">
      <c r="AJ13275" s="182"/>
    </row>
    <row r="13276" spans="36:36">
      <c r="AJ13276" s="182"/>
    </row>
    <row r="13277" spans="36:36">
      <c r="AJ13277" s="182"/>
    </row>
    <row r="13278" spans="36:36">
      <c r="AJ13278" s="182"/>
    </row>
    <row r="13279" spans="36:36">
      <c r="AJ13279" s="182"/>
    </row>
    <row r="13280" spans="36:36">
      <c r="AJ13280" s="182"/>
    </row>
    <row r="13281" spans="36:36">
      <c r="AJ13281" s="182"/>
    </row>
    <row r="13282" spans="36:36">
      <c r="AJ13282" s="182"/>
    </row>
    <row r="13283" spans="36:36">
      <c r="AJ13283" s="182"/>
    </row>
    <row r="13284" spans="36:36">
      <c r="AJ13284" s="182"/>
    </row>
    <row r="13285" spans="36:36">
      <c r="AJ13285" s="182"/>
    </row>
    <row r="13286" spans="36:36">
      <c r="AJ13286" s="182"/>
    </row>
    <row r="13287" spans="36:36">
      <c r="AJ13287" s="182"/>
    </row>
    <row r="13288" spans="36:36">
      <c r="AJ13288" s="182"/>
    </row>
    <row r="13289" spans="36:36">
      <c r="AJ13289" s="182"/>
    </row>
    <row r="13290" spans="36:36">
      <c r="AJ13290" s="182"/>
    </row>
    <row r="13291" spans="36:36">
      <c r="AJ13291" s="182"/>
    </row>
    <row r="13292" spans="36:36">
      <c r="AJ13292" s="182"/>
    </row>
    <row r="13293" spans="36:36">
      <c r="AJ13293" s="182"/>
    </row>
    <row r="13294" spans="36:36">
      <c r="AJ13294" s="182"/>
    </row>
    <row r="13295" spans="36:36">
      <c r="AJ13295" s="182"/>
    </row>
    <row r="13296" spans="36:36">
      <c r="AJ13296" s="182"/>
    </row>
    <row r="13297" spans="36:36">
      <c r="AJ13297" s="182"/>
    </row>
    <row r="13298" spans="36:36">
      <c r="AJ13298" s="182"/>
    </row>
    <row r="13299" spans="36:36">
      <c r="AJ13299" s="182"/>
    </row>
    <row r="13300" spans="36:36">
      <c r="AJ13300" s="182"/>
    </row>
    <row r="13301" spans="36:36">
      <c r="AJ13301" s="182"/>
    </row>
    <row r="13302" spans="36:36">
      <c r="AJ13302" s="182"/>
    </row>
    <row r="13303" spans="36:36">
      <c r="AJ13303" s="182"/>
    </row>
    <row r="13304" spans="36:36">
      <c r="AJ13304" s="182"/>
    </row>
    <row r="13305" spans="36:36">
      <c r="AJ13305" s="182"/>
    </row>
    <row r="13306" spans="36:36">
      <c r="AJ13306" s="182"/>
    </row>
    <row r="13307" spans="36:36">
      <c r="AJ13307" s="182"/>
    </row>
    <row r="13308" spans="36:36">
      <c r="AJ13308" s="182"/>
    </row>
    <row r="13309" spans="36:36">
      <c r="AJ13309" s="182"/>
    </row>
    <row r="13310" spans="36:36">
      <c r="AJ13310" s="182"/>
    </row>
    <row r="13311" spans="36:36">
      <c r="AJ13311" s="182"/>
    </row>
    <row r="13312" spans="36:36">
      <c r="AJ13312" s="182"/>
    </row>
    <row r="13313" spans="36:36">
      <c r="AJ13313" s="182"/>
    </row>
    <row r="13314" spans="36:36">
      <c r="AJ13314" s="182"/>
    </row>
    <row r="13315" spans="36:36">
      <c r="AJ13315" s="182"/>
    </row>
    <row r="13316" spans="36:36">
      <c r="AJ13316" s="182"/>
    </row>
    <row r="13317" spans="36:36">
      <c r="AJ13317" s="182"/>
    </row>
    <row r="13318" spans="36:36">
      <c r="AJ13318" s="182"/>
    </row>
    <row r="13319" spans="36:36">
      <c r="AJ13319" s="182"/>
    </row>
    <row r="13320" spans="36:36">
      <c r="AJ13320" s="182"/>
    </row>
    <row r="13321" spans="36:36">
      <c r="AJ13321" s="182"/>
    </row>
    <row r="13322" spans="36:36">
      <c r="AJ13322" s="182"/>
    </row>
    <row r="13323" spans="36:36">
      <c r="AJ13323" s="182"/>
    </row>
    <row r="13324" spans="36:36">
      <c r="AJ13324" s="182"/>
    </row>
    <row r="13325" spans="36:36">
      <c r="AJ13325" s="182"/>
    </row>
    <row r="13326" spans="36:36">
      <c r="AJ13326" s="182"/>
    </row>
    <row r="13327" spans="36:36">
      <c r="AJ13327" s="182"/>
    </row>
    <row r="13328" spans="36:36">
      <c r="AJ13328" s="182"/>
    </row>
    <row r="13329" spans="36:36">
      <c r="AJ13329" s="182"/>
    </row>
    <row r="13330" spans="36:36">
      <c r="AJ13330" s="182"/>
    </row>
    <row r="13331" spans="36:36">
      <c r="AJ13331" s="182"/>
    </row>
    <row r="13332" spans="36:36">
      <c r="AJ13332" s="182"/>
    </row>
    <row r="13333" spans="36:36">
      <c r="AJ13333" s="182"/>
    </row>
    <row r="13334" spans="36:36">
      <c r="AJ13334" s="182"/>
    </row>
    <row r="13335" spans="36:36">
      <c r="AJ13335" s="182"/>
    </row>
    <row r="13336" spans="36:36">
      <c r="AJ13336" s="182"/>
    </row>
    <row r="13337" spans="36:36">
      <c r="AJ13337" s="182"/>
    </row>
    <row r="13338" spans="36:36">
      <c r="AJ13338" s="182"/>
    </row>
    <row r="13339" spans="36:36">
      <c r="AJ13339" s="182"/>
    </row>
    <row r="13340" spans="36:36">
      <c r="AJ13340" s="182"/>
    </row>
    <row r="13341" spans="36:36">
      <c r="AJ13341" s="182"/>
    </row>
    <row r="13342" spans="36:36">
      <c r="AJ13342" s="182"/>
    </row>
    <row r="13343" spans="36:36">
      <c r="AJ13343" s="182"/>
    </row>
    <row r="13344" spans="36:36">
      <c r="AJ13344" s="182"/>
    </row>
    <row r="13345" spans="36:36">
      <c r="AJ13345" s="182"/>
    </row>
    <row r="13346" spans="36:36">
      <c r="AJ13346" s="182"/>
    </row>
    <row r="13347" spans="36:36">
      <c r="AJ13347" s="182"/>
    </row>
    <row r="13348" spans="36:36">
      <c r="AJ13348" s="182"/>
    </row>
    <row r="13349" spans="36:36">
      <c r="AJ13349" s="182"/>
    </row>
    <row r="13350" spans="36:36">
      <c r="AJ13350" s="182"/>
    </row>
    <row r="13351" spans="36:36">
      <c r="AJ13351" s="182"/>
    </row>
    <row r="13352" spans="36:36">
      <c r="AJ13352" s="182"/>
    </row>
    <row r="13353" spans="36:36">
      <c r="AJ13353" s="182"/>
    </row>
    <row r="13354" spans="36:36">
      <c r="AJ13354" s="182"/>
    </row>
    <row r="13355" spans="36:36">
      <c r="AJ13355" s="182"/>
    </row>
    <row r="13356" spans="36:36">
      <c r="AJ13356" s="182"/>
    </row>
    <row r="13357" spans="36:36">
      <c r="AJ13357" s="182"/>
    </row>
    <row r="13358" spans="36:36">
      <c r="AJ13358" s="182"/>
    </row>
    <row r="13359" spans="36:36">
      <c r="AJ13359" s="182"/>
    </row>
    <row r="13360" spans="36:36">
      <c r="AJ13360" s="182"/>
    </row>
    <row r="13361" spans="36:36">
      <c r="AJ13361" s="182"/>
    </row>
    <row r="13362" spans="36:36">
      <c r="AJ13362" s="182"/>
    </row>
    <row r="13363" spans="36:36">
      <c r="AJ13363" s="182"/>
    </row>
    <row r="13364" spans="36:36">
      <c r="AJ13364" s="182"/>
    </row>
    <row r="13365" spans="36:36">
      <c r="AJ13365" s="182"/>
    </row>
    <row r="13366" spans="36:36">
      <c r="AJ13366" s="182"/>
    </row>
    <row r="13367" spans="36:36">
      <c r="AJ13367" s="182"/>
    </row>
    <row r="13368" spans="36:36">
      <c r="AJ13368" s="182"/>
    </row>
    <row r="13369" spans="36:36">
      <c r="AJ13369" s="182"/>
    </row>
    <row r="13370" spans="36:36">
      <c r="AJ13370" s="182"/>
    </row>
    <row r="13371" spans="36:36">
      <c r="AJ13371" s="182"/>
    </row>
    <row r="13372" spans="36:36">
      <c r="AJ13372" s="182"/>
    </row>
    <row r="13373" spans="36:36">
      <c r="AJ13373" s="182"/>
    </row>
    <row r="13374" spans="36:36">
      <c r="AJ13374" s="182"/>
    </row>
    <row r="13375" spans="36:36">
      <c r="AJ13375" s="182"/>
    </row>
    <row r="13376" spans="36:36">
      <c r="AJ13376" s="182"/>
    </row>
    <row r="13377" spans="36:36">
      <c r="AJ13377" s="182"/>
    </row>
    <row r="13378" spans="36:36">
      <c r="AJ13378" s="182"/>
    </row>
    <row r="13379" spans="36:36">
      <c r="AJ13379" s="182"/>
    </row>
    <row r="13380" spans="36:36">
      <c r="AJ13380" s="182"/>
    </row>
    <row r="13381" spans="36:36">
      <c r="AJ13381" s="182"/>
    </row>
    <row r="13382" spans="36:36">
      <c r="AJ13382" s="182"/>
    </row>
    <row r="13383" spans="36:36">
      <c r="AJ13383" s="182"/>
    </row>
    <row r="13384" spans="36:36">
      <c r="AJ13384" s="182"/>
    </row>
    <row r="13385" spans="36:36">
      <c r="AJ13385" s="182"/>
    </row>
    <row r="13386" spans="36:36">
      <c r="AJ13386" s="182"/>
    </row>
    <row r="13387" spans="36:36">
      <c r="AJ13387" s="182"/>
    </row>
    <row r="13388" spans="36:36">
      <c r="AJ13388" s="182"/>
    </row>
    <row r="13389" spans="36:36">
      <c r="AJ13389" s="182"/>
    </row>
    <row r="13390" spans="36:36">
      <c r="AJ13390" s="182"/>
    </row>
    <row r="13391" spans="36:36">
      <c r="AJ13391" s="182"/>
    </row>
    <row r="13392" spans="36:36">
      <c r="AJ13392" s="182"/>
    </row>
    <row r="13393" spans="36:36">
      <c r="AJ13393" s="182"/>
    </row>
    <row r="13394" spans="36:36">
      <c r="AJ13394" s="182"/>
    </row>
    <row r="13395" spans="36:36">
      <c r="AJ13395" s="182"/>
    </row>
    <row r="13396" spans="36:36">
      <c r="AJ13396" s="182"/>
    </row>
    <row r="13397" spans="36:36">
      <c r="AJ13397" s="182"/>
    </row>
    <row r="13398" spans="36:36">
      <c r="AJ13398" s="182"/>
    </row>
    <row r="13399" spans="36:36">
      <c r="AJ13399" s="182"/>
    </row>
    <row r="13400" spans="36:36">
      <c r="AJ13400" s="182"/>
    </row>
    <row r="13401" spans="36:36">
      <c r="AJ13401" s="182"/>
    </row>
    <row r="13402" spans="36:36">
      <c r="AJ13402" s="182"/>
    </row>
    <row r="13403" spans="36:36">
      <c r="AJ13403" s="182"/>
    </row>
    <row r="13404" spans="36:36">
      <c r="AJ13404" s="182"/>
    </row>
    <row r="13405" spans="36:36">
      <c r="AJ13405" s="182"/>
    </row>
    <row r="13406" spans="36:36">
      <c r="AJ13406" s="182"/>
    </row>
    <row r="13407" spans="36:36">
      <c r="AJ13407" s="182"/>
    </row>
    <row r="13408" spans="36:36">
      <c r="AJ13408" s="182"/>
    </row>
    <row r="13409" spans="36:36">
      <c r="AJ13409" s="182"/>
    </row>
    <row r="13410" spans="36:36">
      <c r="AJ13410" s="182"/>
    </row>
    <row r="13411" spans="36:36">
      <c r="AJ13411" s="182"/>
    </row>
    <row r="13412" spans="36:36">
      <c r="AJ13412" s="182"/>
    </row>
    <row r="13413" spans="36:36">
      <c r="AJ13413" s="182"/>
    </row>
    <row r="13414" spans="36:36">
      <c r="AJ13414" s="182"/>
    </row>
    <row r="13415" spans="36:36">
      <c r="AJ13415" s="182"/>
    </row>
    <row r="13416" spans="36:36">
      <c r="AJ13416" s="182"/>
    </row>
    <row r="13417" spans="36:36">
      <c r="AJ13417" s="182"/>
    </row>
    <row r="13418" spans="36:36">
      <c r="AJ13418" s="182"/>
    </row>
    <row r="13419" spans="36:36">
      <c r="AJ13419" s="182"/>
    </row>
    <row r="13420" spans="36:36">
      <c r="AJ13420" s="182"/>
    </row>
    <row r="13421" spans="36:36">
      <c r="AJ13421" s="182"/>
    </row>
    <row r="13422" spans="36:36">
      <c r="AJ13422" s="182"/>
    </row>
    <row r="13423" spans="36:36">
      <c r="AJ13423" s="182"/>
    </row>
    <row r="13424" spans="36:36">
      <c r="AJ13424" s="182"/>
    </row>
    <row r="13425" spans="36:36">
      <c r="AJ13425" s="182"/>
    </row>
    <row r="13426" spans="36:36">
      <c r="AJ13426" s="182"/>
    </row>
    <row r="13427" spans="36:36">
      <c r="AJ13427" s="182"/>
    </row>
    <row r="13428" spans="36:36">
      <c r="AJ13428" s="182"/>
    </row>
    <row r="13429" spans="36:36">
      <c r="AJ13429" s="182"/>
    </row>
    <row r="13430" spans="36:36">
      <c r="AJ13430" s="182"/>
    </row>
    <row r="13431" spans="36:36">
      <c r="AJ13431" s="182"/>
    </row>
    <row r="13432" spans="36:36">
      <c r="AJ13432" s="182"/>
    </row>
    <row r="13433" spans="36:36">
      <c r="AJ13433" s="182"/>
    </row>
    <row r="13434" spans="36:36">
      <c r="AJ13434" s="182"/>
    </row>
    <row r="13435" spans="36:36">
      <c r="AJ13435" s="182"/>
    </row>
    <row r="13436" spans="36:36">
      <c r="AJ13436" s="182"/>
    </row>
    <row r="13437" spans="36:36">
      <c r="AJ13437" s="182"/>
    </row>
    <row r="13438" spans="36:36">
      <c r="AJ13438" s="182"/>
    </row>
    <row r="13439" spans="36:36">
      <c r="AJ13439" s="182"/>
    </row>
    <row r="13440" spans="36:36">
      <c r="AJ13440" s="182"/>
    </row>
    <row r="13441" spans="36:36">
      <c r="AJ13441" s="182"/>
    </row>
    <row r="13442" spans="36:36">
      <c r="AJ13442" s="182"/>
    </row>
    <row r="13443" spans="36:36">
      <c r="AJ13443" s="182"/>
    </row>
    <row r="13444" spans="36:36">
      <c r="AJ13444" s="182"/>
    </row>
    <row r="13445" spans="36:36">
      <c r="AJ13445" s="182"/>
    </row>
    <row r="13446" spans="36:36">
      <c r="AJ13446" s="182"/>
    </row>
    <row r="13447" spans="36:36">
      <c r="AJ13447" s="182"/>
    </row>
    <row r="13448" spans="36:36">
      <c r="AJ13448" s="182"/>
    </row>
    <row r="13449" spans="36:36">
      <c r="AJ13449" s="182"/>
    </row>
    <row r="13450" spans="36:36">
      <c r="AJ13450" s="182"/>
    </row>
    <row r="13451" spans="36:36">
      <c r="AJ13451" s="182"/>
    </row>
    <row r="13452" spans="36:36">
      <c r="AJ13452" s="182"/>
    </row>
    <row r="13453" spans="36:36">
      <c r="AJ13453" s="182"/>
    </row>
    <row r="13454" spans="36:36">
      <c r="AJ13454" s="182"/>
    </row>
    <row r="13455" spans="36:36">
      <c r="AJ13455" s="182"/>
    </row>
    <row r="13456" spans="36:36">
      <c r="AJ13456" s="182"/>
    </row>
    <row r="13457" spans="36:36">
      <c r="AJ13457" s="182"/>
    </row>
    <row r="13458" spans="36:36">
      <c r="AJ13458" s="182"/>
    </row>
    <row r="13459" spans="36:36">
      <c r="AJ13459" s="182"/>
    </row>
    <row r="13460" spans="36:36">
      <c r="AJ13460" s="182"/>
    </row>
    <row r="13461" spans="36:36">
      <c r="AJ13461" s="182"/>
    </row>
    <row r="13462" spans="36:36">
      <c r="AJ13462" s="182"/>
    </row>
    <row r="13463" spans="36:36">
      <c r="AJ13463" s="182"/>
    </row>
    <row r="13464" spans="36:36">
      <c r="AJ13464" s="182"/>
    </row>
    <row r="13465" spans="36:36">
      <c r="AJ13465" s="182"/>
    </row>
    <row r="13466" spans="36:36">
      <c r="AJ13466" s="182"/>
    </row>
    <row r="13467" spans="36:36">
      <c r="AJ13467" s="182"/>
    </row>
    <row r="13468" spans="36:36">
      <c r="AJ13468" s="182"/>
    </row>
    <row r="13469" spans="36:36">
      <c r="AJ13469" s="182"/>
    </row>
    <row r="13470" spans="36:36">
      <c r="AJ13470" s="182"/>
    </row>
    <row r="13471" spans="36:36">
      <c r="AJ13471" s="182"/>
    </row>
    <row r="13472" spans="36:36">
      <c r="AJ13472" s="182"/>
    </row>
    <row r="13473" spans="36:36">
      <c r="AJ13473" s="182"/>
    </row>
    <row r="13474" spans="36:36">
      <c r="AJ13474" s="182"/>
    </row>
    <row r="13475" spans="36:36">
      <c r="AJ13475" s="182"/>
    </row>
    <row r="13476" spans="36:36">
      <c r="AJ13476" s="182"/>
    </row>
    <row r="13477" spans="36:36">
      <c r="AJ13477" s="182"/>
    </row>
    <row r="13478" spans="36:36">
      <c r="AJ13478" s="182"/>
    </row>
    <row r="13479" spans="36:36">
      <c r="AJ13479" s="182"/>
    </row>
    <row r="13480" spans="36:36">
      <c r="AJ13480" s="182"/>
    </row>
    <row r="13481" spans="36:36">
      <c r="AJ13481" s="182"/>
    </row>
    <row r="13482" spans="36:36">
      <c r="AJ13482" s="182"/>
    </row>
    <row r="13483" spans="36:36">
      <c r="AJ13483" s="182"/>
    </row>
    <row r="13484" spans="36:36">
      <c r="AJ13484" s="182"/>
    </row>
    <row r="13485" spans="36:36">
      <c r="AJ13485" s="182"/>
    </row>
    <row r="13486" spans="36:36">
      <c r="AJ13486" s="182"/>
    </row>
    <row r="13487" spans="36:36">
      <c r="AJ13487" s="182"/>
    </row>
    <row r="13488" spans="36:36">
      <c r="AJ13488" s="182"/>
    </row>
    <row r="13489" spans="36:36">
      <c r="AJ13489" s="182"/>
    </row>
    <row r="13490" spans="36:36">
      <c r="AJ13490" s="182"/>
    </row>
    <row r="13491" spans="36:36">
      <c r="AJ13491" s="182"/>
    </row>
    <row r="13492" spans="36:36">
      <c r="AJ13492" s="182"/>
    </row>
    <row r="13493" spans="36:36">
      <c r="AJ13493" s="182"/>
    </row>
    <row r="13494" spans="36:36">
      <c r="AJ13494" s="182"/>
    </row>
    <row r="13495" spans="36:36">
      <c r="AJ13495" s="182"/>
    </row>
    <row r="13496" spans="36:36">
      <c r="AJ13496" s="182"/>
    </row>
    <row r="13497" spans="36:36">
      <c r="AJ13497" s="182"/>
    </row>
    <row r="13498" spans="36:36">
      <c r="AJ13498" s="182"/>
    </row>
    <row r="13499" spans="36:36">
      <c r="AJ13499" s="182"/>
    </row>
    <row r="13500" spans="36:36">
      <c r="AJ13500" s="182"/>
    </row>
    <row r="13501" spans="36:36">
      <c r="AJ13501" s="182"/>
    </row>
    <row r="13502" spans="36:36">
      <c r="AJ13502" s="182"/>
    </row>
    <row r="13503" spans="36:36">
      <c r="AJ13503" s="182"/>
    </row>
    <row r="13504" spans="36:36">
      <c r="AJ13504" s="182"/>
    </row>
    <row r="13505" spans="36:36">
      <c r="AJ13505" s="182"/>
    </row>
    <row r="13506" spans="36:36">
      <c r="AJ13506" s="182"/>
    </row>
    <row r="13507" spans="36:36">
      <c r="AJ13507" s="182"/>
    </row>
    <row r="13508" spans="36:36">
      <c r="AJ13508" s="182"/>
    </row>
    <row r="13509" spans="36:36">
      <c r="AJ13509" s="182"/>
    </row>
    <row r="13510" spans="36:36">
      <c r="AJ13510" s="182"/>
    </row>
    <row r="13511" spans="36:36">
      <c r="AJ13511" s="182"/>
    </row>
    <row r="13512" spans="36:36">
      <c r="AJ13512" s="182"/>
    </row>
    <row r="13513" spans="36:36">
      <c r="AJ13513" s="182"/>
    </row>
    <row r="13514" spans="36:36">
      <c r="AJ13514" s="182"/>
    </row>
    <row r="13515" spans="36:36">
      <c r="AJ13515" s="182"/>
    </row>
    <row r="13516" spans="36:36">
      <c r="AJ13516" s="182"/>
    </row>
    <row r="13517" spans="36:36">
      <c r="AJ13517" s="182"/>
    </row>
    <row r="13518" spans="36:36">
      <c r="AJ13518" s="182"/>
    </row>
    <row r="13519" spans="36:36">
      <c r="AJ13519" s="182"/>
    </row>
    <row r="13520" spans="36:36">
      <c r="AJ13520" s="182"/>
    </row>
    <row r="13521" spans="36:36">
      <c r="AJ13521" s="182"/>
    </row>
    <row r="13522" spans="36:36">
      <c r="AJ13522" s="182"/>
    </row>
    <row r="13523" spans="36:36">
      <c r="AJ13523" s="182"/>
    </row>
    <row r="13524" spans="36:36">
      <c r="AJ13524" s="182"/>
    </row>
    <row r="13525" spans="36:36">
      <c r="AJ13525" s="182"/>
    </row>
    <row r="13526" spans="36:36">
      <c r="AJ13526" s="182"/>
    </row>
    <row r="13527" spans="36:36">
      <c r="AJ13527" s="182"/>
    </row>
    <row r="13528" spans="36:36">
      <c r="AJ13528" s="182"/>
    </row>
    <row r="13529" spans="36:36">
      <c r="AJ13529" s="182"/>
    </row>
    <row r="13530" spans="36:36">
      <c r="AJ13530" s="182"/>
    </row>
    <row r="13531" spans="36:36">
      <c r="AJ13531" s="182"/>
    </row>
    <row r="13532" spans="36:36">
      <c r="AJ13532" s="182"/>
    </row>
    <row r="13533" spans="36:36">
      <c r="AJ13533" s="182"/>
    </row>
    <row r="13534" spans="36:36">
      <c r="AJ13534" s="182"/>
    </row>
    <row r="13535" spans="36:36">
      <c r="AJ13535" s="182"/>
    </row>
    <row r="13536" spans="36:36">
      <c r="AJ13536" s="182"/>
    </row>
    <row r="13537" spans="36:36">
      <c r="AJ13537" s="182"/>
    </row>
    <row r="13538" spans="36:36">
      <c r="AJ13538" s="182"/>
    </row>
    <row r="13539" spans="36:36">
      <c r="AJ13539" s="182"/>
    </row>
    <row r="13540" spans="36:36">
      <c r="AJ13540" s="182"/>
    </row>
    <row r="13541" spans="36:36">
      <c r="AJ13541" s="182"/>
    </row>
    <row r="13542" spans="36:36">
      <c r="AJ13542" s="182"/>
    </row>
    <row r="13543" spans="36:36">
      <c r="AJ13543" s="182"/>
    </row>
    <row r="13544" spans="36:36">
      <c r="AJ13544" s="182"/>
    </row>
    <row r="13545" spans="36:36">
      <c r="AJ13545" s="182"/>
    </row>
    <row r="13546" spans="36:36">
      <c r="AJ13546" s="182"/>
    </row>
    <row r="13547" spans="36:36">
      <c r="AJ13547" s="182"/>
    </row>
    <row r="13548" spans="36:36">
      <c r="AJ13548" s="182"/>
    </row>
    <row r="13549" spans="36:36">
      <c r="AJ13549" s="182"/>
    </row>
    <row r="13550" spans="36:36">
      <c r="AJ13550" s="182"/>
    </row>
    <row r="13551" spans="36:36">
      <c r="AJ13551" s="182"/>
    </row>
    <row r="13552" spans="36:36">
      <c r="AJ13552" s="182"/>
    </row>
    <row r="13553" spans="36:36">
      <c r="AJ13553" s="182"/>
    </row>
    <row r="13554" spans="36:36">
      <c r="AJ13554" s="182"/>
    </row>
    <row r="13555" spans="36:36">
      <c r="AJ13555" s="182"/>
    </row>
    <row r="13556" spans="36:36">
      <c r="AJ13556" s="182"/>
    </row>
    <row r="13557" spans="36:36">
      <c r="AJ13557" s="182"/>
    </row>
    <row r="13558" spans="36:36">
      <c r="AJ13558" s="182"/>
    </row>
    <row r="13559" spans="36:36">
      <c r="AJ13559" s="182"/>
    </row>
    <row r="13560" spans="36:36">
      <c r="AJ13560" s="182"/>
    </row>
    <row r="13561" spans="36:36">
      <c r="AJ13561" s="182"/>
    </row>
    <row r="13562" spans="36:36">
      <c r="AJ13562" s="182"/>
    </row>
    <row r="13563" spans="36:36">
      <c r="AJ13563" s="182"/>
    </row>
    <row r="13564" spans="36:36">
      <c r="AJ13564" s="182"/>
    </row>
    <row r="13565" spans="36:36">
      <c r="AJ13565" s="182"/>
    </row>
    <row r="13566" spans="36:36">
      <c r="AJ13566" s="182"/>
    </row>
    <row r="13567" spans="36:36">
      <c r="AJ13567" s="182"/>
    </row>
    <row r="13568" spans="36:36">
      <c r="AJ13568" s="182"/>
    </row>
    <row r="13569" spans="36:36">
      <c r="AJ13569" s="182"/>
    </row>
    <row r="13570" spans="36:36">
      <c r="AJ13570" s="182"/>
    </row>
    <row r="13571" spans="36:36">
      <c r="AJ13571" s="182"/>
    </row>
    <row r="13572" spans="36:36">
      <c r="AJ13572" s="182"/>
    </row>
    <row r="13573" spans="36:36">
      <c r="AJ13573" s="182"/>
    </row>
    <row r="13574" spans="36:36">
      <c r="AJ13574" s="182"/>
    </row>
    <row r="13575" spans="36:36">
      <c r="AJ13575" s="182"/>
    </row>
    <row r="13576" spans="36:36">
      <c r="AJ13576" s="182"/>
    </row>
    <row r="13577" spans="36:36">
      <c r="AJ13577" s="182"/>
    </row>
    <row r="13578" spans="36:36">
      <c r="AJ13578" s="182"/>
    </row>
    <row r="13579" spans="36:36">
      <c r="AJ13579" s="182"/>
    </row>
    <row r="13580" spans="36:36">
      <c r="AJ13580" s="182"/>
    </row>
    <row r="13581" spans="36:36">
      <c r="AJ13581" s="182"/>
    </row>
    <row r="13582" spans="36:36">
      <c r="AJ13582" s="182"/>
    </row>
    <row r="13583" spans="36:36">
      <c r="AJ13583" s="182"/>
    </row>
    <row r="13584" spans="36:36">
      <c r="AJ13584" s="182"/>
    </row>
    <row r="13585" spans="36:36">
      <c r="AJ13585" s="182"/>
    </row>
    <row r="13586" spans="36:36">
      <c r="AJ13586" s="182"/>
    </row>
    <row r="13587" spans="36:36">
      <c r="AJ13587" s="182"/>
    </row>
    <row r="13588" spans="36:36">
      <c r="AJ13588" s="182"/>
    </row>
    <row r="13589" spans="36:36">
      <c r="AJ13589" s="182"/>
    </row>
    <row r="13590" spans="36:36">
      <c r="AJ13590" s="182"/>
    </row>
    <row r="13591" spans="36:36">
      <c r="AJ13591" s="182"/>
    </row>
    <row r="13592" spans="36:36">
      <c r="AJ13592" s="182"/>
    </row>
    <row r="13593" spans="36:36">
      <c r="AJ13593" s="182"/>
    </row>
    <row r="13594" spans="36:36">
      <c r="AJ13594" s="182"/>
    </row>
    <row r="13595" spans="36:36">
      <c r="AJ13595" s="182"/>
    </row>
    <row r="13596" spans="36:36">
      <c r="AJ13596" s="182"/>
    </row>
    <row r="13597" spans="36:36">
      <c r="AJ13597" s="182"/>
    </row>
    <row r="13598" spans="36:36">
      <c r="AJ13598" s="182"/>
    </row>
    <row r="13599" spans="36:36">
      <c r="AJ13599" s="182"/>
    </row>
    <row r="13600" spans="36:36">
      <c r="AJ13600" s="182"/>
    </row>
    <row r="13601" spans="36:36">
      <c r="AJ13601" s="182"/>
    </row>
    <row r="13602" spans="36:36">
      <c r="AJ13602" s="182"/>
    </row>
    <row r="13603" spans="36:36">
      <c r="AJ13603" s="182"/>
    </row>
    <row r="13604" spans="36:36">
      <c r="AJ13604" s="182"/>
    </row>
    <row r="13605" spans="36:36">
      <c r="AJ13605" s="182"/>
    </row>
    <row r="13606" spans="36:36">
      <c r="AJ13606" s="182"/>
    </row>
    <row r="13607" spans="36:36">
      <c r="AJ13607" s="182"/>
    </row>
    <row r="13608" spans="36:36">
      <c r="AJ13608" s="182"/>
    </row>
    <row r="13609" spans="36:36">
      <c r="AJ13609" s="182"/>
    </row>
    <row r="13610" spans="36:36">
      <c r="AJ13610" s="182"/>
    </row>
    <row r="13611" spans="36:36">
      <c r="AJ13611" s="182"/>
    </row>
    <row r="13612" spans="36:36">
      <c r="AJ13612" s="182"/>
    </row>
    <row r="13613" spans="36:36">
      <c r="AJ13613" s="182"/>
    </row>
    <row r="13614" spans="36:36">
      <c r="AJ13614" s="182"/>
    </row>
    <row r="13615" spans="36:36">
      <c r="AJ13615" s="182"/>
    </row>
    <row r="13616" spans="36:36">
      <c r="AJ13616" s="182"/>
    </row>
    <row r="13617" spans="36:36">
      <c r="AJ13617" s="182"/>
    </row>
    <row r="13618" spans="36:36">
      <c r="AJ13618" s="182"/>
    </row>
    <row r="13619" spans="36:36">
      <c r="AJ13619" s="182"/>
    </row>
    <row r="13620" spans="36:36">
      <c r="AJ13620" s="182"/>
    </row>
    <row r="13621" spans="36:36">
      <c r="AJ13621" s="182"/>
    </row>
    <row r="13622" spans="36:36">
      <c r="AJ13622" s="182"/>
    </row>
    <row r="13623" spans="36:36">
      <c r="AJ13623" s="182"/>
    </row>
    <row r="13624" spans="36:36">
      <c r="AJ13624" s="182"/>
    </row>
    <row r="13625" spans="36:36">
      <c r="AJ13625" s="182"/>
    </row>
    <row r="13626" spans="36:36">
      <c r="AJ13626" s="182"/>
    </row>
    <row r="13627" spans="36:36">
      <c r="AJ13627" s="182"/>
    </row>
    <row r="13628" spans="36:36">
      <c r="AJ13628" s="182"/>
    </row>
    <row r="13629" spans="36:36">
      <c r="AJ13629" s="182"/>
    </row>
    <row r="13630" spans="36:36">
      <c r="AJ13630" s="182"/>
    </row>
    <row r="13631" spans="36:36">
      <c r="AJ13631" s="182"/>
    </row>
    <row r="13632" spans="36:36">
      <c r="AJ13632" s="182"/>
    </row>
    <row r="13633" spans="36:36">
      <c r="AJ13633" s="182"/>
    </row>
    <row r="13634" spans="36:36">
      <c r="AJ13634" s="182"/>
    </row>
    <row r="13635" spans="36:36">
      <c r="AJ13635" s="182"/>
    </row>
    <row r="13636" spans="36:36">
      <c r="AJ13636" s="182"/>
    </row>
    <row r="13637" spans="36:36">
      <c r="AJ13637" s="182"/>
    </row>
    <row r="13638" spans="36:36">
      <c r="AJ13638" s="182"/>
    </row>
    <row r="13639" spans="36:36">
      <c r="AJ13639" s="182"/>
    </row>
    <row r="13640" spans="36:36">
      <c r="AJ13640" s="182"/>
    </row>
    <row r="13641" spans="36:36">
      <c r="AJ13641" s="182"/>
    </row>
    <row r="13642" spans="36:36">
      <c r="AJ13642" s="182"/>
    </row>
    <row r="13643" spans="36:36">
      <c r="AJ13643" s="182"/>
    </row>
    <row r="13644" spans="36:36">
      <c r="AJ13644" s="182"/>
    </row>
    <row r="13645" spans="36:36">
      <c r="AJ13645" s="182"/>
    </row>
    <row r="13646" spans="36:36">
      <c r="AJ13646" s="182"/>
    </row>
    <row r="13647" spans="36:36">
      <c r="AJ13647" s="182"/>
    </row>
    <row r="13648" spans="36:36">
      <c r="AJ13648" s="182"/>
    </row>
    <row r="13649" spans="36:36">
      <c r="AJ13649" s="182"/>
    </row>
    <row r="13650" spans="36:36">
      <c r="AJ13650" s="182"/>
    </row>
    <row r="13651" spans="36:36">
      <c r="AJ13651" s="182"/>
    </row>
    <row r="13652" spans="36:36">
      <c r="AJ13652" s="182"/>
    </row>
    <row r="13653" spans="36:36">
      <c r="AJ13653" s="182"/>
    </row>
    <row r="13654" spans="36:36">
      <c r="AJ13654" s="182"/>
    </row>
    <row r="13655" spans="36:36">
      <c r="AJ13655" s="182"/>
    </row>
    <row r="13656" spans="36:36">
      <c r="AJ13656" s="182"/>
    </row>
    <row r="13657" spans="36:36">
      <c r="AJ13657" s="182"/>
    </row>
    <row r="13658" spans="36:36">
      <c r="AJ13658" s="182"/>
    </row>
    <row r="13659" spans="36:36">
      <c r="AJ13659" s="182"/>
    </row>
    <row r="13660" spans="36:36">
      <c r="AJ13660" s="182"/>
    </row>
    <row r="13661" spans="36:36">
      <c r="AJ13661" s="182"/>
    </row>
    <row r="13662" spans="36:36">
      <c r="AJ13662" s="182"/>
    </row>
    <row r="13663" spans="36:36">
      <c r="AJ13663" s="182"/>
    </row>
    <row r="13664" spans="36:36">
      <c r="AJ13664" s="182"/>
    </row>
    <row r="13665" spans="36:36">
      <c r="AJ13665" s="182"/>
    </row>
    <row r="13666" spans="36:36">
      <c r="AJ13666" s="182"/>
    </row>
    <row r="13667" spans="36:36">
      <c r="AJ13667" s="182"/>
    </row>
    <row r="13668" spans="36:36">
      <c r="AJ13668" s="182"/>
    </row>
    <row r="13669" spans="36:36">
      <c r="AJ13669" s="182"/>
    </row>
    <row r="13670" spans="36:36">
      <c r="AJ13670" s="182"/>
    </row>
    <row r="13671" spans="36:36">
      <c r="AJ13671" s="182"/>
    </row>
    <row r="13672" spans="36:36">
      <c r="AJ13672" s="182"/>
    </row>
    <row r="13673" spans="36:36">
      <c r="AJ13673" s="182"/>
    </row>
    <row r="13674" spans="36:36">
      <c r="AJ13674" s="182"/>
    </row>
    <row r="13675" spans="36:36">
      <c r="AJ13675" s="182"/>
    </row>
    <row r="13676" spans="36:36">
      <c r="AJ13676" s="182"/>
    </row>
    <row r="13677" spans="36:36">
      <c r="AJ13677" s="182"/>
    </row>
    <row r="13678" spans="36:36">
      <c r="AJ13678" s="182"/>
    </row>
    <row r="13679" spans="36:36">
      <c r="AJ13679" s="182"/>
    </row>
    <row r="13680" spans="36:36">
      <c r="AJ13680" s="182"/>
    </row>
    <row r="13681" spans="36:36">
      <c r="AJ13681" s="182"/>
    </row>
    <row r="13682" spans="36:36">
      <c r="AJ13682" s="182"/>
    </row>
    <row r="13683" spans="36:36">
      <c r="AJ13683" s="182"/>
    </row>
    <row r="13684" spans="36:36">
      <c r="AJ13684" s="182"/>
    </row>
    <row r="13685" spans="36:36">
      <c r="AJ13685" s="182"/>
    </row>
    <row r="13686" spans="36:36">
      <c r="AJ13686" s="182"/>
    </row>
    <row r="13687" spans="36:36">
      <c r="AJ13687" s="182"/>
    </row>
    <row r="13688" spans="36:36">
      <c r="AJ13688" s="182"/>
    </row>
    <row r="13689" spans="36:36">
      <c r="AJ13689" s="182"/>
    </row>
    <row r="13690" spans="36:36">
      <c r="AJ13690" s="182"/>
    </row>
    <row r="13691" spans="36:36">
      <c r="AJ13691" s="182"/>
    </row>
    <row r="13692" spans="36:36">
      <c r="AJ13692" s="182"/>
    </row>
    <row r="13693" spans="36:36">
      <c r="AJ13693" s="182"/>
    </row>
    <row r="13694" spans="36:36">
      <c r="AJ13694" s="182"/>
    </row>
    <row r="13695" spans="36:36">
      <c r="AJ13695" s="182"/>
    </row>
    <row r="13696" spans="36:36">
      <c r="AJ13696" s="182"/>
    </row>
    <row r="13697" spans="36:36">
      <c r="AJ13697" s="182"/>
    </row>
    <row r="13698" spans="36:36">
      <c r="AJ13698" s="182"/>
    </row>
    <row r="13699" spans="36:36">
      <c r="AJ13699" s="182"/>
    </row>
    <row r="13700" spans="36:36">
      <c r="AJ13700" s="182"/>
    </row>
    <row r="13701" spans="36:36">
      <c r="AJ13701" s="182"/>
    </row>
    <row r="13702" spans="36:36">
      <c r="AJ13702" s="182"/>
    </row>
    <row r="13703" spans="36:36">
      <c r="AJ13703" s="182"/>
    </row>
    <row r="13704" spans="36:36">
      <c r="AJ13704" s="182"/>
    </row>
    <row r="13705" spans="36:36">
      <c r="AJ13705" s="182"/>
    </row>
    <row r="13706" spans="36:36">
      <c r="AJ13706" s="182"/>
    </row>
    <row r="13707" spans="36:36">
      <c r="AJ13707" s="182"/>
    </row>
    <row r="13708" spans="36:36">
      <c r="AJ13708" s="182"/>
    </row>
    <row r="13709" spans="36:36">
      <c r="AJ13709" s="182"/>
    </row>
    <row r="13710" spans="36:36">
      <c r="AJ13710" s="182"/>
    </row>
    <row r="13711" spans="36:36">
      <c r="AJ13711" s="182"/>
    </row>
    <row r="13712" spans="36:36">
      <c r="AJ13712" s="182"/>
    </row>
    <row r="13713" spans="36:36">
      <c r="AJ13713" s="182"/>
    </row>
    <row r="13714" spans="36:36">
      <c r="AJ13714" s="182"/>
    </row>
    <row r="13715" spans="36:36">
      <c r="AJ13715" s="182"/>
    </row>
    <row r="13716" spans="36:36">
      <c r="AJ13716" s="182"/>
    </row>
    <row r="13717" spans="36:36">
      <c r="AJ13717" s="182"/>
    </row>
    <row r="13718" spans="36:36">
      <c r="AJ13718" s="182"/>
    </row>
    <row r="13719" spans="36:36">
      <c r="AJ13719" s="182"/>
    </row>
    <row r="13720" spans="36:36">
      <c r="AJ13720" s="182"/>
    </row>
    <row r="13721" spans="36:36">
      <c r="AJ13721" s="182"/>
    </row>
    <row r="13722" spans="36:36">
      <c r="AJ13722" s="182"/>
    </row>
    <row r="13723" spans="36:36">
      <c r="AJ13723" s="182"/>
    </row>
    <row r="13724" spans="36:36">
      <c r="AJ13724" s="182"/>
    </row>
    <row r="13725" spans="36:36">
      <c r="AJ13725" s="182"/>
    </row>
    <row r="13726" spans="36:36">
      <c r="AJ13726" s="182"/>
    </row>
    <row r="13727" spans="36:36">
      <c r="AJ13727" s="182"/>
    </row>
    <row r="13728" spans="36:36">
      <c r="AJ13728" s="182"/>
    </row>
    <row r="13729" spans="36:36">
      <c r="AJ13729" s="182"/>
    </row>
    <row r="13730" spans="36:36">
      <c r="AJ13730" s="182"/>
    </row>
    <row r="13731" spans="36:36">
      <c r="AJ13731" s="182"/>
    </row>
    <row r="13732" spans="36:36">
      <c r="AJ13732" s="182"/>
    </row>
    <row r="13733" spans="36:36">
      <c r="AJ13733" s="182"/>
    </row>
    <row r="13734" spans="36:36">
      <c r="AJ13734" s="182"/>
    </row>
    <row r="13735" spans="36:36">
      <c r="AJ13735" s="182"/>
    </row>
    <row r="13736" spans="36:36">
      <c r="AJ13736" s="182"/>
    </row>
    <row r="13737" spans="36:36">
      <c r="AJ13737" s="182"/>
    </row>
    <row r="13738" spans="36:36">
      <c r="AJ13738" s="182"/>
    </row>
    <row r="13739" spans="36:36">
      <c r="AJ13739" s="182"/>
    </row>
    <row r="13740" spans="36:36">
      <c r="AJ13740" s="182"/>
    </row>
    <row r="13741" spans="36:36">
      <c r="AJ13741" s="182"/>
    </row>
    <row r="13742" spans="36:36">
      <c r="AJ13742" s="182"/>
    </row>
    <row r="13743" spans="36:36">
      <c r="AJ13743" s="182"/>
    </row>
    <row r="13744" spans="36:36">
      <c r="AJ13744" s="182"/>
    </row>
    <row r="13745" spans="36:36">
      <c r="AJ13745" s="182"/>
    </row>
    <row r="13746" spans="36:36">
      <c r="AJ13746" s="182"/>
    </row>
    <row r="13747" spans="36:36">
      <c r="AJ13747" s="182"/>
    </row>
    <row r="13748" spans="36:36">
      <c r="AJ13748" s="182"/>
    </row>
    <row r="13749" spans="36:36">
      <c r="AJ13749" s="182"/>
    </row>
    <row r="13750" spans="36:36">
      <c r="AJ13750" s="182"/>
    </row>
    <row r="13751" spans="36:36">
      <c r="AJ13751" s="182"/>
    </row>
    <row r="13752" spans="36:36">
      <c r="AJ13752" s="182"/>
    </row>
    <row r="13753" spans="36:36">
      <c r="AJ13753" s="182"/>
    </row>
    <row r="13754" spans="36:36">
      <c r="AJ13754" s="182"/>
    </row>
    <row r="13755" spans="36:36">
      <c r="AJ13755" s="182"/>
    </row>
    <row r="13756" spans="36:36">
      <c r="AJ13756" s="182"/>
    </row>
    <row r="13757" spans="36:36">
      <c r="AJ13757" s="182"/>
    </row>
    <row r="13758" spans="36:36">
      <c r="AJ13758" s="182"/>
    </row>
    <row r="13759" spans="36:36">
      <c r="AJ13759" s="182"/>
    </row>
    <row r="13760" spans="36:36">
      <c r="AJ13760" s="182"/>
    </row>
    <row r="13761" spans="36:36">
      <c r="AJ13761" s="182"/>
    </row>
    <row r="13762" spans="36:36">
      <c r="AJ13762" s="182"/>
    </row>
    <row r="13763" spans="36:36">
      <c r="AJ13763" s="182"/>
    </row>
    <row r="13764" spans="36:36">
      <c r="AJ13764" s="182"/>
    </row>
    <row r="13765" spans="36:36">
      <c r="AJ13765" s="182"/>
    </row>
    <row r="13766" spans="36:36">
      <c r="AJ13766" s="182"/>
    </row>
    <row r="13767" spans="36:36">
      <c r="AJ13767" s="182"/>
    </row>
    <row r="13768" spans="36:36">
      <c r="AJ13768" s="182"/>
    </row>
    <row r="13769" spans="36:36">
      <c r="AJ13769" s="182"/>
    </row>
    <row r="13770" spans="36:36">
      <c r="AJ13770" s="182"/>
    </row>
    <row r="13771" spans="36:36">
      <c r="AJ13771" s="182"/>
    </row>
    <row r="13772" spans="36:36">
      <c r="AJ13772" s="182"/>
    </row>
    <row r="13773" spans="36:36">
      <c r="AJ13773" s="182"/>
    </row>
    <row r="13774" spans="36:36">
      <c r="AJ13774" s="182"/>
    </row>
    <row r="13775" spans="36:36">
      <c r="AJ13775" s="182"/>
    </row>
    <row r="13776" spans="36:36">
      <c r="AJ13776" s="182"/>
    </row>
    <row r="13777" spans="36:36">
      <c r="AJ13777" s="182"/>
    </row>
    <row r="13778" spans="36:36">
      <c r="AJ13778" s="182"/>
    </row>
    <row r="13779" spans="36:36">
      <c r="AJ13779" s="182"/>
    </row>
    <row r="13780" spans="36:36">
      <c r="AJ13780" s="182"/>
    </row>
    <row r="13781" spans="36:36">
      <c r="AJ13781" s="182"/>
    </row>
    <row r="13782" spans="36:36">
      <c r="AJ13782" s="182"/>
    </row>
    <row r="13783" spans="36:36">
      <c r="AJ13783" s="182"/>
    </row>
    <row r="13784" spans="36:36">
      <c r="AJ13784" s="182"/>
    </row>
    <row r="13785" spans="36:36">
      <c r="AJ13785" s="182"/>
    </row>
    <row r="13786" spans="36:36">
      <c r="AJ13786" s="182"/>
    </row>
    <row r="13787" spans="36:36">
      <c r="AJ13787" s="182"/>
    </row>
    <row r="13788" spans="36:36">
      <c r="AJ13788" s="182"/>
    </row>
    <row r="13789" spans="36:36">
      <c r="AJ13789" s="182"/>
    </row>
    <row r="13790" spans="36:36">
      <c r="AJ13790" s="182"/>
    </row>
    <row r="13791" spans="36:36">
      <c r="AJ13791" s="182"/>
    </row>
    <row r="13792" spans="36:36">
      <c r="AJ13792" s="182"/>
    </row>
    <row r="13793" spans="36:36">
      <c r="AJ13793" s="182"/>
    </row>
    <row r="13794" spans="36:36">
      <c r="AJ13794" s="182"/>
    </row>
    <row r="13795" spans="36:36">
      <c r="AJ13795" s="182"/>
    </row>
    <row r="13796" spans="36:36">
      <c r="AJ13796" s="182"/>
    </row>
    <row r="13797" spans="36:36">
      <c r="AJ13797" s="182"/>
    </row>
    <row r="13798" spans="36:36">
      <c r="AJ13798" s="182"/>
    </row>
    <row r="13799" spans="36:36">
      <c r="AJ13799" s="182"/>
    </row>
    <row r="13800" spans="36:36">
      <c r="AJ13800" s="182"/>
    </row>
    <row r="13801" spans="36:36">
      <c r="AJ13801" s="182"/>
    </row>
    <row r="13802" spans="36:36">
      <c r="AJ13802" s="182"/>
    </row>
    <row r="13803" spans="36:36">
      <c r="AJ13803" s="182"/>
    </row>
    <row r="13804" spans="36:36">
      <c r="AJ13804" s="182"/>
    </row>
    <row r="13805" spans="36:36">
      <c r="AJ13805" s="182"/>
    </row>
    <row r="13806" spans="36:36">
      <c r="AJ13806" s="182"/>
    </row>
    <row r="13807" spans="36:36">
      <c r="AJ13807" s="182"/>
    </row>
    <row r="13808" spans="36:36">
      <c r="AJ13808" s="182"/>
    </row>
    <row r="13809" spans="36:36">
      <c r="AJ13809" s="182"/>
    </row>
    <row r="13810" spans="36:36">
      <c r="AJ13810" s="182"/>
    </row>
    <row r="13811" spans="36:36">
      <c r="AJ13811" s="182"/>
    </row>
    <row r="13812" spans="36:36">
      <c r="AJ13812" s="182"/>
    </row>
    <row r="13813" spans="36:36">
      <c r="AJ13813" s="182"/>
    </row>
    <row r="13814" spans="36:36">
      <c r="AJ13814" s="182"/>
    </row>
    <row r="13815" spans="36:36">
      <c r="AJ13815" s="182"/>
    </row>
    <row r="13816" spans="36:36">
      <c r="AJ13816" s="182"/>
    </row>
    <row r="13817" spans="36:36">
      <c r="AJ13817" s="182"/>
    </row>
    <row r="13818" spans="36:36">
      <c r="AJ13818" s="182"/>
    </row>
    <row r="13819" spans="36:36">
      <c r="AJ13819" s="182"/>
    </row>
    <row r="13820" spans="36:36">
      <c r="AJ13820" s="182"/>
    </row>
    <row r="13821" spans="36:36">
      <c r="AJ13821" s="182"/>
    </row>
    <row r="13822" spans="36:36">
      <c r="AJ13822" s="182"/>
    </row>
    <row r="13823" spans="36:36">
      <c r="AJ13823" s="182"/>
    </row>
    <row r="13824" spans="36:36">
      <c r="AJ13824" s="182"/>
    </row>
    <row r="13825" spans="36:36">
      <c r="AJ13825" s="182"/>
    </row>
    <row r="13826" spans="36:36">
      <c r="AJ13826" s="182"/>
    </row>
    <row r="13827" spans="36:36">
      <c r="AJ13827" s="182"/>
    </row>
    <row r="13828" spans="36:36">
      <c r="AJ13828" s="182"/>
    </row>
    <row r="13829" spans="36:36">
      <c r="AJ13829" s="182"/>
    </row>
    <row r="13830" spans="36:36">
      <c r="AJ13830" s="182"/>
    </row>
    <row r="13831" spans="36:36">
      <c r="AJ13831" s="182"/>
    </row>
    <row r="13832" spans="36:36">
      <c r="AJ13832" s="182"/>
    </row>
    <row r="13833" spans="36:36">
      <c r="AJ13833" s="182"/>
    </row>
    <row r="13834" spans="36:36">
      <c r="AJ13834" s="182"/>
    </row>
    <row r="13835" spans="36:36">
      <c r="AJ13835" s="182"/>
    </row>
    <row r="13836" spans="36:36">
      <c r="AJ13836" s="182"/>
    </row>
    <row r="13837" spans="36:36">
      <c r="AJ13837" s="182"/>
    </row>
    <row r="13838" spans="36:36">
      <c r="AJ13838" s="182"/>
    </row>
    <row r="13839" spans="36:36">
      <c r="AJ13839" s="182"/>
    </row>
    <row r="13840" spans="36:36">
      <c r="AJ13840" s="182"/>
    </row>
    <row r="13841" spans="36:36">
      <c r="AJ13841" s="182"/>
    </row>
    <row r="13842" spans="36:36">
      <c r="AJ13842" s="182"/>
    </row>
    <row r="13843" spans="36:36">
      <c r="AJ13843" s="182"/>
    </row>
    <row r="13844" spans="36:36">
      <c r="AJ13844" s="182"/>
    </row>
    <row r="13845" spans="36:36">
      <c r="AJ13845" s="182"/>
    </row>
    <row r="13846" spans="36:36">
      <c r="AJ13846" s="182"/>
    </row>
    <row r="13847" spans="36:36">
      <c r="AJ13847" s="182"/>
    </row>
    <row r="13848" spans="36:36">
      <c r="AJ13848" s="182"/>
    </row>
    <row r="13849" spans="36:36">
      <c r="AJ13849" s="182"/>
    </row>
    <row r="13850" spans="36:36">
      <c r="AJ13850" s="182"/>
    </row>
    <row r="13851" spans="36:36">
      <c r="AJ13851" s="182"/>
    </row>
    <row r="13852" spans="36:36">
      <c r="AJ13852" s="182"/>
    </row>
    <row r="13853" spans="36:36">
      <c r="AJ13853" s="182"/>
    </row>
    <row r="13854" spans="36:36">
      <c r="AJ13854" s="182"/>
    </row>
    <row r="13855" spans="36:36">
      <c r="AJ13855" s="182"/>
    </row>
    <row r="13856" spans="36:36">
      <c r="AJ13856" s="182"/>
    </row>
    <row r="13857" spans="36:36">
      <c r="AJ13857" s="182"/>
    </row>
    <row r="13858" spans="36:36">
      <c r="AJ13858" s="182"/>
    </row>
    <row r="13859" spans="36:36">
      <c r="AJ13859" s="182"/>
    </row>
    <row r="13860" spans="36:36">
      <c r="AJ13860" s="182"/>
    </row>
    <row r="13861" spans="36:36">
      <c r="AJ13861" s="182"/>
    </row>
    <row r="13862" spans="36:36">
      <c r="AJ13862" s="182"/>
    </row>
    <row r="13863" spans="36:36">
      <c r="AJ13863" s="182"/>
    </row>
    <row r="13864" spans="36:36">
      <c r="AJ13864" s="182"/>
    </row>
    <row r="13865" spans="36:36">
      <c r="AJ13865" s="182"/>
    </row>
    <row r="13866" spans="36:36">
      <c r="AJ13866" s="182"/>
    </row>
    <row r="13867" spans="36:36">
      <c r="AJ13867" s="182"/>
    </row>
    <row r="13868" spans="36:36">
      <c r="AJ13868" s="182"/>
    </row>
    <row r="13869" spans="36:36">
      <c r="AJ13869" s="182"/>
    </row>
    <row r="13870" spans="36:36">
      <c r="AJ13870" s="182"/>
    </row>
    <row r="13871" spans="36:36">
      <c r="AJ13871" s="182"/>
    </row>
    <row r="13872" spans="36:36">
      <c r="AJ13872" s="182"/>
    </row>
    <row r="13873" spans="36:36">
      <c r="AJ13873" s="182"/>
    </row>
    <row r="13874" spans="36:36">
      <c r="AJ13874" s="182"/>
    </row>
    <row r="13875" spans="36:36">
      <c r="AJ13875" s="182"/>
    </row>
    <row r="13876" spans="36:36">
      <c r="AJ13876" s="182"/>
    </row>
    <row r="13877" spans="36:36">
      <c r="AJ13877" s="182"/>
    </row>
    <row r="13878" spans="36:36">
      <c r="AJ13878" s="182"/>
    </row>
    <row r="13879" spans="36:36">
      <c r="AJ13879" s="182"/>
    </row>
    <row r="13880" spans="36:36">
      <c r="AJ13880" s="182"/>
    </row>
    <row r="13881" spans="36:36">
      <c r="AJ13881" s="182"/>
    </row>
    <row r="13882" spans="36:36">
      <c r="AJ13882" s="182"/>
    </row>
    <row r="13883" spans="36:36">
      <c r="AJ13883" s="182"/>
    </row>
    <row r="13884" spans="36:36">
      <c r="AJ13884" s="182"/>
    </row>
    <row r="13885" spans="36:36">
      <c r="AJ13885" s="182"/>
    </row>
    <row r="13886" spans="36:36">
      <c r="AJ13886" s="182"/>
    </row>
    <row r="13887" spans="36:36">
      <c r="AJ13887" s="182"/>
    </row>
    <row r="13888" spans="36:36">
      <c r="AJ13888" s="182"/>
    </row>
    <row r="13889" spans="36:36">
      <c r="AJ13889" s="182"/>
    </row>
    <row r="13890" spans="36:36">
      <c r="AJ13890" s="182"/>
    </row>
    <row r="13891" spans="36:36">
      <c r="AJ13891" s="182"/>
    </row>
    <row r="13892" spans="36:36">
      <c r="AJ13892" s="182"/>
    </row>
    <row r="13893" spans="36:36">
      <c r="AJ13893" s="182"/>
    </row>
    <row r="13894" spans="36:36">
      <c r="AJ13894" s="182"/>
    </row>
    <row r="13895" spans="36:36">
      <c r="AJ13895" s="182"/>
    </row>
    <row r="13896" spans="36:36">
      <c r="AJ13896" s="182"/>
    </row>
    <row r="13897" spans="36:36">
      <c r="AJ13897" s="182"/>
    </row>
    <row r="13898" spans="36:36">
      <c r="AJ13898" s="182"/>
    </row>
    <row r="13899" spans="36:36">
      <c r="AJ13899" s="182"/>
    </row>
    <row r="13900" spans="36:36">
      <c r="AJ13900" s="182"/>
    </row>
    <row r="13901" spans="36:36">
      <c r="AJ13901" s="182"/>
    </row>
    <row r="13902" spans="36:36">
      <c r="AJ13902" s="182"/>
    </row>
    <row r="13903" spans="36:36">
      <c r="AJ13903" s="182"/>
    </row>
    <row r="13904" spans="36:36">
      <c r="AJ13904" s="182"/>
    </row>
    <row r="13905" spans="36:36">
      <c r="AJ13905" s="182"/>
    </row>
    <row r="13906" spans="36:36">
      <c r="AJ13906" s="182"/>
    </row>
    <row r="13907" spans="36:36">
      <c r="AJ13907" s="182"/>
    </row>
    <row r="13908" spans="36:36">
      <c r="AJ13908" s="182"/>
    </row>
    <row r="13909" spans="36:36">
      <c r="AJ13909" s="182"/>
    </row>
    <row r="13910" spans="36:36">
      <c r="AJ13910" s="182"/>
    </row>
    <row r="13911" spans="36:36">
      <c r="AJ13911" s="182"/>
    </row>
    <row r="13912" spans="36:36">
      <c r="AJ13912" s="182"/>
    </row>
    <row r="13913" spans="36:36">
      <c r="AJ13913" s="182"/>
    </row>
    <row r="13914" spans="36:36">
      <c r="AJ13914" s="182"/>
    </row>
    <row r="13915" spans="36:36">
      <c r="AJ13915" s="182"/>
    </row>
    <row r="13916" spans="36:36">
      <c r="AJ13916" s="182"/>
    </row>
    <row r="13917" spans="36:36">
      <c r="AJ13917" s="182"/>
    </row>
    <row r="13918" spans="36:36">
      <c r="AJ13918" s="182"/>
    </row>
    <row r="13919" spans="36:36">
      <c r="AJ13919" s="182"/>
    </row>
    <row r="13920" spans="36:36">
      <c r="AJ13920" s="182"/>
    </row>
    <row r="13921" spans="36:36">
      <c r="AJ13921" s="182"/>
    </row>
    <row r="13922" spans="36:36">
      <c r="AJ13922" s="182"/>
    </row>
    <row r="13923" spans="36:36">
      <c r="AJ13923" s="182"/>
    </row>
    <row r="13924" spans="36:36">
      <c r="AJ13924" s="182"/>
    </row>
    <row r="13925" spans="36:36">
      <c r="AJ13925" s="182"/>
    </row>
    <row r="13926" spans="36:36">
      <c r="AJ13926" s="182"/>
    </row>
    <row r="13927" spans="36:36">
      <c r="AJ13927" s="182"/>
    </row>
    <row r="13928" spans="36:36">
      <c r="AJ13928" s="182"/>
    </row>
    <row r="13929" spans="36:36">
      <c r="AJ13929" s="182"/>
    </row>
    <row r="13930" spans="36:36">
      <c r="AJ13930" s="182"/>
    </row>
    <row r="13931" spans="36:36">
      <c r="AJ13931" s="182"/>
    </row>
    <row r="13932" spans="36:36">
      <c r="AJ13932" s="182"/>
    </row>
    <row r="13933" spans="36:36">
      <c r="AJ13933" s="182"/>
    </row>
    <row r="13934" spans="36:36">
      <c r="AJ13934" s="182"/>
    </row>
    <row r="13935" spans="36:36">
      <c r="AJ13935" s="182"/>
    </row>
    <row r="13936" spans="36:36">
      <c r="AJ13936" s="182"/>
    </row>
    <row r="13937" spans="36:36">
      <c r="AJ13937" s="182"/>
    </row>
    <row r="13938" spans="36:36">
      <c r="AJ13938" s="182"/>
    </row>
    <row r="13939" spans="36:36">
      <c r="AJ13939" s="182"/>
    </row>
    <row r="13940" spans="36:36">
      <c r="AJ13940" s="182"/>
    </row>
    <row r="13941" spans="36:36">
      <c r="AJ13941" s="182"/>
    </row>
    <row r="13942" spans="36:36">
      <c r="AJ13942" s="182"/>
    </row>
    <row r="13943" spans="36:36">
      <c r="AJ13943" s="182"/>
    </row>
    <row r="13944" spans="36:36">
      <c r="AJ13944" s="182"/>
    </row>
    <row r="13945" spans="36:36">
      <c r="AJ13945" s="182"/>
    </row>
    <row r="13946" spans="36:36">
      <c r="AJ13946" s="182"/>
    </row>
    <row r="13947" spans="36:36">
      <c r="AJ13947" s="182"/>
    </row>
    <row r="13948" spans="36:36">
      <c r="AJ13948" s="182"/>
    </row>
    <row r="13949" spans="36:36">
      <c r="AJ13949" s="182"/>
    </row>
    <row r="13950" spans="36:36">
      <c r="AJ13950" s="182"/>
    </row>
    <row r="13951" spans="36:36">
      <c r="AJ13951" s="182"/>
    </row>
    <row r="13952" spans="36:36">
      <c r="AJ13952" s="182"/>
    </row>
    <row r="13953" spans="36:36">
      <c r="AJ13953" s="182"/>
    </row>
    <row r="13954" spans="36:36">
      <c r="AJ13954" s="182"/>
    </row>
    <row r="13955" spans="36:36">
      <c r="AJ13955" s="182"/>
    </row>
    <row r="13956" spans="36:36">
      <c r="AJ13956" s="182"/>
    </row>
    <row r="13957" spans="36:36">
      <c r="AJ13957" s="182"/>
    </row>
    <row r="13958" spans="36:36">
      <c r="AJ13958" s="182"/>
    </row>
    <row r="13959" spans="36:36">
      <c r="AJ13959" s="182"/>
    </row>
    <row r="13960" spans="36:36">
      <c r="AJ13960" s="182"/>
    </row>
    <row r="13961" spans="36:36">
      <c r="AJ13961" s="182"/>
    </row>
    <row r="13962" spans="36:36">
      <c r="AJ13962" s="182"/>
    </row>
    <row r="13963" spans="36:36">
      <c r="AJ13963" s="182"/>
    </row>
    <row r="13964" spans="36:36">
      <c r="AJ13964" s="182"/>
    </row>
    <row r="13965" spans="36:36">
      <c r="AJ13965" s="182"/>
    </row>
    <row r="13966" spans="36:36">
      <c r="AJ13966" s="182"/>
    </row>
    <row r="13967" spans="36:36">
      <c r="AJ13967" s="182"/>
    </row>
    <row r="13968" spans="36:36">
      <c r="AJ13968" s="182"/>
    </row>
    <row r="13969" spans="36:36">
      <c r="AJ13969" s="182"/>
    </row>
    <row r="13970" spans="36:36">
      <c r="AJ13970" s="182"/>
    </row>
    <row r="13971" spans="36:36">
      <c r="AJ13971" s="182"/>
    </row>
    <row r="13972" spans="36:36">
      <c r="AJ13972" s="182"/>
    </row>
    <row r="13973" spans="36:36">
      <c r="AJ13973" s="182"/>
    </row>
    <row r="13974" spans="36:36">
      <c r="AJ13974" s="182"/>
    </row>
    <row r="13975" spans="36:36">
      <c r="AJ13975" s="182"/>
    </row>
    <row r="13976" spans="36:36">
      <c r="AJ13976" s="182"/>
    </row>
    <row r="13977" spans="36:36">
      <c r="AJ13977" s="182"/>
    </row>
    <row r="13978" spans="36:36">
      <c r="AJ13978" s="182"/>
    </row>
    <row r="13979" spans="36:36">
      <c r="AJ13979" s="182"/>
    </row>
    <row r="13980" spans="36:36">
      <c r="AJ13980" s="182"/>
    </row>
    <row r="13981" spans="36:36">
      <c r="AJ13981" s="182"/>
    </row>
    <row r="13982" spans="36:36">
      <c r="AJ13982" s="182"/>
    </row>
    <row r="13983" spans="36:36">
      <c r="AJ13983" s="182"/>
    </row>
    <row r="13984" spans="36:36">
      <c r="AJ13984" s="182"/>
    </row>
    <row r="13985" spans="36:36">
      <c r="AJ13985" s="182"/>
    </row>
    <row r="13986" spans="36:36">
      <c r="AJ13986" s="182"/>
    </row>
    <row r="13987" spans="36:36">
      <c r="AJ13987" s="182"/>
    </row>
    <row r="13988" spans="36:36">
      <c r="AJ13988" s="182"/>
    </row>
    <row r="13989" spans="36:36">
      <c r="AJ13989" s="182"/>
    </row>
    <row r="13990" spans="36:36">
      <c r="AJ13990" s="182"/>
    </row>
    <row r="13991" spans="36:36">
      <c r="AJ13991" s="182"/>
    </row>
    <row r="13992" spans="36:36">
      <c r="AJ13992" s="182"/>
    </row>
    <row r="13993" spans="36:36">
      <c r="AJ13993" s="182"/>
    </row>
    <row r="13994" spans="36:36">
      <c r="AJ13994" s="182"/>
    </row>
    <row r="13995" spans="36:36">
      <c r="AJ13995" s="182"/>
    </row>
    <row r="13996" spans="36:36">
      <c r="AJ13996" s="182"/>
    </row>
    <row r="13997" spans="36:36">
      <c r="AJ13997" s="182"/>
    </row>
    <row r="13998" spans="36:36">
      <c r="AJ13998" s="182"/>
    </row>
    <row r="13999" spans="36:36">
      <c r="AJ13999" s="182"/>
    </row>
    <row r="14000" spans="36:36">
      <c r="AJ14000" s="182"/>
    </row>
    <row r="14001" spans="36:36">
      <c r="AJ14001" s="182"/>
    </row>
    <row r="14002" spans="36:36">
      <c r="AJ14002" s="182"/>
    </row>
    <row r="14003" spans="36:36">
      <c r="AJ14003" s="182"/>
    </row>
    <row r="14004" spans="36:36">
      <c r="AJ14004" s="182"/>
    </row>
    <row r="14005" spans="36:36">
      <c r="AJ14005" s="182"/>
    </row>
    <row r="14006" spans="36:36">
      <c r="AJ14006" s="182"/>
    </row>
    <row r="14007" spans="36:36">
      <c r="AJ14007" s="182"/>
    </row>
    <row r="14008" spans="36:36">
      <c r="AJ14008" s="182"/>
    </row>
    <row r="14009" spans="36:36">
      <c r="AJ14009" s="182"/>
    </row>
    <row r="14010" spans="36:36">
      <c r="AJ14010" s="182"/>
    </row>
    <row r="14011" spans="36:36">
      <c r="AJ14011" s="182"/>
    </row>
    <row r="14012" spans="36:36">
      <c r="AJ14012" s="182"/>
    </row>
    <row r="14013" spans="36:36">
      <c r="AJ14013" s="182"/>
    </row>
    <row r="14014" spans="36:36">
      <c r="AJ14014" s="182"/>
    </row>
    <row r="14015" spans="36:36">
      <c r="AJ14015" s="182"/>
    </row>
    <row r="14016" spans="36:36">
      <c r="AJ14016" s="182"/>
    </row>
    <row r="14017" spans="36:36">
      <c r="AJ14017" s="182"/>
    </row>
    <row r="14018" spans="36:36">
      <c r="AJ14018" s="182"/>
    </row>
    <row r="14019" spans="36:36">
      <c r="AJ14019" s="182"/>
    </row>
    <row r="14020" spans="36:36">
      <c r="AJ14020" s="182"/>
    </row>
    <row r="14021" spans="36:36">
      <c r="AJ14021" s="182"/>
    </row>
    <row r="14022" spans="36:36">
      <c r="AJ14022" s="182"/>
    </row>
    <row r="14023" spans="36:36">
      <c r="AJ14023" s="182"/>
    </row>
    <row r="14024" spans="36:36">
      <c r="AJ14024" s="182"/>
    </row>
    <row r="14025" spans="36:36">
      <c r="AJ14025" s="182"/>
    </row>
    <row r="14026" spans="36:36">
      <c r="AJ14026" s="182"/>
    </row>
    <row r="14027" spans="36:36">
      <c r="AJ14027" s="182"/>
    </row>
    <row r="14028" spans="36:36">
      <c r="AJ14028" s="182"/>
    </row>
    <row r="14029" spans="36:36">
      <c r="AJ14029" s="182"/>
    </row>
    <row r="14030" spans="36:36">
      <c r="AJ14030" s="182"/>
    </row>
    <row r="14031" spans="36:36">
      <c r="AJ14031" s="182"/>
    </row>
    <row r="14032" spans="36:36">
      <c r="AJ14032" s="182"/>
    </row>
    <row r="14033" spans="36:36">
      <c r="AJ14033" s="182"/>
    </row>
    <row r="14034" spans="36:36">
      <c r="AJ14034" s="182"/>
    </row>
    <row r="14035" spans="36:36">
      <c r="AJ14035" s="182"/>
    </row>
    <row r="14036" spans="36:36">
      <c r="AJ14036" s="182"/>
    </row>
    <row r="14037" spans="36:36">
      <c r="AJ14037" s="182"/>
    </row>
    <row r="14038" spans="36:36">
      <c r="AJ14038" s="182"/>
    </row>
    <row r="14039" spans="36:36">
      <c r="AJ14039" s="182"/>
    </row>
    <row r="14040" spans="36:36">
      <c r="AJ14040" s="182"/>
    </row>
    <row r="14041" spans="36:36">
      <c r="AJ14041" s="182"/>
    </row>
    <row r="14042" spans="36:36">
      <c r="AJ14042" s="182"/>
    </row>
    <row r="14043" spans="36:36">
      <c r="AJ14043" s="182"/>
    </row>
    <row r="14044" spans="36:36">
      <c r="AJ14044" s="182"/>
    </row>
    <row r="14045" spans="36:36">
      <c r="AJ14045" s="182"/>
    </row>
    <row r="14046" spans="36:36">
      <c r="AJ14046" s="182"/>
    </row>
    <row r="14047" spans="36:36">
      <c r="AJ14047" s="182"/>
    </row>
    <row r="14048" spans="36:36">
      <c r="AJ14048" s="182"/>
    </row>
    <row r="14049" spans="36:36">
      <c r="AJ14049" s="182"/>
    </row>
    <row r="14050" spans="36:36">
      <c r="AJ14050" s="182"/>
    </row>
    <row r="14051" spans="36:36">
      <c r="AJ14051" s="182"/>
    </row>
    <row r="14052" spans="36:36">
      <c r="AJ14052" s="182"/>
    </row>
    <row r="14053" spans="36:36">
      <c r="AJ14053" s="182"/>
    </row>
    <row r="14054" spans="36:36">
      <c r="AJ14054" s="182"/>
    </row>
    <row r="14055" spans="36:36">
      <c r="AJ14055" s="182"/>
    </row>
    <row r="14056" spans="36:36">
      <c r="AJ14056" s="182"/>
    </row>
    <row r="14057" spans="36:36">
      <c r="AJ14057" s="182"/>
    </row>
    <row r="14058" spans="36:36">
      <c r="AJ14058" s="182"/>
    </row>
    <row r="14059" spans="36:36">
      <c r="AJ14059" s="182"/>
    </row>
    <row r="14060" spans="36:36">
      <c r="AJ14060" s="182"/>
    </row>
    <row r="14061" spans="36:36">
      <c r="AJ14061" s="182"/>
    </row>
    <row r="14062" spans="36:36">
      <c r="AJ14062" s="182"/>
    </row>
    <row r="14063" spans="36:36">
      <c r="AJ14063" s="182"/>
    </row>
    <row r="14064" spans="36:36">
      <c r="AJ14064" s="182"/>
    </row>
    <row r="14065" spans="36:36">
      <c r="AJ14065" s="182"/>
    </row>
    <row r="14066" spans="36:36">
      <c r="AJ14066" s="182"/>
    </row>
    <row r="14067" spans="36:36">
      <c r="AJ14067" s="182"/>
    </row>
    <row r="14068" spans="36:36">
      <c r="AJ14068" s="182"/>
    </row>
    <row r="14069" spans="36:36">
      <c r="AJ14069" s="182"/>
    </row>
    <row r="14070" spans="36:36">
      <c r="AJ14070" s="182"/>
    </row>
    <row r="14071" spans="36:36">
      <c r="AJ14071" s="182"/>
    </row>
    <row r="14072" spans="36:36">
      <c r="AJ14072" s="182"/>
    </row>
    <row r="14073" spans="36:36">
      <c r="AJ14073" s="182"/>
    </row>
    <row r="14074" spans="36:36">
      <c r="AJ14074" s="182"/>
    </row>
    <row r="14075" spans="36:36">
      <c r="AJ14075" s="182"/>
    </row>
    <row r="14076" spans="36:36">
      <c r="AJ14076" s="182"/>
    </row>
    <row r="14077" spans="36:36">
      <c r="AJ14077" s="182"/>
    </row>
    <row r="14078" spans="36:36">
      <c r="AJ14078" s="182"/>
    </row>
    <row r="14079" spans="36:36">
      <c r="AJ14079" s="182"/>
    </row>
    <row r="14080" spans="36:36">
      <c r="AJ14080" s="182"/>
    </row>
    <row r="14081" spans="36:36">
      <c r="AJ14081" s="182"/>
    </row>
    <row r="14082" spans="36:36">
      <c r="AJ14082" s="182"/>
    </row>
    <row r="14083" spans="36:36">
      <c r="AJ14083" s="182"/>
    </row>
    <row r="14084" spans="36:36">
      <c r="AJ14084" s="182"/>
    </row>
    <row r="14085" spans="36:36">
      <c r="AJ14085" s="182"/>
    </row>
    <row r="14086" spans="36:36">
      <c r="AJ14086" s="182"/>
    </row>
    <row r="14087" spans="36:36">
      <c r="AJ14087" s="182"/>
    </row>
    <row r="14088" spans="36:36">
      <c r="AJ14088" s="182"/>
    </row>
    <row r="14089" spans="36:36">
      <c r="AJ14089" s="182"/>
    </row>
    <row r="14090" spans="36:36">
      <c r="AJ14090" s="182"/>
    </row>
    <row r="14091" spans="36:36">
      <c r="AJ14091" s="182"/>
    </row>
    <row r="14092" spans="36:36">
      <c r="AJ14092" s="182"/>
    </row>
    <row r="14093" spans="36:36">
      <c r="AJ14093" s="182"/>
    </row>
    <row r="14094" spans="36:36">
      <c r="AJ14094" s="182"/>
    </row>
    <row r="14095" spans="36:36">
      <c r="AJ14095" s="182"/>
    </row>
    <row r="14096" spans="36:36">
      <c r="AJ14096" s="182"/>
    </row>
    <row r="14097" spans="36:36">
      <c r="AJ14097" s="182"/>
    </row>
    <row r="14098" spans="36:36">
      <c r="AJ14098" s="182"/>
    </row>
    <row r="14099" spans="36:36">
      <c r="AJ14099" s="182"/>
    </row>
    <row r="14100" spans="36:36">
      <c r="AJ14100" s="182"/>
    </row>
    <row r="14101" spans="36:36">
      <c r="AJ14101" s="182"/>
    </row>
    <row r="14102" spans="36:36">
      <c r="AJ14102" s="182"/>
    </row>
    <row r="14103" spans="36:36">
      <c r="AJ14103" s="182"/>
    </row>
    <row r="14104" spans="36:36">
      <c r="AJ14104" s="182"/>
    </row>
    <row r="14105" spans="36:36">
      <c r="AJ14105" s="182"/>
    </row>
    <row r="14106" spans="36:36">
      <c r="AJ14106" s="182"/>
    </row>
    <row r="14107" spans="36:36">
      <c r="AJ14107" s="182"/>
    </row>
    <row r="14108" spans="36:36">
      <c r="AJ14108" s="182"/>
    </row>
    <row r="14109" spans="36:36">
      <c r="AJ14109" s="182"/>
    </row>
    <row r="14110" spans="36:36">
      <c r="AJ14110" s="182"/>
    </row>
    <row r="14111" spans="36:36">
      <c r="AJ14111" s="182"/>
    </row>
    <row r="14112" spans="36:36">
      <c r="AJ14112" s="182"/>
    </row>
    <row r="14113" spans="36:36">
      <c r="AJ14113" s="182"/>
    </row>
    <row r="14114" spans="36:36">
      <c r="AJ14114" s="182"/>
    </row>
    <row r="14115" spans="36:36">
      <c r="AJ14115" s="182"/>
    </row>
    <row r="14116" spans="36:36">
      <c r="AJ14116" s="182"/>
    </row>
    <row r="14117" spans="36:36">
      <c r="AJ14117" s="182"/>
    </row>
    <row r="14118" spans="36:36">
      <c r="AJ14118" s="182"/>
    </row>
    <row r="14119" spans="36:36">
      <c r="AJ14119" s="182"/>
    </row>
    <row r="14120" spans="36:36">
      <c r="AJ14120" s="182"/>
    </row>
    <row r="14121" spans="36:36">
      <c r="AJ14121" s="182"/>
    </row>
    <row r="14122" spans="36:36">
      <c r="AJ14122" s="182"/>
    </row>
    <row r="14123" spans="36:36">
      <c r="AJ14123" s="182"/>
    </row>
    <row r="14124" spans="36:36">
      <c r="AJ14124" s="182"/>
    </row>
    <row r="14125" spans="36:36">
      <c r="AJ14125" s="182"/>
    </row>
    <row r="14126" spans="36:36">
      <c r="AJ14126" s="182"/>
    </row>
    <row r="14127" spans="36:36">
      <c r="AJ14127" s="182"/>
    </row>
    <row r="14128" spans="36:36">
      <c r="AJ14128" s="182"/>
    </row>
    <row r="14129" spans="36:36">
      <c r="AJ14129" s="182"/>
    </row>
    <row r="14130" spans="36:36">
      <c r="AJ14130" s="182"/>
    </row>
    <row r="14131" spans="36:36">
      <c r="AJ14131" s="182"/>
    </row>
    <row r="14132" spans="36:36">
      <c r="AJ14132" s="182"/>
    </row>
    <row r="14133" spans="36:36">
      <c r="AJ14133" s="182"/>
    </row>
    <row r="14134" spans="36:36">
      <c r="AJ14134" s="182"/>
    </row>
    <row r="14135" spans="36:36">
      <c r="AJ14135" s="182"/>
    </row>
    <row r="14136" spans="36:36">
      <c r="AJ14136" s="182"/>
    </row>
    <row r="14137" spans="36:36">
      <c r="AJ14137" s="182"/>
    </row>
    <row r="14138" spans="36:36">
      <c r="AJ14138" s="182"/>
    </row>
    <row r="14139" spans="36:36">
      <c r="AJ14139" s="182"/>
    </row>
    <row r="14140" spans="36:36">
      <c r="AJ14140" s="182"/>
    </row>
    <row r="14141" spans="36:36">
      <c r="AJ14141" s="182"/>
    </row>
    <row r="14142" spans="36:36">
      <c r="AJ14142" s="182"/>
    </row>
    <row r="14143" spans="36:36">
      <c r="AJ14143" s="182"/>
    </row>
    <row r="14144" spans="36:36">
      <c r="AJ14144" s="182"/>
    </row>
    <row r="14145" spans="36:36">
      <c r="AJ14145" s="182"/>
    </row>
    <row r="14146" spans="36:36">
      <c r="AJ14146" s="182"/>
    </row>
    <row r="14147" spans="36:36">
      <c r="AJ14147" s="182"/>
    </row>
    <row r="14148" spans="36:36">
      <c r="AJ14148" s="182"/>
    </row>
    <row r="14149" spans="36:36">
      <c r="AJ14149" s="182"/>
    </row>
    <row r="14150" spans="36:36">
      <c r="AJ14150" s="182"/>
    </row>
    <row r="14151" spans="36:36">
      <c r="AJ14151" s="182"/>
    </row>
    <row r="14152" spans="36:36">
      <c r="AJ14152" s="182"/>
    </row>
    <row r="14153" spans="36:36">
      <c r="AJ14153" s="182"/>
    </row>
    <row r="14154" spans="36:36">
      <c r="AJ14154" s="182"/>
    </row>
    <row r="14155" spans="36:36">
      <c r="AJ14155" s="182"/>
    </row>
    <row r="14156" spans="36:36">
      <c r="AJ14156" s="182"/>
    </row>
    <row r="14157" spans="36:36">
      <c r="AJ14157" s="182"/>
    </row>
    <row r="14158" spans="36:36">
      <c r="AJ14158" s="182"/>
    </row>
    <row r="14159" spans="36:36">
      <c r="AJ14159" s="182"/>
    </row>
    <row r="14160" spans="36:36">
      <c r="AJ14160" s="182"/>
    </row>
    <row r="14161" spans="36:36">
      <c r="AJ14161" s="182"/>
    </row>
    <row r="14162" spans="36:36">
      <c r="AJ14162" s="182"/>
    </row>
    <row r="14163" spans="36:36">
      <c r="AJ14163" s="182"/>
    </row>
    <row r="14164" spans="36:36">
      <c r="AJ14164" s="182"/>
    </row>
    <row r="14165" spans="36:36">
      <c r="AJ14165" s="182"/>
    </row>
    <row r="14166" spans="36:36">
      <c r="AJ14166" s="182"/>
    </row>
    <row r="14167" spans="36:36">
      <c r="AJ14167" s="182"/>
    </row>
    <row r="14168" spans="36:36">
      <c r="AJ14168" s="182"/>
    </row>
    <row r="14169" spans="36:36">
      <c r="AJ14169" s="182"/>
    </row>
    <row r="14170" spans="36:36">
      <c r="AJ14170" s="182"/>
    </row>
    <row r="14171" spans="36:36">
      <c r="AJ14171" s="182"/>
    </row>
    <row r="14172" spans="36:36">
      <c r="AJ14172" s="182"/>
    </row>
    <row r="14173" spans="36:36">
      <c r="AJ14173" s="182"/>
    </row>
    <row r="14174" spans="36:36">
      <c r="AJ14174" s="182"/>
    </row>
    <row r="14175" spans="36:36">
      <c r="AJ14175" s="182"/>
    </row>
    <row r="14176" spans="36:36">
      <c r="AJ14176" s="182"/>
    </row>
    <row r="14177" spans="36:36">
      <c r="AJ14177" s="182"/>
    </row>
    <row r="14178" spans="36:36">
      <c r="AJ14178" s="182"/>
    </row>
    <row r="14179" spans="36:36">
      <c r="AJ14179" s="182"/>
    </row>
    <row r="14180" spans="36:36">
      <c r="AJ14180" s="182"/>
    </row>
    <row r="14181" spans="36:36">
      <c r="AJ14181" s="182"/>
    </row>
    <row r="14182" spans="36:36">
      <c r="AJ14182" s="182"/>
    </row>
    <row r="14183" spans="36:36">
      <c r="AJ14183" s="182"/>
    </row>
    <row r="14184" spans="36:36">
      <c r="AJ14184" s="182"/>
    </row>
    <row r="14185" spans="36:36">
      <c r="AJ14185" s="182"/>
    </row>
    <row r="14186" spans="36:36">
      <c r="AJ14186" s="182"/>
    </row>
    <row r="14187" spans="36:36">
      <c r="AJ14187" s="182"/>
    </row>
    <row r="14188" spans="36:36">
      <c r="AJ14188" s="182"/>
    </row>
    <row r="14189" spans="36:36">
      <c r="AJ14189" s="182"/>
    </row>
    <row r="14190" spans="36:36">
      <c r="AJ14190" s="182"/>
    </row>
    <row r="14191" spans="36:36">
      <c r="AJ14191" s="182"/>
    </row>
    <row r="14192" spans="36:36">
      <c r="AJ14192" s="182"/>
    </row>
    <row r="14193" spans="36:36">
      <c r="AJ14193" s="182"/>
    </row>
    <row r="14194" spans="36:36">
      <c r="AJ14194" s="182"/>
    </row>
    <row r="14195" spans="36:36">
      <c r="AJ14195" s="182"/>
    </row>
    <row r="14196" spans="36:36">
      <c r="AJ14196" s="182"/>
    </row>
    <row r="14197" spans="36:36">
      <c r="AJ14197" s="182"/>
    </row>
    <row r="14198" spans="36:36">
      <c r="AJ14198" s="182"/>
    </row>
    <row r="14199" spans="36:36">
      <c r="AJ14199" s="182"/>
    </row>
    <row r="14200" spans="36:36">
      <c r="AJ14200" s="182"/>
    </row>
    <row r="14201" spans="36:36">
      <c r="AJ14201" s="182"/>
    </row>
    <row r="14202" spans="36:36">
      <c r="AJ14202" s="182"/>
    </row>
    <row r="14203" spans="36:36">
      <c r="AJ14203" s="182"/>
    </row>
    <row r="14204" spans="36:36">
      <c r="AJ14204" s="182"/>
    </row>
    <row r="14205" spans="36:36">
      <c r="AJ14205" s="182"/>
    </row>
    <row r="14206" spans="36:36">
      <c r="AJ14206" s="182"/>
    </row>
    <row r="14207" spans="36:36">
      <c r="AJ14207" s="182"/>
    </row>
    <row r="14208" spans="36:36">
      <c r="AJ14208" s="182"/>
    </row>
    <row r="14209" spans="36:36">
      <c r="AJ14209" s="182"/>
    </row>
    <row r="14210" spans="36:36">
      <c r="AJ14210" s="182"/>
    </row>
    <row r="14211" spans="36:36">
      <c r="AJ14211" s="182"/>
    </row>
    <row r="14212" spans="36:36">
      <c r="AJ14212" s="182"/>
    </row>
    <row r="14213" spans="36:36">
      <c r="AJ14213" s="182"/>
    </row>
    <row r="14214" spans="36:36">
      <c r="AJ14214" s="182"/>
    </row>
    <row r="14215" spans="36:36">
      <c r="AJ14215" s="182"/>
    </row>
    <row r="14216" spans="36:36">
      <c r="AJ14216" s="182"/>
    </row>
    <row r="14217" spans="36:36">
      <c r="AJ14217" s="182"/>
    </row>
    <row r="14218" spans="36:36">
      <c r="AJ14218" s="182"/>
    </row>
    <row r="14219" spans="36:36">
      <c r="AJ14219" s="182"/>
    </row>
    <row r="14220" spans="36:36">
      <c r="AJ14220" s="182"/>
    </row>
    <row r="14221" spans="36:36">
      <c r="AJ14221" s="182"/>
    </row>
    <row r="14222" spans="36:36">
      <c r="AJ14222" s="182"/>
    </row>
    <row r="14223" spans="36:36">
      <c r="AJ14223" s="182"/>
    </row>
    <row r="14224" spans="36:36">
      <c r="AJ14224" s="182"/>
    </row>
    <row r="14225" spans="36:36">
      <c r="AJ14225" s="182"/>
    </row>
    <row r="14226" spans="36:36">
      <c r="AJ14226" s="182"/>
    </row>
    <row r="14227" spans="36:36">
      <c r="AJ14227" s="182"/>
    </row>
    <row r="14228" spans="36:36">
      <c r="AJ14228" s="182"/>
    </row>
    <row r="14229" spans="36:36">
      <c r="AJ14229" s="182"/>
    </row>
    <row r="14230" spans="36:36">
      <c r="AJ14230" s="182"/>
    </row>
    <row r="14231" spans="36:36">
      <c r="AJ14231" s="182"/>
    </row>
    <row r="14232" spans="36:36">
      <c r="AJ14232" s="182"/>
    </row>
    <row r="14233" spans="36:36">
      <c r="AJ14233" s="182"/>
    </row>
    <row r="14234" spans="36:36">
      <c r="AJ14234" s="182"/>
    </row>
    <row r="14235" spans="36:36">
      <c r="AJ14235" s="182"/>
    </row>
    <row r="14236" spans="36:36">
      <c r="AJ14236" s="182"/>
    </row>
    <row r="14237" spans="36:36">
      <c r="AJ14237" s="182"/>
    </row>
    <row r="14238" spans="36:36">
      <c r="AJ14238" s="182"/>
    </row>
    <row r="14239" spans="36:36">
      <c r="AJ14239" s="182"/>
    </row>
    <row r="14240" spans="36:36">
      <c r="AJ14240" s="182"/>
    </row>
    <row r="14241" spans="36:36">
      <c r="AJ14241" s="182"/>
    </row>
    <row r="14242" spans="36:36">
      <c r="AJ14242" s="182"/>
    </row>
    <row r="14243" spans="36:36">
      <c r="AJ14243" s="182"/>
    </row>
    <row r="14244" spans="36:36">
      <c r="AJ14244" s="182"/>
    </row>
    <row r="14245" spans="36:36">
      <c r="AJ14245" s="182"/>
    </row>
    <row r="14246" spans="36:36">
      <c r="AJ14246" s="182"/>
    </row>
    <row r="14247" spans="36:36">
      <c r="AJ14247" s="182"/>
    </row>
    <row r="14248" spans="36:36">
      <c r="AJ14248" s="182"/>
    </row>
    <row r="14249" spans="36:36">
      <c r="AJ14249" s="182"/>
    </row>
    <row r="14250" spans="36:36">
      <c r="AJ14250" s="182"/>
    </row>
    <row r="14251" spans="36:36">
      <c r="AJ14251" s="182"/>
    </row>
    <row r="14252" spans="36:36">
      <c r="AJ14252" s="182"/>
    </row>
    <row r="14253" spans="36:36">
      <c r="AJ14253" s="182"/>
    </row>
    <row r="14254" spans="36:36">
      <c r="AJ14254" s="182"/>
    </row>
    <row r="14255" spans="36:36">
      <c r="AJ14255" s="182"/>
    </row>
    <row r="14256" spans="36:36">
      <c r="AJ14256" s="182"/>
    </row>
    <row r="14257" spans="36:36">
      <c r="AJ14257" s="182"/>
    </row>
    <row r="14258" spans="36:36">
      <c r="AJ14258" s="182"/>
    </row>
    <row r="14259" spans="36:36">
      <c r="AJ14259" s="182"/>
    </row>
    <row r="14260" spans="36:36">
      <c r="AJ14260" s="182"/>
    </row>
    <row r="14261" spans="36:36">
      <c r="AJ14261" s="182"/>
    </row>
    <row r="14262" spans="36:36">
      <c r="AJ14262" s="182"/>
    </row>
    <row r="14263" spans="36:36">
      <c r="AJ14263" s="182"/>
    </row>
    <row r="14264" spans="36:36">
      <c r="AJ14264" s="182"/>
    </row>
    <row r="14265" spans="36:36">
      <c r="AJ14265" s="182"/>
    </row>
    <row r="14266" spans="36:36">
      <c r="AJ14266" s="182"/>
    </row>
    <row r="14267" spans="36:36">
      <c r="AJ14267" s="182"/>
    </row>
    <row r="14268" spans="36:36">
      <c r="AJ14268" s="182"/>
    </row>
    <row r="14269" spans="36:36">
      <c r="AJ14269" s="182"/>
    </row>
    <row r="14270" spans="36:36">
      <c r="AJ14270" s="182"/>
    </row>
    <row r="14271" spans="36:36">
      <c r="AJ14271" s="182"/>
    </row>
    <row r="14272" spans="36:36">
      <c r="AJ14272" s="182"/>
    </row>
    <row r="14273" spans="36:36">
      <c r="AJ14273" s="182"/>
    </row>
    <row r="14274" spans="36:36">
      <c r="AJ14274" s="182"/>
    </row>
    <row r="14275" spans="36:36">
      <c r="AJ14275" s="182"/>
    </row>
    <row r="14276" spans="36:36">
      <c r="AJ14276" s="182"/>
    </row>
    <row r="14277" spans="36:36">
      <c r="AJ14277" s="182"/>
    </row>
    <row r="14278" spans="36:36">
      <c r="AJ14278" s="182"/>
    </row>
    <row r="14279" spans="36:36">
      <c r="AJ14279" s="182"/>
    </row>
    <row r="14280" spans="36:36">
      <c r="AJ14280" s="182"/>
    </row>
    <row r="14281" spans="36:36">
      <c r="AJ14281" s="182"/>
    </row>
    <row r="14282" spans="36:36">
      <c r="AJ14282" s="182"/>
    </row>
    <row r="14283" spans="36:36">
      <c r="AJ14283" s="182"/>
    </row>
    <row r="14284" spans="36:36">
      <c r="AJ14284" s="182"/>
    </row>
    <row r="14285" spans="36:36">
      <c r="AJ14285" s="182"/>
    </row>
    <row r="14286" spans="36:36">
      <c r="AJ14286" s="182"/>
    </row>
    <row r="14287" spans="36:36">
      <c r="AJ14287" s="182"/>
    </row>
    <row r="14288" spans="36:36">
      <c r="AJ14288" s="182"/>
    </row>
    <row r="14289" spans="36:36">
      <c r="AJ14289" s="182"/>
    </row>
    <row r="14290" spans="36:36">
      <c r="AJ14290" s="182"/>
    </row>
    <row r="14291" spans="36:36">
      <c r="AJ14291" s="182"/>
    </row>
    <row r="14292" spans="36:36">
      <c r="AJ14292" s="182"/>
    </row>
    <row r="14293" spans="36:36">
      <c r="AJ14293" s="182"/>
    </row>
    <row r="14294" spans="36:36">
      <c r="AJ14294" s="182"/>
    </row>
    <row r="14295" spans="36:36">
      <c r="AJ14295" s="182"/>
    </row>
    <row r="14296" spans="36:36">
      <c r="AJ14296" s="182"/>
    </row>
    <row r="14297" spans="36:36">
      <c r="AJ14297" s="182"/>
    </row>
    <row r="14298" spans="36:36">
      <c r="AJ14298" s="182"/>
    </row>
    <row r="14299" spans="36:36">
      <c r="AJ14299" s="182"/>
    </row>
    <row r="14300" spans="36:36">
      <c r="AJ14300" s="182"/>
    </row>
    <row r="14301" spans="36:36">
      <c r="AJ14301" s="182"/>
    </row>
    <row r="14302" spans="36:36">
      <c r="AJ14302" s="182"/>
    </row>
    <row r="14303" spans="36:36">
      <c r="AJ14303" s="182"/>
    </row>
    <row r="14304" spans="36:36">
      <c r="AJ14304" s="182"/>
    </row>
    <row r="14305" spans="36:36">
      <c r="AJ14305" s="182"/>
    </row>
    <row r="14306" spans="36:36">
      <c r="AJ14306" s="182"/>
    </row>
    <row r="14307" spans="36:36">
      <c r="AJ14307" s="182"/>
    </row>
    <row r="14308" spans="36:36">
      <c r="AJ14308" s="182"/>
    </row>
    <row r="14309" spans="36:36">
      <c r="AJ14309" s="182"/>
    </row>
    <row r="14310" spans="36:36">
      <c r="AJ14310" s="182"/>
    </row>
    <row r="14311" spans="36:36">
      <c r="AJ14311" s="182"/>
    </row>
    <row r="14312" spans="36:36">
      <c r="AJ14312" s="182"/>
    </row>
    <row r="14313" spans="36:36">
      <c r="AJ14313" s="182"/>
    </row>
    <row r="14314" spans="36:36">
      <c r="AJ14314" s="182"/>
    </row>
    <row r="14315" spans="36:36">
      <c r="AJ14315" s="182"/>
    </row>
    <row r="14316" spans="36:36">
      <c r="AJ14316" s="182"/>
    </row>
    <row r="14317" spans="36:36">
      <c r="AJ14317" s="182"/>
    </row>
    <row r="14318" spans="36:36">
      <c r="AJ14318" s="182"/>
    </row>
    <row r="14319" spans="36:36">
      <c r="AJ14319" s="182"/>
    </row>
    <row r="14320" spans="36:36">
      <c r="AJ14320" s="182"/>
    </row>
    <row r="14321" spans="36:36">
      <c r="AJ14321" s="182"/>
    </row>
    <row r="14322" spans="36:36">
      <c r="AJ14322" s="182"/>
    </row>
    <row r="14323" spans="36:36">
      <c r="AJ14323" s="182"/>
    </row>
    <row r="14324" spans="36:36">
      <c r="AJ14324" s="182"/>
    </row>
    <row r="14325" spans="36:36">
      <c r="AJ14325" s="182"/>
    </row>
    <row r="14326" spans="36:36">
      <c r="AJ14326" s="182"/>
    </row>
    <row r="14327" spans="36:36">
      <c r="AJ14327" s="182"/>
    </row>
    <row r="14328" spans="36:36">
      <c r="AJ14328" s="182"/>
    </row>
    <row r="14329" spans="36:36">
      <c r="AJ14329" s="182"/>
    </row>
    <row r="14330" spans="36:36">
      <c r="AJ14330" s="182"/>
    </row>
    <row r="14331" spans="36:36">
      <c r="AJ14331" s="182"/>
    </row>
    <row r="14332" spans="36:36">
      <c r="AJ14332" s="182"/>
    </row>
    <row r="14333" spans="36:36">
      <c r="AJ14333" s="182"/>
    </row>
    <row r="14334" spans="36:36">
      <c r="AJ14334" s="182"/>
    </row>
    <row r="14335" spans="36:36">
      <c r="AJ14335" s="182"/>
    </row>
    <row r="14336" spans="36:36">
      <c r="AJ14336" s="182"/>
    </row>
    <row r="14337" spans="36:36">
      <c r="AJ14337" s="182"/>
    </row>
    <row r="14338" spans="36:36">
      <c r="AJ14338" s="182"/>
    </row>
    <row r="14339" spans="36:36">
      <c r="AJ14339" s="182"/>
    </row>
    <row r="14340" spans="36:36">
      <c r="AJ14340" s="182"/>
    </row>
    <row r="14341" spans="36:36">
      <c r="AJ14341" s="182"/>
    </row>
    <row r="14342" spans="36:36">
      <c r="AJ14342" s="182"/>
    </row>
    <row r="14343" spans="36:36">
      <c r="AJ14343" s="182"/>
    </row>
    <row r="14344" spans="36:36">
      <c r="AJ14344" s="182"/>
    </row>
    <row r="14345" spans="36:36">
      <c r="AJ14345" s="182"/>
    </row>
    <row r="14346" spans="36:36">
      <c r="AJ14346" s="182"/>
    </row>
    <row r="14347" spans="36:36">
      <c r="AJ14347" s="182"/>
    </row>
    <row r="14348" spans="36:36">
      <c r="AJ14348" s="182"/>
    </row>
    <row r="14349" spans="36:36">
      <c r="AJ14349" s="182"/>
    </row>
    <row r="14350" spans="36:36">
      <c r="AJ14350" s="182"/>
    </row>
    <row r="14351" spans="36:36">
      <c r="AJ14351" s="182"/>
    </row>
    <row r="14352" spans="36:36">
      <c r="AJ14352" s="182"/>
    </row>
    <row r="14353" spans="36:36">
      <c r="AJ14353" s="182"/>
    </row>
    <row r="14354" spans="36:36">
      <c r="AJ14354" s="182"/>
    </row>
    <row r="14355" spans="36:36">
      <c r="AJ14355" s="182"/>
    </row>
    <row r="14356" spans="36:36">
      <c r="AJ14356" s="182"/>
    </row>
    <row r="14357" spans="36:36">
      <c r="AJ14357" s="182"/>
    </row>
    <row r="14358" spans="36:36">
      <c r="AJ14358" s="182"/>
    </row>
    <row r="14359" spans="36:36">
      <c r="AJ14359" s="182"/>
    </row>
    <row r="14360" spans="36:36">
      <c r="AJ14360" s="182"/>
    </row>
    <row r="14361" spans="36:36">
      <c r="AJ14361" s="182"/>
    </row>
    <row r="14362" spans="36:36">
      <c r="AJ14362" s="182"/>
    </row>
    <row r="14363" spans="36:36">
      <c r="AJ14363" s="182"/>
    </row>
    <row r="14364" spans="36:36">
      <c r="AJ14364" s="182"/>
    </row>
    <row r="14365" spans="36:36">
      <c r="AJ14365" s="182"/>
    </row>
    <row r="14366" spans="36:36">
      <c r="AJ14366" s="182"/>
    </row>
    <row r="14367" spans="36:36">
      <c r="AJ14367" s="182"/>
    </row>
    <row r="14368" spans="36:36">
      <c r="AJ14368" s="182"/>
    </row>
    <row r="14369" spans="36:36">
      <c r="AJ14369" s="182"/>
    </row>
    <row r="14370" spans="36:36">
      <c r="AJ14370" s="182"/>
    </row>
    <row r="14371" spans="36:36">
      <c r="AJ14371" s="182"/>
    </row>
    <row r="14372" spans="36:36">
      <c r="AJ14372" s="182"/>
    </row>
    <row r="14373" spans="36:36">
      <c r="AJ14373" s="182"/>
    </row>
    <row r="14374" spans="36:36">
      <c r="AJ14374" s="182"/>
    </row>
    <row r="14375" spans="36:36">
      <c r="AJ14375" s="182"/>
    </row>
    <row r="14376" spans="36:36">
      <c r="AJ14376" s="182"/>
    </row>
    <row r="14377" spans="36:36">
      <c r="AJ14377" s="182"/>
    </row>
    <row r="14378" spans="36:36">
      <c r="AJ14378" s="182"/>
    </row>
    <row r="14379" spans="36:36">
      <c r="AJ14379" s="182"/>
    </row>
    <row r="14380" spans="36:36">
      <c r="AJ14380" s="182"/>
    </row>
    <row r="14381" spans="36:36">
      <c r="AJ14381" s="182"/>
    </row>
    <row r="14382" spans="36:36">
      <c r="AJ14382" s="182"/>
    </row>
    <row r="14383" spans="36:36">
      <c r="AJ14383" s="182"/>
    </row>
    <row r="14384" spans="36:36">
      <c r="AJ14384" s="182"/>
    </row>
    <row r="14385" spans="36:36">
      <c r="AJ14385" s="182"/>
    </row>
    <row r="14386" spans="36:36">
      <c r="AJ14386" s="182"/>
    </row>
    <row r="14387" spans="36:36">
      <c r="AJ14387" s="182"/>
    </row>
    <row r="14388" spans="36:36">
      <c r="AJ14388" s="182"/>
    </row>
    <row r="14389" spans="36:36">
      <c r="AJ14389" s="182"/>
    </row>
    <row r="14390" spans="36:36">
      <c r="AJ14390" s="182"/>
    </row>
    <row r="14391" spans="36:36">
      <c r="AJ14391" s="182"/>
    </row>
    <row r="14392" spans="36:36">
      <c r="AJ14392" s="182"/>
    </row>
    <row r="14393" spans="36:36">
      <c r="AJ14393" s="182"/>
    </row>
    <row r="14394" spans="36:36">
      <c r="AJ14394" s="182"/>
    </row>
    <row r="14395" spans="36:36">
      <c r="AJ14395" s="182"/>
    </row>
    <row r="14396" spans="36:36">
      <c r="AJ14396" s="182"/>
    </row>
    <row r="14397" spans="36:36">
      <c r="AJ14397" s="182"/>
    </row>
    <row r="14398" spans="36:36">
      <c r="AJ14398" s="182"/>
    </row>
    <row r="14399" spans="36:36">
      <c r="AJ14399" s="182"/>
    </row>
    <row r="14400" spans="36:36">
      <c r="AJ14400" s="182"/>
    </row>
    <row r="14401" spans="36:36">
      <c r="AJ14401" s="182"/>
    </row>
    <row r="14402" spans="36:36">
      <c r="AJ14402" s="182"/>
    </row>
    <row r="14403" spans="36:36">
      <c r="AJ14403" s="182"/>
    </row>
    <row r="14404" spans="36:36">
      <c r="AJ14404" s="182"/>
    </row>
    <row r="14405" spans="36:36">
      <c r="AJ14405" s="182"/>
    </row>
    <row r="14406" spans="36:36">
      <c r="AJ14406" s="182"/>
    </row>
    <row r="14407" spans="36:36">
      <c r="AJ14407" s="182"/>
    </row>
    <row r="14408" spans="36:36">
      <c r="AJ14408" s="182"/>
    </row>
    <row r="14409" spans="36:36">
      <c r="AJ14409" s="182"/>
    </row>
    <row r="14410" spans="36:36">
      <c r="AJ14410" s="182"/>
    </row>
    <row r="14411" spans="36:36">
      <c r="AJ14411" s="182"/>
    </row>
    <row r="14412" spans="36:36">
      <c r="AJ14412" s="182"/>
    </row>
    <row r="14413" spans="36:36">
      <c r="AJ14413" s="182"/>
    </row>
    <row r="14414" spans="36:36">
      <c r="AJ14414" s="182"/>
    </row>
    <row r="14415" spans="36:36">
      <c r="AJ14415" s="182"/>
    </row>
    <row r="14416" spans="36:36">
      <c r="AJ14416" s="182"/>
    </row>
    <row r="14417" spans="36:36">
      <c r="AJ14417" s="182"/>
    </row>
    <row r="14418" spans="36:36">
      <c r="AJ14418" s="182"/>
    </row>
    <row r="14419" spans="36:36">
      <c r="AJ14419" s="182"/>
    </row>
    <row r="14420" spans="36:36">
      <c r="AJ14420" s="182"/>
    </row>
    <row r="14421" spans="36:36">
      <c r="AJ14421" s="182"/>
    </row>
    <row r="14422" spans="36:36">
      <c r="AJ14422" s="182"/>
    </row>
    <row r="14423" spans="36:36">
      <c r="AJ14423" s="182"/>
    </row>
    <row r="14424" spans="36:36">
      <c r="AJ14424" s="182"/>
    </row>
    <row r="14425" spans="36:36">
      <c r="AJ14425" s="182"/>
    </row>
    <row r="14426" spans="36:36">
      <c r="AJ14426" s="182"/>
    </row>
    <row r="14427" spans="36:36">
      <c r="AJ14427" s="182"/>
    </row>
    <row r="14428" spans="36:36">
      <c r="AJ14428" s="182"/>
    </row>
    <row r="14429" spans="36:36">
      <c r="AJ14429" s="182"/>
    </row>
    <row r="14430" spans="36:36">
      <c r="AJ14430" s="182"/>
    </row>
    <row r="14431" spans="36:36">
      <c r="AJ14431" s="182"/>
    </row>
    <row r="14432" spans="36:36">
      <c r="AJ14432" s="182"/>
    </row>
    <row r="14433" spans="36:36">
      <c r="AJ14433" s="182"/>
    </row>
    <row r="14434" spans="36:36">
      <c r="AJ14434" s="182"/>
    </row>
    <row r="14435" spans="36:36">
      <c r="AJ14435" s="182"/>
    </row>
    <row r="14436" spans="36:36">
      <c r="AJ14436" s="182"/>
    </row>
    <row r="14437" spans="36:36">
      <c r="AJ14437" s="182"/>
    </row>
    <row r="14438" spans="36:36">
      <c r="AJ14438" s="182"/>
    </row>
    <row r="14439" spans="36:36">
      <c r="AJ14439" s="182"/>
    </row>
    <row r="14440" spans="36:36">
      <c r="AJ14440" s="182"/>
    </row>
    <row r="14441" spans="36:36">
      <c r="AJ14441" s="182"/>
    </row>
    <row r="14442" spans="36:36">
      <c r="AJ14442" s="182"/>
    </row>
    <row r="14443" spans="36:36">
      <c r="AJ14443" s="182"/>
    </row>
    <row r="14444" spans="36:36">
      <c r="AJ14444" s="182"/>
    </row>
    <row r="14445" spans="36:36">
      <c r="AJ14445" s="182"/>
    </row>
    <row r="14446" spans="36:36">
      <c r="AJ14446" s="182"/>
    </row>
    <row r="14447" spans="36:36">
      <c r="AJ14447" s="182"/>
    </row>
    <row r="14448" spans="36:36">
      <c r="AJ14448" s="182"/>
    </row>
    <row r="14449" spans="36:36">
      <c r="AJ14449" s="182"/>
    </row>
    <row r="14450" spans="36:36">
      <c r="AJ14450" s="182"/>
    </row>
    <row r="14451" spans="36:36">
      <c r="AJ14451" s="182"/>
    </row>
    <row r="14452" spans="36:36">
      <c r="AJ14452" s="182"/>
    </row>
    <row r="14453" spans="36:36">
      <c r="AJ14453" s="182"/>
    </row>
    <row r="14454" spans="36:36">
      <c r="AJ14454" s="182"/>
    </row>
    <row r="14455" spans="36:36">
      <c r="AJ14455" s="182"/>
    </row>
    <row r="14456" spans="36:36">
      <c r="AJ14456" s="182"/>
    </row>
    <row r="14457" spans="36:36">
      <c r="AJ14457" s="182"/>
    </row>
    <row r="14458" spans="36:36">
      <c r="AJ14458" s="182"/>
    </row>
    <row r="14459" spans="36:36">
      <c r="AJ14459" s="182"/>
    </row>
    <row r="14460" spans="36:36">
      <c r="AJ14460" s="182"/>
    </row>
    <row r="14461" spans="36:36">
      <c r="AJ14461" s="182"/>
    </row>
    <row r="14462" spans="36:36">
      <c r="AJ14462" s="182"/>
    </row>
    <row r="14463" spans="36:36">
      <c r="AJ14463" s="182"/>
    </row>
    <row r="14464" spans="36:36">
      <c r="AJ14464" s="182"/>
    </row>
    <row r="14465" spans="36:36">
      <c r="AJ14465" s="182"/>
    </row>
    <row r="14466" spans="36:36">
      <c r="AJ14466" s="182"/>
    </row>
    <row r="14467" spans="36:36">
      <c r="AJ14467" s="182"/>
    </row>
    <row r="14468" spans="36:36">
      <c r="AJ14468" s="182"/>
    </row>
    <row r="14469" spans="36:36">
      <c r="AJ14469" s="182"/>
    </row>
    <row r="14470" spans="36:36">
      <c r="AJ14470" s="182"/>
    </row>
    <row r="14471" spans="36:36">
      <c r="AJ14471" s="182"/>
    </row>
    <row r="14472" spans="36:36">
      <c r="AJ14472" s="182"/>
    </row>
    <row r="14473" spans="36:36">
      <c r="AJ14473" s="182"/>
    </row>
    <row r="14474" spans="36:36">
      <c r="AJ14474" s="182"/>
    </row>
    <row r="14475" spans="36:36">
      <c r="AJ14475" s="182"/>
    </row>
    <row r="14476" spans="36:36">
      <c r="AJ14476" s="182"/>
    </row>
    <row r="14477" spans="36:36">
      <c r="AJ14477" s="182"/>
    </row>
    <row r="14478" spans="36:36">
      <c r="AJ14478" s="182"/>
    </row>
    <row r="14479" spans="36:36">
      <c r="AJ14479" s="182"/>
    </row>
    <row r="14480" spans="36:36">
      <c r="AJ14480" s="182"/>
    </row>
    <row r="14481" spans="36:36">
      <c r="AJ14481" s="182"/>
    </row>
    <row r="14482" spans="36:36">
      <c r="AJ14482" s="182"/>
    </row>
    <row r="14483" spans="36:36">
      <c r="AJ14483" s="182"/>
    </row>
    <row r="14484" spans="36:36">
      <c r="AJ14484" s="182"/>
    </row>
    <row r="14485" spans="36:36">
      <c r="AJ14485" s="182"/>
    </row>
    <row r="14486" spans="36:36">
      <c r="AJ14486" s="182"/>
    </row>
    <row r="14487" spans="36:36">
      <c r="AJ14487" s="182"/>
    </row>
    <row r="14488" spans="36:36">
      <c r="AJ14488" s="182"/>
    </row>
    <row r="14489" spans="36:36">
      <c r="AJ14489" s="182"/>
    </row>
    <row r="14490" spans="36:36">
      <c r="AJ14490" s="182"/>
    </row>
    <row r="14491" spans="36:36">
      <c r="AJ14491" s="182"/>
    </row>
    <row r="14492" spans="36:36">
      <c r="AJ14492" s="182"/>
    </row>
    <row r="14493" spans="36:36">
      <c r="AJ14493" s="182"/>
    </row>
    <row r="14494" spans="36:36">
      <c r="AJ14494" s="182"/>
    </row>
    <row r="14495" spans="36:36">
      <c r="AJ14495" s="182"/>
    </row>
    <row r="14496" spans="36:36">
      <c r="AJ14496" s="182"/>
    </row>
    <row r="14497" spans="36:36">
      <c r="AJ14497" s="182"/>
    </row>
    <row r="14498" spans="36:36">
      <c r="AJ14498" s="182"/>
    </row>
    <row r="14499" spans="36:36">
      <c r="AJ14499" s="182"/>
    </row>
    <row r="14500" spans="36:36">
      <c r="AJ14500" s="182"/>
    </row>
    <row r="14501" spans="36:36">
      <c r="AJ14501" s="182"/>
    </row>
    <row r="14502" spans="36:36">
      <c r="AJ14502" s="182"/>
    </row>
    <row r="14503" spans="36:36">
      <c r="AJ14503" s="182"/>
    </row>
    <row r="14504" spans="36:36">
      <c r="AJ14504" s="182"/>
    </row>
    <row r="14505" spans="36:36">
      <c r="AJ14505" s="182"/>
    </row>
    <row r="14506" spans="36:36">
      <c r="AJ14506" s="182"/>
    </row>
    <row r="14507" spans="36:36">
      <c r="AJ14507" s="182"/>
    </row>
    <row r="14508" spans="36:36">
      <c r="AJ14508" s="182"/>
    </row>
    <row r="14509" spans="36:36">
      <c r="AJ14509" s="182"/>
    </row>
    <row r="14510" spans="36:36">
      <c r="AJ14510" s="182"/>
    </row>
    <row r="14511" spans="36:36">
      <c r="AJ14511" s="182"/>
    </row>
    <row r="14512" spans="36:36">
      <c r="AJ14512" s="182"/>
    </row>
    <row r="14513" spans="36:36">
      <c r="AJ14513" s="182"/>
    </row>
    <row r="14514" spans="36:36">
      <c r="AJ14514" s="182"/>
    </row>
    <row r="14515" spans="36:36">
      <c r="AJ14515" s="182"/>
    </row>
    <row r="14516" spans="36:36">
      <c r="AJ14516" s="182"/>
    </row>
    <row r="14517" spans="36:36">
      <c r="AJ14517" s="182"/>
    </row>
    <row r="14518" spans="36:36">
      <c r="AJ14518" s="182"/>
    </row>
    <row r="14519" spans="36:36">
      <c r="AJ14519" s="182"/>
    </row>
    <row r="14520" spans="36:36">
      <c r="AJ14520" s="182"/>
    </row>
    <row r="14521" spans="36:36">
      <c r="AJ14521" s="182"/>
    </row>
    <row r="14522" spans="36:36">
      <c r="AJ14522" s="182"/>
    </row>
    <row r="14523" spans="36:36">
      <c r="AJ14523" s="182"/>
    </row>
    <row r="14524" spans="36:36">
      <c r="AJ14524" s="182"/>
    </row>
    <row r="14525" spans="36:36">
      <c r="AJ14525" s="182"/>
    </row>
    <row r="14526" spans="36:36">
      <c r="AJ14526" s="182"/>
    </row>
    <row r="14527" spans="36:36">
      <c r="AJ14527" s="182"/>
    </row>
    <row r="14528" spans="36:36">
      <c r="AJ14528" s="182"/>
    </row>
    <row r="14529" spans="36:36">
      <c r="AJ14529" s="182"/>
    </row>
    <row r="14530" spans="36:36">
      <c r="AJ14530" s="182"/>
    </row>
    <row r="14531" spans="36:36">
      <c r="AJ14531" s="182"/>
    </row>
    <row r="14532" spans="36:36">
      <c r="AJ14532" s="182"/>
    </row>
    <row r="14533" spans="36:36">
      <c r="AJ14533" s="182"/>
    </row>
    <row r="14534" spans="36:36">
      <c r="AJ14534" s="182"/>
    </row>
    <row r="14535" spans="36:36">
      <c r="AJ14535" s="182"/>
    </row>
    <row r="14536" spans="36:36">
      <c r="AJ14536" s="182"/>
    </row>
    <row r="14537" spans="36:36">
      <c r="AJ14537" s="182"/>
    </row>
    <row r="14538" spans="36:36">
      <c r="AJ14538" s="182"/>
    </row>
    <row r="14539" spans="36:36">
      <c r="AJ14539" s="182"/>
    </row>
    <row r="14540" spans="36:36">
      <c r="AJ14540" s="182"/>
    </row>
    <row r="14541" spans="36:36">
      <c r="AJ14541" s="182"/>
    </row>
    <row r="14542" spans="36:36">
      <c r="AJ14542" s="182"/>
    </row>
    <row r="14543" spans="36:36">
      <c r="AJ14543" s="182"/>
    </row>
    <row r="14544" spans="36:36">
      <c r="AJ14544" s="182"/>
    </row>
    <row r="14545" spans="36:36">
      <c r="AJ14545" s="182"/>
    </row>
    <row r="14546" spans="36:36">
      <c r="AJ14546" s="182"/>
    </row>
    <row r="14547" spans="36:36">
      <c r="AJ14547" s="182"/>
    </row>
    <row r="14548" spans="36:36">
      <c r="AJ14548" s="182"/>
    </row>
    <row r="14549" spans="36:36">
      <c r="AJ14549" s="182"/>
    </row>
    <row r="14550" spans="36:36">
      <c r="AJ14550" s="182"/>
    </row>
    <row r="14551" spans="36:36">
      <c r="AJ14551" s="182"/>
    </row>
    <row r="14552" spans="36:36">
      <c r="AJ14552" s="182"/>
    </row>
    <row r="14553" spans="36:36">
      <c r="AJ14553" s="182"/>
    </row>
    <row r="14554" spans="36:36">
      <c r="AJ14554" s="182"/>
    </row>
    <row r="14555" spans="36:36">
      <c r="AJ14555" s="182"/>
    </row>
    <row r="14556" spans="36:36">
      <c r="AJ14556" s="182"/>
    </row>
    <row r="14557" spans="36:36">
      <c r="AJ14557" s="182"/>
    </row>
    <row r="14558" spans="36:36">
      <c r="AJ14558" s="182"/>
    </row>
    <row r="14559" spans="36:36">
      <c r="AJ14559" s="182"/>
    </row>
    <row r="14560" spans="36:36">
      <c r="AJ14560" s="182"/>
    </row>
    <row r="14561" spans="36:36">
      <c r="AJ14561" s="182"/>
    </row>
    <row r="14562" spans="36:36">
      <c r="AJ14562" s="182"/>
    </row>
    <row r="14563" spans="36:36">
      <c r="AJ14563" s="182"/>
    </row>
    <row r="14564" spans="36:36">
      <c r="AJ14564" s="182"/>
    </row>
    <row r="14565" spans="36:36">
      <c r="AJ14565" s="182"/>
    </row>
    <row r="14566" spans="36:36">
      <c r="AJ14566" s="182"/>
    </row>
    <row r="14567" spans="36:36">
      <c r="AJ14567" s="182"/>
    </row>
    <row r="14568" spans="36:36">
      <c r="AJ14568" s="182"/>
    </row>
    <row r="14569" spans="36:36">
      <c r="AJ14569" s="182"/>
    </row>
    <row r="14570" spans="36:36">
      <c r="AJ14570" s="182"/>
    </row>
    <row r="14571" spans="36:36">
      <c r="AJ14571" s="182"/>
    </row>
    <row r="14572" spans="36:36">
      <c r="AJ14572" s="182"/>
    </row>
    <row r="14573" spans="36:36">
      <c r="AJ14573" s="182"/>
    </row>
    <row r="14574" spans="36:36">
      <c r="AJ14574" s="182"/>
    </row>
    <row r="14575" spans="36:36">
      <c r="AJ14575" s="182"/>
    </row>
    <row r="14576" spans="36:36">
      <c r="AJ14576" s="182"/>
    </row>
    <row r="14577" spans="36:36">
      <c r="AJ14577" s="182"/>
    </row>
    <row r="14578" spans="36:36">
      <c r="AJ14578" s="182"/>
    </row>
    <row r="14579" spans="36:36">
      <c r="AJ14579" s="182"/>
    </row>
    <row r="14580" spans="36:36">
      <c r="AJ14580" s="182"/>
    </row>
    <row r="14581" spans="36:36">
      <c r="AJ14581" s="182"/>
    </row>
    <row r="14582" spans="36:36">
      <c r="AJ14582" s="182"/>
    </row>
    <row r="14583" spans="36:36">
      <c r="AJ14583" s="182"/>
    </row>
    <row r="14584" spans="36:36">
      <c r="AJ14584" s="182"/>
    </row>
    <row r="14585" spans="36:36">
      <c r="AJ14585" s="182"/>
    </row>
    <row r="14586" spans="36:36">
      <c r="AJ14586" s="182"/>
    </row>
    <row r="14587" spans="36:36">
      <c r="AJ14587" s="182"/>
    </row>
    <row r="14588" spans="36:36">
      <c r="AJ14588" s="182"/>
    </row>
    <row r="14589" spans="36:36">
      <c r="AJ14589" s="182"/>
    </row>
    <row r="14590" spans="36:36">
      <c r="AJ14590" s="182"/>
    </row>
    <row r="14591" spans="36:36">
      <c r="AJ14591" s="182"/>
    </row>
    <row r="14592" spans="36:36">
      <c r="AJ14592" s="182"/>
    </row>
    <row r="14593" spans="36:36">
      <c r="AJ14593" s="182"/>
    </row>
    <row r="14594" spans="36:36">
      <c r="AJ14594" s="182"/>
    </row>
    <row r="14595" spans="36:36">
      <c r="AJ14595" s="182"/>
    </row>
    <row r="14596" spans="36:36">
      <c r="AJ14596" s="182"/>
    </row>
    <row r="14597" spans="36:36">
      <c r="AJ14597" s="182"/>
    </row>
    <row r="14598" spans="36:36">
      <c r="AJ14598" s="182"/>
    </row>
    <row r="14599" spans="36:36">
      <c r="AJ14599" s="182"/>
    </row>
    <row r="14600" spans="36:36">
      <c r="AJ14600" s="182"/>
    </row>
    <row r="14601" spans="36:36">
      <c r="AJ14601" s="182"/>
    </row>
    <row r="14602" spans="36:36">
      <c r="AJ14602" s="182"/>
    </row>
    <row r="14603" spans="36:36">
      <c r="AJ14603" s="182"/>
    </row>
    <row r="14604" spans="36:36">
      <c r="AJ14604" s="182"/>
    </row>
    <row r="14605" spans="36:36">
      <c r="AJ14605" s="182"/>
    </row>
    <row r="14606" spans="36:36">
      <c r="AJ14606" s="182"/>
    </row>
    <row r="14607" spans="36:36">
      <c r="AJ14607" s="182"/>
    </row>
    <row r="14608" spans="36:36">
      <c r="AJ14608" s="182"/>
    </row>
    <row r="14609" spans="36:36">
      <c r="AJ14609" s="182"/>
    </row>
    <row r="14610" spans="36:36">
      <c r="AJ14610" s="182"/>
    </row>
    <row r="14611" spans="36:36">
      <c r="AJ14611" s="182"/>
    </row>
    <row r="14612" spans="36:36">
      <c r="AJ14612" s="182"/>
    </row>
    <row r="14613" spans="36:36">
      <c r="AJ14613" s="182"/>
    </row>
    <row r="14614" spans="36:36">
      <c r="AJ14614" s="182"/>
    </row>
    <row r="14615" spans="36:36">
      <c r="AJ14615" s="182"/>
    </row>
    <row r="14616" spans="36:36">
      <c r="AJ14616" s="182"/>
    </row>
    <row r="14617" spans="36:36">
      <c r="AJ14617" s="182"/>
    </row>
    <row r="14618" spans="36:36">
      <c r="AJ14618" s="182"/>
    </row>
    <row r="14619" spans="36:36">
      <c r="AJ14619" s="182"/>
    </row>
    <row r="14620" spans="36:36">
      <c r="AJ14620" s="182"/>
    </row>
    <row r="14621" spans="36:36">
      <c r="AJ14621" s="182"/>
    </row>
    <row r="14622" spans="36:36">
      <c r="AJ14622" s="182"/>
    </row>
    <row r="14623" spans="36:36">
      <c r="AJ14623" s="182"/>
    </row>
    <row r="14624" spans="36:36">
      <c r="AJ14624" s="182"/>
    </row>
    <row r="14625" spans="36:36">
      <c r="AJ14625" s="182"/>
    </row>
    <row r="14626" spans="36:36">
      <c r="AJ14626" s="182"/>
    </row>
    <row r="14627" spans="36:36">
      <c r="AJ14627" s="182"/>
    </row>
    <row r="14628" spans="36:36">
      <c r="AJ14628" s="182"/>
    </row>
    <row r="14629" spans="36:36">
      <c r="AJ14629" s="182"/>
    </row>
    <row r="14630" spans="36:36">
      <c r="AJ14630" s="182"/>
    </row>
    <row r="14631" spans="36:36">
      <c r="AJ14631" s="182"/>
    </row>
    <row r="14632" spans="36:36">
      <c r="AJ14632" s="182"/>
    </row>
    <row r="14633" spans="36:36">
      <c r="AJ14633" s="182"/>
    </row>
    <row r="14634" spans="36:36">
      <c r="AJ14634" s="182"/>
    </row>
    <row r="14635" spans="36:36">
      <c r="AJ14635" s="182"/>
    </row>
    <row r="14636" spans="36:36">
      <c r="AJ14636" s="182"/>
    </row>
    <row r="14637" spans="36:36">
      <c r="AJ14637" s="182"/>
    </row>
    <row r="14638" spans="36:36">
      <c r="AJ14638" s="182"/>
    </row>
    <row r="14639" spans="36:36">
      <c r="AJ14639" s="182"/>
    </row>
    <row r="14640" spans="36:36">
      <c r="AJ14640" s="182"/>
    </row>
    <row r="14641" spans="36:36">
      <c r="AJ14641" s="182"/>
    </row>
    <row r="14642" spans="36:36">
      <c r="AJ14642" s="182"/>
    </row>
    <row r="14643" spans="36:36">
      <c r="AJ14643" s="182"/>
    </row>
    <row r="14644" spans="36:36">
      <c r="AJ14644" s="182"/>
    </row>
    <row r="14645" spans="36:36">
      <c r="AJ14645" s="182"/>
    </row>
    <row r="14646" spans="36:36">
      <c r="AJ14646" s="182"/>
    </row>
    <row r="14647" spans="36:36">
      <c r="AJ14647" s="182"/>
    </row>
    <row r="14648" spans="36:36">
      <c r="AJ14648" s="182"/>
    </row>
    <row r="14649" spans="36:36">
      <c r="AJ14649" s="182"/>
    </row>
    <row r="14650" spans="36:36">
      <c r="AJ14650" s="182"/>
    </row>
    <row r="14651" spans="36:36">
      <c r="AJ14651" s="182"/>
    </row>
    <row r="14652" spans="36:36">
      <c r="AJ14652" s="182"/>
    </row>
    <row r="14653" spans="36:36">
      <c r="AJ14653" s="182"/>
    </row>
    <row r="14654" spans="36:36">
      <c r="AJ14654" s="182"/>
    </row>
    <row r="14655" spans="36:36">
      <c r="AJ14655" s="182"/>
    </row>
    <row r="14656" spans="36:36">
      <c r="AJ14656" s="182"/>
    </row>
    <row r="14657" spans="36:36">
      <c r="AJ14657" s="182"/>
    </row>
    <row r="14658" spans="36:36">
      <c r="AJ14658" s="182"/>
    </row>
    <row r="14659" spans="36:36">
      <c r="AJ14659" s="182"/>
    </row>
    <row r="14660" spans="36:36">
      <c r="AJ14660" s="182"/>
    </row>
    <row r="14661" spans="36:36">
      <c r="AJ14661" s="182"/>
    </row>
    <row r="14662" spans="36:36">
      <c r="AJ14662" s="182"/>
    </row>
    <row r="14663" spans="36:36">
      <c r="AJ14663" s="182"/>
    </row>
    <row r="14664" spans="36:36">
      <c r="AJ14664" s="182"/>
    </row>
    <row r="14665" spans="36:36">
      <c r="AJ14665" s="182"/>
    </row>
    <row r="14666" spans="36:36">
      <c r="AJ14666" s="182"/>
    </row>
    <row r="14667" spans="36:36">
      <c r="AJ14667" s="182"/>
    </row>
    <row r="14668" spans="36:36">
      <c r="AJ14668" s="182"/>
    </row>
    <row r="14669" spans="36:36">
      <c r="AJ14669" s="182"/>
    </row>
    <row r="14670" spans="36:36">
      <c r="AJ14670" s="182"/>
    </row>
    <row r="14671" spans="36:36">
      <c r="AJ14671" s="182"/>
    </row>
    <row r="14672" spans="36:36">
      <c r="AJ14672" s="182"/>
    </row>
    <row r="14673" spans="36:36">
      <c r="AJ14673" s="182"/>
    </row>
    <row r="14674" spans="36:36">
      <c r="AJ14674" s="182"/>
    </row>
    <row r="14675" spans="36:36">
      <c r="AJ14675" s="182"/>
    </row>
    <row r="14676" spans="36:36">
      <c r="AJ14676" s="182"/>
    </row>
    <row r="14677" spans="36:36">
      <c r="AJ14677" s="182"/>
    </row>
    <row r="14678" spans="36:36">
      <c r="AJ14678" s="182"/>
    </row>
    <row r="14679" spans="36:36">
      <c r="AJ14679" s="182"/>
    </row>
    <row r="14680" spans="36:36">
      <c r="AJ14680" s="182"/>
    </row>
    <row r="14681" spans="36:36">
      <c r="AJ14681" s="182"/>
    </row>
    <row r="14682" spans="36:36">
      <c r="AJ14682" s="182"/>
    </row>
    <row r="14683" spans="36:36">
      <c r="AJ14683" s="182"/>
    </row>
    <row r="14684" spans="36:36">
      <c r="AJ14684" s="182"/>
    </row>
    <row r="14685" spans="36:36">
      <c r="AJ14685" s="182"/>
    </row>
    <row r="14686" spans="36:36">
      <c r="AJ14686" s="182"/>
    </row>
    <row r="14687" spans="36:36">
      <c r="AJ14687" s="182"/>
    </row>
    <row r="14688" spans="36:36">
      <c r="AJ14688" s="182"/>
    </row>
    <row r="14689" spans="36:36">
      <c r="AJ14689" s="182"/>
    </row>
    <row r="14690" spans="36:36">
      <c r="AJ14690" s="182"/>
    </row>
    <row r="14691" spans="36:36">
      <c r="AJ14691" s="182"/>
    </row>
    <row r="14692" spans="36:36">
      <c r="AJ14692" s="182"/>
    </row>
    <row r="14693" spans="36:36">
      <c r="AJ14693" s="182"/>
    </row>
    <row r="14694" spans="36:36">
      <c r="AJ14694" s="182"/>
    </row>
    <row r="14695" spans="36:36">
      <c r="AJ14695" s="182"/>
    </row>
    <row r="14696" spans="36:36">
      <c r="AJ14696" s="182"/>
    </row>
    <row r="14697" spans="36:36">
      <c r="AJ14697" s="182"/>
    </row>
    <row r="14698" spans="36:36">
      <c r="AJ14698" s="182"/>
    </row>
    <row r="14699" spans="36:36">
      <c r="AJ14699" s="182"/>
    </row>
    <row r="14700" spans="36:36">
      <c r="AJ14700" s="182"/>
    </row>
    <row r="14701" spans="36:36">
      <c r="AJ14701" s="182"/>
    </row>
    <row r="14702" spans="36:36">
      <c r="AJ14702" s="182"/>
    </row>
    <row r="14703" spans="36:36">
      <c r="AJ14703" s="182"/>
    </row>
    <row r="14704" spans="36:36">
      <c r="AJ14704" s="182"/>
    </row>
    <row r="14705" spans="36:36">
      <c r="AJ14705" s="182"/>
    </row>
    <row r="14706" spans="36:36">
      <c r="AJ14706" s="182"/>
    </row>
    <row r="14707" spans="36:36">
      <c r="AJ14707" s="182"/>
    </row>
    <row r="14708" spans="36:36">
      <c r="AJ14708" s="182"/>
    </row>
    <row r="14709" spans="36:36">
      <c r="AJ14709" s="182"/>
    </row>
    <row r="14710" spans="36:36">
      <c r="AJ14710" s="182"/>
    </row>
    <row r="14711" spans="36:36">
      <c r="AJ14711" s="182"/>
    </row>
    <row r="14712" spans="36:36">
      <c r="AJ14712" s="182"/>
    </row>
    <row r="14713" spans="36:36">
      <c r="AJ14713" s="182"/>
    </row>
    <row r="14714" spans="36:36">
      <c r="AJ14714" s="182"/>
    </row>
    <row r="14715" spans="36:36">
      <c r="AJ14715" s="182"/>
    </row>
    <row r="14716" spans="36:36">
      <c r="AJ14716" s="182"/>
    </row>
    <row r="14717" spans="36:36">
      <c r="AJ14717" s="182"/>
    </row>
    <row r="14718" spans="36:36">
      <c r="AJ14718" s="182"/>
    </row>
    <row r="14719" spans="36:36">
      <c r="AJ14719" s="182"/>
    </row>
    <row r="14720" spans="36:36">
      <c r="AJ14720" s="182"/>
    </row>
    <row r="14721" spans="36:36">
      <c r="AJ14721" s="182"/>
    </row>
    <row r="14722" spans="36:36">
      <c r="AJ14722" s="182"/>
    </row>
    <row r="14723" spans="36:36">
      <c r="AJ14723" s="182"/>
    </row>
    <row r="14724" spans="36:36">
      <c r="AJ14724" s="182"/>
    </row>
    <row r="14725" spans="36:36">
      <c r="AJ14725" s="182"/>
    </row>
    <row r="14726" spans="36:36">
      <c r="AJ14726" s="182"/>
    </row>
    <row r="14727" spans="36:36">
      <c r="AJ14727" s="182"/>
    </row>
    <row r="14728" spans="36:36">
      <c r="AJ14728" s="182"/>
    </row>
    <row r="14729" spans="36:36">
      <c r="AJ14729" s="182"/>
    </row>
    <row r="14730" spans="36:36">
      <c r="AJ14730" s="182"/>
    </row>
    <row r="14731" spans="36:36">
      <c r="AJ14731" s="182"/>
    </row>
    <row r="14732" spans="36:36">
      <c r="AJ14732" s="182"/>
    </row>
    <row r="14733" spans="36:36">
      <c r="AJ14733" s="182"/>
    </row>
    <row r="14734" spans="36:36">
      <c r="AJ14734" s="182"/>
    </row>
    <row r="14735" spans="36:36">
      <c r="AJ14735" s="182"/>
    </row>
    <row r="14736" spans="36:36">
      <c r="AJ14736" s="182"/>
    </row>
    <row r="14737" spans="36:36">
      <c r="AJ14737" s="182"/>
    </row>
    <row r="14738" spans="36:36">
      <c r="AJ14738" s="182"/>
    </row>
    <row r="14739" spans="36:36">
      <c r="AJ14739" s="182"/>
    </row>
    <row r="14740" spans="36:36">
      <c r="AJ14740" s="182"/>
    </row>
    <row r="14741" spans="36:36">
      <c r="AJ14741" s="182"/>
    </row>
    <row r="14742" spans="36:36">
      <c r="AJ14742" s="182"/>
    </row>
    <row r="14743" spans="36:36">
      <c r="AJ14743" s="182"/>
    </row>
    <row r="14744" spans="36:36">
      <c r="AJ14744" s="182"/>
    </row>
    <row r="14745" spans="36:36">
      <c r="AJ14745" s="182"/>
    </row>
    <row r="14746" spans="36:36">
      <c r="AJ14746" s="182"/>
    </row>
    <row r="14747" spans="36:36">
      <c r="AJ14747" s="182"/>
    </row>
    <row r="14748" spans="36:36">
      <c r="AJ14748" s="182"/>
    </row>
    <row r="14749" spans="36:36">
      <c r="AJ14749" s="182"/>
    </row>
    <row r="14750" spans="36:36">
      <c r="AJ14750" s="182"/>
    </row>
    <row r="14751" spans="36:36">
      <c r="AJ14751" s="182"/>
    </row>
    <row r="14752" spans="36:36">
      <c r="AJ14752" s="182"/>
    </row>
    <row r="14753" spans="36:36">
      <c r="AJ14753" s="182"/>
    </row>
    <row r="14754" spans="36:36">
      <c r="AJ14754" s="182"/>
    </row>
    <row r="14755" spans="36:36">
      <c r="AJ14755" s="182"/>
    </row>
    <row r="14756" spans="36:36">
      <c r="AJ14756" s="182"/>
    </row>
    <row r="14757" spans="36:36">
      <c r="AJ14757" s="182"/>
    </row>
    <row r="14758" spans="36:36">
      <c r="AJ14758" s="182"/>
    </row>
    <row r="14759" spans="36:36">
      <c r="AJ14759" s="182"/>
    </row>
    <row r="14760" spans="36:36">
      <c r="AJ14760" s="182"/>
    </row>
    <row r="14761" spans="36:36">
      <c r="AJ14761" s="182"/>
    </row>
    <row r="14762" spans="36:36">
      <c r="AJ14762" s="182"/>
    </row>
    <row r="14763" spans="36:36">
      <c r="AJ14763" s="182"/>
    </row>
    <row r="14764" spans="36:36">
      <c r="AJ14764" s="182"/>
    </row>
    <row r="14765" spans="36:36">
      <c r="AJ14765" s="182"/>
    </row>
    <row r="14766" spans="36:36">
      <c r="AJ14766" s="182"/>
    </row>
    <row r="14767" spans="36:36">
      <c r="AJ14767" s="182"/>
    </row>
    <row r="14768" spans="36:36">
      <c r="AJ14768" s="182"/>
    </row>
    <row r="14769" spans="36:36">
      <c r="AJ14769" s="182"/>
    </row>
    <row r="14770" spans="36:36">
      <c r="AJ14770" s="182"/>
    </row>
    <row r="14771" spans="36:36">
      <c r="AJ14771" s="182"/>
    </row>
    <row r="14772" spans="36:36">
      <c r="AJ14772" s="182"/>
    </row>
    <row r="14773" spans="36:36">
      <c r="AJ14773" s="182"/>
    </row>
    <row r="14774" spans="36:36">
      <c r="AJ14774" s="182"/>
    </row>
    <row r="14775" spans="36:36">
      <c r="AJ14775" s="182"/>
    </row>
    <row r="14776" spans="36:36">
      <c r="AJ14776" s="182"/>
    </row>
    <row r="14777" spans="36:36">
      <c r="AJ14777" s="182"/>
    </row>
    <row r="14778" spans="36:36">
      <c r="AJ14778" s="182"/>
    </row>
    <row r="14779" spans="36:36">
      <c r="AJ14779" s="182"/>
    </row>
    <row r="14780" spans="36:36">
      <c r="AJ14780" s="182"/>
    </row>
    <row r="14781" spans="36:36">
      <c r="AJ14781" s="182"/>
    </row>
    <row r="14782" spans="36:36">
      <c r="AJ14782" s="182"/>
    </row>
    <row r="14783" spans="36:36">
      <c r="AJ14783" s="182"/>
    </row>
    <row r="14784" spans="36:36">
      <c r="AJ14784" s="182"/>
    </row>
    <row r="14785" spans="36:36">
      <c r="AJ14785" s="182"/>
    </row>
    <row r="14786" spans="36:36">
      <c r="AJ14786" s="182"/>
    </row>
    <row r="14787" spans="36:36">
      <c r="AJ14787" s="182"/>
    </row>
    <row r="14788" spans="36:36">
      <c r="AJ14788" s="182"/>
    </row>
    <row r="14789" spans="36:36">
      <c r="AJ14789" s="182"/>
    </row>
    <row r="14790" spans="36:36">
      <c r="AJ14790" s="182"/>
    </row>
    <row r="14791" spans="36:36">
      <c r="AJ14791" s="182"/>
    </row>
    <row r="14792" spans="36:36">
      <c r="AJ14792" s="182"/>
    </row>
    <row r="14793" spans="36:36">
      <c r="AJ14793" s="182"/>
    </row>
    <row r="14794" spans="36:36">
      <c r="AJ14794" s="182"/>
    </row>
    <row r="14795" spans="36:36">
      <c r="AJ14795" s="182"/>
    </row>
    <row r="14796" spans="36:36">
      <c r="AJ14796" s="182"/>
    </row>
    <row r="14797" spans="36:36">
      <c r="AJ14797" s="182"/>
    </row>
    <row r="14798" spans="36:36">
      <c r="AJ14798" s="182"/>
    </row>
    <row r="14799" spans="36:36">
      <c r="AJ14799" s="182"/>
    </row>
    <row r="14800" spans="36:36">
      <c r="AJ14800" s="182"/>
    </row>
    <row r="14801" spans="36:36">
      <c r="AJ14801" s="182"/>
    </row>
    <row r="14802" spans="36:36">
      <c r="AJ14802" s="182"/>
    </row>
    <row r="14803" spans="36:36">
      <c r="AJ14803" s="182"/>
    </row>
    <row r="14804" spans="36:36">
      <c r="AJ14804" s="182"/>
    </row>
    <row r="14805" spans="36:36">
      <c r="AJ14805" s="182"/>
    </row>
    <row r="14806" spans="36:36">
      <c r="AJ14806" s="182"/>
    </row>
    <row r="14807" spans="36:36">
      <c r="AJ14807" s="182"/>
    </row>
    <row r="14808" spans="36:36">
      <c r="AJ14808" s="182"/>
    </row>
    <row r="14809" spans="36:36">
      <c r="AJ14809" s="182"/>
    </row>
    <row r="14810" spans="36:36">
      <c r="AJ14810" s="182"/>
    </row>
    <row r="14811" spans="36:36">
      <c r="AJ14811" s="182"/>
    </row>
    <row r="14812" spans="36:36">
      <c r="AJ14812" s="182"/>
    </row>
    <row r="14813" spans="36:36">
      <c r="AJ14813" s="182"/>
    </row>
    <row r="14814" spans="36:36">
      <c r="AJ14814" s="182"/>
    </row>
    <row r="14815" spans="36:36">
      <c r="AJ14815" s="182"/>
    </row>
    <row r="14816" spans="36:36">
      <c r="AJ14816" s="182"/>
    </row>
    <row r="14817" spans="36:36">
      <c r="AJ14817" s="182"/>
    </row>
    <row r="14818" spans="36:36">
      <c r="AJ14818" s="182"/>
    </row>
    <row r="14819" spans="36:36">
      <c r="AJ14819" s="182"/>
    </row>
    <row r="14820" spans="36:36">
      <c r="AJ14820" s="182"/>
    </row>
    <row r="14821" spans="36:36">
      <c r="AJ14821" s="182"/>
    </row>
    <row r="14822" spans="36:36">
      <c r="AJ14822" s="182"/>
    </row>
    <row r="14823" spans="36:36">
      <c r="AJ14823" s="182"/>
    </row>
    <row r="14824" spans="36:36">
      <c r="AJ14824" s="182"/>
    </row>
    <row r="14825" spans="36:36">
      <c r="AJ14825" s="182"/>
    </row>
    <row r="14826" spans="36:36">
      <c r="AJ14826" s="182"/>
    </row>
    <row r="14827" spans="36:36">
      <c r="AJ14827" s="182"/>
    </row>
    <row r="14828" spans="36:36">
      <c r="AJ14828" s="182"/>
    </row>
    <row r="14829" spans="36:36">
      <c r="AJ14829" s="182"/>
    </row>
    <row r="14830" spans="36:36">
      <c r="AJ14830" s="182"/>
    </row>
    <row r="14831" spans="36:36">
      <c r="AJ14831" s="182"/>
    </row>
    <row r="14832" spans="36:36">
      <c r="AJ14832" s="182"/>
    </row>
    <row r="14833" spans="36:36">
      <c r="AJ14833" s="182"/>
    </row>
    <row r="14834" spans="36:36">
      <c r="AJ14834" s="182"/>
    </row>
    <row r="14835" spans="36:36">
      <c r="AJ14835" s="182"/>
    </row>
    <row r="14836" spans="36:36">
      <c r="AJ14836" s="182"/>
    </row>
    <row r="14837" spans="36:36">
      <c r="AJ14837" s="182"/>
    </row>
    <row r="14838" spans="36:36">
      <c r="AJ14838" s="182"/>
    </row>
    <row r="14839" spans="36:36">
      <c r="AJ14839" s="182"/>
    </row>
    <row r="14840" spans="36:36">
      <c r="AJ14840" s="182"/>
    </row>
    <row r="14841" spans="36:36">
      <c r="AJ14841" s="182"/>
    </row>
    <row r="14842" spans="36:36">
      <c r="AJ14842" s="182"/>
    </row>
    <row r="14843" spans="36:36">
      <c r="AJ14843" s="182"/>
    </row>
    <row r="14844" spans="36:36">
      <c r="AJ14844" s="182"/>
    </row>
    <row r="14845" spans="36:36">
      <c r="AJ14845" s="182"/>
    </row>
    <row r="14846" spans="36:36">
      <c r="AJ14846" s="182"/>
    </row>
    <row r="14847" spans="36:36">
      <c r="AJ14847" s="182"/>
    </row>
    <row r="14848" spans="36:36">
      <c r="AJ14848" s="182"/>
    </row>
    <row r="14849" spans="36:36">
      <c r="AJ14849" s="182"/>
    </row>
    <row r="14850" spans="36:36">
      <c r="AJ14850" s="182"/>
    </row>
    <row r="14851" spans="36:36">
      <c r="AJ14851" s="182"/>
    </row>
    <row r="14852" spans="36:36">
      <c r="AJ14852" s="182"/>
    </row>
    <row r="14853" spans="36:36">
      <c r="AJ14853" s="182"/>
    </row>
    <row r="14854" spans="36:36">
      <c r="AJ14854" s="182"/>
    </row>
    <row r="14855" spans="36:36">
      <c r="AJ14855" s="182"/>
    </row>
    <row r="14856" spans="36:36">
      <c r="AJ14856" s="182"/>
    </row>
    <row r="14857" spans="36:36">
      <c r="AJ14857" s="182"/>
    </row>
    <row r="14858" spans="36:36">
      <c r="AJ14858" s="182"/>
    </row>
    <row r="14859" spans="36:36">
      <c r="AJ14859" s="182"/>
    </row>
    <row r="14860" spans="36:36">
      <c r="AJ14860" s="182"/>
    </row>
    <row r="14861" spans="36:36">
      <c r="AJ14861" s="182"/>
    </row>
    <row r="14862" spans="36:36">
      <c r="AJ14862" s="182"/>
    </row>
    <row r="14863" spans="36:36">
      <c r="AJ14863" s="182"/>
    </row>
    <row r="14864" spans="36:36">
      <c r="AJ14864" s="182"/>
    </row>
    <row r="14865" spans="36:36">
      <c r="AJ14865" s="182"/>
    </row>
    <row r="14866" spans="36:36">
      <c r="AJ14866" s="182"/>
    </row>
    <row r="14867" spans="36:36">
      <c r="AJ14867" s="182"/>
    </row>
    <row r="14868" spans="36:36">
      <c r="AJ14868" s="182"/>
    </row>
    <row r="14869" spans="36:36">
      <c r="AJ14869" s="182"/>
    </row>
    <row r="14870" spans="36:36">
      <c r="AJ14870" s="182"/>
    </row>
    <row r="14871" spans="36:36">
      <c r="AJ14871" s="182"/>
    </row>
    <row r="14872" spans="36:36">
      <c r="AJ14872" s="182"/>
    </row>
    <row r="14873" spans="36:36">
      <c r="AJ14873" s="182"/>
    </row>
    <row r="14874" spans="36:36">
      <c r="AJ14874" s="182"/>
    </row>
    <row r="14875" spans="36:36">
      <c r="AJ14875" s="182"/>
    </row>
    <row r="14876" spans="36:36">
      <c r="AJ14876" s="182"/>
    </row>
    <row r="14877" spans="36:36">
      <c r="AJ14877" s="182"/>
    </row>
    <row r="14878" spans="36:36">
      <c r="AJ14878" s="182"/>
    </row>
    <row r="14879" spans="36:36">
      <c r="AJ14879" s="182"/>
    </row>
    <row r="14880" spans="36:36">
      <c r="AJ14880" s="182"/>
    </row>
    <row r="14881" spans="36:36">
      <c r="AJ14881" s="182"/>
    </row>
    <row r="14882" spans="36:36">
      <c r="AJ14882" s="182"/>
    </row>
    <row r="14883" spans="36:36">
      <c r="AJ14883" s="182"/>
    </row>
    <row r="14884" spans="36:36">
      <c r="AJ14884" s="182"/>
    </row>
    <row r="14885" spans="36:36">
      <c r="AJ14885" s="182"/>
    </row>
    <row r="14886" spans="36:36">
      <c r="AJ14886" s="182"/>
    </row>
    <row r="14887" spans="36:36">
      <c r="AJ14887" s="182"/>
    </row>
    <row r="14888" spans="36:36">
      <c r="AJ14888" s="182"/>
    </row>
    <row r="14889" spans="36:36">
      <c r="AJ14889" s="182"/>
    </row>
    <row r="14890" spans="36:36">
      <c r="AJ14890" s="182"/>
    </row>
    <row r="14891" spans="36:36">
      <c r="AJ14891" s="182"/>
    </row>
    <row r="14892" spans="36:36">
      <c r="AJ14892" s="182"/>
    </row>
    <row r="14893" spans="36:36">
      <c r="AJ14893" s="182"/>
    </row>
    <row r="14894" spans="36:36">
      <c r="AJ14894" s="182"/>
    </row>
    <row r="14895" spans="36:36">
      <c r="AJ14895" s="182"/>
    </row>
    <row r="14896" spans="36:36">
      <c r="AJ14896" s="182"/>
    </row>
    <row r="14897" spans="36:36">
      <c r="AJ14897" s="182"/>
    </row>
    <row r="14898" spans="36:36">
      <c r="AJ14898" s="182"/>
    </row>
    <row r="14899" spans="36:36">
      <c r="AJ14899" s="182"/>
    </row>
    <row r="14900" spans="36:36">
      <c r="AJ14900" s="182"/>
    </row>
    <row r="14901" spans="36:36">
      <c r="AJ14901" s="182"/>
    </row>
    <row r="14902" spans="36:36">
      <c r="AJ14902" s="182"/>
    </row>
    <row r="14903" spans="36:36">
      <c r="AJ14903" s="182"/>
    </row>
    <row r="14904" spans="36:36">
      <c r="AJ14904" s="182"/>
    </row>
    <row r="14905" spans="36:36">
      <c r="AJ14905" s="182"/>
    </row>
    <row r="14906" spans="36:36">
      <c r="AJ14906" s="182"/>
    </row>
    <row r="14907" spans="36:36">
      <c r="AJ14907" s="182"/>
    </row>
    <row r="14908" spans="36:36">
      <c r="AJ14908" s="182"/>
    </row>
    <row r="14909" spans="36:36">
      <c r="AJ14909" s="182"/>
    </row>
    <row r="14910" spans="36:36">
      <c r="AJ14910" s="182"/>
    </row>
    <row r="14911" spans="36:36">
      <c r="AJ14911" s="182"/>
    </row>
    <row r="14912" spans="36:36">
      <c r="AJ14912" s="182"/>
    </row>
    <row r="14913" spans="36:36">
      <c r="AJ14913" s="182"/>
    </row>
    <row r="14914" spans="36:36">
      <c r="AJ14914" s="182"/>
    </row>
    <row r="14915" spans="36:36">
      <c r="AJ14915" s="182"/>
    </row>
    <row r="14916" spans="36:36">
      <c r="AJ14916" s="182"/>
    </row>
    <row r="14917" spans="36:36">
      <c r="AJ14917" s="182"/>
    </row>
    <row r="14918" spans="36:36">
      <c r="AJ14918" s="182"/>
    </row>
    <row r="14919" spans="36:36">
      <c r="AJ14919" s="182"/>
    </row>
    <row r="14920" spans="36:36">
      <c r="AJ14920" s="182"/>
    </row>
    <row r="14921" spans="36:36">
      <c r="AJ14921" s="182"/>
    </row>
    <row r="14922" spans="36:36">
      <c r="AJ14922" s="182"/>
    </row>
    <row r="14923" spans="36:36">
      <c r="AJ14923" s="182"/>
    </row>
    <row r="14924" spans="36:36">
      <c r="AJ14924" s="182"/>
    </row>
    <row r="14925" spans="36:36">
      <c r="AJ14925" s="182"/>
    </row>
    <row r="14926" spans="36:36">
      <c r="AJ14926" s="182"/>
    </row>
    <row r="14927" spans="36:36">
      <c r="AJ14927" s="182"/>
    </row>
    <row r="14928" spans="36:36">
      <c r="AJ14928" s="182"/>
    </row>
    <row r="14929" spans="36:36">
      <c r="AJ14929" s="182"/>
    </row>
    <row r="14930" spans="36:36">
      <c r="AJ14930" s="182"/>
    </row>
    <row r="14931" spans="36:36">
      <c r="AJ14931" s="182"/>
    </row>
    <row r="14932" spans="36:36">
      <c r="AJ14932" s="182"/>
    </row>
    <row r="14933" spans="36:36">
      <c r="AJ14933" s="182"/>
    </row>
    <row r="14934" spans="36:36">
      <c r="AJ14934" s="182"/>
    </row>
    <row r="14935" spans="36:36">
      <c r="AJ14935" s="182"/>
    </row>
    <row r="14936" spans="36:36">
      <c r="AJ14936" s="182"/>
    </row>
    <row r="14937" spans="36:36">
      <c r="AJ14937" s="182"/>
    </row>
    <row r="14938" spans="36:36">
      <c r="AJ14938" s="182"/>
    </row>
    <row r="14939" spans="36:36">
      <c r="AJ14939" s="182"/>
    </row>
    <row r="14940" spans="36:36">
      <c r="AJ14940" s="182"/>
    </row>
    <row r="14941" spans="36:36">
      <c r="AJ14941" s="182"/>
    </row>
    <row r="14942" spans="36:36">
      <c r="AJ14942" s="182"/>
    </row>
    <row r="14943" spans="36:36">
      <c r="AJ14943" s="182"/>
    </row>
    <row r="14944" spans="36:36">
      <c r="AJ14944" s="182"/>
    </row>
    <row r="14945" spans="36:36">
      <c r="AJ14945" s="182"/>
    </row>
    <row r="14946" spans="36:36">
      <c r="AJ14946" s="182"/>
    </row>
    <row r="14947" spans="36:36">
      <c r="AJ14947" s="182"/>
    </row>
    <row r="14948" spans="36:36">
      <c r="AJ14948" s="182"/>
    </row>
    <row r="14949" spans="36:36">
      <c r="AJ14949" s="182"/>
    </row>
    <row r="14950" spans="36:36">
      <c r="AJ14950" s="182"/>
    </row>
    <row r="14951" spans="36:36">
      <c r="AJ14951" s="182"/>
    </row>
    <row r="14952" spans="36:36">
      <c r="AJ14952" s="182"/>
    </row>
    <row r="14953" spans="36:36">
      <c r="AJ14953" s="182"/>
    </row>
    <row r="14954" spans="36:36">
      <c r="AJ14954" s="182"/>
    </row>
    <row r="14955" spans="36:36">
      <c r="AJ14955" s="182"/>
    </row>
    <row r="14956" spans="36:36">
      <c r="AJ14956" s="182"/>
    </row>
    <row r="14957" spans="36:36">
      <c r="AJ14957" s="182"/>
    </row>
    <row r="14958" spans="36:36">
      <c r="AJ14958" s="182"/>
    </row>
    <row r="14959" spans="36:36">
      <c r="AJ14959" s="182"/>
    </row>
    <row r="14960" spans="36:36">
      <c r="AJ14960" s="182"/>
    </row>
    <row r="14961" spans="36:36">
      <c r="AJ14961" s="182"/>
    </row>
    <row r="14962" spans="36:36">
      <c r="AJ14962" s="182"/>
    </row>
    <row r="14963" spans="36:36">
      <c r="AJ14963" s="182"/>
    </row>
    <row r="14964" spans="36:36">
      <c r="AJ14964" s="182"/>
    </row>
    <row r="14965" spans="36:36">
      <c r="AJ14965" s="182"/>
    </row>
    <row r="14966" spans="36:36">
      <c r="AJ14966" s="182"/>
    </row>
    <row r="14967" spans="36:36">
      <c r="AJ14967" s="182"/>
    </row>
    <row r="14968" spans="36:36">
      <c r="AJ14968" s="182"/>
    </row>
    <row r="14969" spans="36:36">
      <c r="AJ14969" s="182"/>
    </row>
    <row r="14970" spans="36:36">
      <c r="AJ14970" s="182"/>
    </row>
    <row r="14971" spans="36:36">
      <c r="AJ14971" s="182"/>
    </row>
    <row r="14972" spans="36:36">
      <c r="AJ14972" s="182"/>
    </row>
    <row r="14973" spans="36:36">
      <c r="AJ14973" s="182"/>
    </row>
    <row r="14974" spans="36:36">
      <c r="AJ14974" s="182"/>
    </row>
    <row r="14975" spans="36:36">
      <c r="AJ14975" s="182"/>
    </row>
    <row r="14976" spans="36:36">
      <c r="AJ14976" s="182"/>
    </row>
    <row r="14977" spans="36:36">
      <c r="AJ14977" s="182"/>
    </row>
    <row r="14978" spans="36:36">
      <c r="AJ14978" s="182"/>
    </row>
    <row r="14979" spans="36:36">
      <c r="AJ14979" s="182"/>
    </row>
    <row r="14980" spans="36:36">
      <c r="AJ14980" s="182"/>
    </row>
    <row r="14981" spans="36:36">
      <c r="AJ14981" s="182"/>
    </row>
    <row r="14982" spans="36:36">
      <c r="AJ14982" s="182"/>
    </row>
    <row r="14983" spans="36:36">
      <c r="AJ14983" s="182"/>
    </row>
    <row r="14984" spans="36:36">
      <c r="AJ14984" s="182"/>
    </row>
    <row r="14985" spans="36:36">
      <c r="AJ14985" s="182"/>
    </row>
    <row r="14986" spans="36:36">
      <c r="AJ14986" s="182"/>
    </row>
    <row r="14987" spans="36:36">
      <c r="AJ14987" s="182"/>
    </row>
    <row r="14988" spans="36:36">
      <c r="AJ14988" s="182"/>
    </row>
    <row r="14989" spans="36:36">
      <c r="AJ14989" s="182"/>
    </row>
    <row r="14990" spans="36:36">
      <c r="AJ14990" s="182"/>
    </row>
    <row r="14991" spans="36:36">
      <c r="AJ14991" s="182"/>
    </row>
    <row r="14992" spans="36:36">
      <c r="AJ14992" s="182"/>
    </row>
    <row r="14993" spans="36:36">
      <c r="AJ14993" s="182"/>
    </row>
    <row r="14994" spans="36:36">
      <c r="AJ14994" s="182"/>
    </row>
    <row r="14995" spans="36:36">
      <c r="AJ14995" s="182"/>
    </row>
    <row r="14996" spans="36:36">
      <c r="AJ14996" s="182"/>
    </row>
    <row r="14997" spans="36:36">
      <c r="AJ14997" s="182"/>
    </row>
    <row r="14998" spans="36:36">
      <c r="AJ14998" s="182"/>
    </row>
    <row r="14999" spans="36:36">
      <c r="AJ14999" s="182"/>
    </row>
    <row r="15000" spans="36:36">
      <c r="AJ15000" s="182"/>
    </row>
    <row r="15001" spans="36:36">
      <c r="AJ15001" s="182"/>
    </row>
    <row r="15002" spans="36:36">
      <c r="AJ15002" s="182"/>
    </row>
    <row r="15003" spans="36:36">
      <c r="AJ15003" s="182"/>
    </row>
    <row r="15004" spans="36:36">
      <c r="AJ15004" s="182"/>
    </row>
    <row r="15005" spans="36:36">
      <c r="AJ15005" s="182"/>
    </row>
    <row r="15006" spans="36:36">
      <c r="AJ15006" s="182"/>
    </row>
    <row r="15007" spans="36:36">
      <c r="AJ15007" s="182"/>
    </row>
    <row r="15008" spans="36:36">
      <c r="AJ15008" s="182"/>
    </row>
    <row r="15009" spans="36:36">
      <c r="AJ15009" s="182"/>
    </row>
    <row r="15010" spans="36:36">
      <c r="AJ15010" s="182"/>
    </row>
    <row r="15011" spans="36:36">
      <c r="AJ15011" s="182"/>
    </row>
    <row r="15012" spans="36:36">
      <c r="AJ15012" s="182"/>
    </row>
    <row r="15013" spans="36:36">
      <c r="AJ15013" s="182"/>
    </row>
    <row r="15014" spans="36:36">
      <c r="AJ15014" s="182"/>
    </row>
    <row r="15015" spans="36:36">
      <c r="AJ15015" s="182"/>
    </row>
    <row r="15016" spans="36:36">
      <c r="AJ15016" s="182"/>
    </row>
    <row r="15017" spans="36:36">
      <c r="AJ15017" s="182"/>
    </row>
    <row r="15018" spans="36:36">
      <c r="AJ15018" s="182"/>
    </row>
    <row r="15019" spans="36:36">
      <c r="AJ15019" s="182"/>
    </row>
    <row r="15020" spans="36:36">
      <c r="AJ15020" s="182"/>
    </row>
    <row r="15021" spans="36:36">
      <c r="AJ15021" s="182"/>
    </row>
    <row r="15022" spans="36:36">
      <c r="AJ15022" s="182"/>
    </row>
    <row r="15023" spans="36:36">
      <c r="AJ15023" s="182"/>
    </row>
    <row r="15024" spans="36:36">
      <c r="AJ15024" s="182"/>
    </row>
    <row r="15025" spans="36:36">
      <c r="AJ15025" s="182"/>
    </row>
    <row r="15026" spans="36:36">
      <c r="AJ15026" s="182"/>
    </row>
    <row r="15027" spans="36:36">
      <c r="AJ15027" s="182"/>
    </row>
    <row r="15028" spans="36:36">
      <c r="AJ15028" s="182"/>
    </row>
    <row r="15029" spans="36:36">
      <c r="AJ15029" s="182"/>
    </row>
    <row r="15030" spans="36:36">
      <c r="AJ15030" s="182"/>
    </row>
    <row r="15031" spans="36:36">
      <c r="AJ15031" s="182"/>
    </row>
    <row r="15032" spans="36:36">
      <c r="AJ15032" s="182"/>
    </row>
    <row r="15033" spans="36:36">
      <c r="AJ15033" s="182"/>
    </row>
    <row r="15034" spans="36:36">
      <c r="AJ15034" s="182"/>
    </row>
    <row r="15035" spans="36:36">
      <c r="AJ15035" s="182"/>
    </row>
    <row r="15036" spans="36:36">
      <c r="AJ15036" s="182"/>
    </row>
    <row r="15037" spans="36:36">
      <c r="AJ15037" s="182"/>
    </row>
    <row r="15038" spans="36:36">
      <c r="AJ15038" s="182"/>
    </row>
    <row r="15039" spans="36:36">
      <c r="AJ15039" s="182"/>
    </row>
    <row r="15040" spans="36:36">
      <c r="AJ15040" s="182"/>
    </row>
    <row r="15041" spans="36:36">
      <c r="AJ15041" s="182"/>
    </row>
    <row r="15042" spans="36:36">
      <c r="AJ15042" s="182"/>
    </row>
    <row r="15043" spans="36:36">
      <c r="AJ15043" s="182"/>
    </row>
    <row r="15044" spans="36:36">
      <c r="AJ15044" s="182"/>
    </row>
    <row r="15045" spans="36:36">
      <c r="AJ15045" s="182"/>
    </row>
    <row r="15046" spans="36:36">
      <c r="AJ15046" s="182"/>
    </row>
    <row r="15047" spans="36:36">
      <c r="AJ15047" s="182"/>
    </row>
    <row r="15048" spans="36:36">
      <c r="AJ15048" s="182"/>
    </row>
    <row r="15049" spans="36:36">
      <c r="AJ15049" s="182"/>
    </row>
    <row r="15050" spans="36:36">
      <c r="AJ15050" s="182"/>
    </row>
    <row r="15051" spans="36:36">
      <c r="AJ15051" s="182"/>
    </row>
    <row r="15052" spans="36:36">
      <c r="AJ15052" s="182"/>
    </row>
    <row r="15053" spans="36:36">
      <c r="AJ15053" s="182"/>
    </row>
    <row r="15054" spans="36:36">
      <c r="AJ15054" s="182"/>
    </row>
    <row r="15055" spans="36:36">
      <c r="AJ15055" s="182"/>
    </row>
    <row r="15056" spans="36:36">
      <c r="AJ15056" s="182"/>
    </row>
    <row r="15057" spans="36:36">
      <c r="AJ15057" s="182"/>
    </row>
    <row r="15058" spans="36:36">
      <c r="AJ15058" s="182"/>
    </row>
    <row r="15059" spans="36:36">
      <c r="AJ15059" s="182"/>
    </row>
    <row r="15060" spans="36:36">
      <c r="AJ15060" s="182"/>
    </row>
    <row r="15061" spans="36:36">
      <c r="AJ15061" s="182"/>
    </row>
    <row r="15062" spans="36:36">
      <c r="AJ15062" s="182"/>
    </row>
    <row r="15063" spans="36:36">
      <c r="AJ15063" s="182"/>
    </row>
    <row r="15064" spans="36:36">
      <c r="AJ15064" s="182"/>
    </row>
    <row r="15065" spans="36:36">
      <c r="AJ15065" s="182"/>
    </row>
    <row r="15066" spans="36:36">
      <c r="AJ15066" s="182"/>
    </row>
    <row r="15067" spans="36:36">
      <c r="AJ15067" s="182"/>
    </row>
    <row r="15068" spans="36:36">
      <c r="AJ15068" s="182"/>
    </row>
    <row r="15069" spans="36:36">
      <c r="AJ15069" s="182"/>
    </row>
    <row r="15070" spans="36:36">
      <c r="AJ15070" s="182"/>
    </row>
    <row r="15071" spans="36:36">
      <c r="AJ15071" s="182"/>
    </row>
    <row r="15072" spans="36:36">
      <c r="AJ15072" s="182"/>
    </row>
    <row r="15073" spans="36:36">
      <c r="AJ15073" s="182"/>
    </row>
    <row r="15074" spans="36:36">
      <c r="AJ15074" s="182"/>
    </row>
    <row r="15075" spans="36:36">
      <c r="AJ15075" s="182"/>
    </row>
    <row r="15076" spans="36:36">
      <c r="AJ15076" s="182"/>
    </row>
    <row r="15077" spans="36:36">
      <c r="AJ15077" s="182"/>
    </row>
    <row r="15078" spans="36:36">
      <c r="AJ15078" s="182"/>
    </row>
    <row r="15079" spans="36:36">
      <c r="AJ15079" s="182"/>
    </row>
    <row r="15080" spans="36:36">
      <c r="AJ15080" s="182"/>
    </row>
    <row r="15081" spans="36:36">
      <c r="AJ15081" s="182"/>
    </row>
    <row r="15082" spans="36:36">
      <c r="AJ15082" s="182"/>
    </row>
    <row r="15083" spans="36:36">
      <c r="AJ15083" s="182"/>
    </row>
    <row r="15084" spans="36:36">
      <c r="AJ15084" s="182"/>
    </row>
    <row r="15085" spans="36:36">
      <c r="AJ15085" s="182"/>
    </row>
    <row r="15086" spans="36:36">
      <c r="AJ15086" s="182"/>
    </row>
    <row r="15087" spans="36:36">
      <c r="AJ15087" s="182"/>
    </row>
    <row r="15088" spans="36:36">
      <c r="AJ15088" s="182"/>
    </row>
    <row r="15089" spans="36:36">
      <c r="AJ15089" s="182"/>
    </row>
    <row r="15090" spans="36:36">
      <c r="AJ15090" s="182"/>
    </row>
    <row r="15091" spans="36:36">
      <c r="AJ15091" s="182"/>
    </row>
    <row r="15092" spans="36:36">
      <c r="AJ15092" s="182"/>
    </row>
    <row r="15093" spans="36:36">
      <c r="AJ15093" s="182"/>
    </row>
    <row r="15094" spans="36:36">
      <c r="AJ15094" s="182"/>
    </row>
    <row r="15095" spans="36:36">
      <c r="AJ15095" s="182"/>
    </row>
    <row r="15096" spans="36:36">
      <c r="AJ15096" s="182"/>
    </row>
    <row r="15097" spans="36:36">
      <c r="AJ15097" s="182"/>
    </row>
    <row r="15098" spans="36:36">
      <c r="AJ15098" s="182"/>
    </row>
    <row r="15099" spans="36:36">
      <c r="AJ15099" s="182"/>
    </row>
    <row r="15100" spans="36:36">
      <c r="AJ15100" s="182"/>
    </row>
    <row r="15101" spans="36:36">
      <c r="AJ15101" s="182"/>
    </row>
    <row r="15102" spans="36:36">
      <c r="AJ15102" s="182"/>
    </row>
    <row r="15103" spans="36:36">
      <c r="AJ15103" s="182"/>
    </row>
    <row r="15104" spans="36:36">
      <c r="AJ15104" s="182"/>
    </row>
    <row r="15105" spans="36:36">
      <c r="AJ15105" s="182"/>
    </row>
    <row r="15106" spans="36:36">
      <c r="AJ15106" s="182"/>
    </row>
    <row r="15107" spans="36:36">
      <c r="AJ15107" s="182"/>
    </row>
    <row r="15108" spans="36:36">
      <c r="AJ15108" s="182"/>
    </row>
    <row r="15109" spans="36:36">
      <c r="AJ15109" s="182"/>
    </row>
    <row r="15110" spans="36:36">
      <c r="AJ15110" s="182"/>
    </row>
    <row r="15111" spans="36:36">
      <c r="AJ15111" s="182"/>
    </row>
    <row r="15112" spans="36:36">
      <c r="AJ15112" s="182"/>
    </row>
    <row r="15113" spans="36:36">
      <c r="AJ15113" s="182"/>
    </row>
    <row r="15114" spans="36:36">
      <c r="AJ15114" s="182"/>
    </row>
    <row r="15115" spans="36:36">
      <c r="AJ15115" s="182"/>
    </row>
    <row r="15116" spans="36:36">
      <c r="AJ15116" s="182"/>
    </row>
    <row r="15117" spans="36:36">
      <c r="AJ15117" s="182"/>
    </row>
    <row r="15118" spans="36:36">
      <c r="AJ15118" s="182"/>
    </row>
    <row r="15119" spans="36:36">
      <c r="AJ15119" s="182"/>
    </row>
    <row r="15120" spans="36:36">
      <c r="AJ15120" s="182"/>
    </row>
    <row r="15121" spans="36:36">
      <c r="AJ15121" s="182"/>
    </row>
    <row r="15122" spans="36:36">
      <c r="AJ15122" s="182"/>
    </row>
    <row r="15123" spans="36:36">
      <c r="AJ15123" s="182"/>
    </row>
    <row r="15124" spans="36:36">
      <c r="AJ15124" s="182"/>
    </row>
    <row r="15125" spans="36:36">
      <c r="AJ15125" s="182"/>
    </row>
    <row r="15126" spans="36:36">
      <c r="AJ15126" s="182"/>
    </row>
    <row r="15127" spans="36:36">
      <c r="AJ15127" s="182"/>
    </row>
    <row r="15128" spans="36:36">
      <c r="AJ15128" s="182"/>
    </row>
    <row r="15129" spans="36:36">
      <c r="AJ15129" s="182"/>
    </row>
    <row r="15130" spans="36:36">
      <c r="AJ15130" s="182"/>
    </row>
    <row r="15131" spans="36:36">
      <c r="AJ15131" s="182"/>
    </row>
    <row r="15132" spans="36:36">
      <c r="AJ15132" s="182"/>
    </row>
    <row r="15133" spans="36:36">
      <c r="AJ15133" s="182"/>
    </row>
    <row r="15134" spans="36:36">
      <c r="AJ15134" s="182"/>
    </row>
    <row r="15135" spans="36:36">
      <c r="AJ15135" s="182"/>
    </row>
    <row r="15136" spans="36:36">
      <c r="AJ15136" s="182"/>
    </row>
    <row r="15137" spans="36:36">
      <c r="AJ15137" s="182"/>
    </row>
    <row r="15138" spans="36:36">
      <c r="AJ15138" s="182"/>
    </row>
    <row r="15139" spans="36:36">
      <c r="AJ15139" s="182"/>
    </row>
    <row r="15140" spans="36:36">
      <c r="AJ15140" s="182"/>
    </row>
    <row r="15141" spans="36:36">
      <c r="AJ15141" s="182"/>
    </row>
    <row r="15142" spans="36:36">
      <c r="AJ15142" s="182"/>
    </row>
    <row r="15143" spans="36:36">
      <c r="AJ15143" s="182"/>
    </row>
    <row r="15144" spans="36:36">
      <c r="AJ15144" s="182"/>
    </row>
    <row r="15145" spans="36:36">
      <c r="AJ15145" s="182"/>
    </row>
    <row r="15146" spans="36:36">
      <c r="AJ15146" s="182"/>
    </row>
    <row r="15147" spans="36:36">
      <c r="AJ15147" s="182"/>
    </row>
    <row r="15148" spans="36:36">
      <c r="AJ15148" s="182"/>
    </row>
    <row r="15149" spans="36:36">
      <c r="AJ15149" s="182"/>
    </row>
    <row r="15150" spans="36:36">
      <c r="AJ15150" s="182"/>
    </row>
    <row r="15151" spans="36:36">
      <c r="AJ15151" s="182"/>
    </row>
    <row r="15152" spans="36:36">
      <c r="AJ15152" s="182"/>
    </row>
    <row r="15153" spans="36:36">
      <c r="AJ15153" s="182"/>
    </row>
    <row r="15154" spans="36:36">
      <c r="AJ15154" s="182"/>
    </row>
    <row r="15155" spans="36:36">
      <c r="AJ15155" s="182"/>
    </row>
    <row r="15156" spans="36:36">
      <c r="AJ15156" s="182"/>
    </row>
    <row r="15157" spans="36:36">
      <c r="AJ15157" s="182"/>
    </row>
    <row r="15158" spans="36:36">
      <c r="AJ15158" s="182"/>
    </row>
    <row r="15159" spans="36:36">
      <c r="AJ15159" s="182"/>
    </row>
    <row r="15160" spans="36:36">
      <c r="AJ15160" s="182"/>
    </row>
    <row r="15161" spans="36:36">
      <c r="AJ15161" s="182"/>
    </row>
    <row r="15162" spans="36:36">
      <c r="AJ15162" s="182"/>
    </row>
    <row r="15163" spans="36:36">
      <c r="AJ15163" s="182"/>
    </row>
    <row r="15164" spans="36:36">
      <c r="AJ15164" s="182"/>
    </row>
    <row r="15165" spans="36:36">
      <c r="AJ15165" s="182"/>
    </row>
    <row r="15166" spans="36:36">
      <c r="AJ15166" s="182"/>
    </row>
    <row r="15167" spans="36:36">
      <c r="AJ15167" s="182"/>
    </row>
    <row r="15168" spans="36:36">
      <c r="AJ15168" s="182"/>
    </row>
    <row r="15169" spans="36:36">
      <c r="AJ15169" s="182"/>
    </row>
    <row r="15170" spans="36:36">
      <c r="AJ15170" s="182"/>
    </row>
    <row r="15171" spans="36:36">
      <c r="AJ15171" s="182"/>
    </row>
    <row r="15172" spans="36:36">
      <c r="AJ15172" s="182"/>
    </row>
    <row r="15173" spans="36:36">
      <c r="AJ15173" s="182"/>
    </row>
    <row r="15174" spans="36:36">
      <c r="AJ15174" s="182"/>
    </row>
    <row r="15175" spans="36:36">
      <c r="AJ15175" s="182"/>
    </row>
    <row r="15176" spans="36:36">
      <c r="AJ15176" s="182"/>
    </row>
    <row r="15177" spans="36:36">
      <c r="AJ15177" s="182"/>
    </row>
    <row r="15178" spans="36:36">
      <c r="AJ15178" s="182"/>
    </row>
    <row r="15179" spans="36:36">
      <c r="AJ15179" s="182"/>
    </row>
    <row r="15180" spans="36:36">
      <c r="AJ15180" s="182"/>
    </row>
    <row r="15181" spans="36:36">
      <c r="AJ15181" s="182"/>
    </row>
    <row r="15182" spans="36:36">
      <c r="AJ15182" s="182"/>
    </row>
    <row r="15183" spans="36:36">
      <c r="AJ15183" s="182"/>
    </row>
    <row r="15184" spans="36:36">
      <c r="AJ15184" s="182"/>
    </row>
    <row r="15185" spans="36:36">
      <c r="AJ15185" s="182"/>
    </row>
    <row r="15186" spans="36:36">
      <c r="AJ15186" s="182"/>
    </row>
    <row r="15187" spans="36:36">
      <c r="AJ15187" s="182"/>
    </row>
    <row r="15188" spans="36:36">
      <c r="AJ15188" s="182"/>
    </row>
    <row r="15189" spans="36:36">
      <c r="AJ15189" s="182"/>
    </row>
    <row r="15190" spans="36:36">
      <c r="AJ15190" s="182"/>
    </row>
    <row r="15191" spans="36:36">
      <c r="AJ15191" s="182"/>
    </row>
    <row r="15192" spans="36:36">
      <c r="AJ15192" s="182"/>
    </row>
    <row r="15193" spans="36:36">
      <c r="AJ15193" s="182"/>
    </row>
    <row r="15194" spans="36:36">
      <c r="AJ15194" s="182"/>
    </row>
    <row r="15195" spans="36:36">
      <c r="AJ15195" s="182"/>
    </row>
    <row r="15196" spans="36:36">
      <c r="AJ15196" s="182"/>
    </row>
    <row r="15197" spans="36:36">
      <c r="AJ15197" s="182"/>
    </row>
    <row r="15198" spans="36:36">
      <c r="AJ15198" s="182"/>
    </row>
    <row r="15199" spans="36:36">
      <c r="AJ15199" s="182"/>
    </row>
    <row r="15200" spans="36:36">
      <c r="AJ15200" s="182"/>
    </row>
    <row r="15201" spans="36:36">
      <c r="AJ15201" s="182"/>
    </row>
    <row r="15202" spans="36:36">
      <c r="AJ15202" s="182"/>
    </row>
    <row r="15203" spans="36:36">
      <c r="AJ15203" s="182"/>
    </row>
    <row r="15204" spans="36:36">
      <c r="AJ15204" s="182"/>
    </row>
    <row r="15205" spans="36:36">
      <c r="AJ15205" s="182"/>
    </row>
    <row r="15206" spans="36:36">
      <c r="AJ15206" s="182"/>
    </row>
    <row r="15207" spans="36:36">
      <c r="AJ15207" s="182"/>
    </row>
    <row r="15208" spans="36:36">
      <c r="AJ15208" s="182"/>
    </row>
    <row r="15209" spans="36:36">
      <c r="AJ15209" s="182"/>
    </row>
    <row r="15210" spans="36:36">
      <c r="AJ15210" s="182"/>
    </row>
    <row r="15211" spans="36:36">
      <c r="AJ15211" s="182"/>
    </row>
    <row r="15212" spans="36:36">
      <c r="AJ15212" s="182"/>
    </row>
    <row r="15213" spans="36:36">
      <c r="AJ15213" s="182"/>
    </row>
    <row r="15214" spans="36:36">
      <c r="AJ15214" s="182"/>
    </row>
    <row r="15215" spans="36:36">
      <c r="AJ15215" s="182"/>
    </row>
    <row r="15216" spans="36:36">
      <c r="AJ15216" s="182"/>
    </row>
    <row r="15217" spans="36:36">
      <c r="AJ15217" s="182"/>
    </row>
    <row r="15218" spans="36:36">
      <c r="AJ15218" s="182"/>
    </row>
    <row r="15219" spans="36:36">
      <c r="AJ15219" s="182"/>
    </row>
    <row r="15220" spans="36:36">
      <c r="AJ15220" s="182"/>
    </row>
    <row r="15221" spans="36:36">
      <c r="AJ15221" s="182"/>
    </row>
    <row r="15222" spans="36:36">
      <c r="AJ15222" s="182"/>
    </row>
    <row r="15223" spans="36:36">
      <c r="AJ15223" s="182"/>
    </row>
    <row r="15224" spans="36:36">
      <c r="AJ15224" s="182"/>
    </row>
    <row r="15225" spans="36:36">
      <c r="AJ15225" s="182"/>
    </row>
    <row r="15226" spans="36:36">
      <c r="AJ15226" s="182"/>
    </row>
    <row r="15227" spans="36:36">
      <c r="AJ15227" s="182"/>
    </row>
    <row r="15228" spans="36:36">
      <c r="AJ15228" s="182"/>
    </row>
    <row r="15229" spans="36:36">
      <c r="AJ15229" s="182"/>
    </row>
    <row r="15230" spans="36:36">
      <c r="AJ15230" s="182"/>
    </row>
    <row r="15231" spans="36:36">
      <c r="AJ15231" s="182"/>
    </row>
    <row r="15232" spans="36:36">
      <c r="AJ15232" s="182"/>
    </row>
    <row r="15233" spans="36:36">
      <c r="AJ15233" s="182"/>
    </row>
    <row r="15234" spans="36:36">
      <c r="AJ15234" s="182"/>
    </row>
    <row r="15235" spans="36:36">
      <c r="AJ15235" s="182"/>
    </row>
    <row r="15236" spans="36:36">
      <c r="AJ15236" s="182"/>
    </row>
    <row r="15237" spans="36:36">
      <c r="AJ15237" s="182"/>
    </row>
    <row r="15238" spans="36:36">
      <c r="AJ15238" s="182"/>
    </row>
    <row r="15239" spans="36:36">
      <c r="AJ15239" s="182"/>
    </row>
    <row r="15240" spans="36:36">
      <c r="AJ15240" s="182"/>
    </row>
    <row r="15241" spans="36:36">
      <c r="AJ15241" s="182"/>
    </row>
    <row r="15242" spans="36:36">
      <c r="AJ15242" s="182"/>
    </row>
    <row r="15243" spans="36:36">
      <c r="AJ15243" s="182"/>
    </row>
    <row r="15244" spans="36:36">
      <c r="AJ15244" s="182"/>
    </row>
    <row r="15245" spans="36:36">
      <c r="AJ15245" s="182"/>
    </row>
    <row r="15246" spans="36:36">
      <c r="AJ15246" s="182"/>
    </row>
    <row r="15247" spans="36:36">
      <c r="AJ15247" s="182"/>
    </row>
    <row r="15248" spans="36:36">
      <c r="AJ15248" s="182"/>
    </row>
    <row r="15249" spans="36:36">
      <c r="AJ15249" s="182"/>
    </row>
    <row r="15250" spans="36:36">
      <c r="AJ15250" s="182"/>
    </row>
    <row r="15251" spans="36:36">
      <c r="AJ15251" s="182"/>
    </row>
    <row r="15252" spans="36:36">
      <c r="AJ15252" s="182"/>
    </row>
    <row r="15253" spans="36:36">
      <c r="AJ15253" s="182"/>
    </row>
    <row r="15254" spans="36:36">
      <c r="AJ15254" s="182"/>
    </row>
    <row r="15255" spans="36:36">
      <c r="AJ15255" s="182"/>
    </row>
    <row r="15256" spans="36:36">
      <c r="AJ15256" s="182"/>
    </row>
    <row r="15257" spans="36:36">
      <c r="AJ15257" s="182"/>
    </row>
    <row r="15258" spans="36:36">
      <c r="AJ15258" s="182"/>
    </row>
    <row r="15259" spans="36:36">
      <c r="AJ15259" s="182"/>
    </row>
    <row r="15260" spans="36:36">
      <c r="AJ15260" s="182"/>
    </row>
    <row r="15261" spans="36:36">
      <c r="AJ15261" s="182"/>
    </row>
    <row r="15262" spans="36:36">
      <c r="AJ15262" s="182"/>
    </row>
    <row r="15263" spans="36:36">
      <c r="AJ15263" s="182"/>
    </row>
    <row r="15264" spans="36:36">
      <c r="AJ15264" s="182"/>
    </row>
    <row r="15265" spans="36:36">
      <c r="AJ15265" s="182"/>
    </row>
    <row r="15266" spans="36:36">
      <c r="AJ15266" s="182"/>
    </row>
    <row r="15267" spans="36:36">
      <c r="AJ15267" s="182"/>
    </row>
    <row r="15268" spans="36:36">
      <c r="AJ15268" s="182"/>
    </row>
    <row r="15269" spans="36:36">
      <c r="AJ15269" s="182"/>
    </row>
    <row r="15270" spans="36:36">
      <c r="AJ15270" s="182"/>
    </row>
    <row r="15271" spans="36:36">
      <c r="AJ15271" s="182"/>
    </row>
    <row r="15272" spans="36:36">
      <c r="AJ15272" s="182"/>
    </row>
    <row r="15273" spans="36:36">
      <c r="AJ15273" s="182"/>
    </row>
    <row r="15274" spans="36:36">
      <c r="AJ15274" s="182"/>
    </row>
    <row r="15275" spans="36:36">
      <c r="AJ15275" s="182"/>
    </row>
    <row r="15276" spans="36:36">
      <c r="AJ15276" s="182"/>
    </row>
    <row r="15277" spans="36:36">
      <c r="AJ15277" s="182"/>
    </row>
    <row r="15278" spans="36:36">
      <c r="AJ15278" s="182"/>
    </row>
    <row r="15279" spans="36:36">
      <c r="AJ15279" s="182"/>
    </row>
    <row r="15280" spans="36:36">
      <c r="AJ15280" s="182"/>
    </row>
    <row r="15281" spans="36:36">
      <c r="AJ15281" s="182"/>
    </row>
    <row r="15282" spans="36:36">
      <c r="AJ15282" s="182"/>
    </row>
    <row r="15283" spans="36:36">
      <c r="AJ15283" s="182"/>
    </row>
    <row r="15284" spans="36:36">
      <c r="AJ15284" s="182"/>
    </row>
    <row r="15285" spans="36:36">
      <c r="AJ15285" s="182"/>
    </row>
    <row r="15286" spans="36:36">
      <c r="AJ15286" s="182"/>
    </row>
    <row r="15287" spans="36:36">
      <c r="AJ15287" s="182"/>
    </row>
    <row r="15288" spans="36:36">
      <c r="AJ15288" s="182"/>
    </row>
    <row r="15289" spans="36:36">
      <c r="AJ15289" s="182"/>
    </row>
    <row r="15290" spans="36:36">
      <c r="AJ15290" s="182"/>
    </row>
    <row r="15291" spans="36:36">
      <c r="AJ15291" s="182"/>
    </row>
    <row r="15292" spans="36:36">
      <c r="AJ15292" s="182"/>
    </row>
    <row r="15293" spans="36:36">
      <c r="AJ15293" s="182"/>
    </row>
    <row r="15294" spans="36:36">
      <c r="AJ15294" s="182"/>
    </row>
    <row r="15295" spans="36:36">
      <c r="AJ15295" s="182"/>
    </row>
    <row r="15296" spans="36:36">
      <c r="AJ15296" s="182"/>
    </row>
    <row r="15297" spans="36:36">
      <c r="AJ15297" s="182"/>
    </row>
    <row r="15298" spans="36:36">
      <c r="AJ15298" s="182"/>
    </row>
    <row r="15299" spans="36:36">
      <c r="AJ15299" s="182"/>
    </row>
    <row r="15300" spans="36:36">
      <c r="AJ15300" s="182"/>
    </row>
    <row r="15301" spans="36:36">
      <c r="AJ15301" s="182"/>
    </row>
    <row r="15302" spans="36:36">
      <c r="AJ15302" s="182"/>
    </row>
    <row r="15303" spans="36:36">
      <c r="AJ15303" s="182"/>
    </row>
    <row r="15304" spans="36:36">
      <c r="AJ15304" s="182"/>
    </row>
    <row r="15305" spans="36:36">
      <c r="AJ15305" s="182"/>
    </row>
    <row r="15306" spans="36:36">
      <c r="AJ15306" s="182"/>
    </row>
    <row r="15307" spans="36:36">
      <c r="AJ15307" s="182"/>
    </row>
    <row r="15308" spans="36:36">
      <c r="AJ15308" s="182"/>
    </row>
    <row r="15309" spans="36:36">
      <c r="AJ15309" s="182"/>
    </row>
    <row r="15310" spans="36:36">
      <c r="AJ15310" s="182"/>
    </row>
    <row r="15311" spans="36:36">
      <c r="AJ15311" s="182"/>
    </row>
    <row r="15312" spans="36:36">
      <c r="AJ15312" s="182"/>
    </row>
    <row r="15313" spans="36:36">
      <c r="AJ15313" s="182"/>
    </row>
    <row r="15314" spans="36:36">
      <c r="AJ15314" s="182"/>
    </row>
    <row r="15315" spans="36:36">
      <c r="AJ15315" s="182"/>
    </row>
    <row r="15316" spans="36:36">
      <c r="AJ15316" s="182"/>
    </row>
    <row r="15317" spans="36:36">
      <c r="AJ15317" s="182"/>
    </row>
    <row r="15318" spans="36:36">
      <c r="AJ15318" s="182"/>
    </row>
    <row r="15319" spans="36:36">
      <c r="AJ15319" s="182"/>
    </row>
    <row r="15320" spans="36:36">
      <c r="AJ15320" s="182"/>
    </row>
    <row r="15321" spans="36:36">
      <c r="AJ15321" s="182"/>
    </row>
    <row r="15322" spans="36:36">
      <c r="AJ15322" s="182"/>
    </row>
    <row r="15323" spans="36:36">
      <c r="AJ15323" s="182"/>
    </row>
    <row r="15324" spans="36:36">
      <c r="AJ15324" s="182"/>
    </row>
    <row r="15325" spans="36:36">
      <c r="AJ15325" s="182"/>
    </row>
    <row r="15326" spans="36:36">
      <c r="AJ15326" s="182"/>
    </row>
    <row r="15327" spans="36:36">
      <c r="AJ15327" s="182"/>
    </row>
    <row r="15328" spans="36:36">
      <c r="AJ15328" s="182"/>
    </row>
    <row r="15329" spans="36:36">
      <c r="AJ15329" s="182"/>
    </row>
    <row r="15330" spans="36:36">
      <c r="AJ15330" s="182"/>
    </row>
    <row r="15331" spans="36:36">
      <c r="AJ15331" s="182"/>
    </row>
    <row r="15332" spans="36:36">
      <c r="AJ15332" s="182"/>
    </row>
    <row r="15333" spans="36:36">
      <c r="AJ15333" s="182"/>
    </row>
    <row r="15334" spans="36:36">
      <c r="AJ15334" s="182"/>
    </row>
    <row r="15335" spans="36:36">
      <c r="AJ15335" s="182"/>
    </row>
    <row r="15336" spans="36:36">
      <c r="AJ15336" s="182"/>
    </row>
    <row r="15337" spans="36:36">
      <c r="AJ15337" s="182"/>
    </row>
    <row r="15338" spans="36:36">
      <c r="AJ15338" s="182"/>
    </row>
    <row r="15339" spans="36:36">
      <c r="AJ15339" s="182"/>
    </row>
    <row r="15340" spans="36:36">
      <c r="AJ15340" s="182"/>
    </row>
    <row r="15341" spans="36:36">
      <c r="AJ15341" s="182"/>
    </row>
    <row r="15342" spans="36:36">
      <c r="AJ15342" s="182"/>
    </row>
    <row r="15343" spans="36:36">
      <c r="AJ15343" s="182"/>
    </row>
    <row r="15344" spans="36:36">
      <c r="AJ15344" s="182"/>
    </row>
    <row r="15345" spans="36:36">
      <c r="AJ15345" s="182"/>
    </row>
    <row r="15346" spans="36:36">
      <c r="AJ15346" s="182"/>
    </row>
    <row r="15347" spans="36:36">
      <c r="AJ15347" s="182"/>
    </row>
    <row r="15348" spans="36:36">
      <c r="AJ15348" s="182"/>
    </row>
    <row r="15349" spans="36:36">
      <c r="AJ15349" s="182"/>
    </row>
    <row r="15350" spans="36:36">
      <c r="AJ15350" s="182"/>
    </row>
    <row r="15351" spans="36:36">
      <c r="AJ15351" s="182"/>
    </row>
    <row r="15352" spans="36:36">
      <c r="AJ15352" s="182"/>
    </row>
    <row r="15353" spans="36:36">
      <c r="AJ15353" s="182"/>
    </row>
    <row r="15354" spans="36:36">
      <c r="AJ15354" s="182"/>
    </row>
    <row r="15355" spans="36:36">
      <c r="AJ15355" s="182"/>
    </row>
    <row r="15356" spans="36:36">
      <c r="AJ15356" s="182"/>
    </row>
    <row r="15357" spans="36:36">
      <c r="AJ15357" s="182"/>
    </row>
    <row r="15358" spans="36:36">
      <c r="AJ15358" s="182"/>
    </row>
    <row r="15359" spans="36:36">
      <c r="AJ15359" s="182"/>
    </row>
    <row r="15360" spans="36:36">
      <c r="AJ15360" s="182"/>
    </row>
    <row r="15361" spans="36:36">
      <c r="AJ15361" s="182"/>
    </row>
    <row r="15362" spans="36:36">
      <c r="AJ15362" s="182"/>
    </row>
    <row r="15363" spans="36:36">
      <c r="AJ15363" s="182"/>
    </row>
    <row r="15364" spans="36:36">
      <c r="AJ15364" s="182"/>
    </row>
    <row r="15365" spans="36:36">
      <c r="AJ15365" s="182"/>
    </row>
    <row r="15366" spans="36:36">
      <c r="AJ15366" s="182"/>
    </row>
    <row r="15367" spans="36:36">
      <c r="AJ15367" s="182"/>
    </row>
    <row r="15368" spans="36:36">
      <c r="AJ15368" s="182"/>
    </row>
    <row r="15369" spans="36:36">
      <c r="AJ15369" s="182"/>
    </row>
    <row r="15370" spans="36:36">
      <c r="AJ15370" s="182"/>
    </row>
    <row r="15371" spans="36:36">
      <c r="AJ15371" s="182"/>
    </row>
    <row r="15372" spans="36:36">
      <c r="AJ15372" s="182"/>
    </row>
    <row r="15373" spans="36:36">
      <c r="AJ15373" s="182"/>
    </row>
    <row r="15374" spans="36:36">
      <c r="AJ15374" s="182"/>
    </row>
    <row r="15375" spans="36:36">
      <c r="AJ15375" s="182"/>
    </row>
    <row r="15376" spans="36:36">
      <c r="AJ15376" s="182"/>
    </row>
    <row r="15377" spans="36:36">
      <c r="AJ15377" s="182"/>
    </row>
    <row r="15378" spans="36:36">
      <c r="AJ15378" s="182"/>
    </row>
    <row r="15379" spans="36:36">
      <c r="AJ15379" s="182"/>
    </row>
    <row r="15380" spans="36:36">
      <c r="AJ15380" s="182"/>
    </row>
    <row r="15381" spans="36:36">
      <c r="AJ15381" s="182"/>
    </row>
    <row r="15382" spans="36:36">
      <c r="AJ15382" s="182"/>
    </row>
    <row r="15383" spans="36:36">
      <c r="AJ15383" s="182"/>
    </row>
    <row r="15384" spans="36:36">
      <c r="AJ15384" s="182"/>
    </row>
    <row r="15385" spans="36:36">
      <c r="AJ15385" s="182"/>
    </row>
    <row r="15386" spans="36:36">
      <c r="AJ15386" s="182"/>
    </row>
    <row r="15387" spans="36:36">
      <c r="AJ15387" s="182"/>
    </row>
    <row r="15388" spans="36:36">
      <c r="AJ15388" s="182"/>
    </row>
    <row r="15389" spans="36:36">
      <c r="AJ15389" s="182"/>
    </row>
    <row r="15390" spans="36:36">
      <c r="AJ15390" s="182"/>
    </row>
    <row r="15391" spans="36:36">
      <c r="AJ15391" s="182"/>
    </row>
    <row r="15392" spans="36:36">
      <c r="AJ15392" s="182"/>
    </row>
    <row r="15393" spans="36:36">
      <c r="AJ15393" s="182"/>
    </row>
    <row r="15394" spans="36:36">
      <c r="AJ15394" s="182"/>
    </row>
    <row r="15395" spans="36:36">
      <c r="AJ15395" s="182"/>
    </row>
    <row r="15396" spans="36:36">
      <c r="AJ15396" s="182"/>
    </row>
    <row r="15397" spans="36:36">
      <c r="AJ15397" s="182"/>
    </row>
    <row r="15398" spans="36:36">
      <c r="AJ15398" s="182"/>
    </row>
    <row r="15399" spans="36:36">
      <c r="AJ15399" s="182"/>
    </row>
    <row r="15400" spans="36:36">
      <c r="AJ15400" s="182"/>
    </row>
    <row r="15401" spans="36:36">
      <c r="AJ15401" s="182"/>
    </row>
    <row r="15402" spans="36:36">
      <c r="AJ15402" s="182"/>
    </row>
    <row r="15403" spans="36:36">
      <c r="AJ15403" s="182"/>
    </row>
    <row r="15404" spans="36:36">
      <c r="AJ15404" s="182"/>
    </row>
    <row r="15405" spans="36:36">
      <c r="AJ15405" s="182"/>
    </row>
    <row r="15406" spans="36:36">
      <c r="AJ15406" s="182"/>
    </row>
    <row r="15407" spans="36:36">
      <c r="AJ15407" s="182"/>
    </row>
    <row r="15408" spans="36:36">
      <c r="AJ15408" s="182"/>
    </row>
    <row r="15409" spans="36:36">
      <c r="AJ15409" s="182"/>
    </row>
    <row r="15410" spans="36:36">
      <c r="AJ15410" s="182"/>
    </row>
    <row r="15411" spans="36:36">
      <c r="AJ15411" s="182"/>
    </row>
    <row r="15412" spans="36:36">
      <c r="AJ15412" s="182"/>
    </row>
    <row r="15413" spans="36:36">
      <c r="AJ15413" s="182"/>
    </row>
    <row r="15414" spans="36:36">
      <c r="AJ15414" s="182"/>
    </row>
    <row r="15415" spans="36:36">
      <c r="AJ15415" s="182"/>
    </row>
    <row r="15416" spans="36:36">
      <c r="AJ15416" s="182"/>
    </row>
    <row r="15417" spans="36:36">
      <c r="AJ15417" s="182"/>
    </row>
    <row r="15418" spans="36:36">
      <c r="AJ15418" s="182"/>
    </row>
    <row r="15419" spans="36:36">
      <c r="AJ15419" s="182"/>
    </row>
    <row r="15420" spans="36:36">
      <c r="AJ15420" s="182"/>
    </row>
    <row r="15421" spans="36:36">
      <c r="AJ15421" s="182"/>
    </row>
    <row r="15422" spans="36:36">
      <c r="AJ15422" s="182"/>
    </row>
    <row r="15423" spans="36:36">
      <c r="AJ15423" s="182"/>
    </row>
    <row r="15424" spans="36:36">
      <c r="AJ15424" s="182"/>
    </row>
    <row r="15425" spans="36:36">
      <c r="AJ15425" s="182"/>
    </row>
    <row r="15426" spans="36:36">
      <c r="AJ15426" s="182"/>
    </row>
    <row r="15427" spans="36:36">
      <c r="AJ15427" s="182"/>
    </row>
    <row r="15428" spans="36:36">
      <c r="AJ15428" s="182"/>
    </row>
    <row r="15429" spans="36:36">
      <c r="AJ15429" s="182"/>
    </row>
    <row r="15430" spans="36:36">
      <c r="AJ15430" s="182"/>
    </row>
    <row r="15431" spans="36:36">
      <c r="AJ15431" s="182"/>
    </row>
    <row r="15432" spans="36:36">
      <c r="AJ15432" s="182"/>
    </row>
    <row r="15433" spans="36:36">
      <c r="AJ15433" s="182"/>
    </row>
    <row r="15434" spans="36:36">
      <c r="AJ15434" s="182"/>
    </row>
    <row r="15435" spans="36:36">
      <c r="AJ15435" s="182"/>
    </row>
    <row r="15436" spans="36:36">
      <c r="AJ15436" s="182"/>
    </row>
    <row r="15437" spans="36:36">
      <c r="AJ15437" s="182"/>
    </row>
    <row r="15438" spans="36:36">
      <c r="AJ15438" s="182"/>
    </row>
    <row r="15439" spans="36:36">
      <c r="AJ15439" s="182"/>
    </row>
    <row r="15440" spans="36:36">
      <c r="AJ15440" s="182"/>
    </row>
    <row r="15441" spans="36:36">
      <c r="AJ15441" s="182"/>
    </row>
    <row r="15442" spans="36:36">
      <c r="AJ15442" s="182"/>
    </row>
    <row r="15443" spans="36:36">
      <c r="AJ15443" s="182"/>
    </row>
    <row r="15444" spans="36:36">
      <c r="AJ15444" s="182"/>
    </row>
    <row r="15445" spans="36:36">
      <c r="AJ15445" s="182"/>
    </row>
    <row r="15446" spans="36:36">
      <c r="AJ15446" s="182"/>
    </row>
    <row r="15447" spans="36:36">
      <c r="AJ15447" s="182"/>
    </row>
    <row r="15448" spans="36:36">
      <c r="AJ15448" s="182"/>
    </row>
    <row r="15449" spans="36:36">
      <c r="AJ15449" s="182"/>
    </row>
    <row r="15450" spans="36:36">
      <c r="AJ15450" s="182"/>
    </row>
    <row r="15451" spans="36:36">
      <c r="AJ15451" s="182"/>
    </row>
    <row r="15452" spans="36:36">
      <c r="AJ15452" s="182"/>
    </row>
    <row r="15453" spans="36:36">
      <c r="AJ15453" s="182"/>
    </row>
    <row r="15454" spans="36:36">
      <c r="AJ15454" s="182"/>
    </row>
    <row r="15455" spans="36:36">
      <c r="AJ15455" s="182"/>
    </row>
    <row r="15456" spans="36:36">
      <c r="AJ15456" s="182"/>
    </row>
    <row r="15457" spans="36:36">
      <c r="AJ15457" s="182"/>
    </row>
    <row r="15458" spans="36:36">
      <c r="AJ15458" s="182"/>
    </row>
    <row r="15459" spans="36:36">
      <c r="AJ15459" s="182"/>
    </row>
    <row r="15460" spans="36:36">
      <c r="AJ15460" s="182"/>
    </row>
    <row r="15461" spans="36:36">
      <c r="AJ15461" s="182"/>
    </row>
    <row r="15462" spans="36:36">
      <c r="AJ15462" s="182"/>
    </row>
    <row r="15463" spans="36:36">
      <c r="AJ15463" s="182"/>
    </row>
    <row r="15464" spans="36:36">
      <c r="AJ15464" s="182"/>
    </row>
    <row r="15465" spans="36:36">
      <c r="AJ15465" s="182"/>
    </row>
    <row r="15466" spans="36:36">
      <c r="AJ15466" s="182"/>
    </row>
    <row r="15467" spans="36:36">
      <c r="AJ15467" s="182"/>
    </row>
    <row r="15468" spans="36:36">
      <c r="AJ15468" s="182"/>
    </row>
    <row r="15469" spans="36:36">
      <c r="AJ15469" s="182"/>
    </row>
    <row r="15470" spans="36:36">
      <c r="AJ15470" s="182"/>
    </row>
    <row r="15471" spans="36:36">
      <c r="AJ15471" s="182"/>
    </row>
    <row r="15472" spans="36:36">
      <c r="AJ15472" s="182"/>
    </row>
    <row r="15473" spans="36:36">
      <c r="AJ15473" s="182"/>
    </row>
    <row r="15474" spans="36:36">
      <c r="AJ15474" s="182"/>
    </row>
    <row r="15475" spans="36:36">
      <c r="AJ15475" s="182"/>
    </row>
    <row r="15476" spans="36:36">
      <c r="AJ15476" s="182"/>
    </row>
    <row r="15477" spans="36:36">
      <c r="AJ15477" s="182"/>
    </row>
    <row r="15478" spans="36:36">
      <c r="AJ15478" s="182"/>
    </row>
    <row r="15479" spans="36:36">
      <c r="AJ15479" s="182"/>
    </row>
    <row r="15480" spans="36:36">
      <c r="AJ15480" s="182"/>
    </row>
    <row r="15481" spans="36:36">
      <c r="AJ15481" s="182"/>
    </row>
    <row r="15482" spans="36:36">
      <c r="AJ15482" s="182"/>
    </row>
    <row r="15483" spans="36:36">
      <c r="AJ15483" s="182"/>
    </row>
    <row r="15484" spans="36:36">
      <c r="AJ15484" s="182"/>
    </row>
    <row r="15485" spans="36:36">
      <c r="AJ15485" s="182"/>
    </row>
    <row r="15486" spans="36:36">
      <c r="AJ15486" s="182"/>
    </row>
    <row r="15487" spans="36:36">
      <c r="AJ15487" s="182"/>
    </row>
    <row r="15488" spans="36:36">
      <c r="AJ15488" s="182"/>
    </row>
    <row r="15489" spans="36:36">
      <c r="AJ15489" s="182"/>
    </row>
    <row r="15490" spans="36:36">
      <c r="AJ15490" s="182"/>
    </row>
    <row r="15491" spans="36:36">
      <c r="AJ15491" s="182"/>
    </row>
    <row r="15492" spans="36:36">
      <c r="AJ15492" s="182"/>
    </row>
    <row r="15493" spans="36:36">
      <c r="AJ15493" s="182"/>
    </row>
    <row r="15494" spans="36:36">
      <c r="AJ15494" s="182"/>
    </row>
    <row r="15495" spans="36:36">
      <c r="AJ15495" s="182"/>
    </row>
    <row r="15496" spans="36:36">
      <c r="AJ15496" s="182"/>
    </row>
    <row r="15497" spans="36:36">
      <c r="AJ15497" s="182"/>
    </row>
    <row r="15498" spans="36:36">
      <c r="AJ15498" s="182"/>
    </row>
    <row r="15499" spans="36:36">
      <c r="AJ15499" s="182"/>
    </row>
    <row r="15500" spans="36:36">
      <c r="AJ15500" s="182"/>
    </row>
    <row r="15501" spans="36:36">
      <c r="AJ15501" s="182"/>
    </row>
    <row r="15502" spans="36:36">
      <c r="AJ15502" s="182"/>
    </row>
    <row r="15503" spans="36:36">
      <c r="AJ15503" s="182"/>
    </row>
    <row r="15504" spans="36:36">
      <c r="AJ15504" s="182"/>
    </row>
    <row r="15505" spans="36:36">
      <c r="AJ15505" s="182"/>
    </row>
    <row r="15506" spans="36:36">
      <c r="AJ15506" s="182"/>
    </row>
    <row r="15507" spans="36:36">
      <c r="AJ15507" s="182"/>
    </row>
    <row r="15508" spans="36:36">
      <c r="AJ15508" s="182"/>
    </row>
    <row r="15509" spans="36:36">
      <c r="AJ15509" s="182"/>
    </row>
    <row r="15510" spans="36:36">
      <c r="AJ15510" s="182"/>
    </row>
    <row r="15511" spans="36:36">
      <c r="AJ15511" s="182"/>
    </row>
    <row r="15512" spans="36:36">
      <c r="AJ15512" s="182"/>
    </row>
    <row r="15513" spans="36:36">
      <c r="AJ15513" s="182"/>
    </row>
    <row r="15514" spans="36:36">
      <c r="AJ15514" s="182"/>
    </row>
    <row r="15515" spans="36:36">
      <c r="AJ15515" s="182"/>
    </row>
    <row r="15516" spans="36:36">
      <c r="AJ15516" s="182"/>
    </row>
    <row r="15517" spans="36:36">
      <c r="AJ15517" s="182"/>
    </row>
    <row r="15518" spans="36:36">
      <c r="AJ15518" s="182"/>
    </row>
    <row r="15519" spans="36:36">
      <c r="AJ15519" s="182"/>
    </row>
    <row r="15520" spans="36:36">
      <c r="AJ15520" s="182"/>
    </row>
    <row r="15521" spans="36:36">
      <c r="AJ15521" s="182"/>
    </row>
    <row r="15522" spans="36:36">
      <c r="AJ15522" s="182"/>
    </row>
    <row r="15523" spans="36:36">
      <c r="AJ15523" s="182"/>
    </row>
    <row r="15524" spans="36:36">
      <c r="AJ15524" s="182"/>
    </row>
    <row r="15525" spans="36:36">
      <c r="AJ15525" s="182"/>
    </row>
    <row r="15526" spans="36:36">
      <c r="AJ15526" s="182"/>
    </row>
    <row r="15527" spans="36:36">
      <c r="AJ15527" s="182"/>
    </row>
    <row r="15528" spans="36:36">
      <c r="AJ15528" s="182"/>
    </row>
    <row r="15529" spans="36:36">
      <c r="AJ15529" s="182"/>
    </row>
    <row r="15530" spans="36:36">
      <c r="AJ15530" s="182"/>
    </row>
    <row r="15531" spans="36:36">
      <c r="AJ15531" s="182"/>
    </row>
    <row r="15532" spans="36:36">
      <c r="AJ15532" s="182"/>
    </row>
    <row r="15533" spans="36:36">
      <c r="AJ15533" s="182"/>
    </row>
    <row r="15534" spans="36:36">
      <c r="AJ15534" s="182"/>
    </row>
    <row r="15535" spans="36:36">
      <c r="AJ15535" s="182"/>
    </row>
    <row r="15536" spans="36:36">
      <c r="AJ15536" s="182"/>
    </row>
    <row r="15537" spans="36:36">
      <c r="AJ15537" s="182"/>
    </row>
    <row r="15538" spans="36:36">
      <c r="AJ15538" s="182"/>
    </row>
    <row r="15539" spans="36:36">
      <c r="AJ15539" s="182"/>
    </row>
    <row r="15540" spans="36:36">
      <c r="AJ15540" s="182"/>
    </row>
    <row r="15541" spans="36:36">
      <c r="AJ15541" s="182"/>
    </row>
    <row r="15542" spans="36:36">
      <c r="AJ15542" s="182"/>
    </row>
    <row r="15543" spans="36:36">
      <c r="AJ15543" s="182"/>
    </row>
    <row r="15544" spans="36:36">
      <c r="AJ15544" s="182"/>
    </row>
    <row r="15545" spans="36:36">
      <c r="AJ15545" s="182"/>
    </row>
    <row r="15546" spans="36:36">
      <c r="AJ15546" s="182"/>
    </row>
    <row r="15547" spans="36:36">
      <c r="AJ15547" s="182"/>
    </row>
    <row r="15548" spans="36:36">
      <c r="AJ15548" s="182"/>
    </row>
    <row r="15549" spans="36:36">
      <c r="AJ15549" s="182"/>
    </row>
    <row r="15550" spans="36:36">
      <c r="AJ15550" s="182"/>
    </row>
    <row r="15551" spans="36:36">
      <c r="AJ15551" s="182"/>
    </row>
    <row r="15552" spans="36:36">
      <c r="AJ15552" s="182"/>
    </row>
    <row r="15553" spans="36:36">
      <c r="AJ15553" s="182"/>
    </row>
    <row r="15554" spans="36:36">
      <c r="AJ15554" s="182"/>
    </row>
    <row r="15555" spans="36:36">
      <c r="AJ15555" s="182"/>
    </row>
    <row r="15556" spans="36:36">
      <c r="AJ15556" s="182"/>
    </row>
    <row r="15557" spans="36:36">
      <c r="AJ15557" s="182"/>
    </row>
    <row r="15558" spans="36:36">
      <c r="AJ15558" s="182"/>
    </row>
    <row r="15559" spans="36:36">
      <c r="AJ15559" s="182"/>
    </row>
    <row r="15560" spans="36:36">
      <c r="AJ15560" s="182"/>
    </row>
    <row r="15561" spans="36:36">
      <c r="AJ15561" s="182"/>
    </row>
    <row r="15562" spans="36:36">
      <c r="AJ15562" s="182"/>
    </row>
    <row r="15563" spans="36:36">
      <c r="AJ15563" s="182"/>
    </row>
    <row r="15564" spans="36:36">
      <c r="AJ15564" s="182"/>
    </row>
    <row r="15565" spans="36:36">
      <c r="AJ15565" s="182"/>
    </row>
    <row r="15566" spans="36:36">
      <c r="AJ15566" s="182"/>
    </row>
    <row r="15567" spans="36:36">
      <c r="AJ15567" s="182"/>
    </row>
    <row r="15568" spans="36:36">
      <c r="AJ15568" s="182"/>
    </row>
    <row r="15569" spans="36:36">
      <c r="AJ15569" s="182"/>
    </row>
    <row r="15570" spans="36:36">
      <c r="AJ15570" s="182"/>
    </row>
    <row r="15571" spans="36:36">
      <c r="AJ15571" s="182"/>
    </row>
    <row r="15572" spans="36:36">
      <c r="AJ15572" s="182"/>
    </row>
    <row r="15573" spans="36:36">
      <c r="AJ15573" s="182"/>
    </row>
    <row r="15574" spans="36:36">
      <c r="AJ15574" s="182"/>
    </row>
    <row r="15575" spans="36:36">
      <c r="AJ15575" s="182"/>
    </row>
    <row r="15576" spans="36:36">
      <c r="AJ15576" s="182"/>
    </row>
    <row r="15577" spans="36:36">
      <c r="AJ15577" s="182"/>
    </row>
    <row r="15578" spans="36:36">
      <c r="AJ15578" s="182"/>
    </row>
    <row r="15579" spans="36:36">
      <c r="AJ15579" s="182"/>
    </row>
    <row r="15580" spans="36:36">
      <c r="AJ15580" s="182"/>
    </row>
    <row r="15581" spans="36:36">
      <c r="AJ15581" s="182"/>
    </row>
    <row r="15582" spans="36:36">
      <c r="AJ15582" s="182"/>
    </row>
    <row r="15583" spans="36:36">
      <c r="AJ15583" s="182"/>
    </row>
    <row r="15584" spans="36:36">
      <c r="AJ15584" s="182"/>
    </row>
    <row r="15585" spans="36:36">
      <c r="AJ15585" s="182"/>
    </row>
    <row r="15586" spans="36:36">
      <c r="AJ15586" s="182"/>
    </row>
    <row r="15587" spans="36:36">
      <c r="AJ15587" s="182"/>
    </row>
    <row r="15588" spans="36:36">
      <c r="AJ15588" s="182"/>
    </row>
    <row r="15589" spans="36:36">
      <c r="AJ15589" s="182"/>
    </row>
    <row r="15590" spans="36:36">
      <c r="AJ15590" s="182"/>
    </row>
    <row r="15591" spans="36:36">
      <c r="AJ15591" s="182"/>
    </row>
    <row r="15592" spans="36:36">
      <c r="AJ15592" s="182"/>
    </row>
    <row r="15593" spans="36:36">
      <c r="AJ15593" s="182"/>
    </row>
    <row r="15594" spans="36:36">
      <c r="AJ15594" s="182"/>
    </row>
    <row r="15595" spans="36:36">
      <c r="AJ15595" s="182"/>
    </row>
    <row r="15596" spans="36:36">
      <c r="AJ15596" s="182"/>
    </row>
    <row r="15597" spans="36:36">
      <c r="AJ15597" s="182"/>
    </row>
    <row r="15598" spans="36:36">
      <c r="AJ15598" s="182"/>
    </row>
    <row r="15599" spans="36:36">
      <c r="AJ15599" s="182"/>
    </row>
    <row r="15600" spans="36:36">
      <c r="AJ15600" s="182"/>
    </row>
    <row r="15601" spans="36:36">
      <c r="AJ15601" s="182"/>
    </row>
    <row r="15602" spans="36:36">
      <c r="AJ15602" s="182"/>
    </row>
    <row r="15603" spans="36:36">
      <c r="AJ15603" s="182"/>
    </row>
    <row r="15604" spans="36:36">
      <c r="AJ15604" s="182"/>
    </row>
    <row r="15605" spans="36:36">
      <c r="AJ15605" s="182"/>
    </row>
    <row r="15606" spans="36:36">
      <c r="AJ15606" s="182"/>
    </row>
    <row r="15607" spans="36:36">
      <c r="AJ15607" s="182"/>
    </row>
    <row r="15608" spans="36:36">
      <c r="AJ15608" s="182"/>
    </row>
    <row r="15609" spans="36:36">
      <c r="AJ15609" s="182"/>
    </row>
    <row r="15610" spans="36:36">
      <c r="AJ15610" s="182"/>
    </row>
    <row r="15611" spans="36:36">
      <c r="AJ15611" s="182"/>
    </row>
    <row r="15612" spans="36:36">
      <c r="AJ15612" s="182"/>
    </row>
    <row r="15613" spans="36:36">
      <c r="AJ15613" s="182"/>
    </row>
    <row r="15614" spans="36:36">
      <c r="AJ15614" s="182"/>
    </row>
    <row r="15615" spans="36:36">
      <c r="AJ15615" s="182"/>
    </row>
    <row r="15616" spans="36:36">
      <c r="AJ15616" s="182"/>
    </row>
    <row r="15617" spans="36:36">
      <c r="AJ15617" s="182"/>
    </row>
    <row r="15618" spans="36:36">
      <c r="AJ15618" s="182"/>
    </row>
    <row r="15619" spans="36:36">
      <c r="AJ15619" s="182"/>
    </row>
    <row r="15620" spans="36:36">
      <c r="AJ15620" s="182"/>
    </row>
    <row r="15621" spans="36:36">
      <c r="AJ15621" s="182"/>
    </row>
    <row r="15622" spans="36:36">
      <c r="AJ15622" s="182"/>
    </row>
    <row r="15623" spans="36:36">
      <c r="AJ15623" s="182"/>
    </row>
    <row r="15624" spans="36:36">
      <c r="AJ15624" s="182"/>
    </row>
    <row r="15625" spans="36:36">
      <c r="AJ15625" s="182"/>
    </row>
    <row r="15626" spans="36:36">
      <c r="AJ15626" s="182"/>
    </row>
    <row r="15627" spans="36:36">
      <c r="AJ15627" s="182"/>
    </row>
    <row r="15628" spans="36:36">
      <c r="AJ15628" s="182"/>
    </row>
    <row r="15629" spans="36:36">
      <c r="AJ15629" s="182"/>
    </row>
    <row r="15630" spans="36:36">
      <c r="AJ15630" s="182"/>
    </row>
    <row r="15631" spans="36:36">
      <c r="AJ15631" s="182"/>
    </row>
    <row r="15632" spans="36:36">
      <c r="AJ15632" s="182"/>
    </row>
    <row r="15633" spans="36:36">
      <c r="AJ15633" s="182"/>
    </row>
    <row r="15634" spans="36:36">
      <c r="AJ15634" s="182"/>
    </row>
    <row r="15635" spans="36:36">
      <c r="AJ15635" s="182"/>
    </row>
    <row r="15636" spans="36:36">
      <c r="AJ15636" s="182"/>
    </row>
    <row r="15637" spans="36:36">
      <c r="AJ15637" s="182"/>
    </row>
    <row r="15638" spans="36:36">
      <c r="AJ15638" s="182"/>
    </row>
    <row r="15639" spans="36:36">
      <c r="AJ15639" s="182"/>
    </row>
    <row r="15640" spans="36:36">
      <c r="AJ15640" s="182"/>
    </row>
    <row r="15641" spans="36:36">
      <c r="AJ15641" s="182"/>
    </row>
    <row r="15642" spans="36:36">
      <c r="AJ15642" s="182"/>
    </row>
    <row r="15643" spans="36:36">
      <c r="AJ15643" s="182"/>
    </row>
    <row r="15644" spans="36:36">
      <c r="AJ15644" s="182"/>
    </row>
    <row r="15645" spans="36:36">
      <c r="AJ15645" s="182"/>
    </row>
    <row r="15646" spans="36:36">
      <c r="AJ15646" s="182"/>
    </row>
    <row r="15647" spans="36:36">
      <c r="AJ15647" s="182"/>
    </row>
    <row r="15648" spans="36:36">
      <c r="AJ15648" s="182"/>
    </row>
    <row r="15649" spans="36:36">
      <c r="AJ15649" s="182"/>
    </row>
    <row r="15650" spans="36:36">
      <c r="AJ15650" s="182"/>
    </row>
    <row r="15651" spans="36:36">
      <c r="AJ15651" s="182"/>
    </row>
    <row r="15652" spans="36:36">
      <c r="AJ15652" s="182"/>
    </row>
    <row r="15653" spans="36:36">
      <c r="AJ15653" s="182"/>
    </row>
    <row r="15654" spans="36:36">
      <c r="AJ15654" s="182"/>
    </row>
    <row r="15655" spans="36:36">
      <c r="AJ15655" s="182"/>
    </row>
    <row r="15656" spans="36:36">
      <c r="AJ15656" s="182"/>
    </row>
    <row r="15657" spans="36:36">
      <c r="AJ15657" s="182"/>
    </row>
    <row r="15658" spans="36:36">
      <c r="AJ15658" s="182"/>
    </row>
    <row r="15659" spans="36:36">
      <c r="AJ15659" s="182"/>
    </row>
    <row r="15660" spans="36:36">
      <c r="AJ15660" s="182"/>
    </row>
    <row r="15661" spans="36:36">
      <c r="AJ15661" s="182"/>
    </row>
    <row r="15662" spans="36:36">
      <c r="AJ15662" s="182"/>
    </row>
    <row r="15663" spans="36:36">
      <c r="AJ15663" s="182"/>
    </row>
    <row r="15664" spans="36:36">
      <c r="AJ15664" s="182"/>
    </row>
    <row r="15665" spans="36:36">
      <c r="AJ15665" s="182"/>
    </row>
    <row r="15666" spans="36:36">
      <c r="AJ15666" s="182"/>
    </row>
    <row r="15667" spans="36:36">
      <c r="AJ15667" s="182"/>
    </row>
    <row r="15668" spans="36:36">
      <c r="AJ15668" s="182"/>
    </row>
    <row r="15669" spans="36:36">
      <c r="AJ15669" s="182"/>
    </row>
    <row r="15670" spans="36:36">
      <c r="AJ15670" s="182"/>
    </row>
    <row r="15671" spans="36:36">
      <c r="AJ15671" s="182"/>
    </row>
    <row r="15672" spans="36:36">
      <c r="AJ15672" s="182"/>
    </row>
    <row r="15673" spans="36:36">
      <c r="AJ15673" s="182"/>
    </row>
    <row r="15674" spans="36:36">
      <c r="AJ15674" s="182"/>
    </row>
    <row r="15675" spans="36:36">
      <c r="AJ15675" s="182"/>
    </row>
    <row r="15676" spans="36:36">
      <c r="AJ15676" s="182"/>
    </row>
    <row r="15677" spans="36:36">
      <c r="AJ15677" s="182"/>
    </row>
    <row r="15678" spans="36:36">
      <c r="AJ15678" s="182"/>
    </row>
    <row r="15679" spans="36:36">
      <c r="AJ15679" s="182"/>
    </row>
    <row r="15680" spans="36:36">
      <c r="AJ15680" s="182"/>
    </row>
    <row r="15681" spans="36:36">
      <c r="AJ15681" s="182"/>
    </row>
    <row r="15682" spans="36:36">
      <c r="AJ15682" s="182"/>
    </row>
    <row r="15683" spans="36:36">
      <c r="AJ15683" s="182"/>
    </row>
    <row r="15684" spans="36:36">
      <c r="AJ15684" s="182"/>
    </row>
    <row r="15685" spans="36:36">
      <c r="AJ15685" s="182"/>
    </row>
    <row r="15686" spans="36:36">
      <c r="AJ15686" s="182"/>
    </row>
    <row r="15687" spans="36:36">
      <c r="AJ15687" s="182"/>
    </row>
    <row r="15688" spans="36:36">
      <c r="AJ15688" s="182"/>
    </row>
    <row r="15689" spans="36:36">
      <c r="AJ15689" s="182"/>
    </row>
    <row r="15690" spans="36:36">
      <c r="AJ15690" s="182"/>
    </row>
    <row r="15691" spans="36:36">
      <c r="AJ15691" s="182"/>
    </row>
    <row r="15692" spans="36:36">
      <c r="AJ15692" s="182"/>
    </row>
    <row r="15693" spans="36:36">
      <c r="AJ15693" s="182"/>
    </row>
    <row r="15694" spans="36:36">
      <c r="AJ15694" s="182"/>
    </row>
    <row r="15695" spans="36:36">
      <c r="AJ15695" s="182"/>
    </row>
    <row r="15696" spans="36:36">
      <c r="AJ15696" s="182"/>
    </row>
    <row r="15697" spans="36:36">
      <c r="AJ15697" s="182"/>
    </row>
    <row r="15698" spans="36:36">
      <c r="AJ15698" s="182"/>
    </row>
    <row r="15699" spans="36:36">
      <c r="AJ15699" s="182"/>
    </row>
    <row r="15700" spans="36:36">
      <c r="AJ15700" s="182"/>
    </row>
    <row r="15701" spans="36:36">
      <c r="AJ15701" s="182"/>
    </row>
    <row r="15702" spans="36:36">
      <c r="AJ15702" s="182"/>
    </row>
    <row r="15703" spans="36:36">
      <c r="AJ15703" s="182"/>
    </row>
    <row r="15704" spans="36:36">
      <c r="AJ15704" s="182"/>
    </row>
    <row r="15705" spans="36:36">
      <c r="AJ15705" s="182"/>
    </row>
    <row r="15706" spans="36:36">
      <c r="AJ15706" s="182"/>
    </row>
    <row r="15707" spans="36:36">
      <c r="AJ15707" s="182"/>
    </row>
    <row r="15708" spans="36:36">
      <c r="AJ15708" s="182"/>
    </row>
    <row r="15709" spans="36:36">
      <c r="AJ15709" s="182"/>
    </row>
    <row r="15710" spans="36:36">
      <c r="AJ15710" s="182"/>
    </row>
    <row r="15711" spans="36:36">
      <c r="AJ15711" s="182"/>
    </row>
    <row r="15712" spans="36:36">
      <c r="AJ15712" s="182"/>
    </row>
    <row r="15713" spans="36:36">
      <c r="AJ15713" s="182"/>
    </row>
    <row r="15714" spans="36:36">
      <c r="AJ15714" s="182"/>
    </row>
    <row r="15715" spans="36:36">
      <c r="AJ15715" s="182"/>
    </row>
    <row r="15716" spans="36:36">
      <c r="AJ15716" s="182"/>
    </row>
    <row r="15717" spans="36:36">
      <c r="AJ15717" s="182"/>
    </row>
    <row r="15718" spans="36:36">
      <c r="AJ15718" s="182"/>
    </row>
    <row r="15719" spans="36:36">
      <c r="AJ15719" s="182"/>
    </row>
    <row r="15720" spans="36:36">
      <c r="AJ15720" s="182"/>
    </row>
    <row r="15721" spans="36:36">
      <c r="AJ15721" s="182"/>
    </row>
    <row r="15722" spans="36:36">
      <c r="AJ15722" s="182"/>
    </row>
    <row r="15723" spans="36:36">
      <c r="AJ15723" s="182"/>
    </row>
    <row r="15724" spans="36:36">
      <c r="AJ15724" s="182"/>
    </row>
    <row r="15725" spans="36:36">
      <c r="AJ15725" s="182"/>
    </row>
    <row r="15726" spans="36:36">
      <c r="AJ15726" s="182"/>
    </row>
    <row r="15727" spans="36:36">
      <c r="AJ15727" s="182"/>
    </row>
    <row r="15728" spans="36:36">
      <c r="AJ15728" s="182"/>
    </row>
    <row r="15729" spans="36:36">
      <c r="AJ15729" s="182"/>
    </row>
    <row r="15730" spans="36:36">
      <c r="AJ15730" s="182"/>
    </row>
    <row r="15731" spans="36:36">
      <c r="AJ15731" s="182"/>
    </row>
    <row r="15732" spans="36:36">
      <c r="AJ15732" s="182"/>
    </row>
    <row r="15733" spans="36:36">
      <c r="AJ15733" s="182"/>
    </row>
    <row r="15734" spans="36:36">
      <c r="AJ15734" s="182"/>
    </row>
    <row r="15735" spans="36:36">
      <c r="AJ15735" s="182"/>
    </row>
    <row r="15736" spans="36:36">
      <c r="AJ15736" s="182"/>
    </row>
    <row r="15737" spans="36:36">
      <c r="AJ15737" s="182"/>
    </row>
    <row r="15738" spans="36:36">
      <c r="AJ15738" s="182"/>
    </row>
    <row r="15739" spans="36:36">
      <c r="AJ15739" s="182"/>
    </row>
    <row r="15740" spans="36:36">
      <c r="AJ15740" s="182"/>
    </row>
    <row r="15741" spans="36:36">
      <c r="AJ15741" s="182"/>
    </row>
    <row r="15742" spans="36:36">
      <c r="AJ15742" s="182"/>
    </row>
    <row r="15743" spans="36:36">
      <c r="AJ15743" s="182"/>
    </row>
    <row r="15744" spans="36:36">
      <c r="AJ15744" s="182"/>
    </row>
    <row r="15745" spans="36:36">
      <c r="AJ15745" s="182"/>
    </row>
    <row r="15746" spans="36:36">
      <c r="AJ15746" s="182"/>
    </row>
    <row r="15747" spans="36:36">
      <c r="AJ15747" s="182"/>
    </row>
    <row r="15748" spans="36:36">
      <c r="AJ15748" s="182"/>
    </row>
    <row r="15749" spans="36:36">
      <c r="AJ15749" s="182"/>
    </row>
    <row r="15750" spans="36:36">
      <c r="AJ15750" s="182"/>
    </row>
    <row r="15751" spans="36:36">
      <c r="AJ15751" s="182"/>
    </row>
    <row r="15752" spans="36:36">
      <c r="AJ15752" s="182"/>
    </row>
    <row r="15753" spans="36:36">
      <c r="AJ15753" s="182"/>
    </row>
    <row r="15754" spans="36:36">
      <c r="AJ15754" s="182"/>
    </row>
    <row r="15755" spans="36:36">
      <c r="AJ15755" s="182"/>
    </row>
    <row r="15756" spans="36:36">
      <c r="AJ15756" s="182"/>
    </row>
    <row r="15757" spans="36:36">
      <c r="AJ15757" s="182"/>
    </row>
    <row r="15758" spans="36:36">
      <c r="AJ15758" s="182"/>
    </row>
    <row r="15759" spans="36:36">
      <c r="AJ15759" s="182"/>
    </row>
    <row r="15760" spans="36:36">
      <c r="AJ15760" s="182"/>
    </row>
    <row r="15761" spans="36:36">
      <c r="AJ15761" s="182"/>
    </row>
    <row r="15762" spans="36:36">
      <c r="AJ15762" s="182"/>
    </row>
    <row r="15763" spans="36:36">
      <c r="AJ15763" s="182"/>
    </row>
    <row r="15764" spans="36:36">
      <c r="AJ15764" s="182"/>
    </row>
    <row r="15765" spans="36:36">
      <c r="AJ15765" s="182"/>
    </row>
    <row r="15766" spans="36:36">
      <c r="AJ15766" s="182"/>
    </row>
    <row r="15767" spans="36:36">
      <c r="AJ15767" s="182"/>
    </row>
    <row r="15768" spans="36:36">
      <c r="AJ15768" s="182"/>
    </row>
    <row r="15769" spans="36:36">
      <c r="AJ15769" s="182"/>
    </row>
    <row r="15770" spans="36:36">
      <c r="AJ15770" s="182"/>
    </row>
    <row r="15771" spans="36:36">
      <c r="AJ15771" s="182"/>
    </row>
    <row r="15772" spans="36:36">
      <c r="AJ15772" s="182"/>
    </row>
    <row r="15773" spans="36:36">
      <c r="AJ15773" s="182"/>
    </row>
    <row r="15774" spans="36:36">
      <c r="AJ15774" s="182"/>
    </row>
    <row r="15775" spans="36:36">
      <c r="AJ15775" s="182"/>
    </row>
    <row r="15776" spans="36:36">
      <c r="AJ15776" s="182"/>
    </row>
    <row r="15777" spans="36:36">
      <c r="AJ15777" s="182"/>
    </row>
    <row r="15778" spans="36:36">
      <c r="AJ15778" s="182"/>
    </row>
    <row r="15779" spans="36:36">
      <c r="AJ15779" s="182"/>
    </row>
    <row r="15780" spans="36:36">
      <c r="AJ15780" s="182"/>
    </row>
    <row r="15781" spans="36:36">
      <c r="AJ15781" s="182"/>
    </row>
    <row r="15782" spans="36:36">
      <c r="AJ15782" s="182"/>
    </row>
    <row r="15783" spans="36:36">
      <c r="AJ15783" s="182"/>
    </row>
    <row r="15784" spans="36:36">
      <c r="AJ15784" s="182"/>
    </row>
    <row r="15785" spans="36:36">
      <c r="AJ15785" s="182"/>
    </row>
    <row r="15786" spans="36:36">
      <c r="AJ15786" s="182"/>
    </row>
    <row r="15787" spans="36:36">
      <c r="AJ15787" s="182"/>
    </row>
    <row r="15788" spans="36:36">
      <c r="AJ15788" s="182"/>
    </row>
    <row r="15789" spans="36:36">
      <c r="AJ15789" s="182"/>
    </row>
    <row r="15790" spans="36:36">
      <c r="AJ15790" s="182"/>
    </row>
    <row r="15791" spans="36:36">
      <c r="AJ15791" s="182"/>
    </row>
    <row r="15792" spans="36:36">
      <c r="AJ15792" s="182"/>
    </row>
    <row r="15793" spans="36:36">
      <c r="AJ15793" s="182"/>
    </row>
    <row r="15794" spans="36:36">
      <c r="AJ15794" s="182"/>
    </row>
    <row r="15795" spans="36:36">
      <c r="AJ15795" s="182"/>
    </row>
    <row r="15796" spans="36:36">
      <c r="AJ15796" s="182"/>
    </row>
    <row r="15797" spans="36:36">
      <c r="AJ15797" s="182"/>
    </row>
    <row r="15798" spans="36:36">
      <c r="AJ15798" s="182"/>
    </row>
    <row r="15799" spans="36:36">
      <c r="AJ15799" s="182"/>
    </row>
    <row r="15800" spans="36:36">
      <c r="AJ15800" s="182"/>
    </row>
    <row r="15801" spans="36:36">
      <c r="AJ15801" s="182"/>
    </row>
    <row r="15802" spans="36:36">
      <c r="AJ15802" s="182"/>
    </row>
    <row r="15803" spans="36:36">
      <c r="AJ15803" s="182"/>
    </row>
    <row r="15804" spans="36:36">
      <c r="AJ15804" s="182"/>
    </row>
    <row r="15805" spans="36:36">
      <c r="AJ15805" s="182"/>
    </row>
    <row r="15806" spans="36:36">
      <c r="AJ15806" s="182"/>
    </row>
    <row r="15807" spans="36:36">
      <c r="AJ15807" s="182"/>
    </row>
    <row r="15808" spans="36:36">
      <c r="AJ15808" s="182"/>
    </row>
    <row r="15809" spans="36:36">
      <c r="AJ15809" s="182"/>
    </row>
    <row r="15810" spans="36:36">
      <c r="AJ15810" s="182"/>
    </row>
    <row r="15811" spans="36:36">
      <c r="AJ15811" s="182"/>
    </row>
    <row r="15812" spans="36:36">
      <c r="AJ15812" s="182"/>
    </row>
    <row r="15813" spans="36:36">
      <c r="AJ15813" s="182"/>
    </row>
    <row r="15814" spans="36:36">
      <c r="AJ15814" s="182"/>
    </row>
    <row r="15815" spans="36:36">
      <c r="AJ15815" s="182"/>
    </row>
    <row r="15816" spans="36:36">
      <c r="AJ15816" s="182"/>
    </row>
    <row r="15817" spans="36:36">
      <c r="AJ15817" s="182"/>
    </row>
    <row r="15818" spans="36:36">
      <c r="AJ15818" s="182"/>
    </row>
    <row r="15819" spans="36:36">
      <c r="AJ15819" s="182"/>
    </row>
    <row r="15820" spans="36:36">
      <c r="AJ15820" s="182"/>
    </row>
    <row r="15821" spans="36:36">
      <c r="AJ15821" s="182"/>
    </row>
    <row r="15822" spans="36:36">
      <c r="AJ15822" s="182"/>
    </row>
    <row r="15823" spans="36:36">
      <c r="AJ15823" s="182"/>
    </row>
    <row r="15824" spans="36:36">
      <c r="AJ15824" s="182"/>
    </row>
    <row r="15825" spans="36:36">
      <c r="AJ15825" s="182"/>
    </row>
    <row r="15826" spans="36:36">
      <c r="AJ15826" s="182"/>
    </row>
    <row r="15827" spans="36:36">
      <c r="AJ15827" s="182"/>
    </row>
    <row r="15828" spans="36:36">
      <c r="AJ15828" s="182"/>
    </row>
    <row r="15829" spans="36:36">
      <c r="AJ15829" s="182"/>
    </row>
    <row r="15830" spans="36:36">
      <c r="AJ15830" s="182"/>
    </row>
    <row r="15831" spans="36:36">
      <c r="AJ15831" s="182"/>
    </row>
    <row r="15832" spans="36:36">
      <c r="AJ15832" s="182"/>
    </row>
    <row r="15833" spans="36:36">
      <c r="AJ15833" s="182"/>
    </row>
    <row r="15834" spans="36:36">
      <c r="AJ15834" s="182"/>
    </row>
    <row r="15835" spans="36:36">
      <c r="AJ15835" s="182"/>
    </row>
    <row r="15836" spans="36:36">
      <c r="AJ15836" s="182"/>
    </row>
    <row r="15837" spans="36:36">
      <c r="AJ15837" s="182"/>
    </row>
    <row r="15838" spans="36:36">
      <c r="AJ15838" s="182"/>
    </row>
    <row r="15839" spans="36:36">
      <c r="AJ15839" s="182"/>
    </row>
    <row r="15840" spans="36:36">
      <c r="AJ15840" s="182"/>
    </row>
    <row r="15841" spans="36:36">
      <c r="AJ15841" s="182"/>
    </row>
    <row r="15842" spans="36:36">
      <c r="AJ15842" s="182"/>
    </row>
    <row r="15843" spans="36:36">
      <c r="AJ15843" s="182"/>
    </row>
    <row r="15844" spans="36:36">
      <c r="AJ15844" s="182"/>
    </row>
    <row r="15845" spans="36:36">
      <c r="AJ15845" s="182"/>
    </row>
    <row r="15846" spans="36:36">
      <c r="AJ15846" s="182"/>
    </row>
    <row r="15847" spans="36:36">
      <c r="AJ15847" s="182"/>
    </row>
    <row r="15848" spans="36:36">
      <c r="AJ15848" s="182"/>
    </row>
    <row r="15849" spans="36:36">
      <c r="AJ15849" s="182"/>
    </row>
    <row r="15850" spans="36:36">
      <c r="AJ15850" s="182"/>
    </row>
    <row r="15851" spans="36:36">
      <c r="AJ15851" s="182"/>
    </row>
    <row r="15852" spans="36:36">
      <c r="AJ15852" s="182"/>
    </row>
    <row r="15853" spans="36:36">
      <c r="AJ15853" s="182"/>
    </row>
    <row r="15854" spans="36:36">
      <c r="AJ15854" s="182"/>
    </row>
    <row r="15855" spans="36:36">
      <c r="AJ15855" s="182"/>
    </row>
    <row r="15856" spans="36:36">
      <c r="AJ15856" s="182"/>
    </row>
    <row r="15857" spans="36:36">
      <c r="AJ15857" s="182"/>
    </row>
    <row r="15858" spans="36:36">
      <c r="AJ15858" s="182"/>
    </row>
    <row r="15859" spans="36:36">
      <c r="AJ15859" s="182"/>
    </row>
    <row r="15860" spans="36:36">
      <c r="AJ15860" s="182"/>
    </row>
    <row r="15861" spans="36:36">
      <c r="AJ15861" s="182"/>
    </row>
    <row r="15862" spans="36:36">
      <c r="AJ15862" s="182"/>
    </row>
    <row r="15863" spans="36:36">
      <c r="AJ15863" s="182"/>
    </row>
    <row r="15864" spans="36:36">
      <c r="AJ15864" s="182"/>
    </row>
    <row r="15865" spans="36:36">
      <c r="AJ15865" s="182"/>
    </row>
    <row r="15866" spans="36:36">
      <c r="AJ15866" s="182"/>
    </row>
    <row r="15867" spans="36:36">
      <c r="AJ15867" s="182"/>
    </row>
    <row r="15868" spans="36:36">
      <c r="AJ15868" s="182"/>
    </row>
    <row r="15869" spans="36:36">
      <c r="AJ15869" s="182"/>
    </row>
    <row r="15870" spans="36:36">
      <c r="AJ15870" s="182"/>
    </row>
    <row r="15871" spans="36:36">
      <c r="AJ15871" s="182"/>
    </row>
    <row r="15872" spans="36:36">
      <c r="AJ15872" s="182"/>
    </row>
    <row r="15873" spans="36:36">
      <c r="AJ15873" s="182"/>
    </row>
    <row r="15874" spans="36:36">
      <c r="AJ15874" s="182"/>
    </row>
    <row r="15875" spans="36:36">
      <c r="AJ15875" s="182"/>
    </row>
    <row r="15876" spans="36:36">
      <c r="AJ15876" s="182"/>
    </row>
    <row r="15877" spans="36:36">
      <c r="AJ15877" s="182"/>
    </row>
    <row r="15878" spans="36:36">
      <c r="AJ15878" s="182"/>
    </row>
    <row r="15879" spans="36:36">
      <c r="AJ15879" s="182"/>
    </row>
    <row r="15880" spans="36:36">
      <c r="AJ15880" s="182"/>
    </row>
    <row r="15881" spans="36:36">
      <c r="AJ15881" s="182"/>
    </row>
    <row r="15882" spans="36:36">
      <c r="AJ15882" s="182"/>
    </row>
    <row r="15883" spans="36:36">
      <c r="AJ15883" s="182"/>
    </row>
    <row r="15884" spans="36:36">
      <c r="AJ15884" s="182"/>
    </row>
    <row r="15885" spans="36:36">
      <c r="AJ15885" s="182"/>
    </row>
    <row r="15886" spans="36:36">
      <c r="AJ15886" s="182"/>
    </row>
    <row r="15887" spans="36:36">
      <c r="AJ15887" s="182"/>
    </row>
    <row r="15888" spans="36:36">
      <c r="AJ15888" s="182"/>
    </row>
    <row r="15889" spans="36:36">
      <c r="AJ15889" s="182"/>
    </row>
    <row r="15890" spans="36:36">
      <c r="AJ15890" s="182"/>
    </row>
    <row r="15891" spans="36:36">
      <c r="AJ15891" s="182"/>
    </row>
    <row r="15892" spans="36:36">
      <c r="AJ15892" s="182"/>
    </row>
    <row r="15893" spans="36:36">
      <c r="AJ15893" s="182"/>
    </row>
    <row r="15894" spans="36:36">
      <c r="AJ15894" s="182"/>
    </row>
    <row r="15895" spans="36:36">
      <c r="AJ15895" s="182"/>
    </row>
    <row r="15896" spans="36:36">
      <c r="AJ15896" s="182"/>
    </row>
    <row r="15897" spans="36:36">
      <c r="AJ15897" s="182"/>
    </row>
    <row r="15898" spans="36:36">
      <c r="AJ15898" s="182"/>
    </row>
    <row r="15899" spans="36:36">
      <c r="AJ15899" s="182"/>
    </row>
    <row r="15900" spans="36:36">
      <c r="AJ15900" s="182"/>
    </row>
    <row r="15901" spans="36:36">
      <c r="AJ15901" s="182"/>
    </row>
    <row r="15902" spans="36:36">
      <c r="AJ15902" s="182"/>
    </row>
    <row r="15903" spans="36:36">
      <c r="AJ15903" s="182"/>
    </row>
    <row r="15904" spans="36:36">
      <c r="AJ15904" s="182"/>
    </row>
    <row r="15905" spans="36:36">
      <c r="AJ15905" s="182"/>
    </row>
    <row r="15906" spans="36:36">
      <c r="AJ15906" s="182"/>
    </row>
    <row r="15907" spans="36:36">
      <c r="AJ15907" s="182"/>
    </row>
    <row r="15908" spans="36:36">
      <c r="AJ15908" s="182"/>
    </row>
    <row r="15909" spans="36:36">
      <c r="AJ15909" s="182"/>
    </row>
    <row r="15910" spans="36:36">
      <c r="AJ15910" s="182"/>
    </row>
    <row r="15911" spans="36:36">
      <c r="AJ15911" s="182"/>
    </row>
    <row r="15912" spans="36:36">
      <c r="AJ15912" s="182"/>
    </row>
    <row r="15913" spans="36:36">
      <c r="AJ15913" s="182"/>
    </row>
    <row r="15914" spans="36:36">
      <c r="AJ15914" s="182"/>
    </row>
    <row r="15915" spans="36:36">
      <c r="AJ15915" s="182"/>
    </row>
    <row r="15916" spans="36:36">
      <c r="AJ15916" s="182"/>
    </row>
    <row r="15917" spans="36:36">
      <c r="AJ15917" s="182"/>
    </row>
    <row r="15918" spans="36:36">
      <c r="AJ15918" s="182"/>
    </row>
    <row r="15919" spans="36:36">
      <c r="AJ15919" s="182"/>
    </row>
    <row r="15920" spans="36:36">
      <c r="AJ15920" s="182"/>
    </row>
    <row r="15921" spans="36:36">
      <c r="AJ15921" s="182"/>
    </row>
    <row r="15922" spans="36:36">
      <c r="AJ15922" s="182"/>
    </row>
    <row r="15923" spans="36:36">
      <c r="AJ15923" s="182"/>
    </row>
    <row r="15924" spans="36:36">
      <c r="AJ15924" s="182"/>
    </row>
    <row r="15925" spans="36:36">
      <c r="AJ15925" s="182"/>
    </row>
    <row r="15926" spans="36:36">
      <c r="AJ15926" s="182"/>
    </row>
    <row r="15927" spans="36:36">
      <c r="AJ15927" s="182"/>
    </row>
    <row r="15928" spans="36:36">
      <c r="AJ15928" s="182"/>
    </row>
    <row r="15929" spans="36:36">
      <c r="AJ15929" s="182"/>
    </row>
    <row r="15930" spans="36:36">
      <c r="AJ15930" s="182"/>
    </row>
    <row r="15931" spans="36:36">
      <c r="AJ15931" s="182"/>
    </row>
    <row r="15932" spans="36:36">
      <c r="AJ15932" s="182"/>
    </row>
    <row r="15933" spans="36:36">
      <c r="AJ15933" s="182"/>
    </row>
    <row r="15934" spans="36:36">
      <c r="AJ15934" s="182"/>
    </row>
    <row r="15935" spans="36:36">
      <c r="AJ15935" s="182"/>
    </row>
    <row r="15936" spans="36:36">
      <c r="AJ15936" s="182"/>
    </row>
    <row r="15937" spans="36:36">
      <c r="AJ15937" s="182"/>
    </row>
    <row r="15938" spans="36:36">
      <c r="AJ15938" s="182"/>
    </row>
    <row r="15939" spans="36:36">
      <c r="AJ15939" s="182"/>
    </row>
    <row r="15940" spans="36:36">
      <c r="AJ15940" s="182"/>
    </row>
    <row r="15941" spans="36:36">
      <c r="AJ15941" s="182"/>
    </row>
    <row r="15942" spans="36:36">
      <c r="AJ15942" s="182"/>
    </row>
    <row r="15943" spans="36:36">
      <c r="AJ15943" s="182"/>
    </row>
    <row r="15944" spans="36:36">
      <c r="AJ15944" s="182"/>
    </row>
    <row r="15945" spans="36:36">
      <c r="AJ15945" s="182"/>
    </row>
    <row r="15946" spans="36:36">
      <c r="AJ15946" s="182"/>
    </row>
    <row r="15947" spans="36:36">
      <c r="AJ15947" s="182"/>
    </row>
    <row r="15948" spans="36:36">
      <c r="AJ15948" s="182"/>
    </row>
    <row r="15949" spans="36:36">
      <c r="AJ15949" s="182"/>
    </row>
    <row r="15950" spans="36:36">
      <c r="AJ15950" s="182"/>
    </row>
    <row r="15951" spans="36:36">
      <c r="AJ15951" s="182"/>
    </row>
    <row r="15952" spans="36:36">
      <c r="AJ15952" s="182"/>
    </row>
    <row r="15953" spans="36:36">
      <c r="AJ15953" s="182"/>
    </row>
    <row r="15954" spans="36:36">
      <c r="AJ15954" s="182"/>
    </row>
    <row r="15955" spans="36:36">
      <c r="AJ15955" s="182"/>
    </row>
    <row r="15956" spans="36:36">
      <c r="AJ15956" s="182"/>
    </row>
    <row r="15957" spans="36:36">
      <c r="AJ15957" s="182"/>
    </row>
    <row r="15958" spans="36:36">
      <c r="AJ15958" s="182"/>
    </row>
    <row r="15959" spans="36:36">
      <c r="AJ15959" s="182"/>
    </row>
    <row r="15960" spans="36:36">
      <c r="AJ15960" s="182"/>
    </row>
    <row r="15961" spans="36:36">
      <c r="AJ15961" s="182"/>
    </row>
    <row r="15962" spans="36:36">
      <c r="AJ15962" s="182"/>
    </row>
    <row r="15963" spans="36:36">
      <c r="AJ15963" s="182"/>
    </row>
    <row r="15964" spans="36:36">
      <c r="AJ15964" s="182"/>
    </row>
    <row r="15965" spans="36:36">
      <c r="AJ15965" s="182"/>
    </row>
    <row r="15966" spans="36:36">
      <c r="AJ15966" s="182"/>
    </row>
    <row r="15967" spans="36:36">
      <c r="AJ15967" s="182"/>
    </row>
    <row r="15968" spans="36:36">
      <c r="AJ15968" s="182"/>
    </row>
    <row r="15969" spans="36:36">
      <c r="AJ15969" s="182"/>
    </row>
    <row r="15970" spans="36:36">
      <c r="AJ15970" s="182"/>
    </row>
    <row r="15971" spans="36:36">
      <c r="AJ15971" s="182"/>
    </row>
    <row r="15972" spans="36:36">
      <c r="AJ15972" s="182"/>
    </row>
    <row r="15973" spans="36:36">
      <c r="AJ15973" s="182"/>
    </row>
    <row r="15974" spans="36:36">
      <c r="AJ15974" s="182"/>
    </row>
    <row r="15975" spans="36:36">
      <c r="AJ15975" s="182"/>
    </row>
    <row r="15976" spans="36:36">
      <c r="AJ15976" s="182"/>
    </row>
    <row r="15977" spans="36:36">
      <c r="AJ15977" s="182"/>
    </row>
    <row r="15978" spans="36:36">
      <c r="AJ15978" s="182"/>
    </row>
    <row r="15979" spans="36:36">
      <c r="AJ15979" s="182"/>
    </row>
    <row r="15980" spans="36:36">
      <c r="AJ15980" s="182"/>
    </row>
    <row r="15981" spans="36:36">
      <c r="AJ15981" s="182"/>
    </row>
    <row r="15982" spans="36:36">
      <c r="AJ15982" s="182"/>
    </row>
    <row r="15983" spans="36:36">
      <c r="AJ15983" s="182"/>
    </row>
    <row r="15984" spans="36:36">
      <c r="AJ15984" s="182"/>
    </row>
    <row r="15985" spans="36:36">
      <c r="AJ15985" s="182"/>
    </row>
    <row r="15986" spans="36:36">
      <c r="AJ15986" s="182"/>
    </row>
    <row r="15987" spans="36:36">
      <c r="AJ15987" s="182"/>
    </row>
    <row r="15988" spans="36:36">
      <c r="AJ15988" s="182"/>
    </row>
    <row r="15989" spans="36:36">
      <c r="AJ15989" s="182"/>
    </row>
    <row r="15990" spans="36:36">
      <c r="AJ15990" s="182"/>
    </row>
    <row r="15991" spans="36:36">
      <c r="AJ15991" s="182"/>
    </row>
    <row r="15992" spans="36:36">
      <c r="AJ15992" s="182"/>
    </row>
    <row r="15993" spans="36:36">
      <c r="AJ15993" s="182"/>
    </row>
    <row r="15994" spans="36:36">
      <c r="AJ15994" s="182"/>
    </row>
    <row r="15995" spans="36:36">
      <c r="AJ15995" s="182"/>
    </row>
    <row r="15996" spans="36:36">
      <c r="AJ15996" s="182"/>
    </row>
    <row r="15997" spans="36:36">
      <c r="AJ15997" s="182"/>
    </row>
    <row r="15998" spans="36:36">
      <c r="AJ15998" s="182"/>
    </row>
    <row r="15999" spans="36:36">
      <c r="AJ15999" s="182"/>
    </row>
    <row r="16000" spans="36:36">
      <c r="AJ16000" s="182"/>
    </row>
    <row r="16001" spans="36:36">
      <c r="AJ16001" s="182"/>
    </row>
    <row r="16002" spans="36:36">
      <c r="AJ16002" s="182"/>
    </row>
    <row r="16003" spans="36:36">
      <c r="AJ16003" s="182"/>
    </row>
    <row r="16004" spans="36:36">
      <c r="AJ16004" s="182"/>
    </row>
    <row r="16005" spans="36:36">
      <c r="AJ16005" s="182"/>
    </row>
    <row r="16006" spans="36:36">
      <c r="AJ16006" s="182"/>
    </row>
    <row r="16007" spans="36:36">
      <c r="AJ16007" s="182"/>
    </row>
    <row r="16008" spans="36:36">
      <c r="AJ16008" s="182"/>
    </row>
    <row r="16009" spans="36:36">
      <c r="AJ16009" s="182"/>
    </row>
    <row r="16010" spans="36:36">
      <c r="AJ16010" s="182"/>
    </row>
    <row r="16011" spans="36:36">
      <c r="AJ16011" s="182"/>
    </row>
    <row r="16012" spans="36:36">
      <c r="AJ16012" s="182"/>
    </row>
    <row r="16013" spans="36:36">
      <c r="AJ16013" s="182"/>
    </row>
    <row r="16014" spans="36:36">
      <c r="AJ16014" s="182"/>
    </row>
    <row r="16015" spans="36:36">
      <c r="AJ16015" s="182"/>
    </row>
    <row r="16016" spans="36:36">
      <c r="AJ16016" s="182"/>
    </row>
    <row r="16017" spans="36:36">
      <c r="AJ16017" s="182"/>
    </row>
    <row r="16018" spans="36:36">
      <c r="AJ16018" s="182"/>
    </row>
    <row r="16019" spans="36:36">
      <c r="AJ16019" s="182"/>
    </row>
    <row r="16020" spans="36:36">
      <c r="AJ16020" s="182"/>
    </row>
    <row r="16021" spans="36:36">
      <c r="AJ16021" s="182"/>
    </row>
    <row r="16022" spans="36:36">
      <c r="AJ16022" s="182"/>
    </row>
    <row r="16023" spans="36:36">
      <c r="AJ16023" s="182"/>
    </row>
    <row r="16024" spans="36:36">
      <c r="AJ16024" s="182"/>
    </row>
    <row r="16025" spans="36:36">
      <c r="AJ16025" s="182"/>
    </row>
    <row r="16026" spans="36:36">
      <c r="AJ16026" s="182"/>
    </row>
    <row r="16027" spans="36:36">
      <c r="AJ16027" s="182"/>
    </row>
    <row r="16028" spans="36:36">
      <c r="AJ16028" s="182"/>
    </row>
    <row r="16029" spans="36:36">
      <c r="AJ16029" s="182"/>
    </row>
    <row r="16030" spans="36:36">
      <c r="AJ16030" s="182"/>
    </row>
    <row r="16031" spans="36:36">
      <c r="AJ16031" s="182"/>
    </row>
    <row r="16032" spans="36:36">
      <c r="AJ16032" s="182"/>
    </row>
    <row r="16033" spans="36:36">
      <c r="AJ16033" s="182"/>
    </row>
    <row r="16034" spans="36:36">
      <c r="AJ16034" s="182"/>
    </row>
    <row r="16035" spans="36:36">
      <c r="AJ16035" s="182"/>
    </row>
    <row r="16036" spans="36:36">
      <c r="AJ16036" s="182"/>
    </row>
    <row r="16037" spans="36:36">
      <c r="AJ16037" s="182"/>
    </row>
    <row r="16038" spans="36:36">
      <c r="AJ16038" s="182"/>
    </row>
    <row r="16039" spans="36:36">
      <c r="AJ16039" s="182"/>
    </row>
    <row r="16040" spans="36:36">
      <c r="AJ16040" s="182"/>
    </row>
    <row r="16041" spans="36:36">
      <c r="AJ16041" s="182"/>
    </row>
    <row r="16042" spans="36:36">
      <c r="AJ16042" s="182"/>
    </row>
    <row r="16043" spans="36:36">
      <c r="AJ16043" s="182"/>
    </row>
    <row r="16044" spans="36:36">
      <c r="AJ16044" s="182"/>
    </row>
    <row r="16045" spans="36:36">
      <c r="AJ16045" s="182"/>
    </row>
    <row r="16046" spans="36:36">
      <c r="AJ16046" s="182"/>
    </row>
    <row r="16047" spans="36:36">
      <c r="AJ16047" s="182"/>
    </row>
    <row r="16048" spans="36:36">
      <c r="AJ16048" s="182"/>
    </row>
    <row r="16049" spans="36:36">
      <c r="AJ16049" s="182"/>
    </row>
    <row r="16050" spans="36:36">
      <c r="AJ16050" s="182"/>
    </row>
    <row r="16051" spans="36:36">
      <c r="AJ16051" s="182"/>
    </row>
    <row r="16052" spans="36:36">
      <c r="AJ16052" s="182"/>
    </row>
    <row r="16053" spans="36:36">
      <c r="AJ16053" s="182"/>
    </row>
    <row r="16054" spans="36:36">
      <c r="AJ16054" s="182"/>
    </row>
    <row r="16055" spans="36:36">
      <c r="AJ16055" s="182"/>
    </row>
    <row r="16056" spans="36:36">
      <c r="AJ16056" s="182"/>
    </row>
    <row r="16057" spans="36:36">
      <c r="AJ16057" s="182"/>
    </row>
    <row r="16058" spans="36:36">
      <c r="AJ16058" s="182"/>
    </row>
    <row r="16059" spans="36:36">
      <c r="AJ16059" s="182"/>
    </row>
    <row r="16060" spans="36:36">
      <c r="AJ16060" s="182"/>
    </row>
    <row r="16061" spans="36:36">
      <c r="AJ16061" s="182"/>
    </row>
    <row r="16062" spans="36:36">
      <c r="AJ16062" s="182"/>
    </row>
    <row r="16063" spans="36:36">
      <c r="AJ16063" s="182"/>
    </row>
    <row r="16064" spans="36:36">
      <c r="AJ16064" s="182"/>
    </row>
    <row r="16065" spans="36:36">
      <c r="AJ16065" s="182"/>
    </row>
    <row r="16066" spans="36:36">
      <c r="AJ16066" s="182"/>
    </row>
    <row r="16067" spans="36:36">
      <c r="AJ16067" s="182"/>
    </row>
    <row r="16068" spans="36:36">
      <c r="AJ16068" s="182"/>
    </row>
    <row r="16069" spans="36:36">
      <c r="AJ16069" s="182"/>
    </row>
    <row r="16070" spans="36:36">
      <c r="AJ16070" s="182"/>
    </row>
    <row r="16071" spans="36:36">
      <c r="AJ16071" s="182"/>
    </row>
    <row r="16072" spans="36:36">
      <c r="AJ16072" s="182"/>
    </row>
    <row r="16073" spans="36:36">
      <c r="AJ16073" s="182"/>
    </row>
    <row r="16074" spans="36:36">
      <c r="AJ16074" s="182"/>
    </row>
    <row r="16075" spans="36:36">
      <c r="AJ16075" s="182"/>
    </row>
    <row r="16076" spans="36:36">
      <c r="AJ16076" s="182"/>
    </row>
    <row r="16077" spans="36:36">
      <c r="AJ16077" s="182"/>
    </row>
    <row r="16078" spans="36:36">
      <c r="AJ16078" s="182"/>
    </row>
    <row r="16079" spans="36:36">
      <c r="AJ16079" s="182"/>
    </row>
    <row r="16080" spans="36:36">
      <c r="AJ16080" s="182"/>
    </row>
    <row r="16081" spans="36:36">
      <c r="AJ16081" s="182"/>
    </row>
    <row r="16082" spans="36:36">
      <c r="AJ16082" s="182"/>
    </row>
    <row r="16083" spans="36:36">
      <c r="AJ16083" s="182"/>
    </row>
    <row r="16084" spans="36:36">
      <c r="AJ16084" s="182"/>
    </row>
    <row r="16085" spans="36:36">
      <c r="AJ16085" s="182"/>
    </row>
    <row r="16086" spans="36:36">
      <c r="AJ16086" s="182"/>
    </row>
    <row r="16087" spans="36:36">
      <c r="AJ16087" s="182"/>
    </row>
    <row r="16088" spans="36:36">
      <c r="AJ16088" s="182"/>
    </row>
    <row r="16089" spans="36:36">
      <c r="AJ16089" s="182"/>
    </row>
    <row r="16090" spans="36:36">
      <c r="AJ16090" s="182"/>
    </row>
    <row r="16091" spans="36:36">
      <c r="AJ16091" s="182"/>
    </row>
    <row r="16092" spans="36:36">
      <c r="AJ16092" s="182"/>
    </row>
    <row r="16093" spans="36:36">
      <c r="AJ16093" s="182"/>
    </row>
    <row r="16094" spans="36:36">
      <c r="AJ16094" s="182"/>
    </row>
    <row r="16095" spans="36:36">
      <c r="AJ16095" s="182"/>
    </row>
    <row r="16096" spans="36:36">
      <c r="AJ16096" s="182"/>
    </row>
    <row r="16097" spans="36:36">
      <c r="AJ16097" s="182"/>
    </row>
    <row r="16098" spans="36:36">
      <c r="AJ16098" s="182"/>
    </row>
    <row r="16099" spans="36:36">
      <c r="AJ16099" s="182"/>
    </row>
    <row r="16100" spans="36:36">
      <c r="AJ16100" s="182"/>
    </row>
    <row r="16101" spans="36:36">
      <c r="AJ16101" s="182"/>
    </row>
    <row r="16102" spans="36:36">
      <c r="AJ16102" s="182"/>
    </row>
    <row r="16103" spans="36:36">
      <c r="AJ16103" s="182"/>
    </row>
    <row r="16104" spans="36:36">
      <c r="AJ16104" s="182"/>
    </row>
    <row r="16105" spans="36:36">
      <c r="AJ16105" s="182"/>
    </row>
    <row r="16106" spans="36:36">
      <c r="AJ16106" s="182"/>
    </row>
    <row r="16107" spans="36:36">
      <c r="AJ16107" s="182"/>
    </row>
    <row r="16108" spans="36:36">
      <c r="AJ16108" s="182"/>
    </row>
    <row r="16109" spans="36:36">
      <c r="AJ16109" s="182"/>
    </row>
    <row r="16110" spans="36:36">
      <c r="AJ16110" s="182"/>
    </row>
    <row r="16111" spans="36:36">
      <c r="AJ16111" s="182"/>
    </row>
    <row r="16112" spans="36:36">
      <c r="AJ16112" s="182"/>
    </row>
    <row r="16113" spans="36:36">
      <c r="AJ16113" s="182"/>
    </row>
    <row r="16114" spans="36:36">
      <c r="AJ16114" s="182"/>
    </row>
    <row r="16115" spans="36:36">
      <c r="AJ16115" s="182"/>
    </row>
    <row r="16116" spans="36:36">
      <c r="AJ16116" s="182"/>
    </row>
    <row r="16117" spans="36:36">
      <c r="AJ16117" s="182"/>
    </row>
    <row r="16118" spans="36:36">
      <c r="AJ16118" s="182"/>
    </row>
    <row r="16119" spans="36:36">
      <c r="AJ16119" s="182"/>
    </row>
    <row r="16120" spans="36:36">
      <c r="AJ16120" s="182"/>
    </row>
    <row r="16121" spans="36:36">
      <c r="AJ16121" s="182"/>
    </row>
    <row r="16122" spans="36:36">
      <c r="AJ16122" s="182"/>
    </row>
    <row r="16123" spans="36:36">
      <c r="AJ16123" s="182"/>
    </row>
    <row r="16124" spans="36:36">
      <c r="AJ16124" s="182"/>
    </row>
    <row r="16125" spans="36:36">
      <c r="AJ16125" s="182"/>
    </row>
    <row r="16126" spans="36:36">
      <c r="AJ16126" s="182"/>
    </row>
    <row r="16127" spans="36:36">
      <c r="AJ16127" s="182"/>
    </row>
    <row r="16128" spans="36:36">
      <c r="AJ16128" s="182"/>
    </row>
    <row r="16129" spans="36:36">
      <c r="AJ16129" s="182"/>
    </row>
    <row r="16130" spans="36:36">
      <c r="AJ16130" s="182"/>
    </row>
    <row r="16131" spans="36:36">
      <c r="AJ16131" s="182"/>
    </row>
    <row r="16132" spans="36:36">
      <c r="AJ16132" s="182"/>
    </row>
    <row r="16133" spans="36:36">
      <c r="AJ16133" s="182"/>
    </row>
    <row r="16134" spans="36:36">
      <c r="AJ16134" s="182"/>
    </row>
    <row r="16135" spans="36:36">
      <c r="AJ16135" s="182"/>
    </row>
    <row r="16136" spans="36:36">
      <c r="AJ16136" s="182"/>
    </row>
    <row r="16137" spans="36:36">
      <c r="AJ16137" s="182"/>
    </row>
    <row r="16138" spans="36:36">
      <c r="AJ16138" s="182"/>
    </row>
    <row r="16139" spans="36:36">
      <c r="AJ16139" s="182"/>
    </row>
    <row r="16140" spans="36:36">
      <c r="AJ16140" s="182"/>
    </row>
    <row r="16141" spans="36:36">
      <c r="AJ16141" s="182"/>
    </row>
    <row r="16142" spans="36:36">
      <c r="AJ16142" s="182"/>
    </row>
    <row r="16143" spans="36:36">
      <c r="AJ16143" s="182"/>
    </row>
    <row r="16144" spans="36:36">
      <c r="AJ16144" s="182"/>
    </row>
    <row r="16145" spans="36:36">
      <c r="AJ16145" s="182"/>
    </row>
    <row r="16146" spans="36:36">
      <c r="AJ16146" s="182"/>
    </row>
    <row r="16147" spans="36:36">
      <c r="AJ16147" s="182"/>
    </row>
    <row r="16148" spans="36:36">
      <c r="AJ16148" s="182"/>
    </row>
    <row r="16149" spans="36:36">
      <c r="AJ16149" s="182"/>
    </row>
    <row r="16150" spans="36:36">
      <c r="AJ16150" s="182"/>
    </row>
    <row r="16151" spans="36:36">
      <c r="AJ16151" s="182"/>
    </row>
    <row r="16152" spans="36:36">
      <c r="AJ16152" s="182"/>
    </row>
    <row r="16153" spans="36:36">
      <c r="AJ16153" s="182"/>
    </row>
    <row r="16154" spans="36:36">
      <c r="AJ16154" s="182"/>
    </row>
    <row r="16155" spans="36:36">
      <c r="AJ16155" s="182"/>
    </row>
    <row r="16156" spans="36:36">
      <c r="AJ16156" s="182"/>
    </row>
    <row r="16157" spans="36:36">
      <c r="AJ16157" s="182"/>
    </row>
    <row r="16158" spans="36:36">
      <c r="AJ16158" s="182"/>
    </row>
    <row r="16159" spans="36:36">
      <c r="AJ16159" s="182"/>
    </row>
    <row r="16160" spans="36:36">
      <c r="AJ16160" s="182"/>
    </row>
    <row r="16161" spans="36:36">
      <c r="AJ16161" s="182"/>
    </row>
    <row r="16162" spans="36:36">
      <c r="AJ16162" s="182"/>
    </row>
    <row r="16163" spans="36:36">
      <c r="AJ16163" s="182"/>
    </row>
    <row r="16164" spans="36:36">
      <c r="AJ16164" s="182"/>
    </row>
    <row r="16165" spans="36:36">
      <c r="AJ16165" s="182"/>
    </row>
    <row r="16166" spans="36:36">
      <c r="AJ16166" s="182"/>
    </row>
    <row r="16167" spans="36:36">
      <c r="AJ16167" s="182"/>
    </row>
    <row r="16168" spans="36:36">
      <c r="AJ16168" s="182"/>
    </row>
    <row r="16169" spans="36:36">
      <c r="AJ16169" s="182"/>
    </row>
    <row r="16170" spans="36:36">
      <c r="AJ16170" s="182"/>
    </row>
    <row r="16171" spans="36:36">
      <c r="AJ16171" s="182"/>
    </row>
    <row r="16172" spans="36:36">
      <c r="AJ16172" s="182"/>
    </row>
    <row r="16173" spans="36:36">
      <c r="AJ16173" s="182"/>
    </row>
    <row r="16174" spans="36:36">
      <c r="AJ16174" s="182"/>
    </row>
    <row r="16175" spans="36:36">
      <c r="AJ16175" s="182"/>
    </row>
    <row r="16176" spans="36:36">
      <c r="AJ16176" s="182"/>
    </row>
    <row r="16177" spans="36:36">
      <c r="AJ16177" s="182"/>
    </row>
    <row r="16178" spans="36:36">
      <c r="AJ16178" s="182"/>
    </row>
    <row r="16179" spans="36:36">
      <c r="AJ16179" s="182"/>
    </row>
    <row r="16180" spans="36:36">
      <c r="AJ16180" s="182"/>
    </row>
    <row r="16181" spans="36:36">
      <c r="AJ16181" s="182"/>
    </row>
    <row r="16182" spans="36:36">
      <c r="AJ16182" s="182"/>
    </row>
    <row r="16183" spans="36:36">
      <c r="AJ16183" s="182"/>
    </row>
    <row r="16184" spans="36:36">
      <c r="AJ16184" s="182"/>
    </row>
    <row r="16185" spans="36:36">
      <c r="AJ16185" s="182"/>
    </row>
    <row r="16186" spans="36:36">
      <c r="AJ16186" s="182"/>
    </row>
    <row r="16187" spans="36:36">
      <c r="AJ16187" s="182"/>
    </row>
    <row r="16188" spans="36:36">
      <c r="AJ16188" s="182"/>
    </row>
    <row r="16189" spans="36:36">
      <c r="AJ16189" s="182"/>
    </row>
    <row r="16190" spans="36:36">
      <c r="AJ16190" s="182"/>
    </row>
    <row r="16191" spans="36:36">
      <c r="AJ16191" s="182"/>
    </row>
    <row r="16192" spans="36:36">
      <c r="AJ16192" s="182"/>
    </row>
    <row r="16193" spans="36:36">
      <c r="AJ16193" s="182"/>
    </row>
    <row r="16194" spans="36:36">
      <c r="AJ16194" s="182"/>
    </row>
    <row r="16195" spans="36:36">
      <c r="AJ16195" s="182"/>
    </row>
    <row r="16196" spans="36:36">
      <c r="AJ16196" s="182"/>
    </row>
    <row r="16197" spans="36:36">
      <c r="AJ16197" s="182"/>
    </row>
    <row r="16198" spans="36:36">
      <c r="AJ16198" s="182"/>
    </row>
    <row r="16199" spans="36:36">
      <c r="AJ16199" s="182"/>
    </row>
    <row r="16200" spans="36:36">
      <c r="AJ16200" s="182"/>
    </row>
    <row r="16201" spans="36:36">
      <c r="AJ16201" s="182"/>
    </row>
    <row r="16202" spans="36:36">
      <c r="AJ16202" s="182"/>
    </row>
    <row r="16203" spans="36:36">
      <c r="AJ16203" s="182"/>
    </row>
    <row r="16204" spans="36:36">
      <c r="AJ16204" s="182"/>
    </row>
    <row r="16205" spans="36:36">
      <c r="AJ16205" s="182"/>
    </row>
    <row r="16206" spans="36:36">
      <c r="AJ16206" s="182"/>
    </row>
    <row r="16207" spans="36:36">
      <c r="AJ16207" s="182"/>
    </row>
    <row r="16208" spans="36:36">
      <c r="AJ16208" s="182"/>
    </row>
    <row r="16209" spans="36:36">
      <c r="AJ16209" s="182"/>
    </row>
    <row r="16210" spans="36:36">
      <c r="AJ16210" s="182"/>
    </row>
    <row r="16211" spans="36:36">
      <c r="AJ16211" s="182"/>
    </row>
    <row r="16212" spans="36:36">
      <c r="AJ16212" s="182"/>
    </row>
    <row r="16213" spans="36:36">
      <c r="AJ16213" s="182"/>
    </row>
    <row r="16214" spans="36:36">
      <c r="AJ16214" s="182"/>
    </row>
    <row r="16215" spans="36:36">
      <c r="AJ16215" s="182"/>
    </row>
    <row r="16216" spans="36:36">
      <c r="AJ16216" s="182"/>
    </row>
    <row r="16217" spans="36:36">
      <c r="AJ16217" s="182"/>
    </row>
    <row r="16218" spans="36:36">
      <c r="AJ16218" s="182"/>
    </row>
    <row r="16219" spans="36:36">
      <c r="AJ16219" s="182"/>
    </row>
    <row r="16220" spans="36:36">
      <c r="AJ16220" s="182"/>
    </row>
    <row r="16221" spans="36:36">
      <c r="AJ16221" s="182"/>
    </row>
    <row r="16222" spans="36:36">
      <c r="AJ16222" s="182"/>
    </row>
    <row r="16223" spans="36:36">
      <c r="AJ16223" s="182"/>
    </row>
    <row r="16224" spans="36:36">
      <c r="AJ16224" s="182"/>
    </row>
    <row r="16225" spans="36:36">
      <c r="AJ16225" s="182"/>
    </row>
    <row r="16226" spans="36:36">
      <c r="AJ16226" s="182"/>
    </row>
    <row r="16227" spans="36:36">
      <c r="AJ16227" s="182"/>
    </row>
    <row r="16228" spans="36:36">
      <c r="AJ16228" s="182"/>
    </row>
    <row r="16229" spans="36:36">
      <c r="AJ16229" s="182"/>
    </row>
    <row r="16230" spans="36:36">
      <c r="AJ16230" s="182"/>
    </row>
    <row r="16231" spans="36:36">
      <c r="AJ16231" s="182"/>
    </row>
    <row r="16232" spans="36:36">
      <c r="AJ16232" s="182"/>
    </row>
    <row r="16233" spans="36:36">
      <c r="AJ16233" s="182"/>
    </row>
    <row r="16234" spans="36:36">
      <c r="AJ16234" s="182"/>
    </row>
    <row r="16235" spans="36:36">
      <c r="AJ16235" s="182"/>
    </row>
    <row r="16236" spans="36:36">
      <c r="AJ16236" s="182"/>
    </row>
    <row r="16237" spans="36:36">
      <c r="AJ16237" s="182"/>
    </row>
    <row r="16238" spans="36:36">
      <c r="AJ16238" s="182"/>
    </row>
    <row r="16239" spans="36:36">
      <c r="AJ16239" s="182"/>
    </row>
    <row r="16240" spans="36:36">
      <c r="AJ16240" s="182"/>
    </row>
    <row r="16241" spans="36:36">
      <c r="AJ16241" s="182"/>
    </row>
    <row r="16242" spans="36:36">
      <c r="AJ16242" s="182"/>
    </row>
    <row r="16243" spans="36:36">
      <c r="AJ16243" s="182"/>
    </row>
    <row r="16244" spans="36:36">
      <c r="AJ16244" s="182"/>
    </row>
    <row r="16245" spans="36:36">
      <c r="AJ16245" s="182"/>
    </row>
    <row r="16246" spans="36:36">
      <c r="AJ16246" s="182"/>
    </row>
    <row r="16247" spans="36:36">
      <c r="AJ16247" s="182"/>
    </row>
    <row r="16248" spans="36:36">
      <c r="AJ16248" s="182"/>
    </row>
    <row r="16249" spans="36:36">
      <c r="AJ16249" s="182"/>
    </row>
    <row r="16250" spans="36:36">
      <c r="AJ16250" s="182"/>
    </row>
    <row r="16251" spans="36:36">
      <c r="AJ16251" s="182"/>
    </row>
    <row r="16252" spans="36:36">
      <c r="AJ16252" s="182"/>
    </row>
    <row r="16253" spans="36:36">
      <c r="AJ16253" s="182"/>
    </row>
    <row r="16254" spans="36:36">
      <c r="AJ16254" s="182"/>
    </row>
    <row r="16255" spans="36:36">
      <c r="AJ16255" s="182"/>
    </row>
    <row r="16256" spans="36:36">
      <c r="AJ16256" s="182"/>
    </row>
    <row r="16257" spans="36:36">
      <c r="AJ16257" s="182"/>
    </row>
    <row r="16258" spans="36:36">
      <c r="AJ16258" s="182"/>
    </row>
    <row r="16259" spans="36:36">
      <c r="AJ16259" s="182"/>
    </row>
    <row r="16260" spans="36:36">
      <c r="AJ16260" s="182"/>
    </row>
    <row r="16261" spans="36:36">
      <c r="AJ16261" s="182"/>
    </row>
    <row r="16262" spans="36:36">
      <c r="AJ16262" s="182"/>
    </row>
    <row r="16263" spans="36:36">
      <c r="AJ16263" s="182"/>
    </row>
    <row r="16264" spans="36:36">
      <c r="AJ16264" s="182"/>
    </row>
    <row r="16265" spans="36:36">
      <c r="AJ16265" s="182"/>
    </row>
    <row r="16266" spans="36:36">
      <c r="AJ16266" s="182"/>
    </row>
    <row r="16267" spans="36:36">
      <c r="AJ16267" s="182"/>
    </row>
    <row r="16268" spans="36:36">
      <c r="AJ16268" s="182"/>
    </row>
    <row r="16269" spans="36:36">
      <c r="AJ16269" s="182"/>
    </row>
    <row r="16270" spans="36:36">
      <c r="AJ16270" s="182"/>
    </row>
    <row r="16271" spans="36:36">
      <c r="AJ16271" s="182"/>
    </row>
    <row r="16272" spans="36:36">
      <c r="AJ16272" s="182"/>
    </row>
    <row r="16273" spans="36:36">
      <c r="AJ16273" s="182"/>
    </row>
    <row r="16274" spans="36:36">
      <c r="AJ16274" s="182"/>
    </row>
    <row r="16275" spans="36:36">
      <c r="AJ16275" s="182"/>
    </row>
    <row r="16276" spans="36:36">
      <c r="AJ16276" s="182"/>
    </row>
    <row r="16277" spans="36:36">
      <c r="AJ16277" s="182"/>
    </row>
    <row r="16278" spans="36:36">
      <c r="AJ16278" s="182"/>
    </row>
    <row r="16279" spans="36:36">
      <c r="AJ16279" s="182"/>
    </row>
    <row r="16280" spans="36:36">
      <c r="AJ16280" s="182"/>
    </row>
    <row r="16281" spans="36:36">
      <c r="AJ16281" s="182"/>
    </row>
    <row r="16282" spans="36:36">
      <c r="AJ16282" s="182"/>
    </row>
    <row r="16283" spans="36:36">
      <c r="AJ16283" s="182"/>
    </row>
    <row r="16284" spans="36:36">
      <c r="AJ16284" s="182"/>
    </row>
    <row r="16285" spans="36:36">
      <c r="AJ16285" s="182"/>
    </row>
    <row r="16286" spans="36:36">
      <c r="AJ16286" s="182"/>
    </row>
    <row r="16287" spans="36:36">
      <c r="AJ16287" s="182"/>
    </row>
    <row r="16288" spans="36:36">
      <c r="AJ16288" s="182"/>
    </row>
    <row r="16289" spans="36:36">
      <c r="AJ16289" s="182"/>
    </row>
    <row r="16290" spans="36:36">
      <c r="AJ16290" s="182"/>
    </row>
    <row r="16291" spans="36:36">
      <c r="AJ16291" s="182"/>
    </row>
    <row r="16292" spans="36:36">
      <c r="AJ16292" s="182"/>
    </row>
    <row r="16293" spans="36:36">
      <c r="AJ16293" s="182"/>
    </row>
    <row r="16294" spans="36:36">
      <c r="AJ16294" s="182"/>
    </row>
    <row r="16295" spans="36:36">
      <c r="AJ16295" s="182"/>
    </row>
    <row r="16296" spans="36:36">
      <c r="AJ16296" s="182"/>
    </row>
    <row r="16297" spans="36:36">
      <c r="AJ16297" s="182"/>
    </row>
    <row r="16298" spans="36:36">
      <c r="AJ16298" s="182"/>
    </row>
    <row r="16299" spans="36:36">
      <c r="AJ16299" s="182"/>
    </row>
    <row r="16300" spans="36:36">
      <c r="AJ16300" s="182"/>
    </row>
    <row r="16301" spans="36:36">
      <c r="AJ16301" s="182"/>
    </row>
    <row r="16302" spans="36:36">
      <c r="AJ16302" s="182"/>
    </row>
    <row r="16303" spans="36:36">
      <c r="AJ16303" s="182"/>
    </row>
    <row r="16304" spans="36:36">
      <c r="AJ16304" s="182"/>
    </row>
    <row r="16305" spans="36:36">
      <c r="AJ16305" s="182"/>
    </row>
    <row r="16306" spans="36:36">
      <c r="AJ16306" s="182"/>
    </row>
    <row r="16307" spans="36:36">
      <c r="AJ16307" s="182"/>
    </row>
    <row r="16308" spans="36:36">
      <c r="AJ16308" s="182"/>
    </row>
    <row r="16309" spans="36:36">
      <c r="AJ16309" s="182"/>
    </row>
    <row r="16310" spans="36:36">
      <c r="AJ16310" s="182"/>
    </row>
    <row r="16311" spans="36:36">
      <c r="AJ16311" s="182"/>
    </row>
    <row r="16312" spans="36:36">
      <c r="AJ16312" s="182"/>
    </row>
    <row r="16313" spans="36:36">
      <c r="AJ16313" s="182"/>
    </row>
    <row r="16314" spans="36:36">
      <c r="AJ16314" s="182"/>
    </row>
    <row r="16315" spans="36:36">
      <c r="AJ16315" s="182"/>
    </row>
    <row r="16316" spans="36:36">
      <c r="AJ16316" s="182"/>
    </row>
    <row r="16317" spans="36:36">
      <c r="AJ16317" s="182"/>
    </row>
    <row r="16318" spans="36:36">
      <c r="AJ16318" s="182"/>
    </row>
    <row r="16319" spans="36:36">
      <c r="AJ16319" s="182"/>
    </row>
    <row r="16320" spans="36:36">
      <c r="AJ16320" s="182"/>
    </row>
    <row r="16321" spans="36:36">
      <c r="AJ16321" s="182"/>
    </row>
    <row r="16322" spans="36:36">
      <c r="AJ16322" s="182"/>
    </row>
    <row r="16323" spans="36:36">
      <c r="AJ16323" s="182"/>
    </row>
    <row r="16324" spans="36:36">
      <c r="AJ16324" s="182"/>
    </row>
    <row r="16325" spans="36:36">
      <c r="AJ16325" s="182"/>
    </row>
    <row r="16326" spans="36:36">
      <c r="AJ16326" s="182"/>
    </row>
    <row r="16327" spans="36:36">
      <c r="AJ16327" s="182"/>
    </row>
    <row r="16328" spans="36:36">
      <c r="AJ16328" s="182"/>
    </row>
    <row r="16329" spans="36:36">
      <c r="AJ16329" s="182"/>
    </row>
    <row r="16330" spans="36:36">
      <c r="AJ16330" s="182"/>
    </row>
    <row r="16331" spans="36:36">
      <c r="AJ16331" s="182"/>
    </row>
    <row r="16332" spans="36:36">
      <c r="AJ16332" s="182"/>
    </row>
    <row r="16333" spans="36:36">
      <c r="AJ16333" s="182"/>
    </row>
    <row r="16334" spans="36:36">
      <c r="AJ16334" s="182"/>
    </row>
    <row r="16335" spans="36:36">
      <c r="AJ16335" s="182"/>
    </row>
    <row r="16336" spans="36:36">
      <c r="AJ16336" s="182"/>
    </row>
    <row r="16337" spans="36:36">
      <c r="AJ16337" s="182"/>
    </row>
    <row r="16338" spans="36:36">
      <c r="AJ16338" s="182"/>
    </row>
    <row r="16339" spans="36:36">
      <c r="AJ16339" s="182"/>
    </row>
    <row r="16340" spans="36:36">
      <c r="AJ16340" s="182"/>
    </row>
    <row r="16341" spans="36:36">
      <c r="AJ16341" s="182"/>
    </row>
    <row r="16342" spans="36:36">
      <c r="AJ16342" s="182"/>
    </row>
    <row r="16343" spans="36:36">
      <c r="AJ16343" s="182"/>
    </row>
    <row r="16344" spans="36:36">
      <c r="AJ16344" s="182"/>
    </row>
    <row r="16345" spans="36:36">
      <c r="AJ16345" s="182"/>
    </row>
    <row r="16346" spans="36:36">
      <c r="AJ16346" s="182"/>
    </row>
    <row r="16347" spans="36:36">
      <c r="AJ16347" s="182"/>
    </row>
    <row r="16348" spans="36:36">
      <c r="AJ16348" s="182"/>
    </row>
    <row r="16349" spans="36:36">
      <c r="AJ16349" s="182"/>
    </row>
    <row r="16350" spans="36:36">
      <c r="AJ16350" s="182"/>
    </row>
    <row r="16351" spans="36:36">
      <c r="AJ16351" s="182"/>
    </row>
    <row r="16352" spans="36:36">
      <c r="AJ16352" s="182"/>
    </row>
    <row r="16353" spans="36:36">
      <c r="AJ16353" s="182"/>
    </row>
    <row r="16354" spans="36:36">
      <c r="AJ16354" s="182"/>
    </row>
    <row r="16355" spans="36:36">
      <c r="AJ16355" s="182"/>
    </row>
    <row r="16356" spans="36:36">
      <c r="AJ16356" s="182"/>
    </row>
    <row r="16357" spans="36:36">
      <c r="AJ16357" s="182"/>
    </row>
    <row r="16358" spans="36:36">
      <c r="AJ16358" s="182"/>
    </row>
    <row r="16359" spans="36:36">
      <c r="AJ16359" s="182"/>
    </row>
    <row r="16360" spans="36:36">
      <c r="AJ16360" s="182"/>
    </row>
    <row r="16361" spans="36:36">
      <c r="AJ16361" s="182"/>
    </row>
    <row r="16362" spans="36:36">
      <c r="AJ16362" s="182"/>
    </row>
    <row r="16363" spans="36:36">
      <c r="AJ16363" s="182"/>
    </row>
    <row r="16364" spans="36:36">
      <c r="AJ16364" s="182"/>
    </row>
    <row r="16365" spans="36:36">
      <c r="AJ16365" s="182"/>
    </row>
    <row r="16366" spans="36:36">
      <c r="AJ16366" s="182"/>
    </row>
    <row r="16367" spans="36:36">
      <c r="AJ16367" s="182"/>
    </row>
    <row r="16368" spans="36:36">
      <c r="AJ16368" s="182"/>
    </row>
    <row r="16369" spans="36:36">
      <c r="AJ16369" s="182"/>
    </row>
    <row r="16370" spans="36:36">
      <c r="AJ16370" s="182"/>
    </row>
    <row r="16371" spans="36:36">
      <c r="AJ16371" s="182"/>
    </row>
    <row r="16372" spans="36:36">
      <c r="AJ16372" s="182"/>
    </row>
    <row r="16373" spans="36:36">
      <c r="AJ16373" s="182"/>
    </row>
    <row r="16374" spans="36:36">
      <c r="AJ16374" s="182"/>
    </row>
    <row r="16375" spans="36:36">
      <c r="AJ16375" s="182"/>
    </row>
    <row r="16376" spans="36:36">
      <c r="AJ16376" s="182"/>
    </row>
    <row r="16377" spans="36:36">
      <c r="AJ16377" s="182"/>
    </row>
    <row r="16378" spans="36:36">
      <c r="AJ16378" s="182"/>
    </row>
    <row r="16379" spans="36:36">
      <c r="AJ16379" s="182"/>
    </row>
    <row r="16380" spans="36:36">
      <c r="AJ16380" s="182"/>
    </row>
    <row r="16381" spans="36:36">
      <c r="AJ16381" s="182"/>
    </row>
    <row r="16382" spans="36:36">
      <c r="AJ16382" s="182"/>
    </row>
    <row r="16383" spans="36:36">
      <c r="AJ16383" s="182"/>
    </row>
    <row r="16384" spans="36:36">
      <c r="AJ16384" s="182"/>
    </row>
    <row r="16385" spans="36:36">
      <c r="AJ16385" s="182"/>
    </row>
    <row r="16386" spans="36:36">
      <c r="AJ16386" s="182"/>
    </row>
    <row r="16387" spans="36:36">
      <c r="AJ16387" s="182"/>
    </row>
    <row r="16388" spans="36:36">
      <c r="AJ16388" s="182"/>
    </row>
    <row r="16389" spans="36:36">
      <c r="AJ16389" s="182"/>
    </row>
    <row r="16390" spans="36:36">
      <c r="AJ16390" s="182"/>
    </row>
    <row r="16391" spans="36:36">
      <c r="AJ16391" s="182"/>
    </row>
    <row r="16392" spans="36:36">
      <c r="AJ16392" s="182"/>
    </row>
    <row r="16393" spans="36:36">
      <c r="AJ16393" s="182"/>
    </row>
    <row r="16394" spans="36:36">
      <c r="AJ16394" s="182"/>
    </row>
    <row r="16395" spans="36:36">
      <c r="AJ16395" s="182"/>
    </row>
    <row r="16396" spans="36:36">
      <c r="AJ16396" s="182"/>
    </row>
    <row r="16397" spans="36:36">
      <c r="AJ16397" s="182"/>
    </row>
    <row r="16398" spans="36:36">
      <c r="AJ16398" s="182"/>
    </row>
    <row r="16399" spans="36:36">
      <c r="AJ16399" s="182"/>
    </row>
    <row r="16400" spans="36:36">
      <c r="AJ16400" s="182"/>
    </row>
    <row r="16401" spans="36:36">
      <c r="AJ16401" s="182"/>
    </row>
    <row r="16402" spans="36:36">
      <c r="AJ16402" s="182"/>
    </row>
    <row r="16403" spans="36:36">
      <c r="AJ16403" s="182"/>
    </row>
    <row r="16404" spans="36:36">
      <c r="AJ16404" s="182"/>
    </row>
    <row r="16405" spans="36:36">
      <c r="AJ16405" s="182"/>
    </row>
    <row r="16406" spans="36:36">
      <c r="AJ16406" s="182"/>
    </row>
    <row r="16407" spans="36:36">
      <c r="AJ16407" s="182"/>
    </row>
    <row r="16408" spans="36:36">
      <c r="AJ16408" s="182"/>
    </row>
    <row r="16409" spans="36:36">
      <c r="AJ16409" s="182"/>
    </row>
    <row r="16410" spans="36:36">
      <c r="AJ16410" s="182"/>
    </row>
    <row r="16411" spans="36:36">
      <c r="AJ16411" s="182"/>
    </row>
    <row r="16412" spans="36:36">
      <c r="AJ16412" s="182"/>
    </row>
    <row r="16413" spans="36:36">
      <c r="AJ16413" s="182"/>
    </row>
    <row r="16414" spans="36:36">
      <c r="AJ16414" s="182"/>
    </row>
    <row r="16415" spans="36:36">
      <c r="AJ16415" s="182"/>
    </row>
    <row r="16416" spans="36:36">
      <c r="AJ16416" s="182"/>
    </row>
    <row r="16417" spans="36:36">
      <c r="AJ16417" s="182"/>
    </row>
    <row r="16418" spans="36:36">
      <c r="AJ16418" s="182"/>
    </row>
    <row r="16419" spans="36:36">
      <c r="AJ16419" s="182"/>
    </row>
    <row r="16420" spans="36:36">
      <c r="AJ16420" s="182"/>
    </row>
    <row r="16421" spans="36:36">
      <c r="AJ16421" s="182"/>
    </row>
    <row r="16422" spans="36:36">
      <c r="AJ16422" s="182"/>
    </row>
    <row r="16423" spans="36:36">
      <c r="AJ16423" s="182"/>
    </row>
    <row r="16424" spans="36:36">
      <c r="AJ16424" s="182"/>
    </row>
    <row r="16425" spans="36:36">
      <c r="AJ16425" s="182"/>
    </row>
    <row r="16426" spans="36:36">
      <c r="AJ16426" s="182"/>
    </row>
    <row r="16427" spans="36:36">
      <c r="AJ16427" s="182"/>
    </row>
    <row r="16428" spans="36:36">
      <c r="AJ16428" s="182"/>
    </row>
    <row r="16429" spans="36:36">
      <c r="AJ16429" s="182"/>
    </row>
    <row r="16430" spans="36:36">
      <c r="AJ16430" s="182"/>
    </row>
    <row r="16431" spans="36:36">
      <c r="AJ16431" s="182"/>
    </row>
    <row r="16432" spans="36:36">
      <c r="AJ16432" s="182"/>
    </row>
    <row r="16433" spans="36:36">
      <c r="AJ16433" s="182"/>
    </row>
    <row r="16434" spans="36:36">
      <c r="AJ16434" s="182"/>
    </row>
    <row r="16435" spans="36:36">
      <c r="AJ16435" s="182"/>
    </row>
    <row r="16436" spans="36:36">
      <c r="AJ16436" s="182"/>
    </row>
    <row r="16437" spans="36:36">
      <c r="AJ16437" s="182"/>
    </row>
    <row r="16438" spans="36:36">
      <c r="AJ16438" s="182"/>
    </row>
    <row r="16439" spans="36:36">
      <c r="AJ16439" s="182"/>
    </row>
    <row r="16440" spans="36:36">
      <c r="AJ16440" s="182"/>
    </row>
    <row r="16441" spans="36:36">
      <c r="AJ16441" s="182"/>
    </row>
    <row r="16442" spans="36:36">
      <c r="AJ16442" s="182"/>
    </row>
    <row r="16443" spans="36:36">
      <c r="AJ16443" s="182"/>
    </row>
    <row r="16444" spans="36:36">
      <c r="AJ16444" s="182"/>
    </row>
    <row r="16445" spans="36:36">
      <c r="AJ16445" s="182"/>
    </row>
    <row r="16446" spans="36:36">
      <c r="AJ16446" s="182"/>
    </row>
    <row r="16447" spans="36:36">
      <c r="AJ16447" s="182"/>
    </row>
    <row r="16448" spans="36:36">
      <c r="AJ16448" s="182"/>
    </row>
    <row r="16449" spans="36:36">
      <c r="AJ16449" s="182"/>
    </row>
    <row r="16450" spans="36:36">
      <c r="AJ16450" s="182"/>
    </row>
    <row r="16451" spans="36:36">
      <c r="AJ16451" s="182"/>
    </row>
    <row r="16452" spans="36:36">
      <c r="AJ16452" s="182"/>
    </row>
    <row r="16453" spans="36:36">
      <c r="AJ16453" s="182"/>
    </row>
    <row r="16454" spans="36:36">
      <c r="AJ16454" s="182"/>
    </row>
    <row r="16455" spans="36:36">
      <c r="AJ16455" s="182"/>
    </row>
    <row r="16456" spans="36:36">
      <c r="AJ16456" s="182"/>
    </row>
    <row r="16457" spans="36:36">
      <c r="AJ16457" s="182"/>
    </row>
    <row r="16458" spans="36:36">
      <c r="AJ16458" s="182"/>
    </row>
    <row r="16459" spans="36:36">
      <c r="AJ16459" s="182"/>
    </row>
    <row r="16460" spans="36:36">
      <c r="AJ16460" s="182"/>
    </row>
    <row r="16461" spans="36:36">
      <c r="AJ16461" s="182"/>
    </row>
    <row r="16462" spans="36:36">
      <c r="AJ16462" s="182"/>
    </row>
    <row r="16463" spans="36:36">
      <c r="AJ16463" s="182"/>
    </row>
    <row r="16464" spans="36:36">
      <c r="AJ16464" s="182"/>
    </row>
    <row r="16465" spans="36:36">
      <c r="AJ16465" s="182"/>
    </row>
    <row r="16466" spans="36:36">
      <c r="AJ16466" s="182"/>
    </row>
    <row r="16467" spans="36:36">
      <c r="AJ16467" s="182"/>
    </row>
    <row r="16468" spans="36:36">
      <c r="AJ16468" s="182"/>
    </row>
    <row r="16469" spans="36:36">
      <c r="AJ16469" s="182"/>
    </row>
    <row r="16470" spans="36:36">
      <c r="AJ16470" s="182"/>
    </row>
    <row r="16471" spans="36:36">
      <c r="AJ16471" s="182"/>
    </row>
    <row r="16472" spans="36:36">
      <c r="AJ16472" s="182"/>
    </row>
    <row r="16473" spans="36:36">
      <c r="AJ16473" s="182"/>
    </row>
    <row r="16474" spans="36:36">
      <c r="AJ16474" s="182"/>
    </row>
    <row r="16475" spans="36:36">
      <c r="AJ16475" s="182"/>
    </row>
    <row r="16476" spans="36:36">
      <c r="AJ16476" s="182"/>
    </row>
    <row r="16477" spans="36:36">
      <c r="AJ16477" s="182"/>
    </row>
    <row r="16478" spans="36:36">
      <c r="AJ16478" s="182"/>
    </row>
    <row r="16479" spans="36:36">
      <c r="AJ16479" s="182"/>
    </row>
    <row r="16480" spans="36:36">
      <c r="AJ16480" s="182"/>
    </row>
    <row r="16481" spans="36:36">
      <c r="AJ16481" s="182"/>
    </row>
    <row r="16482" spans="36:36">
      <c r="AJ16482" s="182"/>
    </row>
    <row r="16483" spans="36:36">
      <c r="AJ16483" s="182"/>
    </row>
    <row r="16484" spans="36:36">
      <c r="AJ16484" s="182"/>
    </row>
    <row r="16485" spans="36:36">
      <c r="AJ16485" s="182"/>
    </row>
    <row r="16486" spans="36:36">
      <c r="AJ16486" s="182"/>
    </row>
    <row r="16487" spans="36:36">
      <c r="AJ16487" s="182"/>
    </row>
    <row r="16488" spans="36:36">
      <c r="AJ16488" s="182"/>
    </row>
    <row r="16489" spans="36:36">
      <c r="AJ16489" s="182"/>
    </row>
    <row r="16490" spans="36:36">
      <c r="AJ16490" s="182"/>
    </row>
    <row r="16491" spans="36:36">
      <c r="AJ16491" s="182"/>
    </row>
    <row r="16492" spans="36:36">
      <c r="AJ16492" s="182"/>
    </row>
    <row r="16493" spans="36:36">
      <c r="AJ16493" s="182"/>
    </row>
    <row r="16494" spans="36:36">
      <c r="AJ16494" s="182"/>
    </row>
    <row r="16495" spans="36:36">
      <c r="AJ16495" s="182"/>
    </row>
    <row r="16496" spans="36:36">
      <c r="AJ16496" s="182"/>
    </row>
    <row r="16497" spans="36:36">
      <c r="AJ16497" s="182"/>
    </row>
    <row r="16498" spans="36:36">
      <c r="AJ16498" s="182"/>
    </row>
    <row r="16499" spans="36:36">
      <c r="AJ16499" s="182"/>
    </row>
    <row r="16500" spans="36:36">
      <c r="AJ16500" s="182"/>
    </row>
    <row r="16501" spans="36:36">
      <c r="AJ16501" s="182"/>
    </row>
    <row r="16502" spans="36:36">
      <c r="AJ16502" s="182"/>
    </row>
    <row r="16503" spans="36:36">
      <c r="AJ16503" s="182"/>
    </row>
    <row r="16504" spans="36:36">
      <c r="AJ16504" s="182"/>
    </row>
    <row r="16505" spans="36:36">
      <c r="AJ16505" s="182"/>
    </row>
    <row r="16506" spans="36:36">
      <c r="AJ16506" s="182"/>
    </row>
    <row r="16507" spans="36:36">
      <c r="AJ16507" s="182"/>
    </row>
    <row r="16508" spans="36:36">
      <c r="AJ16508" s="182"/>
    </row>
    <row r="16509" spans="36:36">
      <c r="AJ16509" s="182"/>
    </row>
    <row r="16510" spans="36:36">
      <c r="AJ16510" s="182"/>
    </row>
    <row r="16511" spans="36:36">
      <c r="AJ16511" s="182"/>
    </row>
    <row r="16512" spans="36:36">
      <c r="AJ16512" s="182"/>
    </row>
    <row r="16513" spans="36:36">
      <c r="AJ16513" s="182"/>
    </row>
    <row r="16514" spans="36:36">
      <c r="AJ16514" s="182"/>
    </row>
    <row r="16515" spans="36:36">
      <c r="AJ16515" s="182"/>
    </row>
    <row r="16516" spans="36:36">
      <c r="AJ16516" s="182"/>
    </row>
    <row r="16517" spans="36:36">
      <c r="AJ16517" s="182"/>
    </row>
    <row r="16518" spans="36:36">
      <c r="AJ16518" s="182"/>
    </row>
    <row r="16519" spans="36:36">
      <c r="AJ16519" s="182"/>
    </row>
    <row r="16520" spans="36:36">
      <c r="AJ16520" s="182"/>
    </row>
    <row r="16521" spans="36:36">
      <c r="AJ16521" s="182"/>
    </row>
    <row r="16522" spans="36:36">
      <c r="AJ16522" s="182"/>
    </row>
    <row r="16523" spans="36:36">
      <c r="AJ16523" s="182"/>
    </row>
    <row r="16524" spans="36:36">
      <c r="AJ16524" s="182"/>
    </row>
    <row r="16525" spans="36:36">
      <c r="AJ16525" s="182"/>
    </row>
    <row r="16526" spans="36:36">
      <c r="AJ16526" s="182"/>
    </row>
    <row r="16527" spans="36:36">
      <c r="AJ16527" s="182"/>
    </row>
    <row r="16528" spans="36:36">
      <c r="AJ16528" s="182"/>
    </row>
    <row r="16529" spans="36:36">
      <c r="AJ16529" s="182"/>
    </row>
    <row r="16530" spans="36:36">
      <c r="AJ16530" s="182"/>
    </row>
    <row r="16531" spans="36:36">
      <c r="AJ16531" s="182"/>
    </row>
    <row r="16532" spans="36:36">
      <c r="AJ16532" s="182"/>
    </row>
    <row r="16533" spans="36:36">
      <c r="AJ16533" s="182"/>
    </row>
    <row r="16534" spans="36:36">
      <c r="AJ16534" s="182"/>
    </row>
    <row r="16535" spans="36:36">
      <c r="AJ16535" s="182"/>
    </row>
    <row r="16536" spans="36:36">
      <c r="AJ16536" s="182"/>
    </row>
    <row r="16537" spans="36:36">
      <c r="AJ16537" s="182"/>
    </row>
    <row r="16538" spans="36:36">
      <c r="AJ16538" s="182"/>
    </row>
    <row r="16539" spans="36:36">
      <c r="AJ16539" s="182"/>
    </row>
    <row r="16540" spans="36:36">
      <c r="AJ16540" s="182"/>
    </row>
    <row r="16541" spans="36:36">
      <c r="AJ16541" s="182"/>
    </row>
    <row r="16542" spans="36:36">
      <c r="AJ16542" s="182"/>
    </row>
    <row r="16543" spans="36:36">
      <c r="AJ16543" s="182"/>
    </row>
    <row r="16544" spans="36:36">
      <c r="AJ16544" s="182"/>
    </row>
    <row r="16545" spans="36:36">
      <c r="AJ16545" s="182"/>
    </row>
    <row r="16546" spans="36:36">
      <c r="AJ16546" s="182"/>
    </row>
    <row r="16547" spans="36:36">
      <c r="AJ16547" s="182"/>
    </row>
    <row r="16548" spans="36:36">
      <c r="AJ16548" s="182"/>
    </row>
    <row r="16549" spans="36:36">
      <c r="AJ16549" s="182"/>
    </row>
    <row r="16550" spans="36:36">
      <c r="AJ16550" s="182"/>
    </row>
    <row r="16551" spans="36:36">
      <c r="AJ16551" s="182"/>
    </row>
    <row r="16552" spans="36:36">
      <c r="AJ16552" s="182"/>
    </row>
    <row r="16553" spans="36:36">
      <c r="AJ16553" s="182"/>
    </row>
    <row r="16554" spans="36:36">
      <c r="AJ16554" s="182"/>
    </row>
    <row r="16555" spans="36:36">
      <c r="AJ16555" s="182"/>
    </row>
    <row r="16556" spans="36:36">
      <c r="AJ16556" s="182"/>
    </row>
    <row r="16557" spans="36:36">
      <c r="AJ16557" s="182"/>
    </row>
    <row r="16558" spans="36:36">
      <c r="AJ16558" s="182"/>
    </row>
    <row r="16559" spans="36:36">
      <c r="AJ16559" s="182"/>
    </row>
    <row r="16560" spans="36:36">
      <c r="AJ16560" s="182"/>
    </row>
    <row r="16561" spans="36:36">
      <c r="AJ16561" s="182"/>
    </row>
    <row r="16562" spans="36:36">
      <c r="AJ16562" s="182"/>
    </row>
    <row r="16563" spans="36:36">
      <c r="AJ16563" s="182"/>
    </row>
    <row r="16564" spans="36:36">
      <c r="AJ16564" s="182"/>
    </row>
    <row r="16565" spans="36:36">
      <c r="AJ16565" s="182"/>
    </row>
    <row r="16566" spans="36:36">
      <c r="AJ16566" s="182"/>
    </row>
    <row r="16567" spans="36:36">
      <c r="AJ16567" s="182"/>
    </row>
    <row r="16568" spans="36:36">
      <c r="AJ16568" s="182"/>
    </row>
    <row r="16569" spans="36:36">
      <c r="AJ16569" s="182"/>
    </row>
    <row r="16570" spans="36:36">
      <c r="AJ16570" s="182"/>
    </row>
    <row r="16571" spans="36:36">
      <c r="AJ16571" s="182"/>
    </row>
    <row r="16572" spans="36:36">
      <c r="AJ16572" s="182"/>
    </row>
    <row r="16573" spans="36:36">
      <c r="AJ16573" s="182"/>
    </row>
    <row r="16574" spans="36:36">
      <c r="AJ16574" s="182"/>
    </row>
    <row r="16575" spans="36:36">
      <c r="AJ16575" s="182"/>
    </row>
    <row r="16576" spans="36:36">
      <c r="AJ16576" s="182"/>
    </row>
    <row r="16577" spans="36:36">
      <c r="AJ16577" s="182"/>
    </row>
    <row r="16578" spans="36:36">
      <c r="AJ16578" s="182"/>
    </row>
    <row r="16579" spans="36:36">
      <c r="AJ16579" s="182"/>
    </row>
    <row r="16580" spans="36:36">
      <c r="AJ16580" s="182"/>
    </row>
    <row r="16581" spans="36:36">
      <c r="AJ16581" s="182"/>
    </row>
    <row r="16582" spans="36:36">
      <c r="AJ16582" s="182"/>
    </row>
    <row r="16583" spans="36:36">
      <c r="AJ16583" s="182"/>
    </row>
    <row r="16584" spans="36:36">
      <c r="AJ16584" s="182"/>
    </row>
    <row r="16585" spans="36:36">
      <c r="AJ16585" s="182"/>
    </row>
    <row r="16586" spans="36:36">
      <c r="AJ16586" s="182"/>
    </row>
    <row r="16587" spans="36:36">
      <c r="AJ16587" s="182"/>
    </row>
    <row r="16588" spans="36:36">
      <c r="AJ16588" s="182"/>
    </row>
    <row r="16589" spans="36:36">
      <c r="AJ16589" s="182"/>
    </row>
    <row r="16590" spans="36:36">
      <c r="AJ16590" s="182"/>
    </row>
    <row r="16591" spans="36:36">
      <c r="AJ16591" s="182"/>
    </row>
    <row r="16592" spans="36:36">
      <c r="AJ16592" s="182"/>
    </row>
    <row r="16593" spans="36:36">
      <c r="AJ16593" s="182"/>
    </row>
    <row r="16594" spans="36:36">
      <c r="AJ16594" s="182"/>
    </row>
    <row r="16595" spans="36:36">
      <c r="AJ16595" s="182"/>
    </row>
    <row r="16596" spans="36:36">
      <c r="AJ16596" s="182"/>
    </row>
    <row r="16597" spans="36:36">
      <c r="AJ16597" s="182"/>
    </row>
    <row r="16598" spans="36:36">
      <c r="AJ16598" s="182"/>
    </row>
    <row r="16599" spans="36:36">
      <c r="AJ16599" s="182"/>
    </row>
    <row r="16600" spans="36:36">
      <c r="AJ16600" s="182"/>
    </row>
    <row r="16601" spans="36:36">
      <c r="AJ16601" s="182"/>
    </row>
    <row r="16602" spans="36:36">
      <c r="AJ16602" s="182"/>
    </row>
    <row r="16603" spans="36:36">
      <c r="AJ16603" s="182"/>
    </row>
    <row r="16604" spans="36:36">
      <c r="AJ16604" s="182"/>
    </row>
    <row r="16605" spans="36:36">
      <c r="AJ16605" s="182"/>
    </row>
    <row r="16606" spans="36:36">
      <c r="AJ16606" s="182"/>
    </row>
    <row r="16607" spans="36:36">
      <c r="AJ16607" s="182"/>
    </row>
    <row r="16608" spans="36:36">
      <c r="AJ16608" s="182"/>
    </row>
    <row r="16609" spans="36:36">
      <c r="AJ16609" s="182"/>
    </row>
    <row r="16610" spans="36:36">
      <c r="AJ16610" s="182"/>
    </row>
    <row r="16611" spans="36:36">
      <c r="AJ16611" s="182"/>
    </row>
    <row r="16612" spans="36:36">
      <c r="AJ16612" s="182"/>
    </row>
    <row r="16613" spans="36:36">
      <c r="AJ16613" s="182"/>
    </row>
    <row r="16614" spans="36:36">
      <c r="AJ16614" s="182"/>
    </row>
    <row r="16615" spans="36:36">
      <c r="AJ16615" s="182"/>
    </row>
    <row r="16616" spans="36:36">
      <c r="AJ16616" s="182"/>
    </row>
    <row r="16617" spans="36:36">
      <c r="AJ16617" s="182"/>
    </row>
    <row r="16618" spans="36:36">
      <c r="AJ16618" s="182"/>
    </row>
    <row r="16619" spans="36:36">
      <c r="AJ16619" s="182"/>
    </row>
    <row r="16620" spans="36:36">
      <c r="AJ16620" s="182"/>
    </row>
    <row r="16621" spans="36:36">
      <c r="AJ16621" s="182"/>
    </row>
    <row r="16622" spans="36:36">
      <c r="AJ16622" s="182"/>
    </row>
    <row r="16623" spans="36:36">
      <c r="AJ16623" s="182"/>
    </row>
    <row r="16624" spans="36:36">
      <c r="AJ16624" s="182"/>
    </row>
    <row r="16625" spans="36:36">
      <c r="AJ16625" s="182"/>
    </row>
    <row r="16626" spans="36:36">
      <c r="AJ16626" s="182"/>
    </row>
    <row r="16627" spans="36:36">
      <c r="AJ16627" s="182"/>
    </row>
    <row r="16628" spans="36:36">
      <c r="AJ16628" s="182"/>
    </row>
    <row r="16629" spans="36:36">
      <c r="AJ16629" s="182"/>
    </row>
    <row r="16630" spans="36:36">
      <c r="AJ16630" s="182"/>
    </row>
    <row r="16631" spans="36:36">
      <c r="AJ16631" s="182"/>
    </row>
    <row r="16632" spans="36:36">
      <c r="AJ16632" s="182"/>
    </row>
    <row r="16633" spans="36:36">
      <c r="AJ16633" s="182"/>
    </row>
    <row r="16634" spans="36:36">
      <c r="AJ16634" s="182"/>
    </row>
    <row r="16635" spans="36:36">
      <c r="AJ16635" s="182"/>
    </row>
    <row r="16636" spans="36:36">
      <c r="AJ16636" s="182"/>
    </row>
    <row r="16637" spans="36:36">
      <c r="AJ16637" s="182"/>
    </row>
    <row r="16638" spans="36:36">
      <c r="AJ16638" s="182"/>
    </row>
    <row r="16639" spans="36:36">
      <c r="AJ16639" s="182"/>
    </row>
    <row r="16640" spans="36:36">
      <c r="AJ16640" s="182"/>
    </row>
    <row r="16641" spans="36:36">
      <c r="AJ16641" s="182"/>
    </row>
    <row r="16642" spans="36:36">
      <c r="AJ16642" s="182"/>
    </row>
    <row r="16643" spans="36:36">
      <c r="AJ16643" s="182"/>
    </row>
    <row r="16644" spans="36:36">
      <c r="AJ16644" s="182"/>
    </row>
    <row r="16645" spans="36:36">
      <c r="AJ16645" s="182"/>
    </row>
    <row r="16646" spans="36:36">
      <c r="AJ16646" s="182"/>
    </row>
    <row r="16647" spans="36:36">
      <c r="AJ16647" s="182"/>
    </row>
    <row r="16648" spans="36:36">
      <c r="AJ16648" s="182"/>
    </row>
    <row r="16649" spans="36:36">
      <c r="AJ16649" s="182"/>
    </row>
    <row r="16650" spans="36:36">
      <c r="AJ16650" s="182"/>
    </row>
    <row r="16651" spans="36:36">
      <c r="AJ16651" s="182"/>
    </row>
    <row r="16652" spans="36:36">
      <c r="AJ16652" s="182"/>
    </row>
    <row r="16653" spans="36:36">
      <c r="AJ16653" s="182"/>
    </row>
    <row r="16654" spans="36:36">
      <c r="AJ16654" s="182"/>
    </row>
    <row r="16655" spans="36:36">
      <c r="AJ16655" s="182"/>
    </row>
    <row r="16656" spans="36:36">
      <c r="AJ16656" s="182"/>
    </row>
    <row r="16657" spans="36:36">
      <c r="AJ16657" s="182"/>
    </row>
    <row r="16658" spans="36:36">
      <c r="AJ16658" s="182"/>
    </row>
    <row r="16659" spans="36:36">
      <c r="AJ16659" s="182"/>
    </row>
    <row r="16660" spans="36:36">
      <c r="AJ16660" s="182"/>
    </row>
    <row r="16661" spans="36:36">
      <c r="AJ16661" s="182"/>
    </row>
    <row r="16662" spans="36:36">
      <c r="AJ16662" s="182"/>
    </row>
    <row r="16663" spans="36:36">
      <c r="AJ16663" s="182"/>
    </row>
    <row r="16664" spans="36:36">
      <c r="AJ16664" s="182"/>
    </row>
    <row r="16665" spans="36:36">
      <c r="AJ16665" s="182"/>
    </row>
    <row r="16666" spans="36:36">
      <c r="AJ16666" s="182"/>
    </row>
    <row r="16667" spans="36:36">
      <c r="AJ16667" s="182"/>
    </row>
    <row r="16668" spans="36:36">
      <c r="AJ16668" s="182"/>
    </row>
    <row r="16669" spans="36:36">
      <c r="AJ16669" s="182"/>
    </row>
    <row r="16670" spans="36:36">
      <c r="AJ16670" s="182"/>
    </row>
    <row r="16671" spans="36:36">
      <c r="AJ16671" s="182"/>
    </row>
    <row r="16672" spans="36:36">
      <c r="AJ16672" s="182"/>
    </row>
    <row r="16673" spans="36:36">
      <c r="AJ16673" s="182"/>
    </row>
    <row r="16674" spans="36:36">
      <c r="AJ16674" s="182"/>
    </row>
    <row r="16675" spans="36:36">
      <c r="AJ16675" s="182"/>
    </row>
    <row r="16676" spans="36:36">
      <c r="AJ16676" s="182"/>
    </row>
    <row r="16677" spans="36:36">
      <c r="AJ16677" s="182"/>
    </row>
    <row r="16678" spans="36:36">
      <c r="AJ16678" s="182"/>
    </row>
    <row r="16679" spans="36:36">
      <c r="AJ16679" s="182"/>
    </row>
    <row r="16680" spans="36:36">
      <c r="AJ16680" s="182"/>
    </row>
    <row r="16681" spans="36:36">
      <c r="AJ16681" s="182"/>
    </row>
    <row r="16682" spans="36:36">
      <c r="AJ16682" s="182"/>
    </row>
    <row r="16683" spans="36:36">
      <c r="AJ16683" s="182"/>
    </row>
    <row r="16684" spans="36:36">
      <c r="AJ16684" s="182"/>
    </row>
    <row r="16685" spans="36:36">
      <c r="AJ16685" s="182"/>
    </row>
    <row r="16686" spans="36:36">
      <c r="AJ16686" s="182"/>
    </row>
    <row r="16687" spans="36:36">
      <c r="AJ16687" s="182"/>
    </row>
    <row r="16688" spans="36:36">
      <c r="AJ16688" s="182"/>
    </row>
    <row r="16689" spans="36:36">
      <c r="AJ16689" s="182"/>
    </row>
    <row r="16690" spans="36:36">
      <c r="AJ16690" s="182"/>
    </row>
    <row r="16691" spans="36:36">
      <c r="AJ16691" s="182"/>
    </row>
    <row r="16692" spans="36:36">
      <c r="AJ16692" s="182"/>
    </row>
    <row r="16693" spans="36:36">
      <c r="AJ16693" s="182"/>
    </row>
    <row r="16694" spans="36:36">
      <c r="AJ16694" s="182"/>
    </row>
    <row r="16695" spans="36:36">
      <c r="AJ16695" s="182"/>
    </row>
    <row r="16696" spans="36:36">
      <c r="AJ16696" s="182"/>
    </row>
    <row r="16697" spans="36:36">
      <c r="AJ16697" s="182"/>
    </row>
    <row r="16698" spans="36:36">
      <c r="AJ16698" s="182"/>
    </row>
    <row r="16699" spans="36:36">
      <c r="AJ16699" s="182"/>
    </row>
    <row r="16700" spans="36:36">
      <c r="AJ16700" s="182"/>
    </row>
    <row r="16701" spans="36:36">
      <c r="AJ16701" s="182"/>
    </row>
    <row r="16702" spans="36:36">
      <c r="AJ16702" s="182"/>
    </row>
    <row r="16703" spans="36:36">
      <c r="AJ16703" s="182"/>
    </row>
    <row r="16704" spans="36:36">
      <c r="AJ16704" s="182"/>
    </row>
    <row r="16705" spans="36:36">
      <c r="AJ16705" s="182"/>
    </row>
    <row r="16706" spans="36:36">
      <c r="AJ16706" s="182"/>
    </row>
    <row r="16707" spans="36:36">
      <c r="AJ16707" s="182"/>
    </row>
    <row r="16708" spans="36:36">
      <c r="AJ16708" s="182"/>
    </row>
    <row r="16709" spans="36:36">
      <c r="AJ16709" s="182"/>
    </row>
    <row r="16710" spans="36:36">
      <c r="AJ16710" s="182"/>
    </row>
    <row r="16711" spans="36:36">
      <c r="AJ16711" s="182"/>
    </row>
    <row r="16712" spans="36:36">
      <c r="AJ16712" s="182"/>
    </row>
    <row r="16713" spans="36:36">
      <c r="AJ16713" s="182"/>
    </row>
    <row r="16714" spans="36:36">
      <c r="AJ16714" s="182"/>
    </row>
    <row r="16715" spans="36:36">
      <c r="AJ16715" s="182"/>
    </row>
    <row r="16716" spans="36:36">
      <c r="AJ16716" s="182"/>
    </row>
    <row r="16717" spans="36:36">
      <c r="AJ16717" s="182"/>
    </row>
    <row r="16718" spans="36:36">
      <c r="AJ16718" s="182"/>
    </row>
    <row r="16719" spans="36:36">
      <c r="AJ16719" s="182"/>
    </row>
    <row r="16720" spans="36:36">
      <c r="AJ16720" s="182"/>
    </row>
    <row r="16721" spans="36:36">
      <c r="AJ16721" s="182"/>
    </row>
    <row r="16722" spans="36:36">
      <c r="AJ16722" s="182"/>
    </row>
    <row r="16723" spans="36:36">
      <c r="AJ16723" s="182"/>
    </row>
    <row r="16724" spans="36:36">
      <c r="AJ16724" s="182"/>
    </row>
    <row r="16725" spans="36:36">
      <c r="AJ16725" s="182"/>
    </row>
    <row r="16726" spans="36:36">
      <c r="AJ16726" s="182"/>
    </row>
    <row r="16727" spans="36:36">
      <c r="AJ16727" s="182"/>
    </row>
    <row r="16728" spans="36:36">
      <c r="AJ16728" s="182"/>
    </row>
    <row r="16729" spans="36:36">
      <c r="AJ16729" s="182"/>
    </row>
    <row r="16730" spans="36:36">
      <c r="AJ16730" s="182"/>
    </row>
    <row r="16731" spans="36:36">
      <c r="AJ16731" s="182"/>
    </row>
    <row r="16732" spans="36:36">
      <c r="AJ16732" s="182"/>
    </row>
    <row r="16733" spans="36:36">
      <c r="AJ16733" s="182"/>
    </row>
    <row r="16734" spans="36:36">
      <c r="AJ16734" s="182"/>
    </row>
    <row r="16735" spans="36:36">
      <c r="AJ16735" s="182"/>
    </row>
    <row r="16736" spans="36:36">
      <c r="AJ16736" s="182"/>
    </row>
    <row r="16737" spans="36:36">
      <c r="AJ16737" s="182"/>
    </row>
    <row r="16738" spans="36:36">
      <c r="AJ16738" s="182"/>
    </row>
    <row r="16739" spans="36:36">
      <c r="AJ16739" s="182"/>
    </row>
    <row r="16740" spans="36:36">
      <c r="AJ16740" s="182"/>
    </row>
    <row r="16741" spans="36:36">
      <c r="AJ16741" s="182"/>
    </row>
    <row r="16742" spans="36:36">
      <c r="AJ16742" s="182"/>
    </row>
    <row r="16743" spans="36:36">
      <c r="AJ16743" s="182"/>
    </row>
    <row r="16744" spans="36:36">
      <c r="AJ16744" s="182"/>
    </row>
    <row r="16745" spans="36:36">
      <c r="AJ16745" s="182"/>
    </row>
    <row r="16746" spans="36:36">
      <c r="AJ16746" s="182"/>
    </row>
    <row r="16747" spans="36:36">
      <c r="AJ16747" s="182"/>
    </row>
    <row r="16748" spans="36:36">
      <c r="AJ16748" s="182"/>
    </row>
    <row r="16749" spans="36:36">
      <c r="AJ16749" s="182"/>
    </row>
    <row r="16750" spans="36:36">
      <c r="AJ16750" s="182"/>
    </row>
    <row r="16751" spans="36:36">
      <c r="AJ16751" s="182"/>
    </row>
    <row r="16752" spans="36:36">
      <c r="AJ16752" s="182"/>
    </row>
    <row r="16753" spans="36:36">
      <c r="AJ16753" s="182"/>
    </row>
    <row r="16754" spans="36:36">
      <c r="AJ16754" s="182"/>
    </row>
    <row r="16755" spans="36:36">
      <c r="AJ16755" s="182"/>
    </row>
    <row r="16756" spans="36:36">
      <c r="AJ16756" s="182"/>
    </row>
    <row r="16757" spans="36:36">
      <c r="AJ16757" s="182"/>
    </row>
    <row r="16758" spans="36:36">
      <c r="AJ16758" s="182"/>
    </row>
    <row r="16759" spans="36:36">
      <c r="AJ16759" s="182"/>
    </row>
    <row r="16760" spans="36:36">
      <c r="AJ16760" s="182"/>
    </row>
    <row r="16761" spans="36:36">
      <c r="AJ16761" s="182"/>
    </row>
    <row r="16762" spans="36:36">
      <c r="AJ16762" s="182"/>
    </row>
    <row r="16763" spans="36:36">
      <c r="AJ16763" s="182"/>
    </row>
    <row r="16764" spans="36:36">
      <c r="AJ16764" s="182"/>
    </row>
    <row r="16765" spans="36:36">
      <c r="AJ16765" s="182"/>
    </row>
    <row r="16766" spans="36:36">
      <c r="AJ16766" s="182"/>
    </row>
    <row r="16767" spans="36:36">
      <c r="AJ16767" s="182"/>
    </row>
    <row r="16768" spans="36:36">
      <c r="AJ16768" s="182"/>
    </row>
    <row r="16769" spans="36:36">
      <c r="AJ16769" s="182"/>
    </row>
    <row r="16770" spans="36:36">
      <c r="AJ16770" s="182"/>
    </row>
    <row r="16771" spans="36:36">
      <c r="AJ16771" s="182"/>
    </row>
    <row r="16772" spans="36:36">
      <c r="AJ16772" s="182"/>
    </row>
    <row r="16773" spans="36:36">
      <c r="AJ16773" s="182"/>
    </row>
    <row r="16774" spans="36:36">
      <c r="AJ16774" s="182"/>
    </row>
    <row r="16775" spans="36:36">
      <c r="AJ16775" s="182"/>
    </row>
    <row r="16776" spans="36:36">
      <c r="AJ16776" s="182"/>
    </row>
    <row r="16777" spans="36:36">
      <c r="AJ16777" s="182"/>
    </row>
    <row r="16778" spans="36:36">
      <c r="AJ16778" s="182"/>
    </row>
    <row r="16779" spans="36:36">
      <c r="AJ16779" s="182"/>
    </row>
    <row r="16780" spans="36:36">
      <c r="AJ16780" s="182"/>
    </row>
    <row r="16781" spans="36:36">
      <c r="AJ16781" s="182"/>
    </row>
    <row r="16782" spans="36:36">
      <c r="AJ16782" s="182"/>
    </row>
    <row r="16783" spans="36:36">
      <c r="AJ16783" s="182"/>
    </row>
    <row r="16784" spans="36:36">
      <c r="AJ16784" s="182"/>
    </row>
    <row r="16785" spans="36:36">
      <c r="AJ16785" s="182"/>
    </row>
    <row r="16786" spans="36:36">
      <c r="AJ16786" s="182"/>
    </row>
    <row r="16787" spans="36:36">
      <c r="AJ16787" s="182"/>
    </row>
    <row r="16788" spans="36:36">
      <c r="AJ16788" s="182"/>
    </row>
    <row r="16789" spans="36:36">
      <c r="AJ16789" s="182"/>
    </row>
    <row r="16790" spans="36:36">
      <c r="AJ16790" s="182"/>
    </row>
    <row r="16791" spans="36:36">
      <c r="AJ16791" s="182"/>
    </row>
    <row r="16792" spans="36:36">
      <c r="AJ16792" s="182"/>
    </row>
    <row r="16793" spans="36:36">
      <c r="AJ16793" s="182"/>
    </row>
    <row r="16794" spans="36:36">
      <c r="AJ16794" s="182"/>
    </row>
    <row r="16795" spans="36:36">
      <c r="AJ16795" s="182"/>
    </row>
    <row r="16796" spans="36:36">
      <c r="AJ16796" s="182"/>
    </row>
    <row r="16797" spans="36:36">
      <c r="AJ16797" s="182"/>
    </row>
    <row r="16798" spans="36:36">
      <c r="AJ16798" s="182"/>
    </row>
    <row r="16799" spans="36:36">
      <c r="AJ16799" s="182"/>
    </row>
    <row r="16800" spans="36:36">
      <c r="AJ16800" s="182"/>
    </row>
    <row r="16801" spans="36:36">
      <c r="AJ16801" s="182"/>
    </row>
    <row r="16802" spans="36:36">
      <c r="AJ16802" s="182"/>
    </row>
    <row r="16803" spans="36:36">
      <c r="AJ16803" s="182"/>
    </row>
    <row r="16804" spans="36:36">
      <c r="AJ16804" s="182"/>
    </row>
    <row r="16805" spans="36:36">
      <c r="AJ16805" s="182"/>
    </row>
    <row r="16806" spans="36:36">
      <c r="AJ16806" s="182"/>
    </row>
    <row r="16807" spans="36:36">
      <c r="AJ16807" s="182"/>
    </row>
    <row r="16808" spans="36:36">
      <c r="AJ16808" s="182"/>
    </row>
    <row r="16809" spans="36:36">
      <c r="AJ16809" s="182"/>
    </row>
    <row r="16810" spans="36:36">
      <c r="AJ16810" s="182"/>
    </row>
    <row r="16811" spans="36:36">
      <c r="AJ16811" s="182"/>
    </row>
    <row r="16812" spans="36:36">
      <c r="AJ16812" s="182"/>
    </row>
    <row r="16813" spans="36:36">
      <c r="AJ16813" s="182"/>
    </row>
    <row r="16814" spans="36:36">
      <c r="AJ16814" s="182"/>
    </row>
    <row r="16815" spans="36:36">
      <c r="AJ16815" s="182"/>
    </row>
    <row r="16816" spans="36:36">
      <c r="AJ16816" s="182"/>
    </row>
    <row r="16817" spans="36:36">
      <c r="AJ16817" s="182"/>
    </row>
    <row r="16818" spans="36:36">
      <c r="AJ16818" s="182"/>
    </row>
    <row r="16819" spans="36:36">
      <c r="AJ16819" s="182"/>
    </row>
    <row r="16820" spans="36:36">
      <c r="AJ16820" s="182"/>
    </row>
    <row r="16821" spans="36:36">
      <c r="AJ16821" s="182"/>
    </row>
    <row r="16822" spans="36:36">
      <c r="AJ16822" s="182"/>
    </row>
    <row r="16823" spans="36:36">
      <c r="AJ16823" s="182"/>
    </row>
    <row r="16824" spans="36:36">
      <c r="AJ16824" s="182"/>
    </row>
    <row r="16825" spans="36:36">
      <c r="AJ16825" s="182"/>
    </row>
    <row r="16826" spans="36:36">
      <c r="AJ16826" s="182"/>
    </row>
    <row r="16827" spans="36:36">
      <c r="AJ16827" s="182"/>
    </row>
    <row r="16828" spans="36:36">
      <c r="AJ16828" s="182"/>
    </row>
    <row r="16829" spans="36:36">
      <c r="AJ16829" s="182"/>
    </row>
    <row r="16830" spans="36:36">
      <c r="AJ16830" s="182"/>
    </row>
    <row r="16831" spans="36:36">
      <c r="AJ16831" s="182"/>
    </row>
    <row r="16832" spans="36:36">
      <c r="AJ16832" s="182"/>
    </row>
    <row r="16833" spans="36:36">
      <c r="AJ16833" s="182"/>
    </row>
    <row r="16834" spans="36:36">
      <c r="AJ16834" s="182"/>
    </row>
    <row r="16835" spans="36:36">
      <c r="AJ16835" s="182"/>
    </row>
    <row r="16836" spans="36:36">
      <c r="AJ16836" s="182"/>
    </row>
    <row r="16837" spans="36:36">
      <c r="AJ16837" s="182"/>
    </row>
    <row r="16838" spans="36:36">
      <c r="AJ16838" s="182"/>
    </row>
    <row r="16839" spans="36:36">
      <c r="AJ16839" s="182"/>
    </row>
    <row r="16840" spans="36:36">
      <c r="AJ16840" s="182"/>
    </row>
    <row r="16841" spans="36:36">
      <c r="AJ16841" s="182"/>
    </row>
    <row r="16842" spans="36:36">
      <c r="AJ16842" s="182"/>
    </row>
    <row r="16843" spans="36:36">
      <c r="AJ16843" s="182"/>
    </row>
    <row r="16844" spans="36:36">
      <c r="AJ16844" s="182"/>
    </row>
    <row r="16845" spans="36:36">
      <c r="AJ16845" s="182"/>
    </row>
    <row r="16846" spans="36:36">
      <c r="AJ16846" s="182"/>
    </row>
    <row r="16847" spans="36:36">
      <c r="AJ16847" s="182"/>
    </row>
    <row r="16848" spans="36:36">
      <c r="AJ16848" s="182"/>
    </row>
    <row r="16849" spans="36:36">
      <c r="AJ16849" s="182"/>
    </row>
    <row r="16850" spans="36:36">
      <c r="AJ16850" s="182"/>
    </row>
    <row r="16851" spans="36:36">
      <c r="AJ16851" s="182"/>
    </row>
    <row r="16852" spans="36:36">
      <c r="AJ16852" s="182"/>
    </row>
    <row r="16853" spans="36:36">
      <c r="AJ16853" s="182"/>
    </row>
    <row r="16854" spans="36:36">
      <c r="AJ16854" s="182"/>
    </row>
    <row r="16855" spans="36:36">
      <c r="AJ16855" s="182"/>
    </row>
    <row r="16856" spans="36:36">
      <c r="AJ16856" s="182"/>
    </row>
    <row r="16857" spans="36:36">
      <c r="AJ16857" s="182"/>
    </row>
    <row r="16858" spans="36:36">
      <c r="AJ16858" s="182"/>
    </row>
    <row r="16859" spans="36:36">
      <c r="AJ16859" s="182"/>
    </row>
    <row r="16860" spans="36:36">
      <c r="AJ16860" s="182"/>
    </row>
    <row r="16861" spans="36:36">
      <c r="AJ16861" s="182"/>
    </row>
    <row r="16862" spans="36:36">
      <c r="AJ16862" s="182"/>
    </row>
    <row r="16863" spans="36:36">
      <c r="AJ16863" s="182"/>
    </row>
    <row r="16864" spans="36:36">
      <c r="AJ16864" s="182"/>
    </row>
    <row r="16865" spans="36:36">
      <c r="AJ16865" s="182"/>
    </row>
    <row r="16866" spans="36:36">
      <c r="AJ16866" s="182"/>
    </row>
    <row r="16867" spans="36:36">
      <c r="AJ16867" s="182"/>
    </row>
    <row r="16868" spans="36:36">
      <c r="AJ16868" s="182"/>
    </row>
    <row r="16869" spans="36:36">
      <c r="AJ16869" s="308"/>
    </row>
    <row r="16870" spans="36:36">
      <c r="AJ16870" s="309">
        <f>SUBTOTAL(103,Table4[رقم المستخلص])</f>
        <v>1</v>
      </c>
    </row>
  </sheetData>
  <mergeCells count="20">
    <mergeCell ref="V11:V12"/>
    <mergeCell ref="O2:P2"/>
    <mergeCell ref="O3:P3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C31:AE31"/>
    <mergeCell ref="AG31:AI31"/>
    <mergeCell ref="X2:AI2"/>
    <mergeCell ref="X3:AI3"/>
    <mergeCell ref="X4:AI4"/>
    <mergeCell ref="AC5:AF5"/>
    <mergeCell ref="AG5:AI5"/>
    <mergeCell ref="X30:AD30"/>
  </mergeCells>
  <pageMargins left="0.7" right="0.7" top="0.75" bottom="0.75" header="0.3" footer="0.3"/>
  <drawing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L25"/>
  <sheetViews>
    <sheetView rightToLeft="1" workbookViewId="0">
      <selection activeCell="I20" sqref="I20"/>
    </sheetView>
  </sheetViews>
  <sheetFormatPr defaultRowHeight="15"/>
  <cols>
    <col min="1" max="1" width="4.28515625" bestFit="1" customWidth="1"/>
    <col min="2" max="2" width="26.7109375" bestFit="1" customWidth="1"/>
    <col min="3" max="3" width="6" bestFit="1" customWidth="1"/>
    <col min="4" max="4" width="7.28515625" bestFit="1" customWidth="1"/>
    <col min="5" max="5" width="6.42578125" bestFit="1" customWidth="1"/>
    <col min="6" max="6" width="10.28515625" bestFit="1" customWidth="1"/>
    <col min="7" max="7" width="12.85546875" bestFit="1" customWidth="1"/>
    <col min="8" max="8" width="11.85546875" bestFit="1" customWidth="1"/>
    <col min="9" max="9" width="11.5703125" bestFit="1" customWidth="1"/>
    <col min="10" max="10" width="16" bestFit="1" customWidth="1"/>
    <col min="11" max="12" width="16.85546875" bestFit="1" customWidth="1"/>
  </cols>
  <sheetData>
    <row r="1" spans="1:12" ht="15.75">
      <c r="A1" s="358" t="s">
        <v>1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358"/>
    </row>
    <row r="2" spans="1:12" ht="15.75">
      <c r="A2" s="359" t="s">
        <v>2</v>
      </c>
      <c r="B2" s="359"/>
      <c r="C2" s="359"/>
      <c r="D2" s="359"/>
      <c r="E2" s="359"/>
      <c r="F2" s="359"/>
      <c r="G2" s="359"/>
      <c r="H2" s="359"/>
      <c r="I2" s="359"/>
      <c r="J2" s="359"/>
      <c r="K2" s="359"/>
      <c r="L2" s="359"/>
    </row>
    <row r="3" spans="1:12" ht="16.5" thickBot="1">
      <c r="A3" s="359" t="s">
        <v>3</v>
      </c>
      <c r="B3" s="359"/>
      <c r="C3" s="359"/>
      <c r="D3" s="359"/>
      <c r="E3" s="359"/>
      <c r="F3" s="359"/>
      <c r="G3" s="359"/>
      <c r="H3" s="359"/>
      <c r="I3" s="359"/>
      <c r="J3" s="359"/>
      <c r="K3" s="359"/>
      <c r="L3" s="359"/>
    </row>
    <row r="4" spans="1:12" ht="16.5" thickTop="1">
      <c r="A4" s="47" t="s">
        <v>4</v>
      </c>
      <c r="B4" s="160" t="s">
        <v>5</v>
      </c>
      <c r="C4" s="160" t="s">
        <v>6</v>
      </c>
      <c r="D4" s="160" t="s">
        <v>21</v>
      </c>
      <c r="E4" s="160" t="s">
        <v>29</v>
      </c>
      <c r="F4" s="374" t="s">
        <v>7</v>
      </c>
      <c r="G4" s="375"/>
      <c r="H4" s="374"/>
      <c r="I4" s="375"/>
      <c r="J4" s="375" t="s">
        <v>33</v>
      </c>
      <c r="K4" s="376"/>
      <c r="L4" s="377"/>
    </row>
    <row r="5" spans="1:12" ht="15.75">
      <c r="A5" s="1"/>
      <c r="B5" s="29"/>
      <c r="C5" s="85" t="s">
        <v>8</v>
      </c>
      <c r="D5" s="85" t="s">
        <v>20</v>
      </c>
      <c r="E5" s="85" t="s">
        <v>30</v>
      </c>
      <c r="F5" s="67" t="s">
        <v>27</v>
      </c>
      <c r="G5" s="86" t="s">
        <v>25</v>
      </c>
      <c r="H5" s="69" t="s">
        <v>31</v>
      </c>
      <c r="I5" s="87" t="s">
        <v>25</v>
      </c>
      <c r="J5" s="86" t="s">
        <v>35</v>
      </c>
      <c r="K5" s="88" t="s">
        <v>36</v>
      </c>
      <c r="L5" s="89" t="s">
        <v>34</v>
      </c>
    </row>
    <row r="6" spans="1:12" ht="18">
      <c r="A6" s="1">
        <v>1</v>
      </c>
      <c r="B6" s="2" t="s">
        <v>41</v>
      </c>
      <c r="C6" s="29" t="s">
        <v>8</v>
      </c>
      <c r="D6" s="29" t="s">
        <v>42</v>
      </c>
      <c r="E6" s="29" t="s">
        <v>9</v>
      </c>
      <c r="F6" s="67" t="s">
        <v>28</v>
      </c>
      <c r="G6" s="68" t="s">
        <v>26</v>
      </c>
      <c r="H6" s="69" t="s">
        <v>10</v>
      </c>
      <c r="I6" s="70" t="s">
        <v>32</v>
      </c>
      <c r="J6" s="90" t="s">
        <v>28</v>
      </c>
      <c r="K6" s="91" t="s">
        <v>37</v>
      </c>
      <c r="L6" s="92" t="s">
        <v>38</v>
      </c>
    </row>
    <row r="7" spans="1:12" ht="18">
      <c r="A7" s="1">
        <v>2</v>
      </c>
      <c r="B7" s="2" t="s">
        <v>43</v>
      </c>
      <c r="C7" s="2"/>
      <c r="D7" s="2"/>
      <c r="E7" s="2">
        <v>750</v>
      </c>
      <c r="F7" s="67">
        <v>2495.04</v>
      </c>
      <c r="G7" s="68">
        <f>F7*E7</f>
        <v>1871280</v>
      </c>
      <c r="H7" s="69">
        <v>287.91000000000003</v>
      </c>
      <c r="I7" s="70">
        <f>H7*E7</f>
        <v>215932.50000000003</v>
      </c>
      <c r="J7" s="68">
        <f>G7</f>
        <v>1871280</v>
      </c>
      <c r="K7" s="93">
        <f>I7</f>
        <v>215932.50000000003</v>
      </c>
      <c r="L7" s="92">
        <f>J7+K7</f>
        <v>2087212.5</v>
      </c>
    </row>
    <row r="8" spans="1:12" ht="18">
      <c r="A8" s="1">
        <v>3</v>
      </c>
      <c r="B8" s="2" t="s">
        <v>44</v>
      </c>
      <c r="C8" s="2"/>
      <c r="D8" s="2"/>
      <c r="E8" s="2">
        <v>200</v>
      </c>
      <c r="F8" s="67">
        <v>173.91</v>
      </c>
      <c r="G8" s="68">
        <f t="shared" ref="G8:G13" si="0">F8*E8</f>
        <v>34782</v>
      </c>
      <c r="H8" s="69">
        <v>6.99</v>
      </c>
      <c r="I8" s="70">
        <f t="shared" ref="I8:I13" si="1">H8*E8</f>
        <v>1398</v>
      </c>
      <c r="J8" s="68">
        <f t="shared" ref="J8:J13" si="2">G8</f>
        <v>34782</v>
      </c>
      <c r="K8" s="93">
        <f t="shared" ref="K8:K13" si="3">I8</f>
        <v>1398</v>
      </c>
      <c r="L8" s="92">
        <f t="shared" ref="L8:L13" si="4">J8+K8</f>
        <v>36180</v>
      </c>
    </row>
    <row r="9" spans="1:12" ht="18">
      <c r="A9" s="1">
        <v>4</v>
      </c>
      <c r="B9" s="2" t="s">
        <v>45</v>
      </c>
      <c r="C9" s="2"/>
      <c r="D9" s="2"/>
      <c r="E9" s="2">
        <v>20</v>
      </c>
      <c r="F9" s="67">
        <v>2495.04</v>
      </c>
      <c r="G9" s="68">
        <f t="shared" si="0"/>
        <v>49900.800000000003</v>
      </c>
      <c r="H9" s="69">
        <v>287.91000000000003</v>
      </c>
      <c r="I9" s="70">
        <f t="shared" si="1"/>
        <v>5758.2000000000007</v>
      </c>
      <c r="J9" s="68">
        <f t="shared" si="2"/>
        <v>49900.800000000003</v>
      </c>
      <c r="K9" s="93">
        <f t="shared" si="3"/>
        <v>5758.2000000000007</v>
      </c>
      <c r="L9" s="92">
        <f t="shared" si="4"/>
        <v>55659</v>
      </c>
    </row>
    <row r="10" spans="1:12" ht="18">
      <c r="A10" s="1">
        <v>5</v>
      </c>
      <c r="B10" s="2" t="s">
        <v>46</v>
      </c>
      <c r="C10" s="2"/>
      <c r="D10" s="2"/>
      <c r="E10" s="2">
        <v>1</v>
      </c>
      <c r="F10" s="67">
        <v>58000</v>
      </c>
      <c r="G10" s="68">
        <f t="shared" si="0"/>
        <v>58000</v>
      </c>
      <c r="H10" s="69"/>
      <c r="I10" s="70">
        <f t="shared" si="1"/>
        <v>0</v>
      </c>
      <c r="J10" s="68">
        <f t="shared" si="2"/>
        <v>58000</v>
      </c>
      <c r="K10" s="93">
        <f t="shared" si="3"/>
        <v>0</v>
      </c>
      <c r="L10" s="92">
        <f t="shared" si="4"/>
        <v>58000</v>
      </c>
    </row>
    <row r="11" spans="1:12" ht="18">
      <c r="A11" s="1">
        <v>6</v>
      </c>
      <c r="B11" s="2"/>
      <c r="C11" s="2"/>
      <c r="D11" s="2"/>
      <c r="E11" s="2"/>
      <c r="F11" s="67"/>
      <c r="G11" s="68">
        <f t="shared" si="0"/>
        <v>0</v>
      </c>
      <c r="H11" s="69"/>
      <c r="I11" s="70">
        <f t="shared" si="1"/>
        <v>0</v>
      </c>
      <c r="J11" s="68">
        <f t="shared" si="2"/>
        <v>0</v>
      </c>
      <c r="K11" s="93">
        <f t="shared" si="3"/>
        <v>0</v>
      </c>
      <c r="L11" s="92">
        <f t="shared" si="4"/>
        <v>0</v>
      </c>
    </row>
    <row r="12" spans="1:12" ht="18">
      <c r="A12" s="1">
        <v>7</v>
      </c>
      <c r="B12" s="2"/>
      <c r="C12" s="2"/>
      <c r="D12" s="2"/>
      <c r="E12" s="2"/>
      <c r="F12" s="67"/>
      <c r="G12" s="68">
        <f t="shared" si="0"/>
        <v>0</v>
      </c>
      <c r="H12" s="69"/>
      <c r="I12" s="70">
        <f t="shared" si="1"/>
        <v>0</v>
      </c>
      <c r="J12" s="68">
        <f t="shared" si="2"/>
        <v>0</v>
      </c>
      <c r="K12" s="93">
        <f t="shared" si="3"/>
        <v>0</v>
      </c>
      <c r="L12" s="92">
        <f t="shared" si="4"/>
        <v>0</v>
      </c>
    </row>
    <row r="13" spans="1:12" ht="18.75" thickBot="1">
      <c r="A13" s="1">
        <v>8</v>
      </c>
      <c r="B13" s="94"/>
      <c r="C13" s="11"/>
      <c r="D13" s="11"/>
      <c r="E13" s="11"/>
      <c r="F13" s="95"/>
      <c r="G13" s="96">
        <f t="shared" si="0"/>
        <v>0</v>
      </c>
      <c r="H13" s="97"/>
      <c r="I13" s="98">
        <f t="shared" si="1"/>
        <v>0</v>
      </c>
      <c r="J13" s="68">
        <f t="shared" si="2"/>
        <v>0</v>
      </c>
      <c r="K13" s="99">
        <f t="shared" si="3"/>
        <v>0</v>
      </c>
      <c r="L13" s="92">
        <f t="shared" si="4"/>
        <v>0</v>
      </c>
    </row>
    <row r="14" spans="1:12" ht="21.75" thickTop="1" thickBot="1">
      <c r="A14" s="154"/>
      <c r="B14" s="20" t="s">
        <v>11</v>
      </c>
      <c r="C14" s="20"/>
      <c r="D14" s="36"/>
      <c r="E14" s="20"/>
      <c r="F14" s="155"/>
      <c r="G14" s="101">
        <f>SUM(G7:G13)</f>
        <v>2013962.8</v>
      </c>
      <c r="H14" s="157">
        <v>2021</v>
      </c>
      <c r="I14" s="156">
        <f>SUM(I7:I13)</f>
        <v>223088.70000000004</v>
      </c>
      <c r="J14" s="104">
        <f>SUM(J7:J13)</f>
        <v>2013962.8</v>
      </c>
      <c r="K14" s="105">
        <f>SUM(K7:K13)</f>
        <v>223088.70000000004</v>
      </c>
      <c r="L14" s="106">
        <f>SUM(L7:L13)</f>
        <v>2237051.5</v>
      </c>
    </row>
    <row r="15" spans="1:12" ht="18.75" thickTop="1">
      <c r="A15" s="28"/>
      <c r="B15" s="41" t="s">
        <v>12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63">
        <v>0</v>
      </c>
      <c r="L15" s="107">
        <v>0</v>
      </c>
    </row>
    <row r="16" spans="1:12" ht="18">
      <c r="A16" s="1"/>
      <c r="B16" s="43" t="s">
        <v>22</v>
      </c>
      <c r="C16" s="2"/>
      <c r="D16" s="2"/>
      <c r="E16" s="2"/>
      <c r="F16" s="2">
        <v>0</v>
      </c>
      <c r="G16" s="2">
        <v>4500</v>
      </c>
      <c r="H16" s="2">
        <v>0</v>
      </c>
      <c r="I16" s="2">
        <v>5850</v>
      </c>
      <c r="J16" s="108">
        <v>4500</v>
      </c>
      <c r="K16" s="109">
        <v>5850</v>
      </c>
      <c r="L16" s="110">
        <f>J16+K16</f>
        <v>10350</v>
      </c>
    </row>
    <row r="17" spans="1:12" ht="18">
      <c r="A17" s="1"/>
      <c r="B17" s="43" t="s">
        <v>39</v>
      </c>
      <c r="C17" s="2"/>
      <c r="D17" s="2"/>
      <c r="E17" s="2"/>
      <c r="F17" s="2"/>
      <c r="G17" s="2"/>
      <c r="H17" s="2"/>
      <c r="I17" s="2"/>
      <c r="J17" s="108">
        <v>90000</v>
      </c>
      <c r="K17" s="109">
        <v>0</v>
      </c>
      <c r="L17" s="110">
        <f>J17+K17</f>
        <v>90000</v>
      </c>
    </row>
    <row r="18" spans="1:12" ht="18">
      <c r="A18" s="1"/>
      <c r="B18" s="43" t="s">
        <v>24</v>
      </c>
      <c r="C18" s="2"/>
      <c r="D18" s="2"/>
      <c r="E18" s="2"/>
      <c r="F18" s="2"/>
      <c r="G18" s="2"/>
      <c r="H18" s="2"/>
      <c r="I18" s="2"/>
      <c r="J18" s="108">
        <v>0</v>
      </c>
      <c r="K18" s="109">
        <v>50000</v>
      </c>
      <c r="L18" s="110">
        <f>J18+K18</f>
        <v>50000</v>
      </c>
    </row>
    <row r="19" spans="1:12" ht="15.75">
      <c r="A19" s="1"/>
      <c r="B19" s="43" t="s">
        <v>23</v>
      </c>
      <c r="C19" s="2"/>
      <c r="D19" s="2"/>
      <c r="E19" s="2"/>
      <c r="F19" s="2"/>
      <c r="G19" s="2"/>
      <c r="H19" s="2"/>
      <c r="I19" s="2"/>
      <c r="J19" s="2">
        <v>0</v>
      </c>
      <c r="K19" s="67">
        <v>30000</v>
      </c>
      <c r="L19" s="110">
        <f>J19+K19</f>
        <v>30000</v>
      </c>
    </row>
    <row r="20" spans="1:12" ht="15.75">
      <c r="A20" s="1"/>
      <c r="B20" s="43" t="s">
        <v>40</v>
      </c>
      <c r="C20" s="2"/>
      <c r="D20" s="2"/>
      <c r="E20" s="2"/>
      <c r="F20" s="2"/>
      <c r="G20" s="2"/>
      <c r="H20" s="2"/>
      <c r="I20" s="2"/>
      <c r="J20" s="2">
        <v>23000</v>
      </c>
      <c r="K20" s="67">
        <v>106000</v>
      </c>
      <c r="L20" s="110">
        <f>J20+K20</f>
        <v>129000</v>
      </c>
    </row>
    <row r="21" spans="1:12" ht="18.75" thickBot="1">
      <c r="A21" s="111"/>
      <c r="B21" s="72" t="s">
        <v>13</v>
      </c>
      <c r="C21" s="72"/>
      <c r="D21" s="72"/>
      <c r="E21" s="72"/>
      <c r="F21" s="72"/>
      <c r="G21" s="72"/>
      <c r="H21" s="72"/>
      <c r="I21" s="72"/>
      <c r="J21" s="112"/>
      <c r="K21" s="113"/>
      <c r="L21" s="114">
        <f>SUM(L16:L20)</f>
        <v>309350</v>
      </c>
    </row>
    <row r="22" spans="1:12" ht="19.5" thickTop="1" thickBot="1">
      <c r="A22" s="154"/>
      <c r="B22" s="20" t="s">
        <v>14</v>
      </c>
      <c r="C22" s="20"/>
      <c r="D22" s="20"/>
      <c r="E22" s="20"/>
      <c r="F22" s="20"/>
      <c r="G22" s="20"/>
      <c r="H22" s="20"/>
      <c r="I22" s="20"/>
      <c r="J22" s="155"/>
      <c r="K22" s="157"/>
      <c r="L22" s="115">
        <f>L14-L21</f>
        <v>1927701.5</v>
      </c>
    </row>
    <row r="23" spans="1:12" ht="16.5" thickTop="1">
      <c r="A23" s="28"/>
      <c r="B23" s="29"/>
      <c r="C23" s="371" t="s">
        <v>15</v>
      </c>
      <c r="D23" s="372"/>
      <c r="E23" s="372"/>
      <c r="F23" s="372"/>
      <c r="G23" s="372"/>
      <c r="H23" s="372"/>
      <c r="I23" s="372"/>
      <c r="J23" s="373"/>
      <c r="K23" s="116"/>
      <c r="L23" s="107"/>
    </row>
    <row r="24" spans="1:12" ht="16.5" thickBot="1">
      <c r="A24" s="378" t="s">
        <v>16</v>
      </c>
      <c r="B24" s="379"/>
      <c r="C24" s="379"/>
      <c r="D24" s="379"/>
      <c r="E24" s="379"/>
      <c r="F24" s="379"/>
      <c r="G24" s="379"/>
      <c r="H24" s="379"/>
      <c r="I24" s="379"/>
      <c r="J24" s="379"/>
      <c r="K24" s="379"/>
      <c r="L24" s="380"/>
    </row>
    <row r="25" spans="1:12" ht="18.75" thickTop="1">
      <c r="A25" s="153"/>
      <c r="B25" s="153" t="s">
        <v>17</v>
      </c>
      <c r="C25" s="153"/>
      <c r="D25" s="153" t="s">
        <v>18</v>
      </c>
      <c r="E25" s="153"/>
      <c r="F25" s="368" t="s">
        <v>19</v>
      </c>
      <c r="G25" s="368"/>
      <c r="H25" s="368"/>
      <c r="I25" s="158"/>
      <c r="J25" s="368" t="s">
        <v>19</v>
      </c>
      <c r="K25" s="368"/>
      <c r="L25" s="368"/>
    </row>
  </sheetData>
  <mergeCells count="9">
    <mergeCell ref="A24:L24"/>
    <mergeCell ref="F25:H25"/>
    <mergeCell ref="J25:L25"/>
    <mergeCell ref="A1:L1"/>
    <mergeCell ref="A2:L2"/>
    <mergeCell ref="A3:L3"/>
    <mergeCell ref="F4:I4"/>
    <mergeCell ref="J4:L4"/>
    <mergeCell ref="C23:J2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L63"/>
  <sheetViews>
    <sheetView rightToLeft="1" topLeftCell="A10" workbookViewId="0">
      <selection activeCell="C65" sqref="C65"/>
    </sheetView>
  </sheetViews>
  <sheetFormatPr defaultRowHeight="15"/>
  <cols>
    <col min="1" max="1" width="7.5703125" customWidth="1"/>
    <col min="2" max="2" width="35" bestFit="1" customWidth="1"/>
    <col min="3" max="3" width="6" bestFit="1" customWidth="1"/>
    <col min="4" max="4" width="7.28515625" bestFit="1" customWidth="1"/>
    <col min="5" max="5" width="8.28515625" bestFit="1" customWidth="1"/>
    <col min="6" max="6" width="10.85546875" bestFit="1" customWidth="1"/>
    <col min="7" max="7" width="13.85546875" bestFit="1" customWidth="1"/>
    <col min="8" max="8" width="11.85546875" bestFit="1" customWidth="1"/>
    <col min="9" max="9" width="13.85546875" bestFit="1" customWidth="1"/>
    <col min="10" max="10" width="16" bestFit="1" customWidth="1"/>
    <col min="11" max="11" width="18.140625" customWidth="1"/>
    <col min="12" max="12" width="16.7109375" bestFit="1" customWidth="1"/>
  </cols>
  <sheetData>
    <row r="1" spans="1:12" ht="18">
      <c r="A1" s="79" t="s">
        <v>0</v>
      </c>
      <c r="B1" s="118"/>
      <c r="C1" s="79"/>
      <c r="D1" s="79"/>
      <c r="E1" s="79"/>
      <c r="F1" s="79"/>
      <c r="G1" s="79"/>
      <c r="H1" s="79"/>
      <c r="I1" s="79"/>
      <c r="J1" s="79"/>
      <c r="K1" s="79"/>
      <c r="L1" s="82">
        <v>20</v>
      </c>
    </row>
    <row r="2" spans="1:12" ht="15.75">
      <c r="A2" s="358" t="s">
        <v>100</v>
      </c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</row>
    <row r="3" spans="1:12" ht="15.75">
      <c r="A3" s="359" t="s">
        <v>52</v>
      </c>
      <c r="B3" s="359"/>
      <c r="C3" s="359"/>
      <c r="D3" s="359"/>
      <c r="E3" s="359"/>
      <c r="F3" s="359"/>
      <c r="G3" s="359"/>
      <c r="H3" s="359"/>
      <c r="I3" s="359"/>
      <c r="J3" s="359"/>
      <c r="K3" s="359"/>
      <c r="L3" s="359"/>
    </row>
    <row r="4" spans="1:12" ht="16.5" thickBot="1">
      <c r="A4" s="359" t="s">
        <v>102</v>
      </c>
      <c r="B4" s="359"/>
      <c r="C4" s="359"/>
      <c r="D4" s="359"/>
      <c r="E4" s="359"/>
      <c r="F4" s="359"/>
      <c r="G4" s="359"/>
      <c r="H4" s="359"/>
      <c r="I4" s="359"/>
      <c r="J4" s="359"/>
      <c r="K4" s="359"/>
      <c r="L4" s="359"/>
    </row>
    <row r="5" spans="1:12" ht="17.25" thickTop="1" thickBot="1">
      <c r="A5" s="47" t="s">
        <v>4</v>
      </c>
      <c r="B5" s="160" t="s">
        <v>47</v>
      </c>
      <c r="C5" s="160" t="s">
        <v>6</v>
      </c>
      <c r="D5" s="160" t="s">
        <v>21</v>
      </c>
      <c r="E5" s="160" t="s">
        <v>29</v>
      </c>
      <c r="F5" s="360" t="s">
        <v>7</v>
      </c>
      <c r="G5" s="360"/>
      <c r="H5" s="360"/>
      <c r="I5" s="361"/>
      <c r="J5" s="362" t="s">
        <v>33</v>
      </c>
      <c r="K5" s="363"/>
      <c r="L5" s="364"/>
    </row>
    <row r="6" spans="1:12" ht="16.5" thickTop="1">
      <c r="A6" s="1"/>
      <c r="B6" s="29"/>
      <c r="C6" s="85" t="s">
        <v>8</v>
      </c>
      <c r="D6" s="85" t="s">
        <v>20</v>
      </c>
      <c r="E6" s="85" t="s">
        <v>30</v>
      </c>
      <c r="F6" s="63" t="s">
        <v>27</v>
      </c>
      <c r="G6" s="64" t="s">
        <v>25</v>
      </c>
      <c r="H6" s="65" t="s">
        <v>31</v>
      </c>
      <c r="I6" s="66" t="s">
        <v>25</v>
      </c>
      <c r="J6" s="64" t="s">
        <v>35</v>
      </c>
      <c r="K6" s="119" t="s">
        <v>36</v>
      </c>
      <c r="L6" s="120" t="s">
        <v>34</v>
      </c>
    </row>
    <row r="7" spans="1:12" ht="18">
      <c r="A7" s="1"/>
      <c r="B7" s="2" t="s">
        <v>41</v>
      </c>
      <c r="C7" s="29" t="s">
        <v>8</v>
      </c>
      <c r="D7" s="29" t="s">
        <v>42</v>
      </c>
      <c r="E7" s="29" t="s">
        <v>9</v>
      </c>
      <c r="F7" s="67" t="s">
        <v>28</v>
      </c>
      <c r="G7" s="68" t="s">
        <v>26</v>
      </c>
      <c r="H7" s="69" t="s">
        <v>10</v>
      </c>
      <c r="I7" s="70" t="s">
        <v>32</v>
      </c>
      <c r="J7" s="90" t="s">
        <v>28</v>
      </c>
      <c r="K7" s="91" t="s">
        <v>37</v>
      </c>
      <c r="L7" s="92" t="s">
        <v>38</v>
      </c>
    </row>
    <row r="8" spans="1:12" ht="18">
      <c r="A8" s="1">
        <v>1</v>
      </c>
      <c r="B8" s="2" t="s">
        <v>43</v>
      </c>
      <c r="C8" s="2"/>
      <c r="D8" s="2"/>
      <c r="E8" s="3">
        <v>830</v>
      </c>
      <c r="F8" s="56">
        <v>713.66</v>
      </c>
      <c r="G8" s="5">
        <f>F8*E8</f>
        <v>592337.79999999993</v>
      </c>
      <c r="H8" s="59">
        <v>431.21</v>
      </c>
      <c r="I8" s="7">
        <f>H8*E8</f>
        <v>357904.3</v>
      </c>
      <c r="J8" s="5">
        <f>G8</f>
        <v>592337.79999999993</v>
      </c>
      <c r="K8" s="8">
        <f>I8</f>
        <v>357904.3</v>
      </c>
      <c r="L8" s="9">
        <f>J8+K8</f>
        <v>950242.09999999986</v>
      </c>
    </row>
    <row r="9" spans="1:12" ht="18">
      <c r="A9" s="1">
        <v>2</v>
      </c>
      <c r="B9" s="2" t="s">
        <v>44</v>
      </c>
      <c r="C9" s="2"/>
      <c r="D9" s="2"/>
      <c r="E9" s="3">
        <v>200</v>
      </c>
      <c r="F9" s="56">
        <v>0</v>
      </c>
      <c r="G9" s="5">
        <f t="shared" ref="G9" si="0">F9*E9</f>
        <v>0</v>
      </c>
      <c r="H9" s="59">
        <v>0</v>
      </c>
      <c r="I9" s="7">
        <f t="shared" ref="I9" si="1">H9*E9</f>
        <v>0</v>
      </c>
      <c r="J9" s="5">
        <f t="shared" ref="J9" si="2">G9</f>
        <v>0</v>
      </c>
      <c r="K9" s="8">
        <f t="shared" ref="K9" si="3">I9</f>
        <v>0</v>
      </c>
      <c r="L9" s="9">
        <f t="shared" ref="L9" si="4">J9+K9</f>
        <v>0</v>
      </c>
    </row>
    <row r="10" spans="1:12" ht="18">
      <c r="A10" s="1"/>
      <c r="B10" s="2"/>
      <c r="C10" s="2"/>
      <c r="D10" s="2"/>
      <c r="E10" s="3"/>
      <c r="F10" s="56"/>
      <c r="G10" s="5"/>
      <c r="H10" s="59"/>
      <c r="I10" s="7"/>
      <c r="J10" s="5"/>
      <c r="K10" s="8"/>
      <c r="L10" s="9"/>
    </row>
    <row r="11" spans="1:12" ht="18">
      <c r="A11" s="1"/>
      <c r="B11" s="2"/>
      <c r="C11" s="2"/>
      <c r="D11" s="2"/>
      <c r="E11" s="3"/>
      <c r="F11" s="56"/>
      <c r="G11" s="5"/>
      <c r="H11" s="59"/>
      <c r="I11" s="7"/>
      <c r="J11" s="5"/>
      <c r="K11" s="8"/>
      <c r="L11" s="9"/>
    </row>
    <row r="12" spans="1:12" ht="18.75" thickBot="1">
      <c r="A12" s="10"/>
      <c r="B12" s="11"/>
      <c r="C12" s="11"/>
      <c r="D12" s="11"/>
      <c r="E12" s="12"/>
      <c r="F12" s="57"/>
      <c r="G12" s="14"/>
      <c r="H12" s="60"/>
      <c r="I12" s="16"/>
      <c r="J12" s="14"/>
      <c r="K12" s="17"/>
      <c r="L12" s="18"/>
    </row>
    <row r="13" spans="1:12" ht="19.5" thickTop="1" thickBot="1">
      <c r="A13" s="154"/>
      <c r="B13" s="20" t="s">
        <v>50</v>
      </c>
      <c r="C13" s="20"/>
      <c r="D13" s="20"/>
      <c r="E13" s="21"/>
      <c r="F13" s="58">
        <f t="shared" ref="F13:L13" si="5">SUM(F8:F12)</f>
        <v>713.66</v>
      </c>
      <c r="G13" s="23">
        <f t="shared" si="5"/>
        <v>592337.79999999993</v>
      </c>
      <c r="H13" s="61">
        <f t="shared" si="5"/>
        <v>431.21</v>
      </c>
      <c r="I13" s="25">
        <f t="shared" si="5"/>
        <v>357904.3</v>
      </c>
      <c r="J13" s="23">
        <f t="shared" si="5"/>
        <v>592337.79999999993</v>
      </c>
      <c r="K13" s="26">
        <f t="shared" si="5"/>
        <v>357904.3</v>
      </c>
      <c r="L13" s="27">
        <f t="shared" si="5"/>
        <v>950242.09999999986</v>
      </c>
    </row>
    <row r="14" spans="1:12" ht="18.75" thickTop="1">
      <c r="A14" s="47"/>
      <c r="B14" s="159" t="s">
        <v>48</v>
      </c>
      <c r="C14" s="159"/>
      <c r="D14" s="159"/>
      <c r="E14" s="49">
        <v>0</v>
      </c>
      <c r="F14" s="50">
        <v>0</v>
      </c>
      <c r="G14" s="51">
        <v>0</v>
      </c>
      <c r="H14" s="53">
        <v>0</v>
      </c>
      <c r="I14" s="51">
        <v>0</v>
      </c>
      <c r="J14" s="51">
        <v>0</v>
      </c>
      <c r="K14" s="51">
        <v>0</v>
      </c>
      <c r="L14" s="54">
        <v>0</v>
      </c>
    </row>
    <row r="15" spans="1:12" ht="18">
      <c r="A15" s="1">
        <v>4</v>
      </c>
      <c r="B15" s="2" t="s">
        <v>45</v>
      </c>
      <c r="C15" s="2"/>
      <c r="D15" s="2"/>
      <c r="E15" s="3">
        <v>20</v>
      </c>
      <c r="F15" s="4">
        <v>0</v>
      </c>
      <c r="G15" s="5">
        <f t="shared" ref="G15:G17" si="6">F15*E15</f>
        <v>0</v>
      </c>
      <c r="H15" s="6">
        <v>0</v>
      </c>
      <c r="I15" s="5">
        <f t="shared" ref="I15:I17" si="7">H15*E15</f>
        <v>0</v>
      </c>
      <c r="J15" s="5">
        <f t="shared" ref="J15:J17" si="8">G15</f>
        <v>0</v>
      </c>
      <c r="K15" s="5">
        <f t="shared" ref="K15:K17" si="9">I15</f>
        <v>0</v>
      </c>
      <c r="L15" s="9">
        <f t="shared" ref="L15:L17" si="10">J15+K15</f>
        <v>0</v>
      </c>
    </row>
    <row r="16" spans="1:12" ht="18">
      <c r="A16" s="1">
        <v>5</v>
      </c>
      <c r="B16" s="2" t="s">
        <v>46</v>
      </c>
      <c r="C16" s="2"/>
      <c r="D16" s="2"/>
      <c r="E16" s="3">
        <v>1</v>
      </c>
      <c r="F16" s="4">
        <v>0</v>
      </c>
      <c r="G16" s="5">
        <f t="shared" si="6"/>
        <v>0</v>
      </c>
      <c r="H16" s="6"/>
      <c r="I16" s="5">
        <f t="shared" si="7"/>
        <v>0</v>
      </c>
      <c r="J16" s="5">
        <f t="shared" si="8"/>
        <v>0</v>
      </c>
      <c r="K16" s="5">
        <f t="shared" si="9"/>
        <v>0</v>
      </c>
      <c r="L16" s="9">
        <f t="shared" si="10"/>
        <v>0</v>
      </c>
    </row>
    <row r="17" spans="1:12" ht="18">
      <c r="A17" s="1">
        <v>6</v>
      </c>
      <c r="B17" s="2"/>
      <c r="C17" s="2"/>
      <c r="D17" s="2"/>
      <c r="E17" s="3"/>
      <c r="F17" s="4"/>
      <c r="G17" s="5">
        <f t="shared" si="6"/>
        <v>0</v>
      </c>
      <c r="H17" s="6"/>
      <c r="I17" s="5">
        <f t="shared" si="7"/>
        <v>0</v>
      </c>
      <c r="J17" s="5">
        <f t="shared" si="8"/>
        <v>0</v>
      </c>
      <c r="K17" s="5">
        <f t="shared" si="9"/>
        <v>0</v>
      </c>
      <c r="L17" s="9">
        <f t="shared" si="10"/>
        <v>0</v>
      </c>
    </row>
    <row r="18" spans="1:12" ht="18">
      <c r="A18" s="10"/>
      <c r="B18" s="11"/>
      <c r="C18" s="11"/>
      <c r="D18" s="11"/>
      <c r="E18" s="12"/>
      <c r="F18" s="13"/>
      <c r="G18" s="52"/>
      <c r="H18" s="15"/>
      <c r="I18" s="52"/>
      <c r="J18" s="52"/>
      <c r="K18" s="52"/>
      <c r="L18" s="18"/>
    </row>
    <row r="19" spans="1:12" ht="18.75" thickBot="1">
      <c r="A19" s="32"/>
      <c r="B19" s="33" t="s">
        <v>49</v>
      </c>
      <c r="C19" s="33"/>
      <c r="D19" s="33"/>
      <c r="E19" s="34"/>
      <c r="F19" s="34">
        <f t="shared" ref="F19:L19" si="11">SUM(F14:F18)</f>
        <v>0</v>
      </c>
      <c r="G19" s="34">
        <f t="shared" si="11"/>
        <v>0</v>
      </c>
      <c r="H19" s="34">
        <f t="shared" si="11"/>
        <v>0</v>
      </c>
      <c r="I19" s="34">
        <f t="shared" si="11"/>
        <v>0</v>
      </c>
      <c r="J19" s="34">
        <f t="shared" si="11"/>
        <v>0</v>
      </c>
      <c r="K19" s="34">
        <f t="shared" si="11"/>
        <v>0</v>
      </c>
      <c r="L19" s="35">
        <f t="shared" si="11"/>
        <v>0</v>
      </c>
    </row>
    <row r="20" spans="1:12" ht="19.5" thickTop="1" thickBot="1">
      <c r="A20" s="154"/>
      <c r="B20" s="20" t="s">
        <v>11</v>
      </c>
      <c r="C20" s="20"/>
      <c r="D20" s="36"/>
      <c r="E20" s="21"/>
      <c r="F20" s="22">
        <v>0</v>
      </c>
      <c r="G20" s="23">
        <f>G13+G19</f>
        <v>592337.79999999993</v>
      </c>
      <c r="H20" s="37">
        <v>0</v>
      </c>
      <c r="I20" s="55">
        <f>I13+I19</f>
        <v>357904.3</v>
      </c>
      <c r="J20" s="39">
        <f>J13+J19</f>
        <v>592337.79999999993</v>
      </c>
      <c r="K20" s="40">
        <f>K13+K19</f>
        <v>357904.3</v>
      </c>
      <c r="L20" s="27">
        <f>L13+L19</f>
        <v>950242.09999999986</v>
      </c>
    </row>
    <row r="21" spans="1:12" ht="18.75" thickTop="1">
      <c r="A21" s="28"/>
      <c r="B21" s="41" t="s">
        <v>12</v>
      </c>
      <c r="C21" s="29">
        <v>0</v>
      </c>
      <c r="D21" s="29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1">
        <v>0</v>
      </c>
      <c r="L21" s="42">
        <v>0</v>
      </c>
    </row>
    <row r="22" spans="1:12" ht="18">
      <c r="A22" s="1"/>
      <c r="B22" s="43" t="s">
        <v>89</v>
      </c>
      <c r="C22" s="2"/>
      <c r="D22" s="2"/>
      <c r="E22" s="3"/>
      <c r="F22" s="3">
        <v>0</v>
      </c>
      <c r="G22" s="44">
        <f>G13*10%</f>
        <v>59233.78</v>
      </c>
      <c r="H22" s="44">
        <v>0</v>
      </c>
      <c r="I22" s="44">
        <f>I13*10%</f>
        <v>35790.43</v>
      </c>
      <c r="J22" s="44">
        <f>J13*10%</f>
        <v>59233.78</v>
      </c>
      <c r="K22" s="45">
        <f>K13*10%</f>
        <v>35790.43</v>
      </c>
      <c r="L22" s="46">
        <f>J22+K22</f>
        <v>95024.209999999992</v>
      </c>
    </row>
    <row r="23" spans="1:12" ht="18">
      <c r="A23" s="1"/>
      <c r="B23" s="43" t="s">
        <v>101</v>
      </c>
      <c r="C23" s="2"/>
      <c r="D23" s="2"/>
      <c r="E23" s="3"/>
      <c r="F23" s="3"/>
      <c r="G23" s="44"/>
      <c r="H23" s="44"/>
      <c r="I23" s="44"/>
      <c r="J23" s="44">
        <v>352000</v>
      </c>
      <c r="K23" s="45">
        <v>0</v>
      </c>
      <c r="L23" s="46">
        <f>J23+K23</f>
        <v>352000</v>
      </c>
    </row>
    <row r="24" spans="1:12" ht="18">
      <c r="A24" s="1"/>
      <c r="B24" s="43" t="s">
        <v>66</v>
      </c>
      <c r="C24" s="2"/>
      <c r="D24" s="2"/>
      <c r="E24" s="3"/>
      <c r="F24" s="3"/>
      <c r="G24" s="44"/>
      <c r="H24" s="44"/>
      <c r="I24" s="44"/>
      <c r="J24" s="44">
        <v>0</v>
      </c>
      <c r="K24" s="45">
        <v>0</v>
      </c>
      <c r="L24" s="46">
        <f t="shared" ref="L24:L27" si="12">J24+K24</f>
        <v>0</v>
      </c>
    </row>
    <row r="25" spans="1:12" ht="18">
      <c r="A25" s="1"/>
      <c r="B25" s="71" t="s">
        <v>57</v>
      </c>
      <c r="C25" s="2"/>
      <c r="D25" s="2"/>
      <c r="E25" s="3"/>
      <c r="F25" s="3"/>
      <c r="G25" s="44"/>
      <c r="H25" s="44"/>
      <c r="I25" s="44"/>
      <c r="J25" s="44">
        <v>0</v>
      </c>
      <c r="K25" s="45">
        <v>0</v>
      </c>
      <c r="L25" s="46">
        <f t="shared" si="12"/>
        <v>0</v>
      </c>
    </row>
    <row r="26" spans="1:12" ht="18">
      <c r="A26" s="1"/>
      <c r="B26" s="43" t="s">
        <v>55</v>
      </c>
      <c r="C26" s="2"/>
      <c r="D26" s="2"/>
      <c r="E26" s="3"/>
      <c r="F26" s="3"/>
      <c r="G26" s="44"/>
      <c r="H26" s="44"/>
      <c r="I26" s="44"/>
      <c r="J26" s="44">
        <v>0</v>
      </c>
      <c r="K26" s="45">
        <v>0</v>
      </c>
      <c r="L26" s="46">
        <f t="shared" si="12"/>
        <v>0</v>
      </c>
    </row>
    <row r="27" spans="1:12" ht="18">
      <c r="A27" s="1"/>
      <c r="B27" s="43" t="s">
        <v>54</v>
      </c>
      <c r="C27" s="2"/>
      <c r="D27" s="2"/>
      <c r="E27" s="3"/>
      <c r="F27" s="3"/>
      <c r="G27" s="44"/>
      <c r="H27" s="44"/>
      <c r="I27" s="44"/>
      <c r="J27" s="44">
        <v>0</v>
      </c>
      <c r="K27" s="45">
        <v>0</v>
      </c>
      <c r="L27" s="46">
        <f t="shared" si="12"/>
        <v>0</v>
      </c>
    </row>
    <row r="28" spans="1:12" ht="18.75" thickBot="1">
      <c r="A28" s="111"/>
      <c r="B28" s="72" t="s">
        <v>13</v>
      </c>
      <c r="C28" s="72"/>
      <c r="D28" s="72"/>
      <c r="E28" s="73"/>
      <c r="F28" s="73"/>
      <c r="G28" s="73"/>
      <c r="H28" s="73"/>
      <c r="I28" s="73"/>
      <c r="J28" s="74">
        <f>SUM(J21:J27)</f>
        <v>411233.78</v>
      </c>
      <c r="K28" s="75">
        <f>SUM(K21:K27)</f>
        <v>35790.43</v>
      </c>
      <c r="L28" s="76">
        <f>SUM(L21:L27)</f>
        <v>447024.20999999996</v>
      </c>
    </row>
    <row r="29" spans="1:12" ht="19.5" thickTop="1" thickBot="1">
      <c r="A29" s="154"/>
      <c r="B29" s="20" t="s">
        <v>14</v>
      </c>
      <c r="C29" s="20"/>
      <c r="D29" s="20"/>
      <c r="E29" s="21"/>
      <c r="F29" s="21"/>
      <c r="G29" s="21"/>
      <c r="H29" s="21"/>
      <c r="I29" s="21" t="s">
        <v>63</v>
      </c>
      <c r="J29" s="21">
        <v>149398.21</v>
      </c>
      <c r="K29" s="121"/>
      <c r="L29" s="78">
        <f>L20-L28</f>
        <v>503217.8899999999</v>
      </c>
    </row>
    <row r="30" spans="1:12" ht="17.25" thickTop="1" thickBot="1">
      <c r="A30" s="365" t="s">
        <v>16</v>
      </c>
      <c r="B30" s="366"/>
      <c r="C30" s="366"/>
      <c r="D30" s="366"/>
      <c r="E30" s="366"/>
      <c r="F30" s="366"/>
      <c r="G30" s="367"/>
      <c r="H30" s="123"/>
      <c r="I30" s="124"/>
      <c r="J30" s="125">
        <v>43266</v>
      </c>
      <c r="K30" s="125">
        <v>43296</v>
      </c>
      <c r="L30" s="126"/>
    </row>
    <row r="31" spans="1:12" ht="18.75" thickTop="1">
      <c r="A31" s="153"/>
      <c r="B31" s="153" t="s">
        <v>17</v>
      </c>
      <c r="C31" s="153"/>
      <c r="D31" s="153" t="s">
        <v>18</v>
      </c>
      <c r="E31" s="153"/>
      <c r="F31" s="368" t="s">
        <v>19</v>
      </c>
      <c r="G31" s="368"/>
      <c r="H31" s="368"/>
      <c r="I31" s="158"/>
      <c r="J31" s="368" t="s">
        <v>19</v>
      </c>
      <c r="K31" s="368"/>
      <c r="L31" s="368"/>
    </row>
    <row r="32" spans="1:12" s="168" customFormat="1"/>
    <row r="33" spans="1:12" ht="18">
      <c r="A33" s="79" t="s">
        <v>0</v>
      </c>
      <c r="B33" s="118"/>
      <c r="C33" s="79"/>
      <c r="D33" s="79"/>
      <c r="E33" s="79"/>
      <c r="F33" s="79"/>
      <c r="G33" s="79"/>
      <c r="H33" s="79"/>
      <c r="I33" s="79"/>
      <c r="J33" s="79"/>
      <c r="K33" s="79"/>
      <c r="L33" s="82">
        <v>21</v>
      </c>
    </row>
    <row r="34" spans="1:12" ht="15.75">
      <c r="A34" s="358" t="s">
        <v>103</v>
      </c>
      <c r="B34" s="358"/>
      <c r="C34" s="358"/>
      <c r="D34" s="358"/>
      <c r="E34" s="358"/>
      <c r="F34" s="358"/>
      <c r="G34" s="358"/>
      <c r="H34" s="358"/>
      <c r="I34" s="358"/>
      <c r="J34" s="358"/>
      <c r="K34" s="358"/>
      <c r="L34" s="358"/>
    </row>
    <row r="35" spans="1:12" ht="15.75">
      <c r="A35" s="359" t="s">
        <v>52</v>
      </c>
      <c r="B35" s="359"/>
      <c r="C35" s="359"/>
      <c r="D35" s="359"/>
      <c r="E35" s="359"/>
      <c r="F35" s="359"/>
      <c r="G35" s="359"/>
      <c r="H35" s="359"/>
      <c r="I35" s="359"/>
      <c r="J35" s="359"/>
      <c r="K35" s="359"/>
      <c r="L35" s="359"/>
    </row>
    <row r="36" spans="1:12" ht="16.5" thickBot="1">
      <c r="A36" s="359" t="s">
        <v>102</v>
      </c>
      <c r="B36" s="359"/>
      <c r="C36" s="359"/>
      <c r="D36" s="359"/>
      <c r="E36" s="359"/>
      <c r="F36" s="359"/>
      <c r="G36" s="359"/>
      <c r="H36" s="359"/>
      <c r="I36" s="359"/>
      <c r="J36" s="359"/>
      <c r="K36" s="359"/>
      <c r="L36" s="359"/>
    </row>
    <row r="37" spans="1:12" ht="17.25" thickTop="1" thickBot="1">
      <c r="A37" s="47" t="s">
        <v>4</v>
      </c>
      <c r="B37" s="160" t="s">
        <v>47</v>
      </c>
      <c r="C37" s="160" t="s">
        <v>6</v>
      </c>
      <c r="D37" s="160" t="s">
        <v>21</v>
      </c>
      <c r="E37" s="160" t="s">
        <v>29</v>
      </c>
      <c r="F37" s="360" t="s">
        <v>7</v>
      </c>
      <c r="G37" s="360"/>
      <c r="H37" s="360"/>
      <c r="I37" s="361"/>
      <c r="J37" s="362" t="s">
        <v>33</v>
      </c>
      <c r="K37" s="363"/>
      <c r="L37" s="364"/>
    </row>
    <row r="38" spans="1:12" ht="16.5" thickTop="1">
      <c r="A38" s="1"/>
      <c r="B38" s="29"/>
      <c r="C38" s="85" t="s">
        <v>8</v>
      </c>
      <c r="D38" s="85" t="s">
        <v>20</v>
      </c>
      <c r="E38" s="85" t="s">
        <v>30</v>
      </c>
      <c r="F38" s="63" t="s">
        <v>27</v>
      </c>
      <c r="G38" s="64" t="s">
        <v>25</v>
      </c>
      <c r="H38" s="65" t="s">
        <v>31</v>
      </c>
      <c r="I38" s="66" t="s">
        <v>25</v>
      </c>
      <c r="J38" s="64" t="s">
        <v>35</v>
      </c>
      <c r="K38" s="119" t="s">
        <v>36</v>
      </c>
      <c r="L38" s="120" t="s">
        <v>34</v>
      </c>
    </row>
    <row r="39" spans="1:12" ht="18">
      <c r="A39" s="1"/>
      <c r="B39" s="2" t="s">
        <v>41</v>
      </c>
      <c r="C39" s="29" t="s">
        <v>8</v>
      </c>
      <c r="D39" s="29" t="s">
        <v>42</v>
      </c>
      <c r="E39" s="29" t="s">
        <v>9</v>
      </c>
      <c r="F39" s="67" t="s">
        <v>28</v>
      </c>
      <c r="G39" s="68" t="s">
        <v>26</v>
      </c>
      <c r="H39" s="69" t="s">
        <v>10</v>
      </c>
      <c r="I39" s="70" t="s">
        <v>32</v>
      </c>
      <c r="J39" s="90" t="s">
        <v>28</v>
      </c>
      <c r="K39" s="91" t="s">
        <v>37</v>
      </c>
      <c r="L39" s="92" t="s">
        <v>38</v>
      </c>
    </row>
    <row r="40" spans="1:12" ht="18">
      <c r="A40" s="1">
        <v>1</v>
      </c>
      <c r="B40" s="2" t="s">
        <v>43</v>
      </c>
      <c r="C40" s="2"/>
      <c r="D40" s="2"/>
      <c r="E40" s="3">
        <v>830</v>
      </c>
      <c r="F40" s="56">
        <v>713.66</v>
      </c>
      <c r="G40" s="5">
        <f>F40*E40</f>
        <v>592337.79999999993</v>
      </c>
      <c r="H40" s="59">
        <v>431.21</v>
      </c>
      <c r="I40" s="7">
        <f>H40*E40</f>
        <v>357904.3</v>
      </c>
      <c r="J40" s="5">
        <f>G40</f>
        <v>592337.79999999993</v>
      </c>
      <c r="K40" s="8">
        <f>I40</f>
        <v>357904.3</v>
      </c>
      <c r="L40" s="9">
        <f>J40+K40</f>
        <v>950242.09999999986</v>
      </c>
    </row>
    <row r="41" spans="1:12" ht="18">
      <c r="A41" s="1">
        <v>2</v>
      </c>
      <c r="B41" s="2" t="s">
        <v>44</v>
      </c>
      <c r="C41" s="2"/>
      <c r="D41" s="2"/>
      <c r="E41" s="3">
        <v>200</v>
      </c>
      <c r="F41" s="56">
        <v>0</v>
      </c>
      <c r="G41" s="5">
        <f t="shared" ref="G41" si="13">F41*E41</f>
        <v>0</v>
      </c>
      <c r="H41" s="59">
        <v>0</v>
      </c>
      <c r="I41" s="7">
        <f t="shared" ref="I41" si="14">H41*E41</f>
        <v>0</v>
      </c>
      <c r="J41" s="5">
        <f t="shared" ref="J41" si="15">G41</f>
        <v>0</v>
      </c>
      <c r="K41" s="8">
        <f t="shared" ref="K41" si="16">I41</f>
        <v>0</v>
      </c>
      <c r="L41" s="9">
        <f t="shared" ref="L41" si="17">J41+K41</f>
        <v>0</v>
      </c>
    </row>
    <row r="42" spans="1:12" ht="18">
      <c r="A42" s="1"/>
      <c r="B42" s="2"/>
      <c r="C42" s="2"/>
      <c r="D42" s="2"/>
      <c r="E42" s="3"/>
      <c r="F42" s="56"/>
      <c r="G42" s="5"/>
      <c r="H42" s="59"/>
      <c r="I42" s="7"/>
      <c r="J42" s="5"/>
      <c r="K42" s="8"/>
      <c r="L42" s="9"/>
    </row>
    <row r="43" spans="1:12" ht="18">
      <c r="A43" s="1"/>
      <c r="B43" s="2"/>
      <c r="C43" s="2"/>
      <c r="D43" s="2"/>
      <c r="E43" s="3"/>
      <c r="F43" s="56"/>
      <c r="G43" s="5"/>
      <c r="H43" s="59"/>
      <c r="I43" s="7"/>
      <c r="J43" s="5"/>
      <c r="K43" s="8"/>
      <c r="L43" s="9"/>
    </row>
    <row r="44" spans="1:12" ht="18.75" thickBot="1">
      <c r="A44" s="10"/>
      <c r="B44" s="11"/>
      <c r="C44" s="11"/>
      <c r="D44" s="11"/>
      <c r="E44" s="12"/>
      <c r="F44" s="57"/>
      <c r="G44" s="14"/>
      <c r="H44" s="60"/>
      <c r="I44" s="16"/>
      <c r="J44" s="14"/>
      <c r="K44" s="17"/>
      <c r="L44" s="18"/>
    </row>
    <row r="45" spans="1:12" ht="19.5" thickTop="1" thickBot="1">
      <c r="A45" s="154"/>
      <c r="B45" s="20" t="s">
        <v>50</v>
      </c>
      <c r="C45" s="20"/>
      <c r="D45" s="20"/>
      <c r="E45" s="21"/>
      <c r="F45" s="58">
        <f t="shared" ref="F45:L45" si="18">SUM(F40:F44)</f>
        <v>713.66</v>
      </c>
      <c r="G45" s="23">
        <f t="shared" si="18"/>
        <v>592337.79999999993</v>
      </c>
      <c r="H45" s="61">
        <f t="shared" si="18"/>
        <v>431.21</v>
      </c>
      <c r="I45" s="25">
        <f t="shared" si="18"/>
        <v>357904.3</v>
      </c>
      <c r="J45" s="23">
        <f t="shared" si="18"/>
        <v>592337.79999999993</v>
      </c>
      <c r="K45" s="26">
        <f t="shared" si="18"/>
        <v>357904.3</v>
      </c>
      <c r="L45" s="27">
        <f t="shared" si="18"/>
        <v>950242.09999999986</v>
      </c>
    </row>
    <row r="46" spans="1:12" ht="18.75" thickTop="1">
      <c r="A46" s="47"/>
      <c r="B46" s="159" t="s">
        <v>48</v>
      </c>
      <c r="C46" s="159"/>
      <c r="D46" s="159"/>
      <c r="E46" s="49">
        <v>0</v>
      </c>
      <c r="F46" s="50">
        <v>0</v>
      </c>
      <c r="G46" s="51">
        <v>0</v>
      </c>
      <c r="H46" s="53">
        <v>0</v>
      </c>
      <c r="I46" s="51">
        <v>0</v>
      </c>
      <c r="J46" s="51">
        <v>0</v>
      </c>
      <c r="K46" s="51">
        <v>0</v>
      </c>
      <c r="L46" s="54">
        <v>0</v>
      </c>
    </row>
    <row r="47" spans="1:12" ht="18">
      <c r="A47" s="1">
        <v>4</v>
      </c>
      <c r="B47" s="2" t="s">
        <v>45</v>
      </c>
      <c r="C47" s="2"/>
      <c r="D47" s="2"/>
      <c r="E47" s="3">
        <v>20</v>
      </c>
      <c r="F47" s="4">
        <v>0</v>
      </c>
      <c r="G47" s="5">
        <f t="shared" ref="G47:G49" si="19">F47*E47</f>
        <v>0</v>
      </c>
      <c r="H47" s="6">
        <v>0</v>
      </c>
      <c r="I47" s="5">
        <f t="shared" ref="I47:I49" si="20">H47*E47</f>
        <v>0</v>
      </c>
      <c r="J47" s="5">
        <f t="shared" ref="J47:J49" si="21">G47</f>
        <v>0</v>
      </c>
      <c r="K47" s="5">
        <f t="shared" ref="K47:K49" si="22">I47</f>
        <v>0</v>
      </c>
      <c r="L47" s="9">
        <f t="shared" ref="L47:L49" si="23">J47+K47</f>
        <v>0</v>
      </c>
    </row>
    <row r="48" spans="1:12" ht="18">
      <c r="A48" s="1">
        <v>5</v>
      </c>
      <c r="B48" s="2" t="s">
        <v>46</v>
      </c>
      <c r="C48" s="2"/>
      <c r="D48" s="2"/>
      <c r="E48" s="3">
        <v>1</v>
      </c>
      <c r="F48" s="4">
        <v>0</v>
      </c>
      <c r="G48" s="5">
        <f t="shared" si="19"/>
        <v>0</v>
      </c>
      <c r="H48" s="6"/>
      <c r="I48" s="5">
        <f t="shared" si="20"/>
        <v>0</v>
      </c>
      <c r="J48" s="5">
        <f t="shared" si="21"/>
        <v>0</v>
      </c>
      <c r="K48" s="5">
        <f t="shared" si="22"/>
        <v>0</v>
      </c>
      <c r="L48" s="9">
        <f t="shared" si="23"/>
        <v>0</v>
      </c>
    </row>
    <row r="49" spans="1:12" ht="18">
      <c r="A49" s="1">
        <v>6</v>
      </c>
      <c r="B49" s="2"/>
      <c r="C49" s="2"/>
      <c r="D49" s="2"/>
      <c r="E49" s="3"/>
      <c r="F49" s="4"/>
      <c r="G49" s="5">
        <f t="shared" si="19"/>
        <v>0</v>
      </c>
      <c r="H49" s="6"/>
      <c r="I49" s="5">
        <f t="shared" si="20"/>
        <v>0</v>
      </c>
      <c r="J49" s="5">
        <f t="shared" si="21"/>
        <v>0</v>
      </c>
      <c r="K49" s="5">
        <f t="shared" si="22"/>
        <v>0</v>
      </c>
      <c r="L49" s="9">
        <f t="shared" si="23"/>
        <v>0</v>
      </c>
    </row>
    <row r="50" spans="1:12" ht="18">
      <c r="A50" s="10"/>
      <c r="B50" s="11"/>
      <c r="C50" s="11"/>
      <c r="D50" s="11"/>
      <c r="E50" s="12"/>
      <c r="F50" s="13"/>
      <c r="G50" s="52"/>
      <c r="H50" s="15"/>
      <c r="I50" s="52"/>
      <c r="J50" s="52"/>
      <c r="K50" s="52"/>
      <c r="L50" s="18"/>
    </row>
    <row r="51" spans="1:12" ht="18.75" thickBot="1">
      <c r="A51" s="32"/>
      <c r="B51" s="33" t="s">
        <v>49</v>
      </c>
      <c r="C51" s="33"/>
      <c r="D51" s="33"/>
      <c r="E51" s="34"/>
      <c r="F51" s="34">
        <f t="shared" ref="F51:L51" si="24">SUM(F46:F50)</f>
        <v>0</v>
      </c>
      <c r="G51" s="34">
        <f t="shared" si="24"/>
        <v>0</v>
      </c>
      <c r="H51" s="34">
        <f t="shared" si="24"/>
        <v>0</v>
      </c>
      <c r="I51" s="34">
        <f t="shared" si="24"/>
        <v>0</v>
      </c>
      <c r="J51" s="34">
        <f t="shared" si="24"/>
        <v>0</v>
      </c>
      <c r="K51" s="34">
        <f t="shared" si="24"/>
        <v>0</v>
      </c>
      <c r="L51" s="35">
        <f t="shared" si="24"/>
        <v>0</v>
      </c>
    </row>
    <row r="52" spans="1:12" ht="19.5" thickTop="1" thickBot="1">
      <c r="A52" s="154"/>
      <c r="B52" s="20" t="s">
        <v>11</v>
      </c>
      <c r="C52" s="20"/>
      <c r="D52" s="36"/>
      <c r="E52" s="21"/>
      <c r="F52" s="22">
        <v>0</v>
      </c>
      <c r="G52" s="23">
        <f>G45+G51</f>
        <v>592337.79999999993</v>
      </c>
      <c r="H52" s="37">
        <v>0</v>
      </c>
      <c r="I52" s="55">
        <f>I45+I51</f>
        <v>357904.3</v>
      </c>
      <c r="J52" s="39">
        <f>J45+J51</f>
        <v>592337.79999999993</v>
      </c>
      <c r="K52" s="40">
        <f>K45+K51</f>
        <v>357904.3</v>
      </c>
      <c r="L52" s="27">
        <f>L45+L51</f>
        <v>950242.09999999986</v>
      </c>
    </row>
    <row r="53" spans="1:12" ht="18.75" thickTop="1">
      <c r="A53" s="28"/>
      <c r="B53" s="41" t="s">
        <v>12</v>
      </c>
      <c r="C53" s="29">
        <v>0</v>
      </c>
      <c r="D53" s="29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1">
        <v>0</v>
      </c>
      <c r="L53" s="42">
        <v>0</v>
      </c>
    </row>
    <row r="54" spans="1:12" ht="18">
      <c r="A54" s="1"/>
      <c r="B54" s="43" t="s">
        <v>89</v>
      </c>
      <c r="C54" s="2"/>
      <c r="D54" s="2"/>
      <c r="E54" s="3"/>
      <c r="F54" s="3">
        <v>0</v>
      </c>
      <c r="G54" s="44">
        <f>G45*10%</f>
        <v>59233.78</v>
      </c>
      <c r="H54" s="44">
        <v>0</v>
      </c>
      <c r="I54" s="44">
        <f>I45*10%</f>
        <v>35790.43</v>
      </c>
      <c r="J54" s="44">
        <f>J45*10%</f>
        <v>59233.78</v>
      </c>
      <c r="K54" s="45">
        <f>K45*10%</f>
        <v>35790.43</v>
      </c>
      <c r="L54" s="46">
        <f>J54+K54</f>
        <v>95024.209999999992</v>
      </c>
    </row>
    <row r="55" spans="1:12" ht="18">
      <c r="A55" s="1"/>
      <c r="B55" s="43" t="s">
        <v>101</v>
      </c>
      <c r="C55" s="2"/>
      <c r="D55" s="2"/>
      <c r="E55" s="3"/>
      <c r="F55" s="3"/>
      <c r="G55" s="44"/>
      <c r="H55" s="44"/>
      <c r="I55" s="44"/>
      <c r="J55" s="44">
        <v>150000</v>
      </c>
      <c r="K55" s="45">
        <v>0</v>
      </c>
      <c r="L55" s="46">
        <f>J55+K55</f>
        <v>150000</v>
      </c>
    </row>
    <row r="56" spans="1:12" ht="18">
      <c r="A56" s="1"/>
      <c r="B56" s="43" t="s">
        <v>66</v>
      </c>
      <c r="C56" s="2"/>
      <c r="D56" s="2"/>
      <c r="E56" s="3"/>
      <c r="F56" s="3"/>
      <c r="G56" s="44"/>
      <c r="H56" s="44"/>
      <c r="I56" s="44"/>
      <c r="J56" s="44">
        <v>149398</v>
      </c>
      <c r="K56" s="45">
        <v>0</v>
      </c>
      <c r="L56" s="46">
        <f t="shared" ref="L56:L59" si="25">J56+K56</f>
        <v>149398</v>
      </c>
    </row>
    <row r="57" spans="1:12" ht="18">
      <c r="A57" s="1"/>
      <c r="B57" s="71" t="s">
        <v>57</v>
      </c>
      <c r="C57" s="2"/>
      <c r="D57" s="2"/>
      <c r="E57" s="3"/>
      <c r="F57" s="3"/>
      <c r="G57" s="44"/>
      <c r="H57" s="44"/>
      <c r="I57" s="44"/>
      <c r="J57" s="44">
        <v>283491</v>
      </c>
      <c r="K57" s="45">
        <v>0</v>
      </c>
      <c r="L57" s="46">
        <f t="shared" si="25"/>
        <v>283491</v>
      </c>
    </row>
    <row r="58" spans="1:12" ht="18">
      <c r="A58" s="1"/>
      <c r="B58" s="62" t="s">
        <v>104</v>
      </c>
      <c r="C58" s="2"/>
      <c r="D58" s="2"/>
      <c r="E58" s="3"/>
      <c r="F58" s="3"/>
      <c r="G58" s="44"/>
      <c r="H58" s="44"/>
      <c r="I58" s="44"/>
      <c r="J58" s="44">
        <v>119247</v>
      </c>
      <c r="K58" s="45">
        <v>0</v>
      </c>
      <c r="L58" s="46">
        <f t="shared" si="25"/>
        <v>119247</v>
      </c>
    </row>
    <row r="59" spans="1:12" ht="18">
      <c r="A59" s="1"/>
      <c r="B59" s="43" t="s">
        <v>54</v>
      </c>
      <c r="C59" s="2"/>
      <c r="D59" s="2"/>
      <c r="E59" s="3"/>
      <c r="F59" s="3"/>
      <c r="G59" s="44"/>
      <c r="H59" s="44"/>
      <c r="I59" s="44"/>
      <c r="J59" s="44">
        <v>0</v>
      </c>
      <c r="K59" s="45">
        <v>0</v>
      </c>
      <c r="L59" s="46">
        <f t="shared" si="25"/>
        <v>0</v>
      </c>
    </row>
    <row r="60" spans="1:12" ht="18.75" thickBot="1">
      <c r="A60" s="111"/>
      <c r="B60" s="72" t="s">
        <v>13</v>
      </c>
      <c r="C60" s="72"/>
      <c r="D60" s="72"/>
      <c r="E60" s="73"/>
      <c r="F60" s="73"/>
      <c r="G60" s="73"/>
      <c r="H60" s="73"/>
      <c r="I60" s="73"/>
      <c r="J60" s="74">
        <f>SUM(J53:J59)</f>
        <v>761369.78</v>
      </c>
      <c r="K60" s="75">
        <f>SUM(K53:K59)</f>
        <v>35790.43</v>
      </c>
      <c r="L60" s="76">
        <f>SUM(L53:L59)</f>
        <v>797160.21</v>
      </c>
    </row>
    <row r="61" spans="1:12" ht="19.5" thickTop="1" thickBot="1">
      <c r="A61" s="154"/>
      <c r="B61" s="20" t="s">
        <v>14</v>
      </c>
      <c r="C61" s="20"/>
      <c r="D61" s="20"/>
      <c r="E61" s="21"/>
      <c r="F61" s="21"/>
      <c r="G61" s="21"/>
      <c r="H61" s="21"/>
      <c r="I61" s="21" t="s">
        <v>63</v>
      </c>
      <c r="J61" s="21">
        <v>149398.21</v>
      </c>
      <c r="K61" s="121">
        <v>283490.8</v>
      </c>
      <c r="L61" s="78">
        <f>L52-L60</f>
        <v>153081.8899999999</v>
      </c>
    </row>
    <row r="62" spans="1:12" ht="17.25" thickTop="1" thickBot="1">
      <c r="A62" s="365" t="s">
        <v>16</v>
      </c>
      <c r="B62" s="366"/>
      <c r="C62" s="366"/>
      <c r="D62" s="366"/>
      <c r="E62" s="366"/>
      <c r="F62" s="366"/>
      <c r="G62" s="367"/>
      <c r="H62" s="123"/>
      <c r="I62" s="124"/>
      <c r="J62" s="125">
        <v>43266</v>
      </c>
      <c r="K62" s="125">
        <v>43296</v>
      </c>
      <c r="L62" s="126"/>
    </row>
    <row r="63" spans="1:12" ht="18.75" thickTop="1">
      <c r="A63" s="153"/>
      <c r="B63" s="153" t="s">
        <v>17</v>
      </c>
      <c r="C63" s="153"/>
      <c r="D63" s="153" t="s">
        <v>18</v>
      </c>
      <c r="E63" s="153"/>
      <c r="F63" s="368" t="s">
        <v>19</v>
      </c>
      <c r="G63" s="368"/>
      <c r="H63" s="368"/>
      <c r="I63" s="158"/>
      <c r="J63" s="368" t="s">
        <v>19</v>
      </c>
      <c r="K63" s="368"/>
      <c r="L63" s="368"/>
    </row>
  </sheetData>
  <mergeCells count="16">
    <mergeCell ref="A30:G30"/>
    <mergeCell ref="A2:L2"/>
    <mergeCell ref="A3:L3"/>
    <mergeCell ref="A4:L4"/>
    <mergeCell ref="F5:I5"/>
    <mergeCell ref="J5:L5"/>
    <mergeCell ref="A62:G62"/>
    <mergeCell ref="F63:H63"/>
    <mergeCell ref="J63:L63"/>
    <mergeCell ref="F31:H31"/>
    <mergeCell ref="J31:L31"/>
    <mergeCell ref="A34:L34"/>
    <mergeCell ref="A35:L35"/>
    <mergeCell ref="A36:L36"/>
    <mergeCell ref="F37:I37"/>
    <mergeCell ref="J37:L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ورقة1</vt:lpstr>
      <vt:lpstr>مؤسسه محيط الجنوب </vt:lpstr>
      <vt:lpstr>مؤسسه محمد عبدالعزيز العوضه</vt:lpstr>
      <vt:lpstr> عبد المجيد العواد للمقاولات</vt:lpstr>
      <vt:lpstr>شركة زيد ونجد للمقاولات</vt:lpstr>
      <vt:lpstr>دقة التعمير للمقاولات</vt:lpstr>
      <vt:lpstr>مؤسسة  أحمد الصيخان </vt:lpstr>
      <vt:lpstr>بدور سعود الشمري</vt:lpstr>
      <vt:lpstr>ورقة1!Print_Area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Hasib</cp:lastModifiedBy>
  <cp:lastPrinted>2019-02-28T12:39:46Z</cp:lastPrinted>
  <dcterms:created xsi:type="dcterms:W3CDTF">2018-03-16T10:25:07Z</dcterms:created>
  <dcterms:modified xsi:type="dcterms:W3CDTF">2019-03-24T07:31:04Z</dcterms:modified>
</cp:coreProperties>
</file>