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codeName="ThisWorkbook" hidePivotFieldList="1" defaultThemeVersion="124226"/>
  <mc:AlternateContent xmlns:mc="http://schemas.openxmlformats.org/markup-compatibility/2006">
    <mc:Choice Requires="x15">
      <x15ac:absPath xmlns:x15ac="http://schemas.microsoft.com/office/spreadsheetml/2010/11/ac" url="G:\Camtasia Studio\169\"/>
    </mc:Choice>
  </mc:AlternateContent>
  <xr:revisionPtr revIDLastSave="0" documentId="13_ncr:1_{BDA44B59-86BE-4F52-841B-EFE6419FD014}" xr6:coauthVersionLast="40" xr6:coauthVersionMax="40" xr10:uidLastSave="{00000000-0000-0000-0000-000000000000}"/>
  <bookViews>
    <workbookView xWindow="0" yWindow="0" windowWidth="9480" windowHeight="7680" tabRatio="988" activeTab="2" xr2:uid="{00000000-000D-0000-FFFF-FFFF00000000}"/>
  </bookViews>
  <sheets>
    <sheet name="one product" sheetId="55" r:id="rId1"/>
    <sheet name="multiple products" sheetId="56" r:id="rId2"/>
    <sheet name="Blogger" sheetId="35" r:id="rId3"/>
    <sheet name="PivoteReport" sheetId="42" r:id="rId4"/>
    <sheet name="DB" sheetId="34" r:id="rId5"/>
  </sheets>
  <externalReferences>
    <externalReference r:id="rId6"/>
  </externalReferences>
  <definedNames>
    <definedName name="_xlnm._FilterDatabase" localSheetId="4" hidden="1">DB!$A$1:$H$169</definedName>
    <definedName name="Designer">#REF!</definedName>
    <definedName name="Help1">[1]Blogger!#REF!</definedName>
    <definedName name="ilosc" localSheetId="1">'multiple products'!$D$13:$N$27</definedName>
    <definedName name="ilosc">'one product'!$C$9:$N$23</definedName>
    <definedName name="Khalta1">#REF!</definedName>
    <definedName name="Khalta2">#REF!</definedName>
    <definedName name="Khalta3">#REF!</definedName>
    <definedName name="lokalizacje" localSheetId="1">'multiple products'!$B$13:$B$26</definedName>
    <definedName name="lokalizacje">'one product'!$A$9:$A$22</definedName>
    <definedName name="Range11">#REF!</definedName>
    <definedName name="Range21">#REF!</definedName>
    <definedName name="Range31">#REF!</definedName>
    <definedName name="wartosc" localSheetId="1">'multiple products'!$D$14:$N$27</definedName>
    <definedName name="wartosc">'one product'!$C$10:$N$23</definedName>
    <definedName name="اسمنت">#REF!</definedName>
    <definedName name="رمل">#REF!</definedName>
    <definedName name="سن1">#REF!</definedName>
    <definedName name="سن2">#REF!</definedName>
    <definedName name="مادةX">#REF!</definedName>
    <definedName name="مياه">#REF!</definedName>
  </definedNames>
  <calcPr calcId="181029"/>
  <pivotCaches>
    <pivotCache cacheId="0" r:id="rId7"/>
  </pivotCaches>
</workbook>
</file>

<file path=xl/calcChain.xml><?xml version="1.0" encoding="utf-8"?>
<calcChain xmlns="http://schemas.openxmlformats.org/spreadsheetml/2006/main">
  <c r="P41" i="56" l="1" a="1"/>
  <c r="P41" i="56" s="1"/>
  <c r="G41" i="56"/>
  <c r="B41" i="56"/>
  <c r="B40" i="56"/>
  <c r="B39" i="56"/>
  <c r="P38" i="56" a="1"/>
  <c r="P38" i="56" s="1"/>
  <c r="R38" i="56" s="1" a="1"/>
  <c r="R38" i="56" s="1"/>
  <c r="G38" i="56"/>
  <c r="P37" i="56" a="1"/>
  <c r="P37" i="56" s="1"/>
  <c r="K37" i="56"/>
  <c r="G37" i="56"/>
  <c r="R36" i="56" a="1"/>
  <c r="R36" i="56" s="1"/>
  <c r="P36" i="56" a="1"/>
  <c r="P36" i="56" s="1"/>
  <c r="Q36" i="56" s="1" a="1"/>
  <c r="Q36" i="56" s="1"/>
  <c r="K36" i="56"/>
  <c r="G36" i="56"/>
  <c r="P35" i="56"/>
  <c r="P35" i="56" a="1"/>
  <c r="K35" i="56"/>
  <c r="G35" i="56"/>
  <c r="P34" i="56" a="1"/>
  <c r="P34" i="56" s="1"/>
  <c r="R34" i="56" s="1" a="1"/>
  <c r="R34" i="56" s="1"/>
  <c r="K34" i="56"/>
  <c r="G34" i="56"/>
  <c r="P33" i="56" a="1"/>
  <c r="P33" i="56" s="1"/>
  <c r="K33" i="56"/>
  <c r="G33" i="56"/>
  <c r="P32" i="56"/>
  <c r="Q32" i="56" s="1" a="1"/>
  <c r="Q32" i="56" s="1"/>
  <c r="P32" i="56" a="1"/>
  <c r="K32" i="56"/>
  <c r="G32" i="56"/>
  <c r="P31" i="56"/>
  <c r="P31" i="56" a="1"/>
  <c r="K31" i="56"/>
  <c r="G31" i="56"/>
  <c r="Q30" i="56" a="1"/>
  <c r="Q30" i="56" s="1"/>
  <c r="P30" i="56" a="1"/>
  <c r="P30" i="56" s="1"/>
  <c r="R30" i="56" s="1" a="1"/>
  <c r="R30" i="56" s="1"/>
  <c r="K30" i="56"/>
  <c r="G30" i="56"/>
  <c r="P29" i="56" a="1"/>
  <c r="P29" i="56" s="1"/>
  <c r="G29" i="56"/>
  <c r="P28" i="56" a="1"/>
  <c r="P28" i="56" s="1"/>
  <c r="G28" i="56"/>
  <c r="P27" i="56"/>
  <c r="R27" i="56" s="1" a="1"/>
  <c r="R27" i="56" s="1"/>
  <c r="P27" i="56" a="1"/>
  <c r="G27" i="56"/>
  <c r="Q26" i="56" a="1"/>
  <c r="Q26" i="56" s="1"/>
  <c r="P26" i="56"/>
  <c r="R26" i="56" s="1" a="1"/>
  <c r="R26" i="56" s="1"/>
  <c r="P26" i="56" a="1"/>
  <c r="G26" i="56"/>
  <c r="R25" i="56" a="1"/>
  <c r="R25" i="56" s="1"/>
  <c r="P25" i="56" a="1"/>
  <c r="P25" i="56" s="1"/>
  <c r="G25" i="56"/>
  <c r="P24" i="56"/>
  <c r="P24" i="56" a="1"/>
  <c r="G24" i="56"/>
  <c r="P23" i="56" a="1"/>
  <c r="P23" i="56" s="1"/>
  <c r="G23" i="56"/>
  <c r="P22" i="56"/>
  <c r="P22" i="56" a="1"/>
  <c r="G22" i="56"/>
  <c r="C22" i="56"/>
  <c r="B22" i="56" s="1"/>
  <c r="R21" i="56" a="1"/>
  <c r="R21" i="56" s="1"/>
  <c r="P21" i="56"/>
  <c r="P21" i="56" a="1"/>
  <c r="G21" i="56"/>
  <c r="R23" i="56" s="1" a="1"/>
  <c r="R23" i="56" s="1"/>
  <c r="C21" i="56"/>
  <c r="B21" i="56" s="1"/>
  <c r="P20" i="56"/>
  <c r="P20" i="56" a="1"/>
  <c r="G20" i="56"/>
  <c r="C20" i="56"/>
  <c r="B20" i="56"/>
  <c r="P19" i="56" a="1"/>
  <c r="P19" i="56" s="1"/>
  <c r="G19" i="56"/>
  <c r="B19" i="56"/>
  <c r="R18" i="56"/>
  <c r="G18" i="56"/>
  <c r="R17" i="56"/>
  <c r="AH14" i="56"/>
  <c r="AD14" i="56"/>
  <c r="Z14" i="56"/>
  <c r="V14" i="56"/>
  <c r="I10" i="56"/>
  <c r="H10" i="56"/>
  <c r="G10" i="56"/>
  <c r="F10" i="56"/>
  <c r="E10" i="56"/>
  <c r="L10" i="56" s="1"/>
  <c r="L9" i="56"/>
  <c r="I9" i="56"/>
  <c r="H9" i="56"/>
  <c r="G9" i="56"/>
  <c r="F9" i="56"/>
  <c r="E9" i="56"/>
  <c r="I8" i="56"/>
  <c r="H8" i="56"/>
  <c r="F8" i="56"/>
  <c r="G8" i="56" s="1"/>
  <c r="E8" i="56"/>
  <c r="L8" i="56" s="1"/>
  <c r="I7" i="56"/>
  <c r="I11" i="56" s="1"/>
  <c r="H7" i="56"/>
  <c r="F7" i="56"/>
  <c r="F11" i="56" s="1"/>
  <c r="E7" i="56"/>
  <c r="E11" i="56" s="1"/>
  <c r="G11" i="56" s="1"/>
  <c r="N45" i="55"/>
  <c r="L45" i="55"/>
  <c r="K45" i="55"/>
  <c r="G45" i="55"/>
  <c r="F45" i="55"/>
  <c r="H45" i="55" s="1"/>
  <c r="L44" i="55"/>
  <c r="N44" i="55" s="1"/>
  <c r="K44" i="55"/>
  <c r="G44" i="55"/>
  <c r="F44" i="55"/>
  <c r="H44" i="55" s="1"/>
  <c r="L43" i="55"/>
  <c r="N43" i="55" s="1"/>
  <c r="K43" i="55"/>
  <c r="H43" i="55"/>
  <c r="G43" i="55"/>
  <c r="F43" i="55"/>
  <c r="L42" i="55"/>
  <c r="N42" i="55" s="1"/>
  <c r="K42" i="55"/>
  <c r="H42" i="55"/>
  <c r="G42" i="55"/>
  <c r="F42" i="55"/>
  <c r="N41" i="55"/>
  <c r="L41" i="55"/>
  <c r="K41" i="55"/>
  <c r="H41" i="55"/>
  <c r="G41" i="55"/>
  <c r="F41" i="55"/>
  <c r="N40" i="55"/>
  <c r="L40" i="55"/>
  <c r="K40" i="55"/>
  <c r="G40" i="55"/>
  <c r="F40" i="55"/>
  <c r="L39" i="55"/>
  <c r="N39" i="55" s="1"/>
  <c r="K39" i="55"/>
  <c r="G39" i="55"/>
  <c r="F39" i="55"/>
  <c r="H39" i="55" s="1"/>
  <c r="L38" i="55"/>
  <c r="N38" i="55" s="1"/>
  <c r="K38" i="55"/>
  <c r="H38" i="55"/>
  <c r="G38" i="55"/>
  <c r="F38" i="55"/>
  <c r="N37" i="55"/>
  <c r="L37" i="55"/>
  <c r="K37" i="55"/>
  <c r="G37" i="55"/>
  <c r="F37" i="55"/>
  <c r="L36" i="55"/>
  <c r="N36" i="55" s="1"/>
  <c r="K36" i="55"/>
  <c r="G36" i="55"/>
  <c r="F36" i="55"/>
  <c r="L35" i="55"/>
  <c r="N35" i="55" s="1"/>
  <c r="K35" i="55"/>
  <c r="G35" i="55"/>
  <c r="F35" i="55"/>
  <c r="H35" i="55" s="1"/>
  <c r="N34" i="55"/>
  <c r="L34" i="55"/>
  <c r="K34" i="55"/>
  <c r="G34" i="55"/>
  <c r="F34" i="55"/>
  <c r="N33" i="55"/>
  <c r="L33" i="55"/>
  <c r="K33" i="55"/>
  <c r="G33" i="55"/>
  <c r="F33" i="55"/>
  <c r="L32" i="55"/>
  <c r="N32" i="55" s="1"/>
  <c r="K32" i="55"/>
  <c r="G32" i="55"/>
  <c r="F32" i="55"/>
  <c r="H32" i="55" s="1"/>
  <c r="L31" i="55"/>
  <c r="N31" i="55" s="1"/>
  <c r="K31" i="55"/>
  <c r="H31" i="55"/>
  <c r="G31" i="55"/>
  <c r="F31" i="55"/>
  <c r="N30" i="55"/>
  <c r="L30" i="55"/>
  <c r="K30" i="55"/>
  <c r="H30" i="55"/>
  <c r="G30" i="55"/>
  <c r="F30" i="55"/>
  <c r="N29" i="55"/>
  <c r="L29" i="55"/>
  <c r="K29" i="55"/>
  <c r="G29" i="55"/>
  <c r="F29" i="55"/>
  <c r="H29" i="55" s="1"/>
  <c r="L28" i="55"/>
  <c r="N28" i="55" s="1"/>
  <c r="K28" i="55"/>
  <c r="G28" i="55"/>
  <c r="F28" i="55"/>
  <c r="H28" i="55" s="1"/>
  <c r="L27" i="55"/>
  <c r="N27" i="55" s="1"/>
  <c r="K27" i="55"/>
  <c r="H27" i="55"/>
  <c r="G27" i="55"/>
  <c r="F27" i="55"/>
  <c r="L26" i="55"/>
  <c r="N26" i="55" s="1"/>
  <c r="K26" i="55"/>
  <c r="H26" i="55"/>
  <c r="G26" i="55"/>
  <c r="F26" i="55"/>
  <c r="N25" i="55"/>
  <c r="L25" i="55"/>
  <c r="K25" i="55"/>
  <c r="H25" i="55"/>
  <c r="G25" i="55"/>
  <c r="F25" i="55"/>
  <c r="L24" i="55"/>
  <c r="G24" i="55"/>
  <c r="F24" i="55"/>
  <c r="L23" i="55"/>
  <c r="G23" i="55"/>
  <c r="F23" i="55"/>
  <c r="H23" i="55" s="1"/>
  <c r="L22" i="55"/>
  <c r="G22" i="55"/>
  <c r="F22" i="55"/>
  <c r="L21" i="55"/>
  <c r="G21" i="55"/>
  <c r="F21" i="55"/>
  <c r="L20" i="55"/>
  <c r="G20" i="55"/>
  <c r="F20" i="55"/>
  <c r="H20" i="55" s="1"/>
  <c r="C20" i="55"/>
  <c r="C21" i="55" s="1"/>
  <c r="C22" i="55" s="1"/>
  <c r="C23" i="55" s="1"/>
  <c r="C24" i="55" s="1"/>
  <c r="C25" i="55" s="1"/>
  <c r="C26" i="55" s="1"/>
  <c r="C27" i="55" s="1"/>
  <c r="C28" i="55" s="1"/>
  <c r="C29" i="55" s="1"/>
  <c r="C30" i="55" s="1"/>
  <c r="C31" i="55" s="1"/>
  <c r="C32" i="55" s="1"/>
  <c r="C33" i="55" s="1"/>
  <c r="C34" i="55" s="1"/>
  <c r="C35" i="55" s="1"/>
  <c r="C36" i="55" s="1"/>
  <c r="C37" i="55" s="1"/>
  <c r="C38" i="55" s="1"/>
  <c r="C39" i="55" s="1"/>
  <c r="C40" i="55" s="1"/>
  <c r="C41" i="55" s="1"/>
  <c r="C42" i="55" s="1"/>
  <c r="C43" i="55" s="1"/>
  <c r="C44" i="55" s="1"/>
  <c r="C45" i="55" s="1"/>
  <c r="L19" i="55"/>
  <c r="H19" i="55"/>
  <c r="G19" i="55"/>
  <c r="F19" i="55"/>
  <c r="L18" i="55"/>
  <c r="H18" i="55"/>
  <c r="G18" i="55"/>
  <c r="F18" i="55"/>
  <c r="L17" i="55"/>
  <c r="H17" i="55"/>
  <c r="G17" i="55"/>
  <c r="F17" i="55"/>
  <c r="C17" i="55"/>
  <c r="C18" i="55" s="1"/>
  <c r="C19" i="55" s="1"/>
  <c r="L16" i="55"/>
  <c r="G16" i="55"/>
  <c r="F16" i="55"/>
  <c r="C16" i="55"/>
  <c r="L15" i="55"/>
  <c r="G15" i="55"/>
  <c r="F15" i="55"/>
  <c r="H15" i="55" s="1"/>
  <c r="C15" i="55"/>
  <c r="G14" i="55"/>
  <c r="F14" i="55"/>
  <c r="J10" i="55"/>
  <c r="I9" i="55"/>
  <c r="I8" i="55"/>
  <c r="R6" i="55" s="1"/>
  <c r="E8" i="55"/>
  <c r="S5" i="55" s="1"/>
  <c r="D8" i="55"/>
  <c r="S4" i="55"/>
  <c r="R4" i="55"/>
  <c r="S30" i="56" l="1"/>
  <c r="T30" i="56" s="1"/>
  <c r="J30" i="56" s="1"/>
  <c r="S26" i="56"/>
  <c r="T26" i="56" s="1"/>
  <c r="J26" i="56" s="1"/>
  <c r="K26" i="56" s="1"/>
  <c r="F8" i="55"/>
  <c r="T5" i="55" s="1"/>
  <c r="R5" i="55"/>
  <c r="H34" i="55"/>
  <c r="H33" i="55"/>
  <c r="H36" i="55"/>
  <c r="H37" i="55"/>
  <c r="H22" i="55"/>
  <c r="H21" i="55"/>
  <c r="R19" i="56" a="1"/>
  <c r="R19" i="56" s="1"/>
  <c r="V18" i="56" a="1"/>
  <c r="V18" i="56" s="1"/>
  <c r="Q19" i="56" a="1"/>
  <c r="Q19" i="56" s="1"/>
  <c r="Q23" i="56" a="1"/>
  <c r="Q23" i="56" s="1"/>
  <c r="S23" i="56" s="1"/>
  <c r="T23" i="56" s="1"/>
  <c r="J23" i="56" s="1"/>
  <c r="Q28" i="56" a="1"/>
  <c r="Q28" i="56" s="1"/>
  <c r="R28" i="56" a="1"/>
  <c r="R28" i="56" s="1"/>
  <c r="T4" i="55"/>
  <c r="H14" i="55"/>
  <c r="L8" i="55"/>
  <c r="AD18" i="56" a="1"/>
  <c r="AD18" i="56" s="1"/>
  <c r="AE19" i="56" s="1" a="1"/>
  <c r="AE19" i="56" s="1"/>
  <c r="R31" i="56" a="1"/>
  <c r="R31" i="56" s="1"/>
  <c r="Q31" i="56" a="1"/>
  <c r="Q31" i="56" s="1"/>
  <c r="Q27" i="56" a="1"/>
  <c r="Q27" i="56" s="1"/>
  <c r="S27" i="56" s="1"/>
  <c r="T27" i="56" s="1"/>
  <c r="J27" i="56" s="1"/>
  <c r="K27" i="56" s="1"/>
  <c r="AH18" i="56" a="1"/>
  <c r="AH18" i="56" s="1"/>
  <c r="R20" i="56" a="1"/>
  <c r="R20" i="56" s="1"/>
  <c r="R22" i="56" a="1"/>
  <c r="R22" i="56" s="1"/>
  <c r="R24" i="56" a="1"/>
  <c r="R24" i="56" s="1"/>
  <c r="Q33" i="56" a="1"/>
  <c r="Q33" i="56" s="1"/>
  <c r="R33" i="56" a="1"/>
  <c r="R33" i="56" s="1"/>
  <c r="C23" i="56"/>
  <c r="Q41" i="56" a="1"/>
  <c r="Q41" i="56" s="1"/>
  <c r="R41" i="56" a="1"/>
  <c r="R41" i="56" s="1"/>
  <c r="H16" i="55"/>
  <c r="H24" i="55"/>
  <c r="H40" i="55"/>
  <c r="G7" i="56"/>
  <c r="L7" i="56"/>
  <c r="L11" i="56" s="1"/>
  <c r="Z18" i="56" a="1"/>
  <c r="Z18" i="56" s="1"/>
  <c r="R29" i="56" a="1"/>
  <c r="R29" i="56" s="1"/>
  <c r="R35" i="56" a="1"/>
  <c r="R35" i="56" s="1"/>
  <c r="Q35" i="56" a="1"/>
  <c r="Q35" i="56" s="1"/>
  <c r="Q37" i="56" a="1"/>
  <c r="Q37" i="56" s="1"/>
  <c r="R37" i="56" a="1"/>
  <c r="R37" i="56" s="1"/>
  <c r="R32" i="56" a="1"/>
  <c r="R32" i="56" s="1"/>
  <c r="S32" i="56" s="1"/>
  <c r="T32" i="56" s="1"/>
  <c r="J32" i="56" s="1"/>
  <c r="S36" i="56"/>
  <c r="T36" i="56" s="1"/>
  <c r="J36" i="56" s="1"/>
  <c r="Q34" i="56" a="1"/>
  <c r="Q34" i="56" s="1"/>
  <c r="S34" i="56" s="1"/>
  <c r="T34" i="56" s="1"/>
  <c r="J34" i="56" s="1"/>
  <c r="Q38" i="56" a="1"/>
  <c r="Q38" i="56" s="1"/>
  <c r="S38" i="56" s="1"/>
  <c r="T38" i="56" s="1"/>
  <c r="J38" i="56" s="1"/>
  <c r="S19" i="56" l="1"/>
  <c r="T19" i="56" s="1"/>
  <c r="J19" i="56" s="1"/>
  <c r="S37" i="56"/>
  <c r="T37" i="56" s="1"/>
  <c r="J37" i="56" s="1"/>
  <c r="S31" i="56"/>
  <c r="T31" i="56" s="1"/>
  <c r="J31" i="56" s="1"/>
  <c r="AI19" i="56" a="1"/>
  <c r="AI19" i="56" s="1"/>
  <c r="K23" i="56"/>
  <c r="J9" i="56"/>
  <c r="K38" i="56"/>
  <c r="AA19" i="56" a="1"/>
  <c r="AA19" i="56" s="1"/>
  <c r="S41" i="56"/>
  <c r="T41" i="56" s="1"/>
  <c r="J41" i="56" s="1"/>
  <c r="N8" i="55"/>
  <c r="T7" i="55" s="1"/>
  <c r="R7" i="55"/>
  <c r="R11" i="55" s="1"/>
  <c r="K19" i="56"/>
  <c r="S35" i="56"/>
  <c r="T35" i="56" s="1"/>
  <c r="J35" i="56" s="1"/>
  <c r="B23" i="56"/>
  <c r="C24" i="56"/>
  <c r="J15" i="55"/>
  <c r="W19" i="56" a="1"/>
  <c r="W19" i="56" s="1"/>
  <c r="Q20" i="56" a="1"/>
  <c r="Q20" i="56" s="1"/>
  <c r="S20" i="56" s="1"/>
  <c r="T20" i="56" s="1"/>
  <c r="S33" i="56"/>
  <c r="T33" i="56" s="1"/>
  <c r="J33" i="56" s="1"/>
  <c r="Z19" i="56" a="1"/>
  <c r="Z19" i="56" s="1"/>
  <c r="Q24" i="56" a="1"/>
  <c r="Q24" i="56" s="1"/>
  <c r="S24" i="56" s="1"/>
  <c r="T24" i="56" s="1"/>
  <c r="J24" i="56" s="1"/>
  <c r="K24" i="56" s="1"/>
  <c r="S28" i="56"/>
  <c r="T28" i="56" s="1"/>
  <c r="J28" i="56" s="1"/>
  <c r="K28" i="56" s="1"/>
  <c r="K9" i="56" l="1"/>
  <c r="M9" i="56"/>
  <c r="N9" i="56" s="1"/>
  <c r="Q29" i="56" a="1"/>
  <c r="Q29" i="56" s="1"/>
  <c r="S29" i="56" s="1"/>
  <c r="T29" i="56" s="1"/>
  <c r="J29" i="56" s="1"/>
  <c r="K29" i="56" s="1"/>
  <c r="AC19" i="56"/>
  <c r="AB19" i="56" s="1"/>
  <c r="J20" i="56"/>
  <c r="Q21" i="56" a="1"/>
  <c r="Q21" i="56" s="1"/>
  <c r="S21" i="56" s="1"/>
  <c r="T21" i="56" s="1"/>
  <c r="J21" i="56" s="1"/>
  <c r="K21" i="56" s="1"/>
  <c r="K15" i="55"/>
  <c r="M15" i="55"/>
  <c r="J16" i="55"/>
  <c r="B24" i="56"/>
  <c r="C25" i="56"/>
  <c r="K41" i="56"/>
  <c r="J10" i="56"/>
  <c r="Q22" i="56" l="1" a="1"/>
  <c r="Q22" i="56" s="1"/>
  <c r="S22" i="56" s="1"/>
  <c r="T22" i="56" s="1"/>
  <c r="J22" i="56" s="1"/>
  <c r="K22" i="56" s="1"/>
  <c r="Z20" i="56" a="1"/>
  <c r="Z20" i="56" s="1"/>
  <c r="V19" i="56" a="1"/>
  <c r="V19" i="56" s="1"/>
  <c r="N15" i="55"/>
  <c r="K20" i="56"/>
  <c r="J8" i="56"/>
  <c r="M10" i="56"/>
  <c r="N10" i="56" s="1"/>
  <c r="K10" i="56"/>
  <c r="C26" i="56"/>
  <c r="B25" i="56"/>
  <c r="M16" i="55"/>
  <c r="N16" i="55" s="1"/>
  <c r="K16" i="55"/>
  <c r="J17" i="55"/>
  <c r="J18" i="55"/>
  <c r="Q25" i="56" l="1" a="1"/>
  <c r="Q25" i="56" s="1"/>
  <c r="S25" i="56" s="1"/>
  <c r="T25" i="56" s="1"/>
  <c r="J25" i="56" s="1"/>
  <c r="K25" i="56" s="1"/>
  <c r="AC20" i="56"/>
  <c r="AA20" i="56"/>
  <c r="K8" i="56"/>
  <c r="M8" i="56"/>
  <c r="N8" i="56" s="1"/>
  <c r="J19" i="55"/>
  <c r="B26" i="56"/>
  <c r="C27" i="56"/>
  <c r="K18" i="55"/>
  <c r="M18" i="55"/>
  <c r="N18" i="55" s="1"/>
  <c r="K17" i="55"/>
  <c r="M17" i="55"/>
  <c r="N17" i="55" s="1"/>
  <c r="J20" i="55"/>
  <c r="Y19" i="56"/>
  <c r="X19" i="56" s="1"/>
  <c r="V20" i="56" a="1"/>
  <c r="V20" i="56" s="1"/>
  <c r="J7" i="56" l="1"/>
  <c r="J11" i="56" s="1"/>
  <c r="K11" i="56" s="1"/>
  <c r="Y20" i="56"/>
  <c r="W20" i="56"/>
  <c r="M20" i="55"/>
  <c r="N20" i="55" s="1"/>
  <c r="K20" i="55"/>
  <c r="B27" i="56"/>
  <c r="C28" i="56"/>
  <c r="M19" i="55"/>
  <c r="N19" i="55" s="1"/>
  <c r="K19" i="55"/>
  <c r="J21" i="55"/>
  <c r="J22" i="55"/>
  <c r="AB20" i="56"/>
  <c r="M7" i="56" l="1"/>
  <c r="N7" i="56" s="1"/>
  <c r="K7" i="56"/>
  <c r="M21" i="55"/>
  <c r="N21" i="55" s="1"/>
  <c r="K21" i="55"/>
  <c r="X20" i="56"/>
  <c r="C29" i="56"/>
  <c r="B28" i="56"/>
  <c r="K22" i="55"/>
  <c r="M22" i="55"/>
  <c r="N22" i="55" s="1"/>
  <c r="J23" i="55"/>
  <c r="V21" i="56" a="1"/>
  <c r="V21" i="56" s="1"/>
  <c r="M11" i="56" l="1"/>
  <c r="N11" i="56" s="1"/>
  <c r="J24" i="55"/>
  <c r="Y21" i="56"/>
  <c r="W21" i="56"/>
  <c r="V22" i="56" a="1"/>
  <c r="V22" i="56" s="1"/>
  <c r="K23" i="55"/>
  <c r="M23" i="55"/>
  <c r="N23" i="55" s="1"/>
  <c r="C30" i="56"/>
  <c r="B29" i="56"/>
  <c r="V23" i="56" l="1" a="1"/>
  <c r="V23" i="56" s="1"/>
  <c r="V24" i="56" s="1" a="1"/>
  <c r="V24" i="56" s="1"/>
  <c r="X21" i="56"/>
  <c r="C31" i="56"/>
  <c r="B30" i="56"/>
  <c r="W22" i="56"/>
  <c r="Y22" i="56"/>
  <c r="M24" i="55"/>
  <c r="N24" i="55" s="1"/>
  <c r="K24" i="55"/>
  <c r="J25" i="55"/>
  <c r="M25" i="55" s="1"/>
  <c r="X22" i="56" l="1"/>
  <c r="W24" i="56"/>
  <c r="Y24" i="56"/>
  <c r="W23" i="56"/>
  <c r="Y23" i="56"/>
  <c r="J26" i="55"/>
  <c r="B31" i="56"/>
  <c r="C32" i="56"/>
  <c r="X23" i="56" l="1"/>
  <c r="M26" i="55"/>
  <c r="J27" i="55"/>
  <c r="X24" i="56"/>
  <c r="B32" i="56"/>
  <c r="C33" i="56"/>
  <c r="V25" i="56" a="1"/>
  <c r="V25" i="56" s="1"/>
  <c r="W25" i="56" l="1"/>
  <c r="Y25" i="56"/>
  <c r="V26" i="56" a="1"/>
  <c r="V26" i="56" s="1"/>
  <c r="M27" i="55"/>
  <c r="J28" i="55"/>
  <c r="C34" i="56"/>
  <c r="B33" i="56"/>
  <c r="M28" i="55" l="1"/>
  <c r="J29" i="55"/>
  <c r="Y26" i="56"/>
  <c r="W26" i="56"/>
  <c r="C35" i="56"/>
  <c r="B34" i="56"/>
  <c r="X25" i="56"/>
  <c r="AH19" i="56" a="1"/>
  <c r="AH19" i="56" s="1"/>
  <c r="X26" i="56" l="1"/>
  <c r="B35" i="56"/>
  <c r="C36" i="56"/>
  <c r="AK19" i="56"/>
  <c r="AJ19" i="56" s="1"/>
  <c r="M29" i="55"/>
  <c r="J30" i="55"/>
  <c r="M30" i="55" l="1"/>
  <c r="J31" i="55"/>
  <c r="B36" i="56"/>
  <c r="C37" i="56"/>
  <c r="M31" i="55" l="1"/>
  <c r="J32" i="55"/>
  <c r="C38" i="56"/>
  <c r="B38" i="56" s="1"/>
  <c r="B37" i="56"/>
  <c r="V27" i="56" s="1" a="1"/>
  <c r="V27" i="56" s="1"/>
  <c r="W27" i="56" l="1"/>
  <c r="Y27" i="56"/>
  <c r="V28" i="56" a="1"/>
  <c r="V28" i="56" s="1"/>
  <c r="AD19" i="56" a="1"/>
  <c r="AD19" i="56" s="1"/>
  <c r="Z21" i="56" a="1"/>
  <c r="Z21" i="56" s="1"/>
  <c r="AH20" i="56" a="1"/>
  <c r="AH20" i="56" s="1"/>
  <c r="M32" i="55"/>
  <c r="J33" i="55"/>
  <c r="X27" i="56" l="1"/>
  <c r="W28" i="56"/>
  <c r="Y28" i="56"/>
  <c r="V29" i="56" a="1"/>
  <c r="V29" i="56" s="1"/>
  <c r="AG19" i="56"/>
  <c r="AF19" i="56" s="1"/>
  <c r="AD20" i="56" a="1"/>
  <c r="AD20" i="56" s="1"/>
  <c r="AD21" i="56" s="1" a="1"/>
  <c r="AD21" i="56" s="1"/>
  <c r="AD22" i="56" s="1" a="1"/>
  <c r="AD22" i="56" s="1"/>
  <c r="AK20" i="56"/>
  <c r="AI20" i="56"/>
  <c r="AH21" i="56" a="1"/>
  <c r="AH21" i="56" s="1"/>
  <c r="M33" i="55"/>
  <c r="M8" i="55" s="1"/>
  <c r="S7" i="55" s="1"/>
  <c r="J34" i="55"/>
  <c r="AA21" i="56"/>
  <c r="AC21" i="56"/>
  <c r="Z22" i="56" a="1"/>
  <c r="Z22" i="56" s="1"/>
  <c r="Z23" i="56" s="1" a="1"/>
  <c r="Z23" i="56" s="1"/>
  <c r="AH22" i="56" l="1" a="1"/>
  <c r="AH22" i="56" s="1"/>
  <c r="AH23" i="56" s="1" a="1"/>
  <c r="AH23" i="56" s="1"/>
  <c r="AC23" i="56"/>
  <c r="AA23" i="56"/>
  <c r="Z24" i="56" a="1"/>
  <c r="Z24" i="56" s="1"/>
  <c r="Z25" i="56" s="1" a="1"/>
  <c r="Z25" i="56" s="1"/>
  <c r="AC22" i="56"/>
  <c r="AA22" i="56"/>
  <c r="AB21" i="56"/>
  <c r="AD23" i="56" a="1"/>
  <c r="AD23" i="56" s="1"/>
  <c r="AD24" i="56" s="1" a="1"/>
  <c r="AD24" i="56" s="1"/>
  <c r="AD25" i="56" s="1" a="1"/>
  <c r="AD25" i="56" s="1"/>
  <c r="M34" i="55"/>
  <c r="J35" i="55"/>
  <c r="W29" i="56"/>
  <c r="Y29" i="56"/>
  <c r="V30" i="56" a="1"/>
  <c r="V30" i="56" s="1"/>
  <c r="AG22" i="56"/>
  <c r="AE22" i="56"/>
  <c r="T11" i="55"/>
  <c r="AJ20" i="56"/>
  <c r="AK21" i="56"/>
  <c r="AI21" i="56"/>
  <c r="AG21" i="56"/>
  <c r="AE21" i="56"/>
  <c r="AF21" i="56" s="1"/>
  <c r="AE20" i="56"/>
  <c r="AG20" i="56"/>
  <c r="X28" i="56"/>
  <c r="AI22" i="56" l="1"/>
  <c r="AK22" i="56"/>
  <c r="AH24" i="56" a="1"/>
  <c r="AH24" i="56" s="1"/>
  <c r="AK24" i="56" s="1"/>
  <c r="AK23" i="56"/>
  <c r="AI23" i="56"/>
  <c r="AB23" i="56"/>
  <c r="AG24" i="56"/>
  <c r="AE24" i="56"/>
  <c r="Y30" i="56"/>
  <c r="W30" i="56"/>
  <c r="V31" i="56" a="1"/>
  <c r="V31" i="56" s="1"/>
  <c r="AC24" i="56"/>
  <c r="AA24" i="56"/>
  <c r="Z26" i="56" a="1"/>
  <c r="Z26" i="56" s="1"/>
  <c r="AF20" i="56"/>
  <c r="AG23" i="56"/>
  <c r="AE23" i="56"/>
  <c r="AG25" i="56"/>
  <c r="AE25" i="56"/>
  <c r="M35" i="55"/>
  <c r="J36" i="55"/>
  <c r="AC25" i="56"/>
  <c r="AA25" i="56"/>
  <c r="AJ21" i="56"/>
  <c r="AF22" i="56"/>
  <c r="X29" i="56"/>
  <c r="AB22" i="56"/>
  <c r="AD26" i="56" a="1"/>
  <c r="AD26" i="56" s="1"/>
  <c r="AD27" i="56" s="1" a="1"/>
  <c r="AD27" i="56" s="1"/>
  <c r="AJ22" i="56" l="1"/>
  <c r="AH25" i="56" a="1"/>
  <c r="AH25" i="56" s="1"/>
  <c r="AK25" i="56" s="1"/>
  <c r="AF23" i="56"/>
  <c r="AJ23" i="56"/>
  <c r="AB25" i="56"/>
  <c r="X30" i="56"/>
  <c r="AI24" i="56"/>
  <c r="AJ24" i="56" s="1"/>
  <c r="AF24" i="56"/>
  <c r="AE27" i="56"/>
  <c r="AG27" i="56"/>
  <c r="AD28" i="56" a="1"/>
  <c r="AD28" i="56" s="1"/>
  <c r="AF25" i="56"/>
  <c r="AC26" i="56"/>
  <c r="AA26" i="56"/>
  <c r="Z27" i="56" a="1"/>
  <c r="Z27" i="56" s="1"/>
  <c r="Y31" i="56"/>
  <c r="W31" i="56"/>
  <c r="V32" i="56" a="1"/>
  <c r="V32" i="56" s="1"/>
  <c r="AE26" i="56"/>
  <c r="AG26" i="56"/>
  <c r="M36" i="55"/>
  <c r="J37" i="55"/>
  <c r="AI25" i="56"/>
  <c r="AB24" i="56"/>
  <c r="X31" i="56" l="1"/>
  <c r="AH26" i="56" a="1"/>
  <c r="AH26" i="56" s="1"/>
  <c r="AH27" i="56" s="1" a="1"/>
  <c r="AH27" i="56" s="1"/>
  <c r="AB26" i="56"/>
  <c r="W32" i="56"/>
  <c r="Y32" i="56"/>
  <c r="V33" i="56" a="1"/>
  <c r="V33" i="56" s="1"/>
  <c r="AG28" i="56"/>
  <c r="AE28" i="56"/>
  <c r="AA27" i="56"/>
  <c r="AC27" i="56"/>
  <c r="Z28" i="56" a="1"/>
  <c r="Z28" i="56" s="1"/>
  <c r="AJ25" i="56"/>
  <c r="AD29" i="56" a="1"/>
  <c r="AD29" i="56" s="1"/>
  <c r="AK26" i="56"/>
  <c r="AI26" i="56"/>
  <c r="M37" i="55"/>
  <c r="J38" i="55"/>
  <c r="AF26" i="56"/>
  <c r="AF27" i="56"/>
  <c r="AJ26" i="56" l="1"/>
  <c r="AK27" i="56"/>
  <c r="AI27" i="56"/>
  <c r="AH28" i="56" a="1"/>
  <c r="AH28" i="56" s="1"/>
  <c r="W33" i="56"/>
  <c r="Y33" i="56"/>
  <c r="V34" i="56" a="1"/>
  <c r="V34" i="56" s="1"/>
  <c r="AA28" i="56"/>
  <c r="AC28" i="56"/>
  <c r="Z29" i="56" a="1"/>
  <c r="Z29" i="56" s="1"/>
  <c r="M38" i="55"/>
  <c r="J39" i="55"/>
  <c r="AB27" i="56"/>
  <c r="AG29" i="56"/>
  <c r="AE29" i="56"/>
  <c r="AF29" i="56" s="1"/>
  <c r="AD30" i="56" a="1"/>
  <c r="AD30" i="56" s="1"/>
  <c r="AF28" i="56"/>
  <c r="X32" i="56"/>
  <c r="AJ27" i="56" l="1"/>
  <c r="Y34" i="56"/>
  <c r="W34" i="56"/>
  <c r="V35" i="56" a="1"/>
  <c r="V35" i="56" s="1"/>
  <c r="AC29" i="56"/>
  <c r="AA29" i="56"/>
  <c r="Z30" i="56" a="1"/>
  <c r="Z30" i="56" s="1"/>
  <c r="AI28" i="56"/>
  <c r="AK28" i="56"/>
  <c r="AH29" i="56" a="1"/>
  <c r="AH29" i="56" s="1"/>
  <c r="M39" i="55"/>
  <c r="J40" i="55"/>
  <c r="X33" i="56"/>
  <c r="AE30" i="56"/>
  <c r="AG30" i="56"/>
  <c r="AD31" i="56" a="1"/>
  <c r="AD31" i="56" s="1"/>
  <c r="AB28" i="56"/>
  <c r="X34" i="56" l="1"/>
  <c r="M40" i="55"/>
  <c r="J41" i="55"/>
  <c r="AJ28" i="56"/>
  <c r="Y35" i="56"/>
  <c r="W35" i="56"/>
  <c r="V36" i="56" a="1"/>
  <c r="V36" i="56" s="1"/>
  <c r="AF30" i="56"/>
  <c r="AC30" i="56"/>
  <c r="AA30" i="56"/>
  <c r="Z31" i="56" a="1"/>
  <c r="Z31" i="56" s="1"/>
  <c r="AE31" i="56"/>
  <c r="AG31" i="56"/>
  <c r="AD32" i="56" a="1"/>
  <c r="AD32" i="56" s="1"/>
  <c r="AI29" i="56"/>
  <c r="AK29" i="56"/>
  <c r="AH30" i="56" a="1"/>
  <c r="AH30" i="56" s="1"/>
  <c r="AB29" i="56"/>
  <c r="AF31" i="56" l="1"/>
  <c r="AB30" i="56"/>
  <c r="AA31" i="56"/>
  <c r="AC31" i="56"/>
  <c r="Z32" i="56" a="1"/>
  <c r="Z32" i="56" s="1"/>
  <c r="W36" i="56"/>
  <c r="Y36" i="56"/>
  <c r="V37" i="56" a="1"/>
  <c r="V37" i="56" s="1"/>
  <c r="M41" i="55"/>
  <c r="J42" i="55"/>
  <c r="AJ29" i="56"/>
  <c r="X35" i="56"/>
  <c r="AI30" i="56"/>
  <c r="AK30" i="56"/>
  <c r="AH31" i="56" a="1"/>
  <c r="AH31" i="56" s="1"/>
  <c r="AG32" i="56"/>
  <c r="AE32" i="56"/>
  <c r="AD33" i="56" a="1"/>
  <c r="AD33" i="56" s="1"/>
  <c r="AF32" i="56" l="1"/>
  <c r="X36" i="56"/>
  <c r="M42" i="55"/>
  <c r="J43" i="55"/>
  <c r="AK31" i="56"/>
  <c r="AI31" i="56"/>
  <c r="AH32" i="56" a="1"/>
  <c r="AH32" i="56" s="1"/>
  <c r="AA32" i="56"/>
  <c r="AC32" i="56"/>
  <c r="Z33" i="56" a="1"/>
  <c r="Z33" i="56" s="1"/>
  <c r="W37" i="56"/>
  <c r="X37" i="56" s="1"/>
  <c r="Y37" i="56"/>
  <c r="V38" i="56" a="1"/>
  <c r="V38" i="56" s="1"/>
  <c r="AG33" i="56"/>
  <c r="AE33" i="56"/>
  <c r="AD34" i="56" a="1"/>
  <c r="AD34" i="56" s="1"/>
  <c r="AJ30" i="56"/>
  <c r="AB31" i="56"/>
  <c r="AJ31" i="56" l="1"/>
  <c r="AC33" i="56"/>
  <c r="AA33" i="56"/>
  <c r="Z34" i="56" a="1"/>
  <c r="Z34" i="56" s="1"/>
  <c r="Y38" i="56"/>
  <c r="W38" i="56"/>
  <c r="V39" i="56" a="1"/>
  <c r="V39" i="56" s="1"/>
  <c r="V40" i="56" s="1" a="1"/>
  <c r="V40" i="56" s="1"/>
  <c r="V41" i="56" s="1" a="1"/>
  <c r="V41" i="56" s="1"/>
  <c r="AE34" i="56"/>
  <c r="AG34" i="56"/>
  <c r="AD35" i="56" a="1"/>
  <c r="AD35" i="56" s="1"/>
  <c r="AB32" i="56"/>
  <c r="M43" i="55"/>
  <c r="J44" i="55"/>
  <c r="AF33" i="56"/>
  <c r="AK32" i="56"/>
  <c r="AI32" i="56"/>
  <c r="AH33" i="56" a="1"/>
  <c r="AH33" i="56" s="1"/>
  <c r="AB33" i="56" l="1"/>
  <c r="AI33" i="56"/>
  <c r="AK33" i="56"/>
  <c r="AH34" i="56" a="1"/>
  <c r="AH34" i="56" s="1"/>
  <c r="M44" i="55"/>
  <c r="J45" i="55"/>
  <c r="AJ32" i="56"/>
  <c r="AF34" i="56"/>
  <c r="AC34" i="56"/>
  <c r="AA34" i="56"/>
  <c r="Z35" i="56" a="1"/>
  <c r="Z35" i="56" s="1"/>
  <c r="W41" i="56"/>
  <c r="Y41" i="56"/>
  <c r="AE35" i="56"/>
  <c r="AG35" i="56"/>
  <c r="AD36" i="56" a="1"/>
  <c r="AD36" i="56" s="1"/>
  <c r="X38" i="56"/>
  <c r="X41" i="56" l="1"/>
  <c r="X15" i="56" s="1"/>
  <c r="W15" i="56"/>
  <c r="AI34" i="56"/>
  <c r="AK34" i="56"/>
  <c r="AH35" i="56" a="1"/>
  <c r="AH35" i="56" s="1"/>
  <c r="AA35" i="56"/>
  <c r="AC35" i="56"/>
  <c r="Z36" i="56" a="1"/>
  <c r="Z36" i="56" s="1"/>
  <c r="AG36" i="56"/>
  <c r="AE36" i="56"/>
  <c r="AD37" i="56" a="1"/>
  <c r="AD37" i="56" s="1"/>
  <c r="AF35" i="56"/>
  <c r="AB34" i="56"/>
  <c r="M45" i="55"/>
  <c r="J8" i="55"/>
  <c r="AJ33" i="56"/>
  <c r="Y15" i="56" l="1"/>
  <c r="AA36" i="56"/>
  <c r="AC36" i="56"/>
  <c r="Z37" i="56" a="1"/>
  <c r="Z37" i="56" s="1"/>
  <c r="K8" i="55"/>
  <c r="T6" i="55" s="1"/>
  <c r="S6" i="55"/>
  <c r="S11" i="55" s="1"/>
  <c r="R12" i="55" s="1"/>
  <c r="AG37" i="56"/>
  <c r="AE37" i="56"/>
  <c r="AF37" i="56" s="1"/>
  <c r="AD38" i="56" a="1"/>
  <c r="AD38" i="56" s="1"/>
  <c r="AJ34" i="56"/>
  <c r="AF36" i="56"/>
  <c r="AB35" i="56"/>
  <c r="AK35" i="56"/>
  <c r="AI35" i="56"/>
  <c r="AH36" i="56" a="1"/>
  <c r="AH36" i="56" s="1"/>
  <c r="AC37" i="56" l="1"/>
  <c r="AA37" i="56"/>
  <c r="Z38" i="56" a="1"/>
  <c r="Z38" i="56" s="1"/>
  <c r="AK36" i="56"/>
  <c r="AI36" i="56"/>
  <c r="AH37" i="56" a="1"/>
  <c r="AH37" i="56" s="1"/>
  <c r="AJ35" i="56"/>
  <c r="AE38" i="56"/>
  <c r="AG38" i="56"/>
  <c r="AD41" i="56" a="1"/>
  <c r="AD41" i="56" s="1"/>
  <c r="AB36" i="56"/>
  <c r="AJ36" i="56" l="1"/>
  <c r="AB37" i="56"/>
  <c r="AI37" i="56"/>
  <c r="AK37" i="56"/>
  <c r="AH38" i="56" a="1"/>
  <c r="AH38" i="56" s="1"/>
  <c r="AF38" i="56"/>
  <c r="AG41" i="56"/>
  <c r="AE41" i="56"/>
  <c r="AC38" i="56"/>
  <c r="AA38" i="56"/>
  <c r="Z41" i="56" a="1"/>
  <c r="Z41" i="56" s="1"/>
  <c r="AB38" i="56" l="1"/>
  <c r="AI38" i="56"/>
  <c r="AK38" i="56"/>
  <c r="AH41" i="56" a="1"/>
  <c r="AH41" i="56" s="1"/>
  <c r="AF41" i="56"/>
  <c r="AF15" i="56" s="1"/>
  <c r="AE15" i="56"/>
  <c r="AA41" i="56"/>
  <c r="AC41" i="56"/>
  <c r="AJ37" i="56"/>
  <c r="AG15" i="56" l="1"/>
  <c r="AB41" i="56"/>
  <c r="AB15" i="56" s="1"/>
  <c r="AA15" i="56"/>
  <c r="AK41" i="56"/>
  <c r="AI41" i="56"/>
  <c r="AJ38" i="56"/>
  <c r="AC15" i="56" l="1"/>
  <c r="AJ41" i="56"/>
  <c r="AJ15" i="56" s="1"/>
  <c r="AI15" i="56"/>
  <c r="AK15" i="56" l="1"/>
  <c r="H47" i="35"/>
  <c r="D152"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Rozkrut Paweł</author>
  </authors>
  <commentList>
    <comment ref="C14" authorId="0" shapeId="0" xr:uid="{8B1A38B4-6B87-41CD-823C-C5B17CBCA646}">
      <text>
        <r>
          <rPr>
            <sz val="9"/>
            <color indexed="81"/>
            <rFont val="Tahoma"/>
            <family val="2"/>
            <charset val="238"/>
          </rPr>
          <t>opening balance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Rozkrut Paweł</author>
  </authors>
  <commentList>
    <comment ref="P16" authorId="0" shapeId="0" xr:uid="{27B5DAB1-9E7C-4E4D-BA65-2D24DE6AF93B}">
      <text>
        <r>
          <rPr>
            <sz val="9"/>
            <color indexed="81"/>
            <rFont val="Tahoma"/>
            <family val="2"/>
            <charset val="238"/>
          </rPr>
          <t>This column calculates number of rows it takes to make sure total purchased quantity is greater than cumulative consumption. Calculation starts from row 16. In other words it tells us how many purchase line items in column D we need to add up so their total quantity exceeds cumulative quantity in column J.
To make it more fun this calculation is done considering index (SKU) given in column I.
SEE SHEET 'COLUMN Q' WHICH EXPLAINS THIS CRAZY FORMULA.</t>
        </r>
      </text>
    </comment>
    <comment ref="Q16" authorId="0" shapeId="0" xr:uid="{B1B08213-A822-4ED5-92C7-625A85684D60}">
      <text>
        <r>
          <rPr>
            <sz val="9"/>
            <color indexed="81"/>
            <rFont val="Tahoma"/>
            <family val="2"/>
            <charset val="238"/>
          </rPr>
          <t>Calculate total value of all purchases, that is multiply quantities times their unit prices HOWEVER this additional condition
--IF(OFFSET(B$13;;;AB17+1)=I17;1;0)
guarantees only relevant SKUs are treated with quantity-price multiplier. 'Relevant' means pride is multiplied by quantity only for particular SKU.
This column uses value rrom column Q which tells us what height of range we need to analyze. Hence we use OFFSET formula here.</t>
        </r>
      </text>
    </comment>
    <comment ref="R16" authorId="0" shapeId="0" xr:uid="{AF6BCE95-E90B-4BFB-96AE-83C5EC4430EA}">
      <text>
        <r>
          <rPr>
            <sz val="9"/>
            <color indexed="81"/>
            <rFont val="Tahoma"/>
            <family val="2"/>
            <charset val="238"/>
          </rPr>
          <t>Column R covers purchase range that either exceeds or (at best) is equal to total consumption. In case calculated purchase quantity exceeds quantity used/consumed we have to subtrack this excessive part. Clearly this excessive part lies in the last row.</t>
        </r>
      </text>
    </comment>
    <comment ref="T16" authorId="0" shapeId="0" xr:uid="{5DE8C78F-3664-44A3-B567-C085FD326C09}">
      <text>
        <r>
          <rPr>
            <sz val="9"/>
            <color indexed="81"/>
            <rFont val="Tahoma"/>
            <family val="2"/>
            <charset val="238"/>
          </rPr>
          <t>Here we just check if consumption exceeds purchase. If this happens then total value consumed cannot exceed total value purchased.
Additionally we check if consumption of non- existent (not purchased) SKU is calculated. For such errors 0 value is calculated.</t>
        </r>
      </text>
    </comment>
  </commentList>
</comments>
</file>

<file path=xl/sharedStrings.xml><?xml version="1.0" encoding="utf-8"?>
<sst xmlns="http://schemas.openxmlformats.org/spreadsheetml/2006/main" count="844" uniqueCount="463">
  <si>
    <t>محاسب قانوني وخبير ضرائب</t>
  </si>
  <si>
    <t>عضو جمعية الضرائب المصرية</t>
  </si>
  <si>
    <t>مدونة محمود حموده</t>
  </si>
  <si>
    <t>يمكنك تصفح هذا الدليل ومتابعة تحديثاته للحصول بشكل منظم علي كافة شروحات مدونة محمود حموده .... ايضا يمكنك مراسلتلي والتواصل معي لحل اي من المشكلات العملية التي تواجه في البرمجيات المحاسبية كذلك اتشرف بتقديم الاستشارات في مجال تصميم وتطوير الانظمة المحاسبية وانظمة التكاليف وتطبيق البرمجيات الحديثة والاستشارات المالية والضريبية والتدريبية</t>
  </si>
  <si>
    <t>محلل نظم</t>
  </si>
  <si>
    <t>محمود أحمد حموده</t>
  </si>
  <si>
    <t>للتواصل 01282484869</t>
  </si>
  <si>
    <t>Joined May 24, 2012</t>
  </si>
  <si>
    <t>تم تنفيذ الدليل صباح الجمعة 2 مايو 2014</t>
  </si>
  <si>
    <t>لضمان تحميل اخر تحديث تابع المدونة</t>
  </si>
  <si>
    <t>م</t>
  </si>
  <si>
    <t>تاريخ النشر</t>
  </si>
  <si>
    <t>موضوع الدرس</t>
  </si>
  <si>
    <t>شرح برنامج إكسل محاسب المبيعات</t>
  </si>
  <si>
    <t>شيت اكسل متقدم لتسجيل المبيعات وعرض التقارير</t>
  </si>
  <si>
    <t>:- شرح دالة الجمع الشرطي Sumif</t>
  </si>
  <si>
    <t>جمع نطاق من القيم علي اساس شرط معين نقوم بتحديده</t>
  </si>
  <si>
    <t>شرح دالة الجمع الشرطي المتعدد Sumifs</t>
  </si>
  <si>
    <t>تسخدم في جمع نطاق محدد من القيم وفقا لعدة مراجع من البيانات يتم تحديد كل منها علي حدي</t>
  </si>
  <si>
    <t>إكسل محاسب المبيعات النسخة المطورة</t>
  </si>
  <si>
    <t>النسخة المطورة من إكسل محاسب المبيعات  بواجهات برمجية</t>
  </si>
  <si>
    <t>دالة البحث الرأسي في الإكسل VlookUp</t>
  </si>
  <si>
    <t>نشرح دالة البحث  Vlookup   وهي من دوال البحث في الإكسل</t>
  </si>
  <si>
    <t>شرح تصميم دورة دفترية علي الإكسل</t>
  </si>
  <si>
    <t>كيفية تصميم دورة دفترية بسيطة 
علي الإكسل مع عرض بعض مهارات الإكسل</t>
  </si>
  <si>
    <t>شرح دوال إكسل لتعريف وحدتين إدخال للصنف</t>
  </si>
  <si>
    <t>كيفية تعريف وحدتين ادخال للصنف 
عن طريق دوال الإكسل 
INT   MOD</t>
  </si>
  <si>
    <t>كيفية تصميم شاشة رئيسية علي الإكسل</t>
  </si>
  <si>
    <t>تصميم صفحة رئيسية بشيت الإكسل الخاص بك تحوي دليل لكامل الشيت</t>
  </si>
  <si>
    <t>:- شرح دالتي MATCH &amp; INDEX</t>
  </si>
  <si>
    <t>دوال 
MATCH &amp; INDEX
بتطوير طريقة لاستخدامهما في البحث الرأسي عن القيم</t>
  </si>
  <si>
    <t>تصميم تقريرعلي الإكسل باستعلام وفقا لفترة محددة</t>
  </si>
  <si>
    <t>استخدام دوال شرطية ودالة الجمع الشرطي
في تنفيذ تقرير وفقا لتواريخ محددة يستعلم عن المدخلات والبيانات 
وهي الفكرة التي يمكن بواسطتا الاستعلام عن القوائم المالية ضمن فترة محددة</t>
  </si>
  <si>
    <t>كيفية البحث عن صورة علي الإكسل</t>
  </si>
  <si>
    <t>باستخدام مهارات البحث بالدوال وادراج كائنات برمجية 
وتعريف اسم لنطاق محدد من الخلايا</t>
  </si>
  <si>
    <t>الدمج والفصل والاستبدال في الإكسل</t>
  </si>
  <si>
    <t>دمج الكلمات أو الرموز والحروف من عدة خلايا في خلية واحدة 
ثم مهارات فصل نطاق معين من خلية لعدة خلايا 
وكذلك مهاراة استبدال نص معين من خلية يتم تحديدة بنص اخر</t>
  </si>
  <si>
    <t>حسابات التصنيع والتكاليف علي الاكسل</t>
  </si>
  <si>
    <t>دورة محاسبية مبسطة لشركة صناعية 
تشمل تعريف منتجات نهائية ونسب تكوينها من المدخلات الخام 
وكذلك تقبل حركتي مبيعات ومشتريات كما تعرض 
تقارير للمخازن الخامات والإنتاج التام 
ويقبل التطبيق حركة نقدية ويقدم يومية تحليلة للصندوق</t>
  </si>
  <si>
    <t>اكسل محاسب المبيعات .. حل مشكلة عملية</t>
  </si>
  <si>
    <t>ظهور رسالة خطأ اثناء التشغيل 
Run Time Error 
عند تعبئة جدول الأصناف وتعريف الوحدالت الفرعية ولرئيسية 
وفي التالي فيدو تفصيلي لمعالجة الخطا بعد 
شرحة والوقوف علي آثارة</t>
  </si>
  <si>
    <t>AND - OR مدونة محمود حموده: شرح دالتي</t>
  </si>
  <si>
    <t>شرح لدالتي الشرط
ِAND - OR</t>
  </si>
  <si>
    <t>شرح تصميم يومية مخازن علي الاكسل</t>
  </si>
  <si>
    <t>تحليل لبرنامج اكسل يومية المخازن 
وشرح كيفية تصميم كل مرحلة تشغيلية في التطبيق 
مع الاشارة لكل المهارات الفنية المستخدمة في تنفيذه</t>
  </si>
  <si>
    <t>شرح تصميم كشف حساب علي الاكسل</t>
  </si>
  <si>
    <t xml:space="preserve">المهارات اللازمة لتصميم كشف حساب علي الاكسل </t>
  </si>
  <si>
    <t>حالة عملية للتنسيق الشرطي</t>
  </si>
  <si>
    <t xml:space="preserve">مهارة التنسيق الشرطي المرتبط بنتيجة معادلة 
بحيث يتم تغير لون الخلية وفقا لنتيجة المعادلة </t>
  </si>
  <si>
    <t>حالة عملية لتنفيذ دالة الشرط IFفي تحديد نسب الخصم</t>
  </si>
  <si>
    <t>تنفيذ استعلام وفقا لطبيعة التعامل وقيمته وتحديد نسبة الخصم الضريبي ايضا لتنفيذ دوال وصيغ شرائح العمولة في المبيعات أو الخصومات لكبار العملاء وفقا لمستويبات مسحوباتهم</t>
  </si>
  <si>
    <t>حالة عملية للاحصاء الشرطي في الاكسل</t>
  </si>
  <si>
    <t xml:space="preserve">نشرح حالة عملية للاحصاء الشرطي في الاكسل من خلال دوال 
COUNT/
COUNTIF/
FIND
الحالة يمكن الاستفادة منها في عمليات تحليل 
والتعامل مع بيانات المخازن بالاكواد والباركود </t>
  </si>
  <si>
    <t>تجهيز قائمة منسدلة بين اكثر من شيت</t>
  </si>
  <si>
    <t>نشرح حالة عملية لمشكلة في اوفيس 2007 والاصدارات السابقة له 
عند تصميم القائمة المنسدلة 
Validation List</t>
  </si>
  <si>
    <t>شروحات مدونة محمود حموده تحليل اهم البرامج المحاسبية</t>
  </si>
  <si>
    <t>شرح كيفية التشفير في الاكسل</t>
  </si>
  <si>
    <t xml:space="preserve">مهارات التشفير الاكسل 
وكيف يمكن الاستفادة الي ابعد الحدود من هذه الأداة </t>
  </si>
  <si>
    <t>ادارة البيانات في الاكسل 1</t>
  </si>
  <si>
    <t xml:space="preserve">إزالة التكرار 
وهي الحرفية التي قد تفيدك في تقليس عدد ضخم من البيانات المتكررة الي اقل حد 
تمهيدا لمعالجة هذه البيانات بأي من الأدوات الحسابية </t>
  </si>
  <si>
    <t>إدارة البيانات في الإكسل"2"ـ الفلتر</t>
  </si>
  <si>
    <t xml:space="preserve">الفلتر 
Filter
كأحد الأدوات المهمة في إدارة البيانات وفرزها والانتقاء منها 
وفقا لمرجعية الفلترة 
نعرض خصائص الفلتر بشكل عام 
وبالطبع حالة عملية لكيفية الأستفادة منه في تدقيق ومراجعة البيانات </t>
  </si>
  <si>
    <t>إدارة البيانات في الإكسل"3"ـ الفرز</t>
  </si>
  <si>
    <t xml:space="preserve">الفرز 
Sort
كأحد الأدوات المهمة في إدارة البيانات وفرزها وترتيبها وفقا لمستويات
تتميز هذه الادة بقدرتها علي إدارة بيانات الجداول بحيث يتم ترتيبها وفقا لمرجعية محددة 
يمكن تحديد اكثر من مرجعية للترتيب </t>
  </si>
  <si>
    <t>كيفية البحث عن الفواتير المفقودة في سيريال مكتمل</t>
  </si>
  <si>
    <t>لكيفية البحث ومعرفة الفواتير المفقودة من سيريال مكتمل 
وهي المهارة التي تفيد في مراجعة استلام مستندات مسلسله ومعرفة المفقود من تسلسلها</t>
  </si>
  <si>
    <t>اساسيات الاكسل 1</t>
  </si>
  <si>
    <t>شرح اساسيات الاكسل للمبتدئيين</t>
  </si>
  <si>
    <t>حالة عملية لترحيل البيانات وفقا لشرط</t>
  </si>
  <si>
    <t>تصميم تقرير لمتابعة المبيعات 
او تقرير لتتبع انحرافات المخزون</t>
  </si>
  <si>
    <t>حالة عملية لترحيل البيانات وفقا لشرط 2</t>
  </si>
  <si>
    <t xml:space="preserve"> تعاون مشترك مع المبدع / محمد جوده </t>
  </si>
  <si>
    <t>حالة عملية لترحيل البيانات وفقا لشرط 3</t>
  </si>
  <si>
    <t>مراجعة تغير اسعار الاصناف</t>
  </si>
  <si>
    <t>التحقق من تغيرات اسعار الاصناف لحجم كبير من البيانات خلال فترة </t>
  </si>
  <si>
    <t>دالة التفقيط في الاكسل</t>
  </si>
  <si>
    <t>كيفية تركيب ماكرو تفقيط الارقام في شيت الاكسل </t>
  </si>
  <si>
    <t>ترحيل البيانات غير المتكررة تلقائيا</t>
  </si>
  <si>
    <t>ترحيل البيانات الغير متكررة ( الفريدة) تلقائيا
وهي المهارة التي يمكن اداؤها يدويا بأداة إدارة البيانات " ازالة المتكرر"</t>
  </si>
  <si>
    <t>مراجعة تغير اسعار الاصناف 2</t>
  </si>
  <si>
    <t>عمل ارتباط تشعبي بطريقة متقدمة</t>
  </si>
  <si>
    <t xml:space="preserve">تنفيذ 
رابط انتقال تشعبي متغير وفقا لمتغيرات محددة او معرفة بدوال
الابداع في هذه التقنية هي قدرتها علي تغير رابط الانتقال وفقا للمتغيرات في ذات الخلية </t>
  </si>
  <si>
    <t>تعلم مهارات الطباعة في الاكسل</t>
  </si>
  <si>
    <t xml:space="preserve">مهارات الطباعة في الاكسل 
وتحديد الحجم الامثل للبيانات المطبوعة علي الصفحة
تحديد نطاق الطباعة- اضافة تذيل للصفحات </t>
  </si>
  <si>
    <t>كيفية حفظ الماكرو علي اكسل 2007</t>
  </si>
  <si>
    <t>كيفية حفظ الماكرو علي اكسل اصدارة 2007</t>
  </si>
  <si>
    <t>كيفية تصميم التقاير لاستخلاص المعلومات من بيانات في الاكسل</t>
  </si>
  <si>
    <t xml:space="preserve">التعامل مع البيانات في الاكسل بغرض تصميم
واستخلاص التقارير الحرفية التي تم فيها التعرض لدوال 
SUMIF /
SUMIFS
وتقنية 
PIVOTTABLE </t>
  </si>
  <si>
    <t>مراجعة حركة الاصناف بالمخازن "كرت الصنف"ـ</t>
  </si>
  <si>
    <t>فكرة جيده لمراجعة حركة المبيعات والمشتريات والحصول علي كرت صنف</t>
  </si>
  <si>
    <t>تصميم كشف حساب متقدم علي الاكسل</t>
  </si>
  <si>
    <t>كيفية تصميم كشف حساب متقدم علي الاكسل 
* يستدعي البيانات تلقائيا من جداول التحليل
* يعرض الارصدة وفقا لفترة تحددها بنفسك</t>
  </si>
  <si>
    <t>استخدام قاعدة الشرط في تقسيم الشرائح</t>
  </si>
  <si>
    <t>حالة عملية لاستخدام دالة الشرط IF في تقسيم المدخلات الي شرائح</t>
  </si>
  <si>
    <t>كيفية تنسيق المخاطبات الرسمية علي برنامج الوورد</t>
  </si>
  <si>
    <t>كيفية تنسيق المخاطبات الرسمية
نشرح كيفية تنسيق مخاطبة رسمية لمأمورية الضرائب (طعن علي نموذج19)</t>
  </si>
  <si>
    <t>تحديد البيانات المكررة واستخلاصها</t>
  </si>
  <si>
    <t>كيفية استخلاص البيانات المكررة وتحديدها بدقة ""
وهي الحرفية التي في واقعنا المحاسبي العملي تفيدنا في حالات كثيرة مثلا :- 
1- معرفة التواريخ التي بلغ فيها سعر الصرف مبلغ معين 
2- اعداد تقارير بتحديد اسماء مناديب البيع لكل صنف والعكس 
3-......</t>
  </si>
  <si>
    <t>كيفية عرض القوائم المالية في البرامج المحاسبية والتطبيق علي الإكسل</t>
  </si>
  <si>
    <t>عرض القوائم المالية في البرامج المحاسبية
من خلال دراسة فكرة تحديد فترة عرض للتقارير المالية 
علي اشهر البرامج المحاسبية وكيفية تطبيقها محاسبيا وبرمجيا علي الاكسل
في هذا الفيديو تم تناول البرمجيات المحاسبية التالية 
شام -- GunCash - الأصيل الذهبي - QuickBooks</t>
  </si>
  <si>
    <t>كيفية كتابة الارقام والتقارير المالية علي برنامج الورد</t>
  </si>
  <si>
    <t>كيفية كتابة الارقام والميزانيات علي برنامج الورد</t>
  </si>
  <si>
    <t>ترحيل بيانات دفتر اليومية الي كشوف الحساب علي الاكسل</t>
  </si>
  <si>
    <t>كيفية ترحيل بيانات دفتر اليومية الي اليوميات المساعدة وكشوف الحساب
نقل كامل لكافة البيانات وليس من خلال الجمع الشرطي
SMALL -- COUNTIF -- IF -- Array Formula</t>
  </si>
  <si>
    <t>**</t>
  </si>
  <si>
    <t>معادلة حساب الضريبة علي الاكسل وفقا للقانون 11 لسنة 2013</t>
  </si>
  <si>
    <t>تحليل تنفيذ معادلة علي الاكسل لحساب الضريبة علي دخل الاشخاص الطبيعيين وفقا لحكم المادة 8 من القانون 91 لسنة 2005 المعدلة بالقانون 11 لسنة 2013 </t>
  </si>
  <si>
    <t>حالة عملية لإستقصاء اخر سعر شراء</t>
  </si>
  <si>
    <t>لإستقصاء اخر سعر شراء
في هذه الحالة نستخدم دوال 
Hlookup- Large- If- Row - IfError</t>
  </si>
  <si>
    <t>مقدمة دروسة مدونة محمود حموده الجديدة</t>
  </si>
  <si>
    <t>ترقيم دفاتر الايصالات والفواتير تلقائيا في الاكسل</t>
  </si>
  <si>
    <t>نشرح كيفية ترقيم دفاتر المستندات ( فواتير،ايصالات ،..... ) 
بشكل تلقائي بعدكل عدد معين وفقا للمدخلات المحددة بالادارة المالية للمنشأة
ROWS -- ROUNDDOWN -- MOD -- Conditional Format</t>
  </si>
  <si>
    <t>القائمة المنسدلة في الاكسل بين اكثر من شيت وبشكل مطاطي للصفوف وللاعمدة</t>
  </si>
  <si>
    <t>كيفية تصميم القائمة المنسدلة وكيفية تصميمها بشكل احترافي علي الاكسل 
لتستجيب بشكل مطاطي لتغير نطاق مصدر القائمة 
وكذلك تنفيذها بحيث يكون المصدر اعمدة او صفوف 
واخيرا تنفيذها بحيث تستجيب لمصادر من شيت اخر</t>
  </si>
  <si>
    <t>شرح برنامج اكسل محاسب الاستيراد واهم مستندات الرسائل الاستيرادية والجمارك</t>
  </si>
  <si>
    <t xml:space="preserve">نموذج تكاليف لحساب التكاليف الاستيرادية لكل رسالة 
ويسمح بارشفة النماذج في شكل مستقل او عرض تقرير اجمالي المشتريات الخارجية 
كما يوفر معلومات عن هامش ربح كل رسالة والقيمة المضافة لاغراض حساب ضريبة المبيعات </t>
  </si>
  <si>
    <t>شرح برنامج إكسل محاسب الاستيراد برنامج لحساب التكاليف الاستيرادية</t>
  </si>
  <si>
    <t>استكمال</t>
  </si>
  <si>
    <t>تصميم قائمة منسدلة ديناميكية في الاكسل تستجيب بتغيير بيانات قائمتها المسندلة وفقا لمحتوي خلية معينة</t>
  </si>
  <si>
    <t>تصميم قائمة منسدلة في الاكسل تستجيب بتغيير بيانات القائمة المسنلدة بشكل ديناميكي مرتبط بمحتوي خلية معينة 
المهارات الفرعية 
* القائمة المسندلة 
* تسمية النطاقات ومفهوما ومحدداتها 
*دالة INDIRECT</t>
  </si>
  <si>
    <t>Design errors in Excel sheets 1 _1 (أخطاء التصميم في الإكسل (المعادلات وصياغتها</t>
  </si>
  <si>
    <t>أنواع الأخطاء التي يمكن ان تقابلك في الأكسل من خلال دالة Error.Type بحيث تصبح علي دراية بمسببات كل نوع من أنواع الخطأ كذلك نشرح بعض الملاحظات الهامة علي بعض صيغ الدوال والتي قد تسبب في نتيجة خاطئة إن لم تكن علي دراية به</t>
  </si>
  <si>
    <t>جرد المخازن في الاكسل معالجة تعدد وحدات إدخال وتعبئة الأصناف</t>
  </si>
  <si>
    <t xml:space="preserve">جرد المخازن 
والتعامل مع وحدات الإدخال المتعددة لانصاف تختلف في تعبئتها 
تم استخدام الدوال التالية 
SUMIF / VLOOKUP / INT / MOD </t>
  </si>
  <si>
    <t>Design errors in Excel sheets 2 _ 2 (أخطاء التصميم في الإكسل (اخطاء الحفظ</t>
  </si>
  <si>
    <t>شروحات المشاكل التي يمكن ان تقابلك في تصميم شيت الاكسل 
وهي المهارة الضرورية لاستكمال احترافك في تصميمات الاكسل
وتحديدا نتحدث في هذا الفيديو عن تقنيات الحفظ في الاكسل والمشكلات المرتبطة بها</t>
  </si>
  <si>
    <t>Design errors in Excel sheets 3 _3 (أخطاء التصميم في الإكسل (مشكلات الوزن</t>
  </si>
  <si>
    <t>نتعرض تحديدا لمشكلات الوزن وحجم شيت العمل 
وتعد مشكلة كبر حجم شيت الاكسل مؤثرا للغاية لما تسببة 
من مساحة كبير علي الهارد - بطء في التشغيل واظهار النتائج
وصعوبة في فتح الشيت واحتمالية في فقدان محتوياتة وتلفة</t>
  </si>
  <si>
    <t>تحويل قيود اليومية الفرنسية الي يومية امريكية .. شقلبة البيانات افقيا وراسيا في الاكسل</t>
  </si>
  <si>
    <t xml:space="preserve">نقل وتحويل البيانات أفقيا ورأسيا في الإكسل
في هذا الفيديو نعرض تطوير يواجه قصور أداة اللصق الخاص Transpose في التحويل الافقي والراسي بدون لصق ارتباط بخلية المرجع وذلك من خلال حالة عملية في تحويل قيود اليومية الفرنسية الي إمريكية والتي تتميز بترصيد وقتي لحسابات الاستاذ واظهار الرصيد المرحل والختامي لكل حساب وتفيدك هذه المهارة في :- 
*- القيد الدفتري بالطريقتين الفرنسية والامريكية 
*- التحول من القيد بالطريقة الفرنسية الي الامريكية
*- ادارة البيانات والتحول بها لاي صورة من اي اساس 
*- التعرف علي مهارات التعامل مع المصطلحات التالية في الاكسل
INDEX / MATCH / IF / Paste Special Operation </t>
  </si>
  <si>
    <t>تعدد السياسات السعرية : جمع قيم الفواتير وفقا لبحث دالة الشرط عن الأسعار SUMPRODUCT &amp;IF</t>
  </si>
  <si>
    <t xml:space="preserve">اتقان البحث استخدام دالة الشرط IF كأداة بحثية لاكثر من قيمة 
بحيث تستخدم نتيجة بحثها كمدخل للدالة متعددة المهام Sumproduct 
وفي حالتنا العملية هذه تم استخدام هذه التوليفة لمعالجة تعدد الساياسات السعرية في مبيعات الاصناف </t>
  </si>
  <si>
    <t>طريقة للاحصاء في الاكسل بناء علي شرط بدون استخدام دالة COUNTIF</t>
  </si>
  <si>
    <t>طريقة مختلفة للاحصاء الشرطي بدون استخدام دالة COUNTIF
حالة عملية لاحصاء عدد الخلايا التي تحتوي علي رقم 
من خلال دمج دالتي 
=ISNUMBER(
=SUMPRODUCT(</t>
  </si>
  <si>
    <t>كيفية اظهار كافة النتائج المطابقة للبحث في قائمة منسدلة وليس اول قيمة مطابقة فقط Excel Vlookup</t>
  </si>
  <si>
    <t>مهارة عملية جيدة في التغلب علي قصور دوال البحث في عرض نتائج متعددة
فالمعروف ان دوال البحث في الاكسل VLOOKUP - HLOOKUP - MATCH / INDEX 
واي دالة يمكن الانتفاع بها ايضا في مجال البحث تبحث عن قيمة واحدة فقط وتعرض اول قيمة يمكن ان تجدها مطابقة ولا تعبأ بوجود قيم اخري مطابقة</t>
  </si>
  <si>
    <t>الاستكمال التلقائي للقائمة المنسدلة في الاكسل تصميم قائمة منسدلة تفرزمحتواها وفقا لحروف الخلية</t>
  </si>
  <si>
    <t xml:space="preserve">مهارة متقدمة في تصميم القائمة المنسدلة 
بحيث يتستجيب محتواها للحرف أو الحروف المدخلة في الخلية 
بمعني تقليص بيانات القائمة بما يطابق المدخلات 
وهو ما اعتقدة نصف الطريق في تحقيق طموح 
الاستكمال التلقائي للقائمة المنسدلة في الاكسل 
وفيها تم استخدام الدوال الآتية :- 
OFFEST / INDEX / MATCH / &amp; COUNTIF
المعادلة فكرة احد اعضاء منتدي اوفيسنا </t>
  </si>
  <si>
    <t>تصميم قائمة منسدلة لا تقبل سوي البيانات الرقمية ولا تقبل التكرار في الإكسل</t>
  </si>
  <si>
    <t>مهارة متقدمة في تصميم القائمة المنسدلة 
بحيث تمنع إدخال اي بيانات غير رقمية كما تم تنسيقها شرطيا 
بحيث تعطي تحذير في حالة تكرار المدخلات
Data Validation / Conditional Formatting</t>
  </si>
  <si>
    <t>التنبية علي مواعيد استحقاق الشيكات أو بلوغ حد الطلب للمخازن بالتنسيق الشرطي في الإكسل</t>
  </si>
  <si>
    <t>استخدام التنسيق الشرطي في التنبية علي مواعيد استحقاق الشيكات أو بلوغ حد الطلب للمخازن 
في هذا الفيديو نعرض لحالة عملية في الاكسل يفيد الألمام بها في تصميم إكسلات للتنبية عند مواعيد استحقاق الشيكات أو بلوغ حد الطلب الشرائي لإدارات المخازن وخلافة.........
CONDITIONAL FORMATING</t>
  </si>
  <si>
    <t>استدعاء أخر قيمة في الصف أو العمود بدوال الاكسل</t>
  </si>
  <si>
    <t xml:space="preserve">لاستدعاء أخر قيمة رقمية في الصف أو العمود بدوال الاكسل البسيطة </t>
  </si>
  <si>
    <t>استخلاص بيانات محددة من الجمل بواسطة الدوال في الاكسل</t>
  </si>
  <si>
    <t>نعرض لحالة عملية للتغلب علي مشكلة استخراج بيانات كشف الحساب بنصوص مدمجة بالارقام من خلال فصل الارقام عن النصوص</t>
  </si>
  <si>
    <t>تصميم كشف حساب في الأكسل بمحددات متعددة وصياغة متقدمة لشرط التاريخ</t>
  </si>
  <si>
    <t xml:space="preserve">تصميم تقرير كشف الحساب
بحيث يستجيب لأكثر من محدد 
مع شرح مهارة متقدمة في التعامل مع
المحددات التاريخية 
وكيفية صياغة الشرط الخاص بها 
صياغة متقدمة لدالة الجمع الشرطي المتعدد
كيف يفهم الإكسل النصوص والرموز 
وكيفية دمجهما والاستعانة بهم في صياغة المعادلات
</t>
  </si>
  <si>
    <t>حالة عملية لكيفية صياغة المعادلات متعددة الشروط في الاكسل</t>
  </si>
  <si>
    <t xml:space="preserve">طريقة متقدمة 
لصياغة دوال الشرط في حالات تعدد الشروط </t>
  </si>
  <si>
    <t>كيفية عرض ارقام المستندات في خانة البيان في تقارير الاكسل</t>
  </si>
  <si>
    <t xml:space="preserve">كيف يمكنك تصميم معادلات خانة البيان في كشف الحساب بالصورة التي يمكنها معها عرض كافة بيانات الحركات التي تسببت في تغير الرصيد في كشف الحساب حتي مهما تعددت تلك البيانات </t>
  </si>
  <si>
    <t>المحاسبين تحت التمرين .. مآساة الإستغلال الحقير .. في ظل غياب العدل</t>
  </si>
  <si>
    <t>شرح تصميم دورة دفترية الكترونية لحسابات لشركة تجارية</t>
  </si>
  <si>
    <t xml:space="preserve">شرح تصميم تطبيقات الإكسل
كيفية امساك حسابت مبسطة لشركة تجارية 
من خلال جناحي حسابتها ( المبيعات والمشتريات ) 
ثم نتعرض لمفهوم الرقابة
الكمية بالمخازن والنقدية بالصندوق والعملاء والموردين 
ونعرض لافكار كرت الصنف وكشف الحساب </t>
  </si>
  <si>
    <t>البحث عن أقرب قيمة مطابقة ( أكبر أو أقل وفقا لشرطك) مفيدة في محاسبة التكاليف والمحاسبة الإدارية</t>
  </si>
  <si>
    <t>طريقة مبتكرة للتغلب علي شرط ترتيب النطاق 
، وهو المحدد الواجب تعينه في دوال البحث
بحيث يمكنك البحث عن اقرب قيمة مطابقة لبحثك 
وذلك وفقا للشروط التي تحددها</t>
  </si>
  <si>
    <t>التفكير العكسي في الإكسل - كيفية حساب اصل المبلغ بمعلومية الصافي</t>
  </si>
  <si>
    <t xml:space="preserve">كيفية حساب( الوعاء والضريبة) بمعلومية (صافي الربح بعد الضريبة)
فلسفة التفكير العكسي لبرنامج الإكسل في النواحي المالية 
بمعني تناول النتيجة النهائية وعكس العمليات التشغلية عليها 
للوصول الي أصل المدخلات 
مهارات الإكسل المتقدمة
التفكير العكسي في الإكسل
كيفية حساب( الوعاء والضريبة) بمعلومية (صافي الربح بعد الضريبة)
فلسفة التفكير العكسي لبرنامج الإكسل في النواحي المالية 
بمعني تناول النتيجة النهائية وعكس العمليات التشغلية عليها 
للوصول الي أصل المدخلات </t>
  </si>
  <si>
    <t>مراجعة اهلاك الاصول الثابتة - شيت اكسل سجل الاصول الثابتة - Fixed Assets Register</t>
  </si>
  <si>
    <t>إكسل محاسب سجل الأصول الثابتة
تطبيق اكسل لتسجيل حركة الاصول الثابتة وعرض تقرير بها
في هذا الفيديو نعرض لكيفية تجهيز تطبيق اكسل لتسجيل حركة الاصول الثابتة ، و حساب قسط الاهلاك الثابت،وتقرير للافصاح عن الاصول الثابتة بما يوافق معيار المحاسبة المصري رقم (10) الخاص بالمحاسبة عن الاصول الثباتة واهلاكاتها</t>
  </si>
  <si>
    <t>معالجة مشكلة تصدير البيانات الرقمية كنصوص في الاكسل</t>
  </si>
  <si>
    <t xml:space="preserve">في هذا الفيديو نشرح 
معالجة مشكلات التاريخ في مخرجات البرامج المحاسبية
معالجة مشكلة تنسيق التاريخ كنص وتحويله الي رقم
في هذا الفيديو نعرض مهارات التعامل مع مشكلة تنسيق المخرجات من بعض البرامج المحاسبية وتحويلها الي بيانات رقمية بما يمكننا من استخدام وسائل ادارة البيانات فيها كالفرز والترتيب 
Replace – Date – Year- Month- Day </t>
  </si>
  <si>
    <t>إدارة البيانات 4 :- نسخ بيانات لنطاق محدد في الفلتر في الإكسل</t>
  </si>
  <si>
    <t>حالة خاصة لتقنية الفلتر  ...... ، وشرح تقنية النسخ الخاص
في هذا الفيديو نعرض مهارات التعامل مع
 حالة عملية لمشكلة تصدير البيانات من البرامج
 بشكل يعوق تنفيذ تقنية الفلتر  ..... ،
 وكذلك نعرض شرح لتقينة النسخ
الخاص لنسخ الخلايا الظاهرة ضمن خيارات الفلتر فقط</t>
  </si>
  <si>
    <t>عرض التقارير المالية باستخدام تقنية البيفوت تيبل PivotTable</t>
  </si>
  <si>
    <t xml:space="preserve">في هذا الفيديو لمهارة استخدام أداية البيفوت تيبل PivotTable  
في عرض التقارير المالية وتم شرح مثال 
 لعرض القوائم المالية كاحد انواع التقارير المالية  </t>
  </si>
  <si>
    <t>Convert &amp; Manage PDF into Excel (1-2) بواسطة الاكسل PDF إدارة بيانات ملفات الـ</t>
  </si>
  <si>
    <t>في هذا الفيديو نعرض مهارات متقدمة للتعامل مع
بيانات الملفات المحفوظة علي صيغة الــ PDF وتهيئتها
بحيث يمكن ادارتها بواسطة برنامج الإكسل
مفيدة لمخرجات البنوك ومراجعي الحسابات</t>
  </si>
  <si>
    <t>Convert &amp; Manage PDF into Excel (2-2) بواسطة الاكسل PDF إدارة بيانات ملفات الـ</t>
  </si>
  <si>
    <t>في هذا الفيديو نعرض مهارات متقدمة للتعامل مع
بيانات الملفات المحفوظة علي صيغة الــ PDF وتهيئتها
الجزء الثاني وفيه يتم إدارة البيانات السابق تحويلها بالجزء الأول من الفيديو الي كشوف حساب 
بحيث يمكن ادارتها بواسطة برنامج الإكسل
مفيدة لمخرجات البنوك ومراجعي الحسابات</t>
  </si>
  <si>
    <t>إكسل محاسب المشتريات</t>
  </si>
  <si>
    <t>إكسل محاسب البنوك</t>
  </si>
  <si>
    <t>يومية الحسابات المبسطة لشركة صناعية</t>
  </si>
  <si>
    <t xml:space="preserve">يومية المخازن </t>
  </si>
  <si>
    <t>إكسل محاسب المستودعات</t>
  </si>
  <si>
    <t>إكسل محاسب الإستيراد</t>
  </si>
  <si>
    <t>إكسل محاسب الجمعيات الخيرية</t>
  </si>
  <si>
    <t>إكسل محاسب شركات السمسرة</t>
  </si>
  <si>
    <t>إكسل محاسب اليومية العامة</t>
  </si>
  <si>
    <t>إكسل محاسب شركات البيع والتوزيع</t>
  </si>
  <si>
    <t>إكسل محاسب المبيعات - 3 اصدارات</t>
  </si>
  <si>
    <t>إكسل محاسب سجل الاصول الثابتة</t>
  </si>
  <si>
    <t>ثانيا :- شروحات الفيديو</t>
  </si>
  <si>
    <t>فيديو شرح لمهارات محاسبية باستخدام الأوفيس والبرمجيات المحاسبية</t>
  </si>
  <si>
    <t>الملخصات الهيكلية لمعايير المراجعة المصرية</t>
  </si>
  <si>
    <t>شرح معايير المراجعة المصرية - حضور جرد المخزون</t>
  </si>
  <si>
    <t xml:space="preserve">في هذا الفيديو تتعرف علي ما المقصود بالمخزون وفقا لمعايير المحاسبة المصرية 
وتتطلع علي سبب تبويبه ضمن الاصول المتداولة واسس ذلك التبويب
كما نعرض لاهمية اجراء جرد المخزون للمنشأت وبيان الفارق بين نظامي الجرد الدوري والجرد المستمر واهمية عملية جرد المخزون لكل منهما 
تصور هيكلي للهدف من المراجعة بشكل عام وسبيل تنفيذ هذا الهدف 
اهمية جرد المخزون كإجراء يلاحظة مراقب الحسابات بغرض الحصول علي ادلة لوجود المخزون وصلاحيته بما يوفر التأكيدات المناسبة لابداء الراي بخصوص المخزون وجرده وفقا للاصول المرعية 
واخيرا يمكنك متابعة المدونة وتحميل شيت اكسل دليل شروحات مدونة محمود حموده 
للحصول علي الية مراجعة المخازن وبطاقات الحركة للاصناف بواسطة الحساب الآلي </t>
  </si>
  <si>
    <t>اعداد القوائم المالية ومراجعة الحسابات بالإكسل - مكاتب المحاسبة في مصر - Audit Approach</t>
  </si>
  <si>
    <t>يتيح البرنامج :- 
تعبئة ميزان المراجعة بطريقة تمكنك من عرض القوائم المالية وفقا لمقتضيات المعايير .
تعبئة قيود التسوية بشكل منظم يتيح عرض بيانات جيدة عن تأثيرها .
تعبئة أرشيف لاجراءات المراجعة والتأكيدات التي توفرها.
عرض تقارير : قائمة المركز المالي ، قائمة الدخل ، الإيضاحات المتممة ، التحليل المالي ، ايضاح الأصول الثابتة وآلية مبسطة لحساب الضريبة الدخلية الجارية والمؤجلة .
مع عرض مخططين لمعايير المراجعة المصرية ومخطط لورقة عمل نموذجية .
خطة التطوير
الاستجابة لاكثر من ملف مراجعة علي مستوي الفترة او الشـركة .
تحسين الاستجابة وفقا للتغذية العكسية حول الاصدارة الأولـي .
تجهيز قائمتي التغيرات في حقوق الملكية والتدفقات النقدية .
اضافة اجراءات مراجعة للارشيف علي سبيل الاسترشاد .
الاستجابة بحفظ ورق العمل واستدعــائـه للتعديــل .
السماح بتعدد المستخدمين وتمرير التكليفات.
عرض القوائم وفقا للمعايير المعدلة .
قياس الخطر وتحديد الـعـيـنـــة.
فحص الرقابة الداخـــلية .</t>
  </si>
  <si>
    <t>اعداد القوائم الختامية ومراجعتها بالاكسل - ملف المراجعة الإلكتروني 2 - Excel Audit</t>
  </si>
  <si>
    <t xml:space="preserve">جديد الإصدارة الثانية :- 
 تعبئة ورقة العمل تلقائيا بإجراءات المراجعة المعرفة لكل بند بأرشيف إجراءات المراجعة 
 اضافة شاشة "تقرير بند " لعرض حسابات كل تبويب بأرصدة قيودها الاصلية ثم قيود التسوية بما يشكل مرآه تجميعية لناتج إجراءات المراجعة لكل بند </t>
  </si>
  <si>
    <t xml:space="preserve">صياغة المعادلات وفقا لاسم الشيت في الإكسل - جمع بيانات محددة من أكثر من شيت </t>
  </si>
  <si>
    <t>مهارة صياغة المعادلات في الإكسل بحيث تستجيب لتغير أوراق العمل  (الشيتات)
وهو ما يمكنك من تصميم تقرير يستعلم عن مدخلات ضمن أوراق العمل المختلفة (مفيد لإعداد تقارير عن الفروع ، وحسابات الدليل المحاسبي .....، في حالة تضمين كل منها بشيت مختلف )</t>
  </si>
  <si>
    <t>التدفقات النقدية والموازنات التخطيطية - تحويل المدخلات متعددة الوحدات فتريا أو كميا  في الإكسل</t>
  </si>
  <si>
    <t>حساب التدفقات النقدية المتوقعة 
بعد تحويل شروط السداد من فترات ربع سنوية الي شهرية
بما يناسب اعداد الموزانات وحساب التدفق النقدي 
بحيث يمكن ذلك من التنبؤ المستقبلي بالتدفقات النقدية المتوقعة
وفقا لشروط السداد لكل خطة بيع مقترحة بما قد يفيدك في تقيمها
كذلك يفيد الفيديو في قدرتك علي تحويل المدخلات متعددة وحدات القياس 
بغرض توحيدها او التحويل بينها 
بمعني يمكنك تقويم صرف المخازن متعددة الوحدات
( علبة – كرتونة ) ، (كيلو – شيكارة – طن ) ، ( قطع - أمتار)
كذلك مساحات الارضي ( متر- سهم – قيراط – فدان )</t>
  </si>
  <si>
    <t>مراجعة حسابات مصر - راتب مأمور الضرائب</t>
  </si>
  <si>
    <t>سلسلة جديدة تقدمها المدونة فيها
قراءات في الموازنة العامة لجمهورية مصر العربية
شائعة أن تكلفة رواتب تحصيل الضرائب تمثل 40% من إيراداتها</t>
  </si>
  <si>
    <t>الاكسل المحاسبي - كيفية صياغة المعادلات في الإكسل لتصميم التقارير والنظم وتدقيقها</t>
  </si>
  <si>
    <t>لأغراض إدارة البيانات وتدقيقها وتصميم التقارير وتعديل محتوياتها 
وتصميم النظم ونظم الرقابة الداخلية ومتابعتها
تحويل جداول المبيعات وصرف المخازن والموارد البشرية</t>
  </si>
  <si>
    <t>إعداد التحليلات الشهرية لأغراض الفحص الضريبي - تجميع البيانات من أكثر من شيت</t>
  </si>
  <si>
    <t>في هذا الفيديو تعلم كيفة إعداد تحليل شهري ( ريكاب – مرآة ) لبنود الحسابات لأغراض الفحص الضريبي من خلال جمع بيانات من أكثر من شيت وعرضها في شيت واحد 
جمع بيانات من أكثر من شيت – تحويل النصوص إلي روابط نشطة – تعديل نطاق الجمع ليشمل اوراق العمل – مقارنة البيانات INDIRECT –INDEX - - MATCH- SUMPRODUCT</t>
  </si>
  <si>
    <t>استبعاد المسافات من الأرقام في الإكسل - تجهيز البيانات المستخرجة من البرامج المحاسبية</t>
  </si>
  <si>
    <t>تعلم المهارات اللازمة لمعالجة مشكلات تصدير التقارير من البرامج المحاسبية من خلال دوال النصوص والتي ستمكنك من إزالة أو استبدال مكونات النص في الخلية 
إزالة المسافات من الأرقام ، استبدال الحروف في الإكسل
لأغراض تجهيز ومعالجة البيانات المستخرجة من البرامج المحاسبية بإزالة المسافات من الأرقام ولأي من أغراض التعامل مع النصوص باستبدال مكوناتها</t>
  </si>
  <si>
    <t>شرح معايير المحاسبة المصرية بالحالات العملية : تكلفة الاقتراض</t>
  </si>
  <si>
    <t xml:space="preserve">مفهوم رسملة تكلفة الاقتراض 
شروط الأصل المؤهل للرسملة 
أمثلة علي تكاليف الاقتراض والاصول المؤهلة
متي يتم بدء الرسملة وتعليقها والتوقف عنها 
حساب تكلفة الاصل والفوائد الواجب رسملتها عليه 
حساب تكاليف التمويل في حالة الانفاق التراكمي </t>
  </si>
  <si>
    <t>إعداد تقرير بتوزيع عناصر التكاليف علي مراكز التكلفة</t>
  </si>
  <si>
    <t>تعلم عن مفاهيم  محاسبة التكاليف والفرق بين التكلفة والمصروف والخسارة وما هي تبويبات عناصر التكاليف ونظريات تحميلها علي وحدات التكلفة و لأغراض المحاسبة الالكترونية تعلم كيفية إعداد تقرير يستجيب لتغير الفترة ويحسب قيمة التكاليف المستحقة لكل مركز تكلفة وفقا لاسس التخصيص المعرفة والقابلة للتعديل Cost Allocation 
تعلم كيفية تصميم جداول البيانات بما يتيح سهولة تشغيلها ، تعلم آلية لصياغة الشروط المتعددة ، وأخيرا كيفية مراجعة صياغة وإختبار المعادلات المعقدة
SUMIFS – IFERROR – IF –AND – VLOOKUP
الحالة العملية مفيدة لتخصيص العقود الدورية المشتركة بين أكثر من مركز وعرض تقرير دوري لها (مثل وثائق التأمين الخاصة بمراكز تكاليف مشتركة وكذا عقود الأمن والحراسة والعقود الاستشارية )</t>
  </si>
  <si>
    <t>دليل الحسابات ( شجرة الحسابات ) شرح المفهوم والتصميم والتطبيق عليه</t>
  </si>
  <si>
    <t>في هذا الفيديو تعلم عن مفهوم الدليل المحاسبي وأهميته ، مع استعراض نماذج  للأدلة المحاسبية وعرض مداخل تطبيق البرمجيات المحاسبية الأجنبية والعربية لتصميم الدليل المحاسبي وكيفية التعاطي مع الحسابات بالدليل   
وكذلك استعراض وشرح مراحل وكيفية التخطيط لتصميم دليل محاسبي يناسب شركتك ، وكيفية تحديد عدد مستويات التفرع والترميز  للحسابات بالدليل وأخيرا التطبيق العملي لمراحل التخطيط تلك علي تصميم شجرة حسابات</t>
  </si>
  <si>
    <t>شرح معايير المحاسبة - المعالجة المحاسبية للمخزون</t>
  </si>
  <si>
    <t>تعلم كيفية قراءة وتناول معايير المحاسبة المصرية
بالتطبيق علي معيار المحاسبة المصري رقم 2 المخزون 
في اليوم التدريبي الأول "محاسبة"
ضمن الدورة التدريبية الأولي لمدونة محمود حموده
مبادئ المحاسبة وشرح معيار المخزون 
لتحميل ملف الشرح من الرابط تاليه 
https://www.mediafire.com/?13asrw55xu01zo6
انتظروا اليوم التدريبي الثاني السبت القادم 
"منهج المراجعة ومفهوم الجودة "</t>
  </si>
  <si>
    <t>جودة أعمال مراقبي الحسابات - شرح معايير المراجعة المصرية - منهج المراجعة</t>
  </si>
  <si>
    <t>شرح البيئة التنظيمية لمهنة المحاسبة والمراجعة بتناول :-
   * القوانين المنظمة للمهنة وذات العلاقة بها ، والمعايير المصرية ، والمحددات الأخري
شرح عناصر نظام الجودة للمؤسسات المهنية وكيفية تصميم دليل جودة لمكاتب المراجعة .
شرح مراحل التخطيط لعمليات المراجعة .
   * الانشطة المبدئية  
   * انشطة التخطيط : الاستراتيجية العامة ، خطة المراجعة 
استخدام التأكيدات في الحصول علي أدلة المراجعة .</t>
  </si>
  <si>
    <t>تغيير مدخلات محددة (أسعار صرف ، أسعار بيع ) وتحديد سريانها من تاريخ معين دون التأثير علي المدخلات السابقة</t>
  </si>
  <si>
    <t xml:space="preserve">شرح آلية للتعامل مع المحددات الثابت تعريفها بسجلات المنشأة 
كأسعار صرف التقويم للعملات الاجنبية 
وأسعار بيع المنتجات 
والتي ربما تتغير من فترة الي اخري 
ليصبح تعريفها قابل للتطبيق اعتبارا من تاريخ أخر تعديل فقط
دون التأثير بهذا التعديل علي العميلات السابق ادخالها وفق محددات سابقة </t>
  </si>
  <si>
    <t>مراجعة القوائم المالية بالاكسل - تصميم خطة المراجعة - تصميم نظم رقابة الجودة بمكاتب المراجعة</t>
  </si>
  <si>
    <t>تعلم وبشكل عملي مع الاشارة للتوثيق العلمي
عن كيفية أداء عمليات المراجعة وفقا لمقتضيات المعايير 
والذي يصف أعمالك بالجودة في حال الامتثال الكامل لها
تصميم دليل الجودة لمكاتب المراجعة يتكون من سياسات - اجراءات - إدارة 
مراحل التخطيط لعملية مراجعة 
الأعمال المبدئية لاداء المراجعة 
ما هي إجراءات قبول عميل جديد أو استمرارك في العلاقة معه 
ما هي المتطلبات الاخلاقية الواجبه لاداء العمليات
مؤثرات استقلالية مراقب الحسابات 
كيف يتم توثيق الاتفاق مع العميل من خلال خطاب الارتباط
ما هي خصائص عملية المراجعة الواجب توثيقها 
كيف تتم ادارة عملية المراجعة وتحديد تكلفتها 
دراسة العوامل الهامة الأهمية النسبية الرقابة الداخلية المخاطر الاجراءات التحليلية العينة 
اجراءات المراجعة لتأكيدات البنود واختبارات الرقابة الداخلية</t>
  </si>
  <si>
    <t xml:space="preserve">معالجة خطأ المرجع الدائري وخطأ الارتباط في الاكسل 
(Circular references - Links Update )  Errors in Excel </t>
  </si>
  <si>
    <t>في هذا الفيديو الجزء الرابع من مجموعة أخطاء التصميم في الإكسل
وفيه نتعرض لخطأ المرجعية الدائرية - Circular References
والذي يحدث نتيجة وجود خلية النتيجة ضمن نطاق الاحتساب 
وكذلك خطأ الفشل في تحديث الارتباط - Links Update 
والذي يحدث نتيجة ارتباط الملف بملف آخر
تم تغير اسمه او تغيير مكانه او مسحه 
وكلا الخطأين يظهر رسائل تحذير عند فتح الملف
كيفية معالجة أخطاء - Circular References - Links Update</t>
  </si>
  <si>
    <t>شرح حسابات التكاليف الصناعية ومراقبة الانتاج تحت التشغيل وتطبيقها علي الاكسل</t>
  </si>
  <si>
    <t xml:space="preserve">شرح تصميم دورة مراقبة الخامات في حسابات التكاليف الصناعية
في هذا الفيديو نشرح قيود اليومية  لتسجيل تكاليف المواد بداية من شراء الخامات وصولا إلي تكلفة البضاعة المباعة مرورًا بالمراحل الإنتاجية وحسابات مراقبة الانتاج تحت التشغيل وكيفية ترحيل هذه القيود  إلي حسابات الأستاذ
كما نشرح تصميم شيت إكسل لمراقبة حركة الكميات في عمليات الصرف وفقا لجداول كميات التشغيل المعيارية المعرفة مع السماح بتعدد مدخلات التصنيع </t>
  </si>
  <si>
    <t>شرح دالة IF - استخدام دالة الشرط بدون حد أقصي لقواعد الشرط</t>
  </si>
  <si>
    <t>شرح معادلة الشرط IF
شرح صياغة معادلة الشرط متعددة المستويات
التغلب علي الحد الأقصي لدالة الشرط IF
في اصدارة اوفيس 2007 والاصدارات التالية عليه 
يمكن صياغة معادلة الشرط بمستويات تداخل حتي  64 مستوي 
ورغم انه ربما يكون من غير العملي صياغة شروط متداخلة بهذا العدد 
الا انه اذا اضطرتك الظروف لذلك يمكنك هذا الدرس من اتباع طريقة توفر السرعة والدقة
في صياغة المعادلة ، كما يوفر طريقة بديلة للتغلب علي الحد الأقصي لمستويات التداخل</t>
  </si>
  <si>
    <t>تصميم ليومية الأمريكية علي الإكسل واستخراج كشوف الحركة للحسابات منها</t>
  </si>
  <si>
    <t>في هذا الفيديو مهارات تصميم اليوميات المحاسبية ، والتنسيق، والتنسيق الشرطي ،والقائمة المسندلة ، واستخدام الدوال ، واستخدام الماكرو   SUMIFS – Macro Recording  
تعلم عن كيفية تصميم شيت اكسل لليومية الامريكية لتسجيل القيود المحاسبية بشكل منظم علي الاكسل بما يسمح باستعراض تقارير عن كل حساب واعداد القوائم المالية ، وتعلم طريقة فعالة لتصدير كشف حركة لاي حساب بواسطة الماكرو .</t>
  </si>
  <si>
    <t>تحديد المدخلات في الإكسل والتحكم في عددها وقيمتها</t>
  </si>
  <si>
    <t xml:space="preserve">في هذا الفيديو تعلم عن كيفية تحديد مدخلات الاكسل ضمن القوالب أو النماذج التي تصممها بحيث تتحكم في عدد أو / و  قيمة المدخلات التي يتم ادراجها فيها .
هذه الحالة مفيدة لاغراض ادارة الموارد البشرية وتصميم وادارة نماذج تقييم الموظفين كما يمكن ان يفيد في الحسابات الصناعية لغرض التعامل مع تركيبات التصنيع وبشكل عام أي خيارات يتحتم تحديد قواعد للاختيار بينها سواء عددية أو كمية  Option Button ، Check Box ، Conditional Formatting ، Data Validation ، Countif، Countblank
</t>
  </si>
  <si>
    <t>الاقرار الضريبي الإلكتروني - كيف تكتب الإقرار الضريبي</t>
  </si>
  <si>
    <t>شرح كتابة الإقرار الضريبي –  ملف الإقرار الضريبي الإلكتروني 
في هذا الفيديو تعرف علي محتويات إقرار  الضريبة علي أرباح الأشخاص الإعتبارية وتحليل مكوناته ضمن تطبيق إكسل  " الإقرار الضريبي الإلكتروني " وفيه يتم  حساب الضريبة تلقائيا وفقا للمدخلات كما يتم ترحيل نواتج الجداول التحليلة المرفقة للاقرار ضمن قوائمة التفصيلية    
مرفق أيضا شرح معادلة حساب الضريبة علي أرباح الأشخاص الطبيعية والمعادلة العكسية لها والتي تسمح بحساب أصل المبلغ بمعلومية الصافي ، وأخيرا مرفق شرح مبسط لآلية احتساب الضريبة المؤجلة
https://www.mediafire.com/?304gbsvxxu86x2e</t>
  </si>
  <si>
    <t xml:space="preserve">ارباح الفنانين - حساب اصل المبلغ بمعلومية الضريبة </t>
  </si>
  <si>
    <t xml:space="preserve">تحديد أصل المبلغ بمعلومية الضريبة
تحديد قيمة المبيعات بمعلومية مبالغ العمولة المسددة
التعامل مع حالات الشرط المتعدد ( الشرائح ) باحتسابها واحتسابها من اثرها 
في هذا الفيديو تعلم كيفية احتساب اصل المبلغ بمعلومية نتيجة تشريحه وفقا للشرائح المحددة وتفيد هذه المهارة في التعامل مع قواعد الشرط المتعددة والتي تستخدم في حالات مالية عديدة كشرائح ضريبة الدخل للشخص الطبيعي وشرائح المبيعات التي تستحق عليها عمولة لمناديب البيع والتوزيع </t>
  </si>
  <si>
    <t>مدونة محمود حموده | دليل شروحات مدونة محمود حموده</t>
  </si>
  <si>
    <t>مدونة محمود حموده
دليل شروحات مدونة محمود حموده
شرح مهارات الإكسل وتطبيقاته المحاسبية</t>
  </si>
  <si>
    <t>الأهمية النسبية | التطبيق العملي وشرح مفهوم | Materiality</t>
  </si>
  <si>
    <t>ضمن سلسلة شرح معايير المراجعة المصرية 
شرح مفهوم الأهمية النسبية التطبيق العملي 
حيث تعتبر المعلومة هامة إذا كان حذفها أو تحريفها قد يؤثر علي القرارات الإقتصادية لمستخدمي القوائم وتعتمد علي حجم البند</t>
  </si>
  <si>
    <t>مطلوبات مراجعة القوائم المالية | قراءة وتحليل القوائم المالية | Audit Requirements</t>
  </si>
  <si>
    <t>كيفية تجهيز متطلبات المراجعة لجمع الأدلة 
كيفية قراءة القوائم المالية والتحليل النقدي لبنودها 
كيفية مراجعة الإفصاحات وفقا لمتطلبات معايير المحاسبة 
الأهمية النسبية - العينة - تقييم المخاطر - خطر المراجعة - الرقابة الداخلية 
إقرارات الإدارة - مسئولي الحوكمة - الفحص المحدود - التقديرات المحاسبية</t>
  </si>
  <si>
    <t>تصميم واجهة مستخدم ديناميكية | تفعيل فكرة القائمة المنسدلة | User Interface Excel</t>
  </si>
  <si>
    <t>تعلم كيفية تصميم واجهة مستخدم متقدمة علي الإكسل 
بحيث تستجيب لتصميم واجهة تضم متغيرات رئيسية ومتيغرات تابعة 
بذات فكرة القائمة المنسدلة التي تتحدد بياناتها وفقا لخيارات قائمة أخري 
بحيث تزيد هذه الفكرة بتغيير المتغيرات التابعة وفقا للمتغيرات الرئيسية
مع تفعيل رابط الانتقال بحيث يستجيب لتغيير خيارات المستخدم 
Option - Hyperlink - User interface - HlookUp- Match- Index
https://www.mediafire.com/?xtsob2wohiq2qlp</t>
  </si>
  <si>
    <t xml:space="preserve">تعلم كيفية تصميم | واجهة مستخدم علي الاكسل | القائمة المنسدلة الديناميكية | User Interface Excel </t>
  </si>
  <si>
    <t xml:space="preserve">تعلم كيفية تصميم واجهة مستخدم متقدمة علي الإكسل 
بحيث تستجيب لتصميم واجهة تضم متغيرات رئيسية ومتيغرات تابعة 
بذات فكرة القائمة المنسدلة التي تتحدد بياناتها وفقا لخيارات قائمة أخري 
بحيث تزيد هذه الفكرة بتغيير المتغيرات التابعة وفقا للمتغيرات الرئيسية
مع تفعيل رابط الانتقال بحيث يستجيب لتغيير خيارات المستخدم 
Option - Hyperlink - User interface - HlookUp- Match- Index
https://www.mediafire.com/?xtsob2wohiq2qlp
</t>
  </si>
  <si>
    <t xml:space="preserve">كيفية إحصاء القيم غير المتكررة فقط في الإكسل  | التكرارات في الإكسل  |  Count unique values </t>
  </si>
  <si>
    <t>تعلم كيفية إحصاء القيم غير المتكررة فقط في الإكسل 
وهي المهارة المفيدة لتكملة ميزات التنسيق الشرطي للقيمة المكررة او الفريدة 
وكذلك أداة ازالة التكرار وتزيد عليهما بالقدرة بدون اي تغيير في نطاق البيانات 
علي إحصاء القيمة الفريدة غير المتكررة فقط وفقا لأي شرط مثل التاريخ او المندوب او العميل 
الحالة مفيدة لحصر عدد فواتير المبيعات المصدرة خلال فترة محددة بغض النظر عن تكرار هذه الفواتير علي كمعرف لكل صنف
https://www.mediafire.com/?66h0md44xuw026a</t>
  </si>
  <si>
    <t>الموازنات | الموزانة العامة للدولة | الدين العام |  عجز الموزانة | الضرائب</t>
  </si>
  <si>
    <t>معادلة الميزانية العمومية للدولة &amp; بيان عمليات الدولة
الاسس المحاسبية في تسجيل المعاملات &amp; مراحل اعداد الموازنة
الجهات الفعالة في الموازنة &amp; أنواع الربط في الموزانة العامة
الابواب الرئيسية للموازنة &amp; الاطار القانوني لنظم العاملين في الجهاز الادار للدولة</t>
  </si>
  <si>
    <t xml:space="preserve">شرح معايير المحاسبة المصرية | الاستثمارات في شركات شقيقة | معيار رقم 18 | Investments in associates </t>
  </si>
  <si>
    <t>ضمن سلسلة شروحات معايير المحاسبة المصرية
نشرح معيار المحاسبة المصرية رقم 18
 " الاستثمارات في شركات شقيقة "
التفرقة بين أنواع الإستثمارات والمعيار المحاسبي لمعالجة كل نوع
معالجة الاستثمار في شركة شقيقة في القوائم المستقلة والقوائم المجمعة
طريقة حقوق الملكية والاستثناءات من تطبيقها عند تجميع الشركة الشقيقة
القيود المحاسبية بإجراءات طريقة حقوق الملكية
https://www.mediafire.com/?304gbsvxxu86x2e</t>
  </si>
  <si>
    <t>شرح معادلات الإكسل |شرح دالة Address Function | شرح دوال البحث في الإكسل | Excel functions</t>
  </si>
  <si>
    <t>شرح دالة ADDRESS
للاشارة الي مرجع الخلية 
 Returns A Reference As Text To A Single Cell In A Worksheet</t>
  </si>
  <si>
    <t>شرح معادلات الإكسل |شرح دالة AREAS Function | شرح دوال البحث في الإكسل | Excel functions</t>
  </si>
  <si>
    <t>شرح دالة Areas
والتي تستخدم في احصاء عدد النطاقات 
    Returns The Number Of Areas In A Reference</t>
  </si>
  <si>
    <t>شرح معادلات الإكسل |شرح دالة CHOOSE Function | شرح دوال البحث في الإكسل | Excel functions</t>
  </si>
  <si>
    <t>شرح دالة  CHOOSE
والتي تستخدم في اختيار قيمة من قائمة خيارات يتم تعريفها في صياغة المعادلة  
    Chooses A Value From A List Of Values</t>
  </si>
  <si>
    <t>شرح معادلات الإكسل |شرح دالة COLUMN Function | شرح دوال البحث في الإكسل | Excel functions</t>
  </si>
  <si>
    <t>شرح دالة  COLUMN
والتي تستخدم في الاشارة الي رقم العمود للمرجع الذي تدخله 
أو رقم عمود خلية المعادلة في حالة عدم ادارج مرجع   
Returns The Column Number Of A Reference</t>
  </si>
  <si>
    <t>شرح معادلات الإكسل | شرح دالة COLUMNS Function | شرح دوال البحث في الإكسل | Excel functions</t>
  </si>
  <si>
    <t>شرح دالة  COLUMNS
والتي تستخدم في الاشارة الي عدد الاعمدة للمرجع الذي تدخله   
Returns The Number Of Columns In A Reference</t>
  </si>
  <si>
    <t>شرح معادلات الإكسل | شرح دالة FORMULATEXT | شرح دوال البحث في الإكسل | Excel functions</t>
  </si>
  <si>
    <t>شرح دالة  FORMULATEXT
والتي تستخدم في عرض نص المعادلة الموجوده في خلية المرجع 
Returns The Formula At The Given Reference As Text</t>
  </si>
  <si>
    <t>شرح معادلات الإكسل | شرح دالة HLOOKUP | شرح دوال البحث في الإكسل | Excel functions</t>
  </si>
  <si>
    <t>شرح دالة  HLOOKUP 
والتي تستخدم في البحث عن القيم بمعلومية 
العمود .. الناتج من مطابقة قيمة البحث مع اول صف في الجدول 
الصف .. الذي يتم تحديده في صيغة المعادلة  
Looks In The Top Row Of An Array And Returns The Value Of The Indicated Cell</t>
  </si>
  <si>
    <t>"إذا استطاع الشخص أن يكتب أحسن مما كتب ،أو يعظ بطريقة أفضل ،أو حتي أن يصنع مصيدة فئران أحسن من التي عند جاره .،وبعد ذلك يبني بيته في البراري النائية ، سيتوافد إليه الناس لتلقي المعرفة ." رالف والدوإميرسون ـ ولأنني لم أذهب للبراري النائية لتلقي العلم بفضل أولئك الذين نشروه ايمانــًا منهم بفضل الله عليهم .، لذلك أقدم لكم مدونتي :- ابتغاء مرضاة ربي ثم تحية لناشري العلم .وإعتقادا مني في أن للعلم زكاة وقضائها في نشره
. لذا فلا تنسونا من صلاح دعاءكم .......</t>
  </si>
  <si>
    <t>عضو الجمعية المصرية للمالية العامة والضرائب</t>
  </si>
  <si>
    <t>تجارة المدونة مع الله</t>
  </si>
  <si>
    <t>أولا:- التطبيقات المالية علي الإكسل</t>
  </si>
  <si>
    <t>إكسل محاسب ضرائب المرتبات وما في حكمها</t>
  </si>
  <si>
    <t>ملف المراجعة الإلكتروني - Excel Audit</t>
  </si>
  <si>
    <t>الإقرار الضريبي الإلكتروني</t>
  </si>
  <si>
    <t>ثالثا:- الأبحاث المهنية</t>
  </si>
  <si>
    <t>القانون 91 لسنة 2005 محدثا بالقانون 11 لسنة 2013 والقانون 53 لسنة 2014</t>
  </si>
  <si>
    <t>هياكل توضيحية لبيان مقارن بالتعديلات في قانون الضرائب  91 لسنة 2005</t>
  </si>
  <si>
    <t>مخطط هيكلي القانون 67 لسنة 2016 قانون الضريبة علي القيمة المضافة .</t>
  </si>
  <si>
    <t>تقييم الافصاح وإتاحة المعلومات للموقع الالكتروني لمصلحة الضرائب العامة المصرية</t>
  </si>
  <si>
    <t>أهمية المراجعة الداخلية في تضييق فجوة التوقعات</t>
  </si>
  <si>
    <t>مفهوم جودة المراجعة الخارجية وتأثيرة علي سلوك إدارة الأرباح</t>
  </si>
  <si>
    <t>التحليل المالي وشرح تطبيقه العملي علي برنامج دبل كليك</t>
  </si>
  <si>
    <t>نظم المعلومات والحوكمة الرشيدة</t>
  </si>
  <si>
    <t>بحث دور آليات الحوكمة في مكافحة الفساد المالي</t>
  </si>
  <si>
    <t>القوائم المالية كاحد مخرجات النظام المحاسبي - الفلسفة والإعداد</t>
  </si>
  <si>
    <t>مفاهييم أساسية لنظم المعلومات</t>
  </si>
  <si>
    <t>مفهوم جودة المراجعة</t>
  </si>
  <si>
    <t>المخلصات الهيكلية لقانون الضريبة علي القيمة المضافة 67 لسنة 2016</t>
  </si>
  <si>
    <t>دليل المسميات المهنية في المعايير المصرية - التأصيل التنظيمي لمهنة المحاسبة والمراجعة</t>
  </si>
  <si>
    <t>التفنيد المتين في شرح المادة 30 " التزام المحاسب بتقديم شهادة باحقية المكلف في الخصم او استرداد الضريبة "</t>
  </si>
  <si>
    <t>مــراجـــعـة الـبـنـــود</t>
  </si>
  <si>
    <t>مــعــايــير المراجعــة</t>
  </si>
  <si>
    <t xml:space="preserve">التأمينات الاجتماعية | إجراءات المراجعة </t>
  </si>
  <si>
    <t>اهلاك الأصول</t>
  </si>
  <si>
    <t>معـــايــيـــر مـحـاسبة</t>
  </si>
  <si>
    <t>قسط الاهلاك المتناقص</t>
  </si>
  <si>
    <t>الجــــــداول والأرقـام</t>
  </si>
  <si>
    <t>شرح برنـامـج الورد</t>
  </si>
  <si>
    <t>نقل الجداول والأرقام بين الوورد والإكسل</t>
  </si>
  <si>
    <t>الــــــــــــمــــــقاولات</t>
  </si>
  <si>
    <t xml:space="preserve">الأعمال تحت التنفيذ | المطور العقاري </t>
  </si>
  <si>
    <t xml:space="preserve">في هذا الفيديو 
تعلم طريقة التفكير فيما وراء UI  - User interface
كيف يفكر المبرمجون واصحاب الاعمال لتوفير التكلفة لكل منهم ( الحجم / المال )
أثر افكار تصميماتهم في البرمجيات المحاسبية علي مخراجاتك المالية المطلوب منك تشغيلها 
في هذا الدرس 
تعلم كيفية دمج معادلات الاختبار المنطقية ISBLANK/ISTEXT/ISFORMULA/ISEVEN................
 مع معادلات البحث العادية
 MATCH/INDEX/VLOOKUP/HLOOKUP/CHOOSE
مع التطبيق العملي لمهارات PivotTable - SubTotal - Grouping
الدرس مفيد لتنمية مهارات دوال البحث / دوال الاختبار / تجهيز التقارير / معالجة البيانات </t>
  </si>
  <si>
    <t>ادارة البيانات</t>
  </si>
  <si>
    <t>أســـاســيـــات إكـسل</t>
  </si>
  <si>
    <t>معالجة مشكلات تقارير البرامج بالإكسل | دوال البحث عن أول قيمة بشروط خاصة</t>
  </si>
  <si>
    <t>في هذا الفيديو
تعلم طريقة بسيطة لمقارنة البيانات لمعرفة أوجه الاختلاف 
تفيدك في تتبع التغيرات التي حصلت علي بياناتك
تفيدك في تجهيز عرض القوائم المالية بتبويب الميزان الجديد وفقا لتبويبات موزاني الفترات السابقة مع الإشارة فورا للحسابات التي أدرجت حديثا في الميزان 
تفيدك في مراجعة اصناف المخازن والحركات التي ربما تكون حذفت او اضيفت ...</t>
  </si>
  <si>
    <t xml:space="preserve">مقارنة البيانات في الإكسل | اعداد القوائم من ميزان المراجعة Mapping </t>
  </si>
  <si>
    <t xml:space="preserve">في هذا الفيديو تعلم عن كيفية احتساب المعدل الفعلي لضريبة الدخل 
مفيد لاغراض الاستثمار وتحديد تكلفة الضريبة الفعلية ولاغراض المراجعة </t>
  </si>
  <si>
    <t>معدل الضريبة الفعلي</t>
  </si>
  <si>
    <t>تـطــبــيـقـات ضريبية</t>
  </si>
  <si>
    <t>احتساب معدل الضريبة الفعلي | وعاء ضريبة الدخل | اعداد الاقرار الضريبي</t>
  </si>
  <si>
    <t xml:space="preserve">في هذا الدرس تعلم عن مفهوم هامش المساهمة 
والذي يحتسب بطرح التكاليف المتغيرة من المبيعات  
كذلك مفهوم مجمل الربح والذي يحتسب بطرح
كافة التكاليف من المبيعات </t>
  </si>
  <si>
    <t>هــامش الـمـسـاهمــة</t>
  </si>
  <si>
    <t>محـاسـبـة الـتـكـاليـف</t>
  </si>
  <si>
    <t xml:space="preserve">محاسبة التكاليف | هامش المساهمة | مجمل الربح </t>
  </si>
  <si>
    <t>تــحــلــيــل الإنـحراف</t>
  </si>
  <si>
    <t>مراجعة حسابات التكاليف | تحليل الانحراف | معادلة الكمية و القيم</t>
  </si>
  <si>
    <t>الـمـراجـعة الـداخـلـية</t>
  </si>
  <si>
    <t>محاضرات المراجعة الداخلية | عمرو كمبال</t>
  </si>
  <si>
    <t>في هذا الفيديو
الدرس رقم 1 في سلسلة شرح برنامج المراجعة CaseWare  إصدارة 2006
بالتطبيق المقارن مع برنامجي APT (لمكتب BDO) ، و Voyager ( لمكتب Grant Thornton)
لتحصيل الفائدة الأعظم في تحليل النظم والمتمثلة في 
الاطلاع علي طريقة تنفيذ المهام بشكل مرتب ومحترف من خلال تحليل ( نظم المعلومات الخبيرة)
موضوع الدرس رقم 1
خلال 30 دقيقة اطلالة علي أهم مكاتب المراجعة العالمية وبرمجياتهم المستخدمة في المراجعة 
والساعة التالية نظرة علي برنامج CaseWare  بالاطلاع علي الشكل العام للبرنامج ومحتويات قوائمه</t>
  </si>
  <si>
    <t>شرح CaseWare</t>
  </si>
  <si>
    <t>شرح برنامج المراجعة CaseWare - تمهيد | التطبيق العملي لمعايير المراجعة</t>
  </si>
  <si>
    <t>في هذا الفيديو تعلم تصميم الاستقصاء / الاستبيان علي جوجل فورم
تصميم الاستبيان اون لاين بما يسهل الاستجابات ويوسع نطاقها</t>
  </si>
  <si>
    <t>علي جوجل فورم</t>
  </si>
  <si>
    <t>تصميم الإستقصاءات</t>
  </si>
  <si>
    <t>تصميم استقصاء / استبيان الرسائل البحثية علي جوجل فورم | Design Survey With Googles Form</t>
  </si>
  <si>
    <t xml:space="preserve">في هذا الفيديو تعلم تصميم الاستقصاء / الاستبيان علي برنامج الورد
تعلم التنسيق علي برنامج الورد وكيفية التعامل مع الجداول والنصوص 
تعلم ادراج الكائنات البرمجية ضمن ملفات الورد لتسهيل التعاطي مع الملف </t>
  </si>
  <si>
    <t>علي برنامج وورد</t>
  </si>
  <si>
    <t>تصميم استقصاء / استبيان الرسائل البحثية علي برنامج الورد | Design Survey With Word</t>
  </si>
  <si>
    <t xml:space="preserve">معايير المراجعة المصرية أرقام 500 ، 520
أدلة المراجعة  + الإجراءات التحليلية 
شرح أهداف المراجعة والإجراءات التي يمكن من خلالها تحقيقها بما يحقق فئات التأكيدات الثلاث لفئات ( المعاملات ، الأرصدة ، الإفصاحات ) كذلك بعض الإجراءات التحليلية بما يفيد في تقييم الخطر عند التخطيط الاولي ويسهل إجراءات التحقق ويدعم عملية الفحص الشامل كل ذلك بالتطبيق العملي </t>
  </si>
  <si>
    <t>التطبيق العملي</t>
  </si>
  <si>
    <t>إجراءات المراجعة التحليلية | التحقق من أعمار الديون</t>
  </si>
  <si>
    <t>إجراءات المراجعة التحليلية | التحقق من ربط المخازن بالفواتير</t>
  </si>
  <si>
    <t>إجراءات المراجعة التحليلية | التحقق من تسلسل الفواتير تاريخيا</t>
  </si>
  <si>
    <t>إجراءات المراجعة التحليلية | التحقق من عدم تكرار الفواتير</t>
  </si>
  <si>
    <t xml:space="preserve">إجراءات المراجعة التحليلية باستخدام | مهارات الإكسل | البحث عن سيرال الفواتير المفقود  | هدف الاكتمال </t>
  </si>
  <si>
    <t>قياس الاصول المالية بالتكلفة المستهلكة - Amortized Cost by The effective interest rate method</t>
  </si>
  <si>
    <t>معايير محاسبية</t>
  </si>
  <si>
    <t>تطبيقات عملية إكسل</t>
  </si>
  <si>
    <t>ورقة عمل | معدل الفائدة الفعلي | الأصول المالية | Effective Interest Rate</t>
  </si>
  <si>
    <t>الأدوات المالية</t>
  </si>
  <si>
    <t>الأدوات المالية | الاعتراف والقياس | الاصول المالية</t>
  </si>
  <si>
    <t>التكلفة المستهلكة | معدل الفائدة الفعلي | الأصول المالية | Effective Interest Rate</t>
  </si>
  <si>
    <t>تحليل قائمة التدفقات النقدية لشركة طلعت مصطفي جروب القابضة المجمعة | ورقة عمل التدفقات النقدية</t>
  </si>
  <si>
    <t>التدفقات النقدية</t>
  </si>
  <si>
    <t>شرح قائمة التدفقات النقدية | شرح القيد المحاسبي | ورقة عمل التدفقات النقدية</t>
  </si>
  <si>
    <t>شرح إعداد قائمة التدفقات النقدية | ورقة عمل إعداد قائمة التدفقات النقدية</t>
  </si>
  <si>
    <t>هذا الفيديو شرح مبسط لمعيارالمحاسبة المصري رقم 5 ... "السياسات المحاسبية والتغييرات فى التقديرات المحاسبية والأخطاء" .... بحيث يتم التفرقة بين المعالجات المحاسبية لكل من :- التغير ف السياسة المحاسبية و التغير في التقدير المحاسبي والخطأ ....وتناول علاقة هذا المعيار بكافة المعايير الأخري ....بحيث يتم عرض كل إشارة لمعيار 5 ذكرت في أي معيار آخر ....لتحديد كيفية التعامل مع قواعد كل معيار بتصنيفها بين كونها :- تقدير محاسبي أو سياسة محاسبية وذلك بغرض تحديد كيفية المحاسبة عن حالة :-  التغيرات في المعالجة المحاسبية بهذه المعايير .... ومتي تتم بأثر رجعي أو بأثر حالي أو لاحق ؟ ومع تحديد حالات تعذر التطبيق بأثر رجعي .... والمعاييرالتي أتاحت للمنشأة صلاحية صياغة سياساتها الخاصة بعيدة عن المعايير</t>
  </si>
  <si>
    <t>السياسات المحاسبية</t>
  </si>
  <si>
    <t>شرح معايير المحاسبة | السياسات المحاسبية | التقديرات | الأثر رجعي</t>
  </si>
  <si>
    <t>إستخلاص بيانات آخر حركة محاسبية (فاتورة – إذن)
تعلم كيفية إستخراج بيانات آخر فاتورة أو سداد أو حركة بشكل عام 
من السجلات المحاسبية من خلال المعادلات وليس فقط الفلتر علي الإكسل ، 
وهي الحالة المفيدة بالإضافة إلي تصميم تقارير محاسبية 
في تنفيذ إجراءات القطع للمستندات ، 
وكذلك تحري آخر تعاملات لأصناف المخازن
بما يفيد في تقدير مدي وجود ركود في حركتها من عدمه
MAX – VLOOKUP – COUNTIF- Conditional Formatting</t>
  </si>
  <si>
    <t>استخراج أخر حركة</t>
  </si>
  <si>
    <t>إستخراج بيانات آخر حركة محاسبية (فاتورة – إذن) | إجراءات القطع في المراجعة | آخر حركة للمخازن </t>
  </si>
  <si>
    <t xml:space="preserve"> التفرقة بين مصطلحات الإستثمار العقاري ،والتطوير العقاري ، وأعمال المقاولات
بتحديد ما إذا كان الاتفاق يندرج في نطاق معيار الإيراد أم معيار  عقود الإنشاء
وما يترتب علي ذلك من تحديد كيفية المعالجة المحاسبية والناتج النهائي للعملية 
شرح مفهوم نسبة الإتمام ومتي وكيف يتم الإعتراف بالإيراد في عمليات إنشاء العقارات</t>
  </si>
  <si>
    <t>عقود الانشاء</t>
  </si>
  <si>
    <t>شرح معايير المحاسبة | عقود الإنشاء | المعالجة المحاسبية لنشاط المقاولات وبيع العقارات والشقق</t>
  </si>
  <si>
    <t xml:space="preserve">مع كامل احترامي لأصدقائنا في خدمة العملاء في كافة شركات المحمول 
ولكن فعلا المكالمات دي فيها كوميديا موقف وتعليق 
ولانه شر البلية ما يضحك </t>
  </si>
  <si>
    <t>مــــــــنـــــــوعـــــات</t>
  </si>
  <si>
    <t>اضحك مع | خدمة عملاء فودافون | ممكن تقف في مكان فيه شبكة !!!! | أختي عندها شبكة وأنا معنديش ^_^</t>
  </si>
  <si>
    <t>تعليم كيفية حساب الضريبة وفقا لأحدث تعديلات قانون ضريبة الدخل 
الصادرة بالقانون رقم 82 لسنة 2017 وتفسيرها في الكتاب الدوري 35 لسنة 2017
شرح معادلة حساب الضريبة علي دخل الاشخاص الطبيعيين 
شرح المعادلة العكسية معرفة اصل المبلغ بمعلومية الصافي 
مفيدة لإستخدامات مختصي الموارد البشرية لتحديد رواتب التعيين 
نماذج لتسويات الضريبة علي المرتبات 
لتحميل شيت الإكسل   https://www.mediafire.com/?esrpz6q17uch0fp</t>
  </si>
  <si>
    <t>الضريبة علي المرتبات</t>
  </si>
  <si>
    <t>حساب الضريبة علي المرتبات | تسوية كسب العمل | حساب الراتب الاجمالي بمعلومية الصافي</t>
  </si>
  <si>
    <t>شرح معادلات الاكسل</t>
  </si>
  <si>
    <t>دوال إكــــــــــســـــل</t>
  </si>
  <si>
    <t>الشركات الشقيقة</t>
  </si>
  <si>
    <t>موزانات</t>
  </si>
  <si>
    <t>تصميم واجهات</t>
  </si>
  <si>
    <t>مطلوبات المراجعة</t>
  </si>
  <si>
    <t>الاهمية النسبية</t>
  </si>
  <si>
    <t>انـــــتـــــرو الـمـدونة</t>
  </si>
  <si>
    <t>ضرائب الدخل</t>
  </si>
  <si>
    <t>دورة دفترية</t>
  </si>
  <si>
    <t>تكاليف</t>
  </si>
  <si>
    <t>الأخطاء في الإكسل</t>
  </si>
  <si>
    <t>جودة اعمال المراجعة</t>
  </si>
  <si>
    <t>المخزون</t>
  </si>
  <si>
    <t>الدليل المحاسبي</t>
  </si>
  <si>
    <t>تكلفة الاقتراض</t>
  </si>
  <si>
    <t>تصميم تقارير</t>
  </si>
  <si>
    <t>اعداد القوائم</t>
  </si>
  <si>
    <t>جرد المخزون</t>
  </si>
  <si>
    <t>معاملة النصوص</t>
  </si>
  <si>
    <t>سجل اصول</t>
  </si>
  <si>
    <t>بــرامــج علي الإكسل</t>
  </si>
  <si>
    <t>معاملة الشرائح</t>
  </si>
  <si>
    <t>تنسيق شرطي</t>
  </si>
  <si>
    <t>قائمة منسدلة</t>
  </si>
  <si>
    <t>البحث المتعدد</t>
  </si>
  <si>
    <t>مخازن</t>
  </si>
  <si>
    <t>استيراد</t>
  </si>
  <si>
    <t>سيريال الفواتير</t>
  </si>
  <si>
    <t>تنسيق الارقام</t>
  </si>
  <si>
    <t>برامج</t>
  </si>
  <si>
    <t>تنسيق المستند</t>
  </si>
  <si>
    <t>مخازن - مراجعة</t>
  </si>
  <si>
    <t>الماكرو</t>
  </si>
  <si>
    <t>الطباعة</t>
  </si>
  <si>
    <t>ارتباط تشعبي</t>
  </si>
  <si>
    <t>التفقيط</t>
  </si>
  <si>
    <t>ترحيل البيانات</t>
  </si>
  <si>
    <t>التشفير</t>
  </si>
  <si>
    <t>مبيعات</t>
  </si>
  <si>
    <t>صناعي</t>
  </si>
  <si>
    <t>البحث عن صور</t>
  </si>
  <si>
    <t>تبويب فرعي</t>
  </si>
  <si>
    <t xml:space="preserve">تبويب رئيسي </t>
  </si>
  <si>
    <r>
      <rPr>
        <b/>
        <u/>
        <sz val="18"/>
        <color theme="1" tint="4.9989318521683403E-2"/>
        <rFont val="Calibri"/>
        <family val="2"/>
        <scheme val="minor"/>
      </rPr>
      <t>عنوان الدرس</t>
    </r>
    <r>
      <rPr>
        <b/>
        <u/>
        <sz val="20"/>
        <color rgb="FF0000FF"/>
        <rFont val="Calibri"/>
        <family val="2"/>
        <scheme val="minor"/>
      </rPr>
      <t xml:space="preserve"> ( روابط انتقال مفعله )</t>
    </r>
  </si>
  <si>
    <t xml:space="preserve">رابط مجمع لتحميل كافة تطبيقات المدونة </t>
  </si>
  <si>
    <t xml:space="preserve">آخر تحديث   </t>
  </si>
  <si>
    <t xml:space="preserve">علاقات البنود | لكل حساب بقائمة الدخل طرف بالمركز المالي </t>
  </si>
  <si>
    <t xml:space="preserve">الــقــواعـد الـذهبـيــة </t>
  </si>
  <si>
    <t>الأصول لا يتم عرضها بأكثر من قيمتها الإستردادية</t>
  </si>
  <si>
    <t xml:space="preserve">لكل بند طويل الأجل مقابل في قصير الأجل </t>
  </si>
  <si>
    <t xml:space="preserve">الــقــواعـد الـذهبـيـة </t>
  </si>
  <si>
    <t>الضريبة علي المرتبات  احدث تعديل</t>
  </si>
  <si>
    <t>استخراج كشوف الحساب من اليومية الامريكية علي الاكسل</t>
  </si>
  <si>
    <t>Row Labels</t>
  </si>
  <si>
    <t>Grand Total</t>
  </si>
  <si>
    <t>الاستجابة لحالات تغيير اسعار الأصناف خلال الفترات في الاكسل</t>
  </si>
  <si>
    <t>المعايير الضريبية لتنظيم امساك الحسابات الالكترونية  |  فحص النظم</t>
  </si>
  <si>
    <t>فحص النظم</t>
  </si>
  <si>
    <t>عضو جمعية المحاسبين والمراجعين المصرية</t>
  </si>
  <si>
    <t>الإجراءات التحليلة | التحليل المالي | لأغراض المراجعة ودراسات الإئتمان</t>
  </si>
  <si>
    <t>التحــلــيـــل الــمــالـي</t>
  </si>
  <si>
    <t>مبادئ التحليل المالي</t>
  </si>
  <si>
    <t xml:space="preserve">الاصول المهلكة دفتريا ولازالت قيد الاستخدام </t>
  </si>
  <si>
    <t xml:space="preserve">شرح تسلسل إجراءات المراجعة وتقييم المخاطر | تقرير مراقب الحسابات الجديد </t>
  </si>
  <si>
    <t>الاصول الثابتة</t>
  </si>
  <si>
    <t>منهج المراجعة</t>
  </si>
  <si>
    <t>من ضمن متطلبات الالتزام بمعايير المحاسبة المصرية 
فيما يخص الاصول الثابتة 
1- تقدير اعمار انتاجية للاصول 
2- مراجعة هذا التقدير مرة علي الاقل سنويا
وتطلبات افصاحات معيار المحاسبة المصرية رقم 10
بالاضافة لما سبق ان يتم عرض معلومات عن الاصول الثابتة 
التي اهلكت دفتريا ولازالت قيد الاستخدام 
في هذه الفيديو ... تعرف عن بعض ذلك</t>
  </si>
  <si>
    <t>في هذا الفيديو عرض لتقرير مراقب الحسابات الجديد
مع شرح  تسلسل عملية المراجعة 
(قبول العميل - تفهم بيئة العميل والرقابة - تقييم المخاطر - الاستجابة - جمع الادلة - التقرير )
بالتطبيق العملي علي قطاع الاتصالات
مع مكتب #إرنست_اند_يونج ومكتب #جرانت_ثورونتون 
معيار 700</t>
  </si>
  <si>
    <t>INVENTORY MODEL. FIFO CALCULATION.</t>
  </si>
  <si>
    <t>Quantity</t>
  </si>
  <si>
    <t>Value</t>
  </si>
  <si>
    <t>Unit price</t>
  </si>
  <si>
    <t>Opening balance</t>
  </si>
  <si>
    <t>Purchase</t>
  </si>
  <si>
    <t>Usage</t>
  </si>
  <si>
    <t>Closing balance</t>
  </si>
  <si>
    <t>check</t>
  </si>
  <si>
    <t>Technical columns</t>
  </si>
  <si>
    <t>Daily movement</t>
  </si>
  <si>
    <t>Super check</t>
  </si>
  <si>
    <t>Data</t>
  </si>
  <si>
    <t>cum.</t>
  </si>
  <si>
    <t>diff rate</t>
  </si>
  <si>
    <t>opening balance</t>
  </si>
  <si>
    <t>INVENTORY MODEL. FIFO CALCULATION. MULTIPLE  SKUs!!!!!!!</t>
  </si>
  <si>
    <t>SKU</t>
  </si>
  <si>
    <t>A</t>
  </si>
  <si>
    <t>B</t>
  </si>
  <si>
    <t>INSERT ROWS</t>
  </si>
  <si>
    <t>X</t>
  </si>
  <si>
    <t>C</t>
  </si>
  <si>
    <t>Total</t>
  </si>
  <si>
    <t>INVENTORY SPLIT BY FIFO</t>
  </si>
  <si>
    <t>ONLY FOR EXCEL GEEKS &amp; NERDS!!!</t>
  </si>
  <si>
    <t>SKU/ID</t>
  </si>
  <si>
    <t>ID</t>
  </si>
  <si>
    <t>Technical column 1</t>
  </si>
  <si>
    <t>Technical column 2</t>
  </si>
  <si>
    <t>Technical column 3</t>
  </si>
  <si>
    <t>Value with validation</t>
  </si>
  <si>
    <t>do not amend this row, ANYWHERE!!!</t>
  </si>
  <si>
    <t>AND THEN COPY FORMULA</t>
  </si>
  <si>
    <t>FROM ROW 34</t>
  </si>
  <si>
    <t>معادلة اكسل للصرف من المخازن بطريقة الوارد اولا يصرف اولا  | Inventory Model FIFO Calculation</t>
  </si>
  <si>
    <t xml:space="preserve">في هذا الفيديو تعلم معادلة الاكسل لحساب تكلفة المنصرف من المخزون 
بطريقة الوارد اولا يصرف اولا 
.-.-.-.-.-.-.-.-.-.-.
يتم قياس المخزون بالتكلفة او صافي القيمة الاستبدالية ايهما اقل 
ويتم تحديد تكلفة المنصرف من المخزون اما بطريقة :- 
1- الوارد اولا يصرف اولا      او    2- طريقة المتوسط المرجح  
يوتم اثبات الحركة المحاسبية علي حساب المخزون اما بطريقة :-
1- الجرد الدوري                  أو      2- الجرد المستمر 
#مخازن #مخزون #FIFO #   Excel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</si>
</sst>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ج_._م_._‏_-;\-* #,##0.00\ _ج_._م_._‏_-;_-* &quot;-&quot;??\ _ج_._م_._‏_-;_-@_-"/>
    <numFmt numFmtId="164" formatCode="_-* #,##0.00_-;_-* #,##0.00\-;_-* &quot;-&quot;??_-;_-@_-"/>
    <numFmt numFmtId="165" formatCode="_-* #,##0.00_-;\-* #,##0.00_-;_-* &quot;-&quot;??_-;_-@_-"/>
    <numFmt numFmtId="168" formatCode="yyyy\-mm\-dd"/>
    <numFmt numFmtId="177" formatCode="#,##0.0"/>
  </numFmts>
  <fonts count="41" x14ac:knownFonts="1">
    <font>
      <sz val="11"/>
      <color theme="1"/>
      <name val="Calibri"/>
      <family val="2"/>
      <scheme val="minor"/>
    </font>
    <font>
      <sz val="11"/>
      <color theme="1"/>
      <name val="Arial"/>
      <family val="2"/>
      <charset val="178"/>
    </font>
    <font>
      <sz val="11"/>
      <color theme="1"/>
      <name val="Calibri"/>
      <family val="2"/>
      <charset val="178"/>
      <scheme val="minor"/>
    </font>
    <font>
      <sz val="11"/>
      <color theme="1"/>
      <name val="Calibri"/>
      <family val="2"/>
      <charset val="178"/>
      <scheme val="minor"/>
    </font>
    <font>
      <sz val="11"/>
      <color theme="1"/>
      <name val="Calibri"/>
      <family val="2"/>
      <scheme val="minor"/>
    </font>
    <font>
      <b/>
      <sz val="11"/>
      <color theme="1"/>
      <name val="Calibri"/>
      <family val="2"/>
      <scheme val="minor"/>
    </font>
    <font>
      <b/>
      <sz val="11"/>
      <color theme="1"/>
      <name val="Cambria"/>
      <family val="1"/>
      <scheme val="major"/>
    </font>
    <font>
      <b/>
      <sz val="14"/>
      <color rgb="FF0000FF"/>
      <name val="Calibri"/>
      <family val="2"/>
      <scheme val="minor"/>
    </font>
    <font>
      <sz val="11"/>
      <color theme="1"/>
      <name val="Cambria"/>
      <family val="1"/>
      <scheme val="major"/>
    </font>
    <font>
      <b/>
      <sz val="14"/>
      <color rgb="FF0000FF"/>
      <name val="Cambria"/>
      <family val="1"/>
      <scheme val="major"/>
    </font>
    <font>
      <b/>
      <sz val="12"/>
      <color theme="1"/>
      <name val="Cambria"/>
      <family val="1"/>
      <scheme val="major"/>
    </font>
    <font>
      <b/>
      <sz val="11"/>
      <color rgb="FF0000FF"/>
      <name val="Cambria"/>
      <family val="1"/>
      <scheme val="major"/>
    </font>
    <font>
      <b/>
      <sz val="14"/>
      <color theme="1" tint="4.9989318521683403E-2"/>
      <name val="Cambria"/>
      <family val="1"/>
      <scheme val="major"/>
    </font>
    <font>
      <b/>
      <sz val="16"/>
      <color theme="1"/>
      <name val="Cambria"/>
      <family val="1"/>
      <scheme val="major"/>
    </font>
    <font>
      <sz val="10"/>
      <name val="Arial"/>
      <family val="2"/>
    </font>
    <font>
      <b/>
      <sz val="13"/>
      <color theme="1"/>
      <name val="Calibri"/>
      <family val="2"/>
      <scheme val="minor"/>
    </font>
    <font>
      <b/>
      <sz val="28"/>
      <color rgb="FFC00000"/>
      <name val="Calibri"/>
      <family val="2"/>
      <scheme val="minor"/>
    </font>
    <font>
      <b/>
      <sz val="13"/>
      <color rgb="FF002060"/>
      <name val="Calibri"/>
      <family val="2"/>
      <scheme val="minor"/>
    </font>
    <font>
      <b/>
      <sz val="11"/>
      <color rgb="FF555555"/>
      <name val="Cambria"/>
      <family val="1"/>
      <scheme val="major"/>
    </font>
    <font>
      <b/>
      <sz val="11"/>
      <color rgb="FF555555"/>
      <name val="Calibri"/>
      <family val="2"/>
      <scheme val="minor"/>
    </font>
    <font>
      <u/>
      <sz val="11"/>
      <color theme="10"/>
      <name val="Arial"/>
      <family val="2"/>
      <charset val="178"/>
    </font>
    <font>
      <b/>
      <sz val="12"/>
      <color rgb="FF333333"/>
      <name val="Cambria"/>
      <family val="1"/>
      <scheme val="major"/>
    </font>
    <font>
      <sz val="10"/>
      <name val="Arial"/>
      <family val="2"/>
    </font>
    <font>
      <sz val="18"/>
      <color rgb="FF222222"/>
      <name val="Calibri"/>
      <family val="2"/>
      <scheme val="minor"/>
    </font>
    <font>
      <b/>
      <sz val="13"/>
      <name val="Calibri"/>
      <family val="2"/>
      <scheme val="minor"/>
    </font>
    <font>
      <u/>
      <sz val="20"/>
      <color rgb="FF00B050"/>
      <name val="Traditional Arabic"/>
      <family val="1"/>
    </font>
    <font>
      <b/>
      <u/>
      <sz val="11"/>
      <color theme="1"/>
      <name val="Calibri"/>
      <family val="2"/>
      <scheme val="minor"/>
    </font>
    <font>
      <u/>
      <sz val="10"/>
      <color theme="10"/>
      <name val="Arial"/>
      <family val="2"/>
    </font>
    <font>
      <sz val="11"/>
      <color theme="1" tint="4.9989318521683403E-2"/>
      <name val="Calibri"/>
      <family val="2"/>
      <scheme val="minor"/>
    </font>
    <font>
      <sz val="11"/>
      <color theme="1" tint="4.9989318521683403E-2"/>
      <name val="Calibri"/>
      <family val="2"/>
      <charset val="178"/>
      <scheme val="minor"/>
    </font>
    <font>
      <b/>
      <sz val="16"/>
      <color theme="1" tint="4.9989318521683403E-2"/>
      <name val="Calibri"/>
      <family val="2"/>
      <scheme val="minor"/>
    </font>
    <font>
      <u/>
      <sz val="11"/>
      <color theme="10"/>
      <name val="Calibri"/>
      <family val="2"/>
      <charset val="178"/>
      <scheme val="minor"/>
    </font>
    <font>
      <b/>
      <u/>
      <sz val="20"/>
      <color rgb="FF0000FF"/>
      <name val="Calibri"/>
      <family val="2"/>
      <scheme val="minor"/>
    </font>
    <font>
      <b/>
      <u/>
      <sz val="18"/>
      <color theme="1" tint="4.9989318521683403E-2"/>
      <name val="Calibri"/>
      <family val="2"/>
      <scheme val="minor"/>
    </font>
    <font>
      <b/>
      <u/>
      <sz val="11"/>
      <color rgb="FF0000EE"/>
      <name val="Calibri"/>
      <family val="2"/>
      <scheme val="minor"/>
    </font>
    <font>
      <b/>
      <u/>
      <sz val="11"/>
      <color rgb="FF0000FF"/>
      <name val="Cambria"/>
      <family val="1"/>
      <scheme val="major"/>
    </font>
    <font>
      <sz val="11"/>
      <color theme="1"/>
      <name val="Calibri"/>
      <family val="2"/>
      <charset val="238"/>
      <scheme val="minor"/>
    </font>
    <font>
      <b/>
      <sz val="20"/>
      <color theme="1"/>
      <name val="Calibri"/>
      <family val="2"/>
      <charset val="238"/>
      <scheme val="minor"/>
    </font>
    <font>
      <sz val="20"/>
      <color theme="1"/>
      <name val="Calibri"/>
      <family val="2"/>
      <charset val="238"/>
      <scheme val="minor"/>
    </font>
    <font>
      <sz val="9"/>
      <color indexed="81"/>
      <name val="Tahoma"/>
      <family val="2"/>
      <charset val="238"/>
    </font>
    <font>
      <b/>
      <sz val="20"/>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gradientFill degree="90">
        <stop position="0">
          <color theme="0"/>
        </stop>
        <stop position="0.5">
          <color theme="6" tint="0.80001220740379042"/>
        </stop>
        <stop position="1">
          <color theme="0"/>
        </stop>
      </gradientFill>
    </fill>
    <fill>
      <patternFill patternType="solid">
        <fgColor theme="0" tint="-0.14999847407452621"/>
        <bgColor theme="0" tint="-0.14999847407452621"/>
      </patternFill>
    </fill>
    <fill>
      <patternFill patternType="solid">
        <fgColor theme="3" tint="0.79998168889431442"/>
        <bgColor indexed="64"/>
      </patternFill>
    </fill>
  </fills>
  <borders count="34">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style="thick">
        <color auto="1"/>
      </bottom>
      <diagonal/>
    </border>
    <border>
      <left/>
      <right/>
      <top/>
      <bottom style="thick">
        <color theme="6" tint="0.59996337778862885"/>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right/>
      <top/>
      <bottom style="slantDashDot">
        <color auto="1"/>
      </bottom>
      <diagonal/>
    </border>
    <border>
      <left/>
      <right style="slantDashDot">
        <color auto="1"/>
      </right>
      <top/>
      <bottom style="slantDashDot">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17">
    <xf numFmtId="0" fontId="0" fillId="0" borderId="0"/>
    <xf numFmtId="165" fontId="4" fillId="0" borderId="0" applyFont="0" applyFill="0" applyBorder="0" applyAlignment="0" applyProtection="0"/>
    <xf numFmtId="0" fontId="3" fillId="0" borderId="0"/>
    <xf numFmtId="0" fontId="20" fillId="0" borderId="0" applyNumberFormat="0" applyFill="0" applyBorder="0" applyAlignment="0" applyProtection="0">
      <alignment vertical="top"/>
      <protection locked="0"/>
    </xf>
    <xf numFmtId="0" fontId="22" fillId="0" borderId="0"/>
    <xf numFmtId="9" fontId="14" fillId="0" borderId="0" applyFont="0" applyFill="0" applyBorder="0" applyAlignment="0" applyProtection="0"/>
    <xf numFmtId="164" fontId="14" fillId="0" borderId="0" applyFont="0" applyFill="0" applyBorder="0" applyAlignment="0" applyProtection="0"/>
    <xf numFmtId="0" fontId="14" fillId="0" borderId="0"/>
    <xf numFmtId="0" fontId="2" fillId="0" borderId="0"/>
    <xf numFmtId="0" fontId="4" fillId="0" borderId="0"/>
    <xf numFmtId="0" fontId="27" fillId="0" borderId="0" applyNumberFormat="0" applyFill="0" applyBorder="0" applyAlignment="0" applyProtection="0"/>
    <xf numFmtId="0" fontId="31" fillId="0" borderId="0" applyNumberFormat="0" applyFill="0" applyBorder="0" applyAlignment="0" applyProtection="0"/>
    <xf numFmtId="0" fontId="27" fillId="0" borderId="0" applyNumberFormat="0" applyFill="0" applyBorder="0" applyAlignment="0" applyProtection="0"/>
    <xf numFmtId="0" fontId="1" fillId="0" borderId="0"/>
    <xf numFmtId="43" fontId="1" fillId="0" borderId="0" applyFont="0" applyFill="0" applyBorder="0" applyAlignment="0" applyProtection="0"/>
    <xf numFmtId="0" fontId="20" fillId="0" borderId="0" applyNumberFormat="0" applyFill="0" applyBorder="0" applyAlignment="0" applyProtection="0"/>
    <xf numFmtId="0" fontId="36" fillId="0" borderId="0"/>
  </cellStyleXfs>
  <cellXfs count="236">
    <xf numFmtId="0" fontId="0" fillId="0" borderId="0" xfId="0"/>
    <xf numFmtId="0" fontId="9" fillId="0" borderId="5" xfId="3" applyFont="1" applyBorder="1" applyAlignment="1" applyProtection="1">
      <alignment horizontal="right" vertical="center" wrapText="1"/>
      <protection hidden="1"/>
    </xf>
    <xf numFmtId="0" fontId="9" fillId="0" borderId="5" xfId="3" applyFont="1" applyBorder="1" applyAlignment="1" applyProtection="1">
      <alignment vertical="center" wrapText="1"/>
      <protection hidden="1"/>
    </xf>
    <xf numFmtId="0" fontId="9" fillId="0" borderId="7" xfId="3" applyFont="1" applyBorder="1" applyAlignment="1" applyProtection="1">
      <alignment vertical="center" wrapText="1"/>
      <protection hidden="1"/>
    </xf>
    <xf numFmtId="0" fontId="13" fillId="2" borderId="1" xfId="8" applyFont="1" applyFill="1" applyBorder="1" applyAlignment="1" applyProtection="1">
      <alignment horizontal="center" vertical="center"/>
      <protection hidden="1"/>
    </xf>
    <xf numFmtId="168" fontId="13" fillId="2" borderId="2" xfId="8" applyNumberFormat="1" applyFont="1" applyFill="1" applyBorder="1" applyAlignment="1" applyProtection="1">
      <alignment horizontal="center" vertical="center"/>
      <protection hidden="1"/>
    </xf>
    <xf numFmtId="0" fontId="2" fillId="0" borderId="0" xfId="8" applyAlignment="1" applyProtection="1">
      <alignment horizontal="center"/>
      <protection hidden="1"/>
    </xf>
    <xf numFmtId="0" fontId="6" fillId="0" borderId="4" xfId="8" applyFont="1" applyBorder="1" applyAlignment="1" applyProtection="1">
      <alignment horizontal="center" vertical="center"/>
      <protection hidden="1"/>
    </xf>
    <xf numFmtId="168" fontId="10" fillId="0" borderId="5" xfId="8" applyNumberFormat="1" applyFont="1" applyBorder="1" applyAlignment="1" applyProtection="1">
      <alignment horizontal="center" vertical="center"/>
      <protection hidden="1"/>
    </xf>
    <xf numFmtId="0" fontId="10" fillId="0" borderId="6" xfId="8" applyFont="1" applyBorder="1" applyAlignment="1" applyProtection="1">
      <alignment horizontal="right" vertical="top" wrapText="1"/>
      <protection hidden="1"/>
    </xf>
    <xf numFmtId="0" fontId="21" fillId="0" borderId="6" xfId="8" applyFont="1" applyBorder="1" applyAlignment="1" applyProtection="1">
      <alignment horizontal="right" vertical="top" wrapText="1"/>
      <protection hidden="1"/>
    </xf>
    <xf numFmtId="0" fontId="9" fillId="0" borderId="5" xfId="8" applyFont="1" applyBorder="1" applyAlignment="1" applyProtection="1">
      <alignment horizontal="right" vertical="center" wrapText="1"/>
      <protection hidden="1"/>
    </xf>
    <xf numFmtId="168" fontId="6" fillId="0" borderId="5" xfId="8" applyNumberFormat="1" applyFont="1" applyBorder="1" applyAlignment="1" applyProtection="1">
      <alignment horizontal="center" vertical="center"/>
      <protection hidden="1"/>
    </xf>
    <xf numFmtId="0" fontId="6" fillId="0" borderId="11" xfId="8" applyFont="1" applyBorder="1" applyAlignment="1" applyProtection="1">
      <alignment horizontal="center" vertical="center"/>
      <protection hidden="1"/>
    </xf>
    <xf numFmtId="168" fontId="6" fillId="0" borderId="12" xfId="8" applyNumberFormat="1" applyFont="1" applyBorder="1" applyAlignment="1" applyProtection="1">
      <alignment horizontal="center" vertical="center"/>
      <protection hidden="1"/>
    </xf>
    <xf numFmtId="0" fontId="10" fillId="0" borderId="13" xfId="8" applyFont="1" applyBorder="1" applyAlignment="1" applyProtection="1">
      <alignment horizontal="right" vertical="top" wrapText="1"/>
      <protection hidden="1"/>
    </xf>
    <xf numFmtId="0" fontId="6" fillId="0" borderId="6" xfId="8" applyFont="1" applyBorder="1" applyAlignment="1" applyProtection="1">
      <alignment horizontal="right" vertical="top" wrapText="1"/>
      <protection hidden="1"/>
    </xf>
    <xf numFmtId="0" fontId="6" fillId="0" borderId="13" xfId="8" applyFont="1" applyBorder="1" applyAlignment="1" applyProtection="1">
      <alignment horizontal="right" vertical="top" wrapText="1"/>
      <protection hidden="1"/>
    </xf>
    <xf numFmtId="0" fontId="23" fillId="0" borderId="0" xfId="9" applyFont="1" applyAlignment="1">
      <alignment vertical="top" wrapText="1"/>
    </xf>
    <xf numFmtId="0" fontId="9" fillId="0" borderId="12" xfId="3" applyFont="1" applyBorder="1" applyAlignment="1" applyProtection="1">
      <alignment horizontal="right" vertical="center" wrapText="1"/>
      <protection hidden="1"/>
    </xf>
    <xf numFmtId="0" fontId="6" fillId="0" borderId="9" xfId="8" applyFont="1" applyBorder="1" applyAlignment="1" applyProtection="1">
      <alignment horizontal="center" vertical="center"/>
      <protection hidden="1"/>
    </xf>
    <xf numFmtId="168" fontId="6" fillId="0" borderId="7" xfId="8" applyNumberFormat="1" applyFont="1" applyBorder="1" applyAlignment="1" applyProtection="1">
      <alignment horizontal="center" vertical="center"/>
      <protection hidden="1"/>
    </xf>
    <xf numFmtId="0" fontId="10" fillId="0" borderId="8" xfId="8" applyFont="1" applyBorder="1" applyAlignment="1" applyProtection="1">
      <alignment horizontal="right" vertical="top" wrapText="1"/>
      <protection hidden="1"/>
    </xf>
    <xf numFmtId="0" fontId="6" fillId="0" borderId="0" xfId="8" applyFont="1" applyAlignment="1" applyProtection="1">
      <alignment horizontal="center" vertical="center"/>
      <protection hidden="1"/>
    </xf>
    <xf numFmtId="0" fontId="2" fillId="0" borderId="0" xfId="8" applyAlignment="1" applyProtection="1">
      <alignment horizontal="right" vertical="center" wrapText="1"/>
      <protection hidden="1"/>
    </xf>
    <xf numFmtId="168" fontId="6" fillId="0" borderId="0" xfId="8" applyNumberFormat="1" applyFont="1" applyAlignment="1" applyProtection="1">
      <alignment horizontal="center" vertical="center"/>
      <protection hidden="1"/>
    </xf>
    <xf numFmtId="0" fontId="10" fillId="0" borderId="0" xfId="8" applyFont="1" applyAlignment="1" applyProtection="1">
      <alignment horizontal="right" vertical="top" wrapText="1"/>
      <protection hidden="1"/>
    </xf>
    <xf numFmtId="0" fontId="2" fillId="0" borderId="0" xfId="8" applyProtection="1">
      <protection hidden="1"/>
    </xf>
    <xf numFmtId="0" fontId="4" fillId="0" borderId="0" xfId="9"/>
    <xf numFmtId="0" fontId="18" fillId="0" borderId="0" xfId="8" applyFont="1" applyBorder="1" applyAlignment="1" applyProtection="1">
      <alignment horizontal="center" vertical="center"/>
      <protection hidden="1"/>
    </xf>
    <xf numFmtId="0" fontId="24" fillId="0" borderId="0" xfId="7" applyFont="1" applyAlignment="1" applyProtection="1">
      <alignment readingOrder="2"/>
      <protection hidden="1"/>
    </xf>
    <xf numFmtId="0" fontId="24" fillId="0" borderId="14" xfId="7" applyFont="1" applyBorder="1" applyAlignment="1" applyProtection="1">
      <alignment readingOrder="2"/>
      <protection hidden="1"/>
    </xf>
    <xf numFmtId="0" fontId="24" fillId="0" borderId="15" xfId="7" applyFont="1" applyBorder="1" applyAlignment="1" applyProtection="1">
      <alignment readingOrder="2"/>
      <protection hidden="1"/>
    </xf>
    <xf numFmtId="0" fontId="24" fillId="0" borderId="16" xfId="7" applyFont="1" applyBorder="1" applyAlignment="1" applyProtection="1">
      <alignment readingOrder="2"/>
      <protection hidden="1"/>
    </xf>
    <xf numFmtId="0" fontId="24" fillId="0" borderId="17" xfId="7" applyFont="1" applyBorder="1" applyAlignment="1" applyProtection="1">
      <alignment readingOrder="2"/>
      <protection hidden="1"/>
    </xf>
    <xf numFmtId="0" fontId="15" fillId="0" borderId="0" xfId="8" applyFont="1" applyBorder="1" applyAlignment="1" applyProtection="1">
      <alignment vertical="center"/>
      <protection hidden="1"/>
    </xf>
    <xf numFmtId="0" fontId="15" fillId="0" borderId="0" xfId="8" applyFont="1" applyBorder="1" applyAlignment="1" applyProtection="1">
      <alignment horizontal="center" vertical="center" wrapText="1"/>
      <protection hidden="1"/>
    </xf>
    <xf numFmtId="0" fontId="2" fillId="0" borderId="0" xfId="8" applyBorder="1" applyProtection="1">
      <protection hidden="1"/>
    </xf>
    <xf numFmtId="0" fontId="24" fillId="0" borderId="18" xfId="7" applyFont="1" applyBorder="1" applyAlignment="1" applyProtection="1">
      <alignment readingOrder="2"/>
      <protection hidden="1"/>
    </xf>
    <xf numFmtId="0" fontId="14" fillId="0" borderId="0" xfId="7" applyBorder="1" applyProtection="1">
      <protection hidden="1"/>
    </xf>
    <xf numFmtId="0" fontId="2" fillId="0" borderId="0" xfId="8" applyBorder="1" applyAlignment="1" applyProtection="1">
      <protection hidden="1"/>
    </xf>
    <xf numFmtId="0" fontId="6" fillId="0" borderId="0" xfId="8" applyFont="1" applyBorder="1" applyAlignment="1" applyProtection="1">
      <alignment horizontal="center" vertical="center"/>
      <protection hidden="1"/>
    </xf>
    <xf numFmtId="0" fontId="8" fillId="0" borderId="0" xfId="8" applyFont="1" applyBorder="1" applyProtection="1">
      <protection hidden="1"/>
    </xf>
    <xf numFmtId="0" fontId="24" fillId="0" borderId="0" xfId="7" applyFont="1" applyBorder="1" applyAlignment="1" applyProtection="1">
      <alignment readingOrder="2"/>
      <protection hidden="1"/>
    </xf>
    <xf numFmtId="0" fontId="18" fillId="0" borderId="0" xfId="8" applyFont="1" applyAlignment="1" applyProtection="1">
      <alignment horizontal="center" vertical="center"/>
      <protection hidden="1"/>
    </xf>
    <xf numFmtId="0" fontId="19" fillId="0" borderId="0" xfId="8" applyFont="1" applyAlignment="1" applyProtection="1">
      <alignment horizontal="center" vertical="center"/>
      <protection hidden="1"/>
    </xf>
    <xf numFmtId="0" fontId="2" fillId="3" borderId="0" xfId="8" applyFill="1" applyBorder="1" applyProtection="1">
      <protection hidden="1"/>
    </xf>
    <xf numFmtId="0" fontId="19" fillId="3" borderId="0" xfId="8" applyFont="1" applyFill="1" applyAlignment="1" applyProtection="1">
      <alignment horizontal="center" vertical="center"/>
      <protection hidden="1"/>
    </xf>
    <xf numFmtId="0" fontId="8" fillId="0" borderId="0" xfId="8" applyFont="1" applyBorder="1" applyAlignment="1" applyProtection="1">
      <protection hidden="1"/>
    </xf>
    <xf numFmtId="0" fontId="26" fillId="0" borderId="0" xfId="8" applyFont="1" applyBorder="1" applyProtection="1">
      <protection hidden="1"/>
    </xf>
    <xf numFmtId="0" fontId="11" fillId="0" borderId="0" xfId="8" applyFont="1" applyBorder="1" applyAlignment="1" applyProtection="1">
      <alignment horizontal="right" vertical="center" indent="3"/>
      <protection hidden="1"/>
    </xf>
    <xf numFmtId="0" fontId="2" fillId="0" borderId="0" xfId="8" applyBorder="1" applyAlignment="1" applyProtection="1">
      <alignment vertical="center"/>
      <protection hidden="1"/>
    </xf>
    <xf numFmtId="0" fontId="24" fillId="0" borderId="0" xfId="7" applyFont="1" applyAlignment="1" applyProtection="1">
      <alignment horizontal="center" vertical="center" readingOrder="2"/>
      <protection hidden="1"/>
    </xf>
    <xf numFmtId="0" fontId="24" fillId="0" borderId="17" xfId="7" applyFont="1" applyBorder="1" applyAlignment="1" applyProtection="1">
      <alignment horizontal="center" vertical="center" readingOrder="2"/>
      <protection hidden="1"/>
    </xf>
    <xf numFmtId="0" fontId="24" fillId="0" borderId="18" xfId="7" applyFont="1" applyBorder="1" applyAlignment="1" applyProtection="1">
      <alignment horizontal="center" vertical="center" readingOrder="2"/>
      <protection hidden="1"/>
    </xf>
    <xf numFmtId="0" fontId="8" fillId="0" borderId="0" xfId="8" applyFont="1" applyBorder="1" applyAlignment="1" applyProtection="1">
      <alignment horizontal="left"/>
      <protection hidden="1"/>
    </xf>
    <xf numFmtId="0" fontId="6" fillId="0" borderId="0" xfId="8" applyFont="1" applyBorder="1" applyAlignment="1" applyProtection="1">
      <alignment horizontal="left"/>
      <protection hidden="1"/>
    </xf>
    <xf numFmtId="0" fontId="2" fillId="0" borderId="0" xfId="8" applyFont="1" applyBorder="1" applyProtection="1">
      <protection hidden="1"/>
    </xf>
    <xf numFmtId="0" fontId="14" fillId="0" borderId="0" xfId="7" applyProtection="1">
      <protection hidden="1"/>
    </xf>
    <xf numFmtId="0" fontId="2" fillId="0" borderId="19" xfId="8" applyBorder="1" applyProtection="1">
      <protection hidden="1"/>
    </xf>
    <xf numFmtId="0" fontId="14" fillId="0" borderId="19" xfId="7" applyBorder="1" applyProtection="1">
      <protection hidden="1"/>
    </xf>
    <xf numFmtId="0" fontId="24" fillId="0" borderId="20" xfId="7" applyFont="1" applyBorder="1" applyAlignment="1" applyProtection="1">
      <alignment readingOrder="2"/>
      <protection hidden="1"/>
    </xf>
    <xf numFmtId="0" fontId="29" fillId="0" borderId="0" xfId="8" applyFont="1" applyAlignment="1" applyProtection="1">
      <alignment horizontal="right" vertical="center"/>
      <protection hidden="1"/>
    </xf>
    <xf numFmtId="0" fontId="29" fillId="0" borderId="0" xfId="8" applyFont="1" applyAlignment="1" applyProtection="1">
      <alignment horizontal="center"/>
      <protection hidden="1"/>
    </xf>
    <xf numFmtId="0" fontId="28" fillId="0" borderId="0" xfId="9" applyFont="1" applyAlignment="1"/>
    <xf numFmtId="0" fontId="12" fillId="0" borderId="7" xfId="3" applyFont="1" applyBorder="1" applyAlignment="1" applyProtection="1">
      <alignment vertical="center"/>
      <protection hidden="1"/>
    </xf>
    <xf numFmtId="0" fontId="12" fillId="0" borderId="12" xfId="3" applyFont="1" applyBorder="1" applyAlignment="1" applyProtection="1">
      <alignment horizontal="right" vertical="center"/>
      <protection hidden="1"/>
    </xf>
    <xf numFmtId="0" fontId="12" fillId="0" borderId="5" xfId="3" applyFont="1" applyBorder="1" applyAlignment="1" applyProtection="1">
      <alignment horizontal="right" vertical="center"/>
      <protection hidden="1"/>
    </xf>
    <xf numFmtId="0" fontId="12" fillId="0" borderId="5" xfId="8" applyFont="1" applyBorder="1" applyAlignment="1" applyProtection="1">
      <alignment horizontal="right" vertical="center"/>
      <protection hidden="1"/>
    </xf>
    <xf numFmtId="0" fontId="13" fillId="2" borderId="3" xfId="8" applyFont="1" applyFill="1" applyBorder="1" applyAlignment="1" applyProtection="1">
      <alignment horizontal="center" vertical="center" wrapText="1"/>
      <protection hidden="1"/>
    </xf>
    <xf numFmtId="0" fontId="30" fillId="2" borderId="2" xfId="8" applyFont="1" applyFill="1" applyBorder="1" applyAlignment="1" applyProtection="1">
      <alignment horizontal="center" vertical="center"/>
      <protection hidden="1"/>
    </xf>
    <xf numFmtId="0" fontId="32" fillId="2" borderId="2" xfId="11" applyFont="1" applyFill="1" applyBorder="1" applyAlignment="1" applyProtection="1">
      <alignment horizontal="right" vertical="center" wrapText="1"/>
      <protection hidden="1"/>
    </xf>
    <xf numFmtId="0" fontId="34" fillId="0" borderId="0" xfId="11" applyFont="1" applyBorder="1" applyAlignment="1" applyProtection="1">
      <alignment vertical="center"/>
      <protection hidden="1"/>
    </xf>
    <xf numFmtId="0" fontId="35" fillId="0" borderId="0" xfId="12" applyFont="1" applyBorder="1" applyAlignment="1" applyProtection="1">
      <alignment vertical="center"/>
      <protection hidden="1"/>
    </xf>
    <xf numFmtId="0" fontId="35" fillId="0" borderId="0" xfId="8" applyFont="1" applyBorder="1" applyAlignment="1" applyProtection="1">
      <alignment vertical="center"/>
      <protection hidden="1"/>
    </xf>
    <xf numFmtId="3" fontId="18" fillId="0" borderId="0" xfId="8" applyNumberFormat="1" applyFont="1" applyAlignment="1" applyProtection="1">
      <alignment horizontal="center" vertical="center" wrapText="1"/>
      <protection hidden="1"/>
    </xf>
    <xf numFmtId="0" fontId="0" fillId="0" borderId="0" xfId="0" pivotButton="1"/>
    <xf numFmtId="0" fontId="0" fillId="0" borderId="0" xfId="0" applyAlignment="1">
      <alignment horizontal="right"/>
    </xf>
    <xf numFmtId="0" fontId="16" fillId="5" borderId="0" xfId="8" applyFont="1" applyFill="1" applyBorder="1" applyAlignment="1" applyProtection="1">
      <alignment horizontal="center" vertical="center"/>
      <protection hidden="1"/>
    </xf>
    <xf numFmtId="0" fontId="16" fillId="5" borderId="10" xfId="8" applyFont="1" applyFill="1" applyBorder="1" applyAlignment="1" applyProtection="1">
      <alignment horizontal="center" vertical="center"/>
      <protection hidden="1"/>
    </xf>
    <xf numFmtId="0" fontId="7" fillId="0" borderId="0" xfId="8" applyFont="1" applyBorder="1" applyAlignment="1" applyProtection="1">
      <alignment horizontal="center" vertical="center" wrapText="1"/>
      <protection hidden="1"/>
    </xf>
    <xf numFmtId="0" fontId="17" fillId="0" borderId="0" xfId="8" applyFont="1" applyBorder="1" applyAlignment="1" applyProtection="1">
      <alignment horizontal="center" vertical="center" wrapText="1"/>
      <protection hidden="1"/>
    </xf>
    <xf numFmtId="0" fontId="25" fillId="0" borderId="0" xfId="8" applyFont="1" applyBorder="1" applyAlignment="1" applyProtection="1">
      <alignment horizontal="center"/>
      <protection hidden="1"/>
    </xf>
    <xf numFmtId="0" fontId="36" fillId="4" borderId="0" xfId="16" applyFill="1"/>
    <xf numFmtId="0" fontId="36" fillId="4" borderId="0" xfId="16" applyFill="1" applyBorder="1" applyAlignment="1">
      <alignment horizontal="center" vertical="center" wrapText="1"/>
    </xf>
    <xf numFmtId="0" fontId="36" fillId="0" borderId="0" xfId="16"/>
    <xf numFmtId="0" fontId="37" fillId="4" borderId="0" xfId="16" applyFont="1" applyFill="1" applyAlignment="1">
      <alignment horizontal="centerContinuous"/>
    </xf>
    <xf numFmtId="0" fontId="38" fillId="4" borderId="0" xfId="16" applyFont="1" applyFill="1" applyAlignment="1">
      <alignment horizontal="centerContinuous"/>
    </xf>
    <xf numFmtId="0" fontId="36" fillId="4" borderId="21" xfId="16" applyFill="1" applyBorder="1" applyAlignment="1">
      <alignment horizontal="center" vertical="center" wrapText="1"/>
    </xf>
    <xf numFmtId="0" fontId="36" fillId="4" borderId="22" xfId="16" applyFill="1" applyBorder="1" applyAlignment="1">
      <alignment horizontal="center" vertical="center" wrapText="1"/>
    </xf>
    <xf numFmtId="0" fontId="36" fillId="4" borderId="23" xfId="16" applyFill="1" applyBorder="1" applyAlignment="1">
      <alignment horizontal="center" vertical="center" wrapText="1"/>
    </xf>
    <xf numFmtId="0" fontId="36" fillId="4" borderId="24" xfId="16" applyFill="1" applyBorder="1"/>
    <xf numFmtId="0" fontId="36" fillId="4" borderId="25" xfId="16" applyFill="1" applyBorder="1"/>
    <xf numFmtId="3" fontId="36" fillId="4" borderId="24" xfId="16" applyNumberFormat="1" applyFill="1" applyBorder="1"/>
    <xf numFmtId="3" fontId="36" fillId="4" borderId="26" xfId="16" applyNumberFormat="1" applyFill="1" applyBorder="1"/>
    <xf numFmtId="4" fontId="36" fillId="4" borderId="25" xfId="16" applyNumberFormat="1" applyFill="1" applyBorder="1"/>
    <xf numFmtId="0" fontId="36" fillId="4" borderId="27" xfId="16" applyFill="1" applyBorder="1"/>
    <xf numFmtId="0" fontId="36" fillId="4" borderId="28" xfId="16" applyFill="1" applyBorder="1"/>
    <xf numFmtId="3" fontId="36" fillId="4" borderId="27" xfId="16" applyNumberFormat="1" applyFill="1" applyBorder="1"/>
    <xf numFmtId="3" fontId="36" fillId="4" borderId="0" xfId="16" applyNumberFormat="1" applyFill="1" applyBorder="1"/>
    <xf numFmtId="4" fontId="36" fillId="4" borderId="28" xfId="16" applyNumberFormat="1" applyFill="1" applyBorder="1"/>
    <xf numFmtId="0" fontId="36" fillId="4" borderId="21" xfId="16" applyFill="1" applyBorder="1" applyAlignment="1">
      <alignment horizontal="centerContinuous"/>
    </xf>
    <xf numFmtId="0" fontId="36" fillId="4" borderId="22" xfId="16" applyFill="1" applyBorder="1" applyAlignment="1">
      <alignment horizontal="centerContinuous"/>
    </xf>
    <xf numFmtId="0" fontId="36" fillId="4" borderId="23" xfId="16" applyFill="1" applyBorder="1" applyAlignment="1">
      <alignment horizontal="centerContinuous"/>
    </xf>
    <xf numFmtId="0" fontId="36" fillId="4" borderId="29" xfId="16" applyFill="1" applyBorder="1"/>
    <xf numFmtId="0" fontId="36" fillId="4" borderId="30" xfId="16" applyFill="1" applyBorder="1"/>
    <xf numFmtId="3" fontId="36" fillId="4" borderId="29" xfId="16" applyNumberFormat="1" applyFill="1" applyBorder="1"/>
    <xf numFmtId="3" fontId="36" fillId="4" borderId="31" xfId="16" applyNumberFormat="1" applyFill="1" applyBorder="1"/>
    <xf numFmtId="4" fontId="36" fillId="4" borderId="30" xfId="16" applyNumberFormat="1" applyFill="1" applyBorder="1"/>
    <xf numFmtId="0" fontId="36" fillId="4" borderId="21" xfId="16" applyFill="1" applyBorder="1"/>
    <xf numFmtId="0" fontId="36" fillId="4" borderId="23" xfId="16" applyFill="1" applyBorder="1"/>
    <xf numFmtId="3" fontId="36" fillId="4" borderId="21" xfId="16" applyNumberFormat="1" applyFill="1" applyBorder="1"/>
    <xf numFmtId="3" fontId="36" fillId="4" borderId="22" xfId="16" applyNumberFormat="1" applyFill="1" applyBorder="1"/>
    <xf numFmtId="4" fontId="36" fillId="4" borderId="23" xfId="16" applyNumberFormat="1" applyFill="1" applyBorder="1"/>
    <xf numFmtId="3" fontId="36" fillId="4" borderId="21" xfId="16" applyNumberFormat="1" applyFill="1" applyBorder="1" applyAlignment="1">
      <alignment shrinkToFit="1"/>
    </xf>
    <xf numFmtId="3" fontId="36" fillId="4" borderId="22" xfId="16" applyNumberFormat="1" applyFill="1" applyBorder="1" applyAlignment="1">
      <alignment shrinkToFit="1"/>
    </xf>
    <xf numFmtId="4" fontId="36" fillId="4" borderId="23" xfId="16" applyNumberFormat="1" applyFill="1" applyBorder="1" applyAlignment="1">
      <alignment shrinkToFit="1"/>
    </xf>
    <xf numFmtId="0" fontId="5" fillId="4" borderId="21" xfId="16" applyFont="1" applyFill="1" applyBorder="1" applyAlignment="1">
      <alignment horizontal="centerContinuous"/>
    </xf>
    <xf numFmtId="0" fontId="36" fillId="4" borderId="21" xfId="16" applyFont="1" applyFill="1" applyBorder="1" applyAlignment="1">
      <alignment horizontal="centerContinuous"/>
    </xf>
    <xf numFmtId="0" fontId="36" fillId="4" borderId="5" xfId="16" applyFill="1" applyBorder="1"/>
    <xf numFmtId="14" fontId="36" fillId="0" borderId="5" xfId="16" applyNumberFormat="1" applyFill="1" applyBorder="1" applyAlignment="1">
      <alignment shrinkToFit="1"/>
    </xf>
    <xf numFmtId="3" fontId="36" fillId="0" borderId="21" xfId="16" applyNumberFormat="1" applyFill="1" applyBorder="1" applyAlignment="1">
      <alignment shrinkToFit="1"/>
    </xf>
    <xf numFmtId="3" fontId="36" fillId="0" borderId="22" xfId="16" applyNumberFormat="1" applyFill="1" applyBorder="1" applyAlignment="1">
      <alignment shrinkToFit="1"/>
    </xf>
    <xf numFmtId="3" fontId="36" fillId="4" borderId="24" xfId="16" applyNumberFormat="1" applyFill="1" applyBorder="1" applyAlignment="1">
      <alignment shrinkToFit="1"/>
    </xf>
    <xf numFmtId="4" fontId="36" fillId="4" borderId="25" xfId="16" applyNumberFormat="1" applyFill="1" applyBorder="1" applyAlignment="1">
      <alignment shrinkToFit="1"/>
    </xf>
    <xf numFmtId="4" fontId="36" fillId="4" borderId="24" xfId="16" applyNumberFormat="1" applyFill="1" applyBorder="1" applyAlignment="1">
      <alignment shrinkToFit="1"/>
    </xf>
    <xf numFmtId="4" fontId="36" fillId="4" borderId="26" xfId="16" quotePrefix="1" applyNumberFormat="1" applyFill="1" applyBorder="1" applyAlignment="1">
      <alignment shrinkToFit="1"/>
    </xf>
    <xf numFmtId="4" fontId="36" fillId="4" borderId="26" xfId="16" applyNumberFormat="1" applyFill="1" applyBorder="1" applyAlignment="1">
      <alignment shrinkToFit="1"/>
    </xf>
    <xf numFmtId="14" fontId="36" fillId="4" borderId="32" xfId="16" applyNumberFormat="1" applyFill="1" applyBorder="1" applyAlignment="1">
      <alignment shrinkToFit="1"/>
    </xf>
    <xf numFmtId="3" fontId="36" fillId="0" borderId="27" xfId="16" applyNumberFormat="1" applyFill="1" applyBorder="1" applyAlignment="1">
      <alignment shrinkToFit="1"/>
    </xf>
    <xf numFmtId="3" fontId="36" fillId="0" borderId="0" xfId="16" applyNumberFormat="1" applyFill="1" applyBorder="1" applyAlignment="1">
      <alignment shrinkToFit="1"/>
    </xf>
    <xf numFmtId="4" fontId="36" fillId="4" borderId="28" xfId="16" applyNumberFormat="1" applyFill="1" applyBorder="1" applyAlignment="1">
      <alignment shrinkToFit="1"/>
    </xf>
    <xf numFmtId="3" fontId="36" fillId="4" borderId="27" xfId="16" applyNumberFormat="1" applyFill="1" applyBorder="1" applyAlignment="1">
      <alignment shrinkToFit="1"/>
    </xf>
    <xf numFmtId="4" fontId="36" fillId="0" borderId="27" xfId="16" applyNumberFormat="1" applyFill="1" applyBorder="1" applyAlignment="1">
      <alignment shrinkToFit="1"/>
    </xf>
    <xf numFmtId="4" fontId="36" fillId="4" borderId="0" xfId="16" quotePrefix="1" applyNumberFormat="1" applyFill="1" applyBorder="1" applyAlignment="1">
      <alignment shrinkToFit="1"/>
    </xf>
    <xf numFmtId="4" fontId="36" fillId="4" borderId="0" xfId="16" applyNumberFormat="1" applyFill="1" applyBorder="1" applyAlignment="1">
      <alignment shrinkToFit="1"/>
    </xf>
    <xf numFmtId="0" fontId="36" fillId="0" borderId="0" xfId="16" applyFill="1"/>
    <xf numFmtId="0" fontId="36" fillId="6" borderId="0" xfId="16" applyFont="1" applyFill="1" applyAlignment="1">
      <alignment horizontal="center"/>
    </xf>
    <xf numFmtId="0" fontId="36" fillId="4" borderId="0" xfId="16" applyFill="1" applyAlignment="1">
      <alignment horizontal="right"/>
    </xf>
    <xf numFmtId="0" fontId="36" fillId="4" borderId="5" xfId="16" applyFill="1" applyBorder="1" applyAlignment="1">
      <alignment horizontal="center"/>
    </xf>
    <xf numFmtId="3" fontId="36" fillId="0" borderId="12" xfId="16" applyNumberFormat="1" applyFill="1" applyBorder="1" applyAlignment="1">
      <alignment horizontal="center" shrinkToFit="1"/>
    </xf>
    <xf numFmtId="3" fontId="36" fillId="4" borderId="24" xfId="16" applyNumberFormat="1" applyFill="1" applyBorder="1" applyAlignment="1">
      <alignment horizontal="right" vertical="center" wrapText="1"/>
    </xf>
    <xf numFmtId="4" fontId="36" fillId="4" borderId="26" xfId="16" applyNumberFormat="1" applyFill="1" applyBorder="1" applyAlignment="1">
      <alignment horizontal="right" vertical="center" wrapText="1"/>
    </xf>
    <xf numFmtId="4" fontId="36" fillId="4" borderId="25" xfId="16" applyNumberFormat="1" applyFill="1" applyBorder="1" applyAlignment="1">
      <alignment horizontal="right" vertical="center" wrapText="1"/>
    </xf>
    <xf numFmtId="0" fontId="36" fillId="4" borderId="24" xfId="16" applyFill="1" applyBorder="1" applyAlignment="1">
      <alignment horizontal="center" vertical="center" wrapText="1"/>
    </xf>
    <xf numFmtId="3" fontId="36" fillId="4" borderId="26" xfId="16" applyNumberFormat="1" applyFill="1" applyBorder="1" applyAlignment="1">
      <alignment horizontal="right" vertical="center" wrapText="1"/>
    </xf>
    <xf numFmtId="3" fontId="36" fillId="0" borderId="32" xfId="16" applyNumberFormat="1" applyFill="1" applyBorder="1" applyAlignment="1">
      <alignment horizontal="center" shrinkToFit="1"/>
    </xf>
    <xf numFmtId="3" fontId="36" fillId="4" borderId="27" xfId="16" applyNumberFormat="1" applyFill="1" applyBorder="1" applyAlignment="1">
      <alignment horizontal="right" vertical="center" wrapText="1"/>
    </xf>
    <xf numFmtId="4" fontId="36" fillId="4" borderId="0" xfId="16" applyNumberFormat="1" applyFill="1" applyBorder="1" applyAlignment="1">
      <alignment horizontal="right" vertical="center" wrapText="1"/>
    </xf>
    <xf numFmtId="4" fontId="36" fillId="4" borderId="28" xfId="16" applyNumberFormat="1" applyFill="1" applyBorder="1" applyAlignment="1">
      <alignment horizontal="right" vertical="center" wrapText="1"/>
    </xf>
    <xf numFmtId="0" fontId="36" fillId="4" borderId="27" xfId="16" applyFill="1" applyBorder="1" applyAlignment="1">
      <alignment horizontal="center" vertical="center" wrapText="1"/>
    </xf>
    <xf numFmtId="3" fontId="36" fillId="4" borderId="0" xfId="16" applyNumberFormat="1" applyFill="1" applyBorder="1" applyAlignment="1">
      <alignment horizontal="right" vertical="center" wrapText="1"/>
    </xf>
    <xf numFmtId="3" fontId="36" fillId="0" borderId="33" xfId="16" applyNumberFormat="1" applyFill="1" applyBorder="1" applyAlignment="1">
      <alignment horizontal="center" shrinkToFit="1"/>
    </xf>
    <xf numFmtId="3" fontId="36" fillId="4" borderId="29" xfId="16" applyNumberFormat="1" applyFill="1" applyBorder="1" applyAlignment="1">
      <alignment horizontal="right" vertical="center" wrapText="1"/>
    </xf>
    <xf numFmtId="4" fontId="36" fillId="4" borderId="31" xfId="16" applyNumberFormat="1" applyFill="1" applyBorder="1" applyAlignment="1">
      <alignment horizontal="right" vertical="center" wrapText="1"/>
    </xf>
    <xf numFmtId="4" fontId="36" fillId="4" borderId="30" xfId="16" applyNumberFormat="1" applyFill="1" applyBorder="1" applyAlignment="1">
      <alignment horizontal="right" vertical="center" wrapText="1"/>
    </xf>
    <xf numFmtId="0" fontId="36" fillId="4" borderId="29" xfId="16" applyFill="1" applyBorder="1" applyAlignment="1">
      <alignment horizontal="center" vertical="center" wrapText="1"/>
    </xf>
    <xf numFmtId="3" fontId="36" fillId="4" borderId="31" xfId="16" applyNumberFormat="1" applyFill="1" applyBorder="1" applyAlignment="1">
      <alignment horizontal="right" vertical="center" wrapText="1"/>
    </xf>
    <xf numFmtId="0" fontId="5" fillId="4" borderId="5" xfId="16" applyFont="1" applyFill="1" applyBorder="1" applyAlignment="1">
      <alignment horizontal="center"/>
    </xf>
    <xf numFmtId="3" fontId="5" fillId="4" borderId="21" xfId="16" applyNumberFormat="1" applyFont="1" applyFill="1" applyBorder="1" applyAlignment="1">
      <alignment horizontal="right" shrinkToFit="1"/>
    </xf>
    <xf numFmtId="4" fontId="5" fillId="4" borderId="22" xfId="16" applyNumberFormat="1" applyFont="1" applyFill="1" applyBorder="1" applyAlignment="1">
      <alignment horizontal="right" shrinkToFit="1"/>
    </xf>
    <xf numFmtId="4" fontId="5" fillId="4" borderId="23" xfId="16" applyNumberFormat="1" applyFont="1" applyFill="1" applyBorder="1" applyAlignment="1">
      <alignment shrinkToFit="1"/>
    </xf>
    <xf numFmtId="3" fontId="5" fillId="4" borderId="21" xfId="16" applyNumberFormat="1" applyFont="1" applyFill="1" applyBorder="1" applyAlignment="1">
      <alignment horizontal="center"/>
    </xf>
    <xf numFmtId="3" fontId="5" fillId="4" borderId="22" xfId="16" applyNumberFormat="1" applyFont="1" applyFill="1" applyBorder="1" applyAlignment="1">
      <alignment horizontal="right" shrinkToFit="1"/>
    </xf>
    <xf numFmtId="0" fontId="40" fillId="6" borderId="21" xfId="16" applyFont="1" applyFill="1" applyBorder="1" applyAlignment="1">
      <alignment horizontal="centerContinuous"/>
    </xf>
    <xf numFmtId="0" fontId="38" fillId="6" borderId="22" xfId="16" applyFont="1" applyFill="1" applyBorder="1" applyAlignment="1">
      <alignment horizontal="centerContinuous"/>
    </xf>
    <xf numFmtId="0" fontId="38" fillId="4" borderId="22" xfId="16" applyFont="1" applyFill="1" applyBorder="1" applyAlignment="1">
      <alignment horizontal="centerContinuous"/>
    </xf>
    <xf numFmtId="0" fontId="38" fillId="4" borderId="23" xfId="16" applyFont="1" applyFill="1" applyBorder="1" applyAlignment="1">
      <alignment horizontal="centerContinuous"/>
    </xf>
    <xf numFmtId="0" fontId="36" fillId="4" borderId="21" xfId="16" applyFont="1" applyFill="1" applyBorder="1" applyAlignment="1">
      <alignment horizontal="centerContinuous" vertical="center"/>
    </xf>
    <xf numFmtId="0" fontId="36" fillId="6" borderId="22" xfId="16" applyFont="1" applyFill="1" applyBorder="1" applyAlignment="1">
      <alignment horizontal="centerContinuous" vertical="center"/>
    </xf>
    <xf numFmtId="0" fontId="36" fillId="6" borderId="23" xfId="16" applyFont="1" applyFill="1" applyBorder="1" applyAlignment="1">
      <alignment horizontal="centerContinuous" vertical="center"/>
    </xf>
    <xf numFmtId="0" fontId="36" fillId="6" borderId="23" xfId="16" applyFont="1" applyFill="1" applyBorder="1" applyAlignment="1">
      <alignment horizontal="centerContinuous"/>
    </xf>
    <xf numFmtId="0" fontId="4" fillId="4" borderId="21" xfId="16" applyFont="1" applyFill="1" applyBorder="1" applyAlignment="1">
      <alignment horizontal="centerContinuous" vertical="center"/>
    </xf>
    <xf numFmtId="0" fontId="36" fillId="4" borderId="22" xfId="16" applyFill="1" applyBorder="1" applyAlignment="1">
      <alignment horizontal="centerContinuous" vertical="center"/>
    </xf>
    <xf numFmtId="0" fontId="36" fillId="4" borderId="23" xfId="16" applyFill="1" applyBorder="1" applyAlignment="1">
      <alignment horizontal="centerContinuous" vertical="center"/>
    </xf>
    <xf numFmtId="0" fontId="40" fillId="4" borderId="21" xfId="16" applyFont="1" applyFill="1" applyBorder="1" applyAlignment="1">
      <alignment horizontal="centerContinuous"/>
    </xf>
    <xf numFmtId="0" fontId="5" fillId="6" borderId="21" xfId="16" applyFont="1" applyFill="1" applyBorder="1" applyAlignment="1">
      <alignment horizontal="center" vertical="center"/>
    </xf>
    <xf numFmtId="3" fontId="5" fillId="6" borderId="22" xfId="16" applyNumberFormat="1" applyFont="1" applyFill="1" applyBorder="1" applyAlignment="1">
      <alignment horizontal="center" vertical="center"/>
    </xf>
    <xf numFmtId="4" fontId="5" fillId="6" borderId="22" xfId="16" applyNumberFormat="1" applyFont="1" applyFill="1" applyBorder="1" applyAlignment="1">
      <alignment horizontal="center" vertical="center"/>
    </xf>
    <xf numFmtId="4" fontId="5" fillId="6" borderId="23" xfId="16" applyNumberFormat="1" applyFont="1" applyFill="1" applyBorder="1" applyAlignment="1">
      <alignment horizontal="center" vertical="center"/>
    </xf>
    <xf numFmtId="0" fontId="36" fillId="4" borderId="5" xfId="16" applyFill="1" applyBorder="1" applyAlignment="1">
      <alignment horizontal="center" vertical="center" wrapText="1"/>
    </xf>
    <xf numFmtId="0" fontId="36" fillId="4" borderId="12" xfId="16" applyFill="1" applyBorder="1"/>
    <xf numFmtId="0" fontId="36" fillId="4" borderId="26" xfId="16" applyFill="1" applyBorder="1" applyAlignment="1">
      <alignment horizontal="right" vertical="center" wrapText="1"/>
    </xf>
    <xf numFmtId="0" fontId="36" fillId="4" borderId="25" xfId="16" applyFill="1" applyBorder="1" applyAlignment="1">
      <alignment horizontal="right" vertical="center" wrapText="1"/>
    </xf>
    <xf numFmtId="0" fontId="36" fillId="4" borderId="26" xfId="16" applyFill="1" applyBorder="1" applyAlignment="1">
      <alignment horizontal="center" vertical="center" wrapText="1"/>
    </xf>
    <xf numFmtId="0" fontId="36" fillId="4" borderId="25" xfId="16" applyFill="1" applyBorder="1" applyAlignment="1">
      <alignment horizontal="center" vertical="center" wrapText="1"/>
    </xf>
    <xf numFmtId="0" fontId="36" fillId="4" borderId="0" xfId="16" applyFill="1" applyBorder="1"/>
    <xf numFmtId="0" fontId="36" fillId="4" borderId="26" xfId="16" applyFill="1" applyBorder="1"/>
    <xf numFmtId="0" fontId="36" fillId="4" borderId="33" xfId="16" applyFill="1" applyBorder="1"/>
    <xf numFmtId="14" fontId="36" fillId="4" borderId="33" xfId="16" applyNumberFormat="1" applyFill="1" applyBorder="1" applyAlignment="1">
      <alignment shrinkToFit="1"/>
    </xf>
    <xf numFmtId="3" fontId="36" fillId="4" borderId="31" xfId="16" applyNumberFormat="1" applyFill="1" applyBorder="1" applyAlignment="1">
      <alignment shrinkToFit="1"/>
    </xf>
    <xf numFmtId="4" fontId="36" fillId="4" borderId="30" xfId="16" applyNumberFormat="1" applyFill="1" applyBorder="1" applyAlignment="1">
      <alignment shrinkToFit="1"/>
    </xf>
    <xf numFmtId="4" fontId="36" fillId="4" borderId="31" xfId="16" quotePrefix="1" applyNumberFormat="1" applyFill="1" applyBorder="1" applyAlignment="1">
      <alignment shrinkToFit="1"/>
    </xf>
    <xf numFmtId="0" fontId="36" fillId="4" borderId="31" xfId="16" applyFill="1" applyBorder="1"/>
    <xf numFmtId="0" fontId="36" fillId="4" borderId="29" xfId="16" applyFill="1" applyBorder="1" applyAlignment="1">
      <alignment horizontal="center"/>
    </xf>
    <xf numFmtId="3" fontId="36" fillId="4" borderId="31" xfId="16" applyNumberFormat="1" applyFill="1" applyBorder="1" applyAlignment="1">
      <alignment horizontal="center"/>
    </xf>
    <xf numFmtId="0" fontId="36" fillId="4" borderId="31" xfId="16" applyFill="1" applyBorder="1" applyAlignment="1">
      <alignment horizontal="center"/>
    </xf>
    <xf numFmtId="0" fontId="36" fillId="4" borderId="30" xfId="16" applyFill="1" applyBorder="1" applyAlignment="1">
      <alignment horizontal="center"/>
    </xf>
    <xf numFmtId="0" fontId="36" fillId="4" borderId="12" xfId="16" applyFill="1" applyBorder="1" applyAlignment="1">
      <alignment horizontal="center"/>
    </xf>
    <xf numFmtId="0" fontId="36" fillId="4" borderId="27" xfId="16" applyNumberFormat="1" applyFill="1" applyBorder="1" applyAlignment="1">
      <alignment shrinkToFit="1"/>
    </xf>
    <xf numFmtId="3" fontId="36" fillId="0" borderId="27" xfId="16" applyNumberFormat="1" applyFill="1" applyBorder="1" applyAlignment="1">
      <alignment horizontal="center" shrinkToFit="1"/>
    </xf>
    <xf numFmtId="177" fontId="36" fillId="0" borderId="0" xfId="16" applyNumberFormat="1" applyFill="1" applyBorder="1" applyAlignment="1">
      <alignment shrinkToFit="1"/>
    </xf>
    <xf numFmtId="4" fontId="36" fillId="0" borderId="27" xfId="16" applyNumberFormat="1" applyFill="1" applyBorder="1" applyAlignment="1">
      <alignment horizontal="center" shrinkToFit="1"/>
    </xf>
    <xf numFmtId="4" fontId="36" fillId="7" borderId="0" xfId="16" quotePrefix="1" applyNumberFormat="1" applyFill="1" applyBorder="1" applyAlignment="1">
      <alignment shrinkToFit="1"/>
    </xf>
    <xf numFmtId="4" fontId="36" fillId="7" borderId="24" xfId="16" applyNumberFormat="1" applyFill="1" applyBorder="1"/>
    <xf numFmtId="4" fontId="36" fillId="7" borderId="26" xfId="16" applyNumberFormat="1" applyFill="1" applyBorder="1"/>
    <xf numFmtId="4" fontId="36" fillId="7" borderId="25" xfId="16" applyNumberFormat="1" applyFill="1" applyBorder="1"/>
    <xf numFmtId="0" fontId="36" fillId="6" borderId="24" xfId="16" applyFont="1" applyFill="1" applyBorder="1" applyAlignment="1">
      <alignment horizontal="center"/>
    </xf>
    <xf numFmtId="3" fontId="36" fillId="6" borderId="26" xfId="16" applyNumberFormat="1" applyFont="1" applyFill="1" applyBorder="1" applyAlignment="1">
      <alignment horizontal="center"/>
    </xf>
    <xf numFmtId="4" fontId="36" fillId="6" borderId="26" xfId="16" applyNumberFormat="1" applyFont="1" applyFill="1" applyBorder="1" applyAlignment="1">
      <alignment horizontal="center"/>
    </xf>
    <xf numFmtId="4" fontId="36" fillId="6" borderId="25" xfId="16" applyNumberFormat="1" applyFont="1" applyFill="1" applyBorder="1" applyAlignment="1">
      <alignment horizontal="center"/>
    </xf>
    <xf numFmtId="0" fontId="36" fillId="4" borderId="32" xfId="16" applyFill="1" applyBorder="1" applyAlignment="1">
      <alignment horizontal="center"/>
    </xf>
    <xf numFmtId="4" fontId="36" fillId="7" borderId="27" xfId="16" applyNumberFormat="1" applyFill="1" applyBorder="1"/>
    <xf numFmtId="4" fontId="36" fillId="7" borderId="0" xfId="16" applyNumberFormat="1" applyFill="1" applyBorder="1"/>
    <xf numFmtId="4" fontId="36" fillId="7" borderId="28" xfId="16" applyNumberFormat="1" applyFill="1" applyBorder="1"/>
    <xf numFmtId="0" fontId="36" fillId="6" borderId="27" xfId="16" applyFont="1" applyFill="1" applyBorder="1" applyAlignment="1">
      <alignment horizontal="center"/>
    </xf>
    <xf numFmtId="3" fontId="36" fillId="6" borderId="0" xfId="16" applyNumberFormat="1" applyFont="1" applyFill="1" applyBorder="1" applyAlignment="1">
      <alignment horizontal="center"/>
    </xf>
    <xf numFmtId="4" fontId="36" fillId="6" borderId="0" xfId="16" applyNumberFormat="1" applyFont="1" applyFill="1" applyBorder="1" applyAlignment="1">
      <alignment horizontal="center"/>
    </xf>
    <xf numFmtId="4" fontId="36" fillId="6" borderId="28" xfId="16" applyNumberFormat="1" applyFont="1" applyFill="1" applyBorder="1" applyAlignment="1">
      <alignment horizontal="center"/>
    </xf>
    <xf numFmtId="0" fontId="36" fillId="0" borderId="22" xfId="16" applyBorder="1"/>
    <xf numFmtId="0" fontId="36" fillId="0" borderId="27" xfId="16" applyNumberFormat="1" applyFill="1" applyBorder="1" applyAlignment="1">
      <alignment shrinkToFit="1"/>
    </xf>
    <xf numFmtId="0" fontId="36" fillId="4" borderId="0" xfId="16" applyFill="1" applyAlignment="1">
      <alignment horizontal="center"/>
    </xf>
    <xf numFmtId="0" fontId="36" fillId="4" borderId="33" xfId="16" applyFill="1" applyBorder="1" applyAlignment="1">
      <alignment horizontal="center"/>
    </xf>
    <xf numFmtId="0" fontId="36" fillId="0" borderId="29" xfId="16" applyNumberFormat="1" applyFill="1" applyBorder="1" applyAlignment="1">
      <alignment shrinkToFit="1"/>
    </xf>
    <xf numFmtId="3" fontId="36" fillId="0" borderId="29" xfId="16" applyNumberFormat="1" applyFill="1" applyBorder="1" applyAlignment="1">
      <alignment horizontal="center" shrinkToFit="1"/>
    </xf>
    <xf numFmtId="3" fontId="36" fillId="0" borderId="31" xfId="16" applyNumberFormat="1" applyFill="1" applyBorder="1" applyAlignment="1">
      <alignment shrinkToFit="1"/>
    </xf>
    <xf numFmtId="177" fontId="36" fillId="0" borderId="31" xfId="16" applyNumberFormat="1" applyFill="1" applyBorder="1" applyAlignment="1">
      <alignment shrinkToFit="1"/>
    </xf>
    <xf numFmtId="4" fontId="36" fillId="0" borderId="29" xfId="16" applyNumberFormat="1" applyFill="1" applyBorder="1" applyAlignment="1">
      <alignment horizontal="center" shrinkToFit="1"/>
    </xf>
    <xf numFmtId="4" fontId="36" fillId="7" borderId="31" xfId="16" quotePrefix="1" applyNumberFormat="1" applyFill="1" applyBorder="1" applyAlignment="1">
      <alignment shrinkToFit="1"/>
    </xf>
    <xf numFmtId="4" fontId="36" fillId="7" borderId="29" xfId="16" applyNumberFormat="1" applyFill="1" applyBorder="1"/>
    <xf numFmtId="4" fontId="36" fillId="7" borderId="31" xfId="16" applyNumberFormat="1" applyFill="1" applyBorder="1"/>
    <xf numFmtId="4" fontId="36" fillId="7" borderId="30" xfId="16" applyNumberFormat="1" applyFill="1" applyBorder="1"/>
    <xf numFmtId="0" fontId="36" fillId="6" borderId="29" xfId="16" applyFont="1" applyFill="1" applyBorder="1" applyAlignment="1">
      <alignment horizontal="center"/>
    </xf>
    <xf numFmtId="3" fontId="36" fillId="6" borderId="31" xfId="16" applyNumberFormat="1" applyFont="1" applyFill="1" applyBorder="1" applyAlignment="1">
      <alignment horizontal="center"/>
    </xf>
    <xf numFmtId="4" fontId="36" fillId="6" borderId="31" xfId="16" applyNumberFormat="1" applyFont="1" applyFill="1" applyBorder="1" applyAlignment="1">
      <alignment horizontal="center"/>
    </xf>
    <xf numFmtId="4" fontId="36" fillId="6" borderId="30" xfId="16" applyNumberFormat="1" applyFont="1" applyFill="1" applyBorder="1" applyAlignment="1">
      <alignment horizontal="center"/>
    </xf>
  </cellXfs>
  <cellStyles count="17">
    <cellStyle name="Comma 2" xfId="1" xr:uid="{00000000-0005-0000-0000-000001000000}"/>
    <cellStyle name="Comma 3" xfId="6" xr:uid="{00000000-0005-0000-0000-000002000000}"/>
    <cellStyle name="Comma 4" xfId="14" xr:uid="{5B680F22-C7C7-4949-82D4-D0237C0F6118}"/>
    <cellStyle name="Hyperlink 2" xfId="3" xr:uid="{00000000-0005-0000-0000-000004000000}"/>
    <cellStyle name="Hyperlink 3" xfId="10" xr:uid="{00000000-0005-0000-0000-000005000000}"/>
    <cellStyle name="Hyperlink 3 2" xfId="12" xr:uid="{00000000-0005-0000-0000-000006000000}"/>
    <cellStyle name="Hyperlink 4" xfId="11" xr:uid="{00000000-0005-0000-0000-000007000000}"/>
    <cellStyle name="Hyperlink 5" xfId="15" xr:uid="{510908FD-5BAA-41C8-BDDA-9A66CE44E7E4}"/>
    <cellStyle name="Normal" xfId="0" builtinId="0"/>
    <cellStyle name="Normal 2" xfId="4" xr:uid="{00000000-0005-0000-0000-000009000000}"/>
    <cellStyle name="Normal 2 2" xfId="2" xr:uid="{00000000-0005-0000-0000-00000A000000}"/>
    <cellStyle name="Normal 2 2 2" xfId="8" xr:uid="{00000000-0005-0000-0000-00000B000000}"/>
    <cellStyle name="Normal 2 3" xfId="9" xr:uid="{00000000-0005-0000-0000-00000C000000}"/>
    <cellStyle name="Normal 3" xfId="7" xr:uid="{00000000-0005-0000-0000-00000D000000}"/>
    <cellStyle name="Normal 4" xfId="13" xr:uid="{EE1B8BEF-2695-4670-AEAA-1B4808EB62BC}"/>
    <cellStyle name="Normal 5" xfId="16" xr:uid="{649A478B-9E17-4AAA-AD1F-A456CDA14DA5}"/>
    <cellStyle name="Percent 2" xfId="5" xr:uid="{00000000-0005-0000-0000-000015000000}"/>
  </cellStyles>
  <dxfs count="2">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0000CC"/>
      <color rgb="FF0000FF"/>
      <color rgb="FF008000"/>
      <color rgb="FF00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ain!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ain!A1"/></Relationships>
</file>

<file path=xl/drawings/drawing1.xml><?xml version="1.0" encoding="utf-8"?>
<xdr:wsDr xmlns:xdr="http://schemas.openxmlformats.org/drawingml/2006/spreadsheetDrawing" xmlns:a="http://schemas.openxmlformats.org/drawingml/2006/main">
  <xdr:twoCellAnchor>
    <xdr:from>
      <xdr:col>21</xdr:col>
      <xdr:colOff>0</xdr:colOff>
      <xdr:row>0</xdr:row>
      <xdr:rowOff>11907</xdr:rowOff>
    </xdr:from>
    <xdr:to>
      <xdr:col>32</xdr:col>
      <xdr:colOff>590550</xdr:colOff>
      <xdr:row>11</xdr:row>
      <xdr:rowOff>154782</xdr:rowOff>
    </xdr:to>
    <xdr:sp macro="" textlink="">
      <xdr:nvSpPr>
        <xdr:cNvPr id="2" name="TextBox 1">
          <a:extLst>
            <a:ext uri="{FF2B5EF4-FFF2-40B4-BE49-F238E27FC236}">
              <a16:creationId xmlns:a16="http://schemas.microsoft.com/office/drawing/2014/main" id="{051BAA29-773B-4D7C-B0C2-BDFABA3FCF20}"/>
            </a:ext>
          </a:extLst>
        </xdr:cNvPr>
        <xdr:cNvSpPr txBox="1"/>
      </xdr:nvSpPr>
      <xdr:spPr>
        <a:xfrm>
          <a:off x="8772525" y="11907"/>
          <a:ext cx="7181850" cy="2466975"/>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1. MAKE SURE THAT USAGE  OF AN SKU </a:t>
          </a:r>
          <a:r>
            <a:rPr lang="en-GB" sz="1100"/>
            <a:t>DOES</a:t>
          </a:r>
          <a:r>
            <a:rPr lang="en-GB" sz="1100" baseline="0"/>
            <a:t> NOT EXCEED ITS PURCHASED QUANTITY (THERE'S CONDITIONAL FORMATTING HELPING YOU...)</a:t>
          </a:r>
          <a:endParaRPr lang="pl-PL" sz="1100" baseline="0"/>
        </a:p>
        <a:p>
          <a:r>
            <a:rPr lang="pl-PL" sz="1100" baseline="0"/>
            <a:t>2.DON'T USE AN ITEM WHICH WAS NOT PURCHASED.</a:t>
          </a:r>
        </a:p>
        <a:p>
          <a:r>
            <a:rPr lang="pl-PL" sz="1100" baseline="0"/>
            <a:t>3.  CONSUMPTION OF AN SKU SHOULD NOT EXCEED PURCHASE AMOUNT (SOME VALIDATION WAS ENTERED TO DEAL WITH IT).</a:t>
          </a:r>
        </a:p>
        <a:p>
          <a:r>
            <a:rPr lang="pl-PL" sz="1100" baseline="0"/>
            <a:t>4. IF YOU WANT TO ADD MORE SKUS JUST :</a:t>
          </a:r>
        </a:p>
        <a:p>
          <a:r>
            <a:rPr lang="pl-PL" sz="1100" baseline="0"/>
            <a:t>A) CLICK ON ROW 9 AND ADD MORE ROWS AND THEN COPY FORMULAE FROM ROW ABOVE/BELOW</a:t>
          </a:r>
        </a:p>
        <a:p>
          <a:r>
            <a:rPr lang="pl-PL" sz="1100" baseline="0"/>
            <a:t>B) SIMILARLY HIGHLIGHT ROW 35 AND INSERT AS MANY ROWS AS YOU NEED AND COPY FORMULAE  DOWN FROM ROW 34</a:t>
          </a:r>
        </a:p>
        <a:p>
          <a:r>
            <a:rPr lang="pl-PL" sz="1100" baseline="0"/>
            <a:t>5. FOR INVENTORY CLOSING BALANCE , SHOULD  YOU NEED MORE SKUS, COPY COLUMNS  [AD:AG ] AND PASTE THEM TO THE NEXT RIGHT  FREE COLUMN</a:t>
          </a:r>
        </a:p>
        <a:p>
          <a:r>
            <a:rPr lang="pl-PL" sz="1100" baseline="0"/>
            <a:t>6. DO NOT AMEND ROWS 17 AND 18.</a:t>
          </a:r>
        </a:p>
        <a:p>
          <a:r>
            <a:rPr lang="pl-PL" sz="1100" baseline="0"/>
            <a:t>7. LIKEWISE DO NOT AMEND GREY SHADED CELLS. UNLESS YOU REALLY KNOW HOW TO IMPROVE THE MODEL.</a:t>
          </a:r>
        </a:p>
        <a:p>
          <a:r>
            <a:rPr lang="pl-PL" sz="1100" baseline="0"/>
            <a:t>8. ENJOY!!!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14</xdr:col>
      <xdr:colOff>0</xdr:colOff>
      <xdr:row>0</xdr:row>
      <xdr:rowOff>0</xdr:rowOff>
    </xdr:from>
    <xdr:ext cx="1118525" cy="984487"/>
    <xdr:pic>
      <xdr:nvPicPr>
        <xdr:cNvPr id="2" name="Picture 1" descr="الشعار.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1129375" y="0"/>
          <a:ext cx="1118525" cy="98448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6</xdr:col>
      <xdr:colOff>63812</xdr:colOff>
      <xdr:row>0</xdr:row>
      <xdr:rowOff>0</xdr:rowOff>
    </xdr:from>
    <xdr:ext cx="898212" cy="790575"/>
    <xdr:pic>
      <xdr:nvPicPr>
        <xdr:cNvPr id="2" name="Picture 1" descr="الشعار.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93344" y="0"/>
          <a:ext cx="898212" cy="790575"/>
        </a:xfrm>
        <a:prstGeom prst="rect">
          <a:avLst/>
        </a:prstGeom>
      </xdr:spPr>
    </xdr:pic>
    <xdr:clientData/>
  </xdr:oneCellAnchor>
  <xdr:oneCellAnchor>
    <xdr:from>
      <xdr:col>1</xdr:col>
      <xdr:colOff>3086100</xdr:colOff>
      <xdr:row>0</xdr:row>
      <xdr:rowOff>0</xdr:rowOff>
    </xdr:from>
    <xdr:ext cx="1118525" cy="984487"/>
    <xdr:pic>
      <xdr:nvPicPr>
        <xdr:cNvPr id="3" name="Picture 2" descr="الشعار.jpg">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tretch>
          <a:fillRect/>
        </a:stretch>
      </xdr:blipFill>
      <xdr:spPr>
        <a:xfrm>
          <a:off x="8276935" y="0"/>
          <a:ext cx="1118525" cy="98448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amtasia%20Studio/116.&#1578;&#1581;&#1583;&#1610;&#1583;%20&#1575;&#1604;&#1608;&#1593;&#1575;&#1569;%20&#1576;&#1605;&#1593;&#1604;&#1608;&#1605;&#1610;&#1577;%20&#1575;&#1604;&#1590;&#1585;&#1610;&#1576;&#1577;/116.&#1588;&#1610;&#1578;%20&#1575;&#1603;&#1587;&#1604;%20&#1575;&#1604;&#1590;&#1585;&#1610;&#1576;&#1577;%20&#1593;&#1604;&#1610;%20&#1575;&#1604;&#1605;&#1585;&#1578;&#1576;&#1575;&#157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Blogger"/>
      <sheetName val="DB"/>
      <sheetName val="ق 91 لسنة 2005"/>
      <sheetName val="ق 11 لسنة2013  44لسنة2014"/>
      <sheetName val="ق 96  لسنة 2015"/>
      <sheetName val="شرح وتحليل المعادلة"/>
      <sheetName val="Sheet1"/>
      <sheetName val="تحديد الوعاء بمعلومية الصافي"/>
      <sheetName val="تحديد الوعاء بمعلومية الضريبة"/>
      <sheetName val="تسوية مجملة"/>
      <sheetName val="تسوية مفصلة"/>
      <sheetName val="Sheet2"/>
      <sheetName val="تسوية حكومي"/>
      <sheetName val="تسوية نموذجية"/>
      <sheetName val="معلومات هامة"/>
      <sheetName val="هيك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3387.417546759258" createdVersion="6" refreshedVersion="6" minRefreshableVersion="3" recordCount="166" xr:uid="{C7E6FA8E-4775-43C6-AE1C-022ECD53B170}">
  <cacheSource type="worksheet">
    <worksheetSource ref="A1:F167" sheet="DB"/>
  </cacheSource>
  <cacheFields count="6">
    <cacheField name="م" numFmtId="0">
      <sharedItems containsSemiMixedTypes="0" containsString="0" containsNumber="1" containsInteger="1" minValue="1" maxValue="166"/>
    </cacheField>
    <cacheField name="عنوان الدرس ( روابط انتقال مفعله )" numFmtId="0">
      <sharedItems containsBlank="1" count="156">
        <s v="شرح برنامج إكسل محاسب المبيعات"/>
        <s v=":- شرح دالة الجمع الشرطي Sumif"/>
        <s v="شرح دالة الجمع الشرطي المتعدد Sumifs"/>
        <s v="إكسل محاسب المبيعات النسخة المطورة"/>
        <s v="دالة البحث الرأسي في الإكسل VlookUp"/>
        <s v="شرح تصميم دورة دفترية علي الإكسل"/>
        <s v="شرح دوال إكسل لتعريف وحدتين إدخال للصنف"/>
        <s v="كيفية تصميم شاشة رئيسية علي الإكسل"/>
        <s v=":- شرح دالتي MATCH &amp; INDEX"/>
        <s v="تصميم تقريرعلي الإكسل باستعلام وفقا لفترة محددة"/>
        <s v="كيفية البحث عن صورة علي الإكسل"/>
        <s v="الدمج والفصل والاستبدال في الإكسل"/>
        <s v="حسابات التصنيع والتكاليف علي الاكسل"/>
        <s v="اكسل محاسب المبيعات .. حل مشكلة عملية"/>
        <s v="AND - OR مدونة محمود حموده: شرح دالتي"/>
        <s v="شرح تصميم يومية مخازن علي الاكسل"/>
        <s v="مدونة محمود حموده"/>
        <s v="شرح تصميم كشف حساب علي الاكسل"/>
        <s v="حالة عملية للتنسيق الشرطي"/>
        <s v="حالة عملية لتنفيذ دالة الشرط IFفي تحديد نسب الخصم"/>
        <s v="حالة عملية للاحصاء الشرطي في الاكسل"/>
        <s v="تجهيز قائمة منسدلة بين اكثر من شيت"/>
        <s v="شروحات مدونة محمود حموده تحليل اهم البرامج المحاسبية"/>
        <s v="شرح كيفية التشفير في الاكسل"/>
        <s v="ادارة البيانات في الاكسل 1"/>
        <s v="إدارة البيانات في الإكسل&quot;2&quot;ـ الفلتر"/>
        <s v="إدارة البيانات في الإكسل&quot;3&quot;ـ الفرز"/>
        <s v="كيفية البحث عن الفواتير المفقودة في سيريال مكتمل"/>
        <s v="اساسيات الاكسل 1"/>
        <s v="حالة عملية لترحيل البيانات وفقا لشرط"/>
        <s v="حالة عملية لترحيل البيانات وفقا لشرط 2"/>
        <s v="حالة عملية لترحيل البيانات وفقا لشرط 3"/>
        <s v="مراجعة تغير اسعار الاصناف"/>
        <s v="دالة التفقيط في الاكسل"/>
        <s v="ترحيل البيانات غير المتكررة تلقائيا"/>
        <s v="مراجعة تغير اسعار الاصناف 2"/>
        <s v="عمل ارتباط تشعبي بطريقة متقدمة"/>
        <s v="تعلم مهارات الطباعة في الاكسل"/>
        <s v="كيفية حفظ الماكرو علي اكسل 2007"/>
        <s v="كيفية تصميم التقاير لاستخلاص المعلومات من بيانات في الاكسل"/>
        <s v="مراجعة حركة الاصناف بالمخازن &quot;كرت الصنف&quot;ـ"/>
        <s v="تصميم كشف حساب متقدم علي الاكسل"/>
        <s v="استخدام قاعدة الشرط في تقسيم الشرائح"/>
        <s v="كيفية تنسيق المخاطبات الرسمية علي برنامج الوورد"/>
        <s v="تحديد البيانات المكررة واستخلاصها"/>
        <s v="كيفية عرض القوائم المالية في البرامج المحاسبية والتطبيق علي الإكسل"/>
        <s v="كيفية كتابة الارقام والتقارير المالية علي برنامج الورد"/>
        <s v="ترحيل بيانات دفتر اليومية الي كشوف الحساب علي الاكسل"/>
        <s v="**"/>
        <s v="معادلة حساب الضريبة علي الاكسل وفقا للقانون 11 لسنة 2013"/>
        <s v="حالة عملية لإستقصاء اخر سعر شراء"/>
        <s v="مقدمة دروسة مدونة محمود حموده الجديدة"/>
        <s v="ترقيم دفاتر الايصالات والفواتير تلقائيا في الاكسل"/>
        <s v="القائمة المنسدلة في الاكسل بين اكثر من شيت وبشكل مطاطي للصفوف وللاعمدة"/>
        <s v="شرح برنامج اكسل محاسب الاستيراد واهم مستندات الرسائل الاستيرادية والجمارك"/>
        <s v="شرح برنامج إكسل محاسب الاستيراد برنامج لحساب التكاليف الاستيرادية"/>
        <s v="تصميم قائمة منسدلة ديناميكية في الاكسل تستجيب بتغيير بيانات قائمتها المسندلة وفقا لمحتوي خلية معينة"/>
        <s v="Design errors in Excel sheets 1 _1 (أخطاء التصميم في الإكسل (المعادلات وصياغتها"/>
        <s v="جرد المخازن في الاكسل معالجة تعدد وحدات إدخال وتعبئة الأصناف"/>
        <s v="Design errors in Excel sheets 2 _ 2 (أخطاء التصميم في الإكسل (اخطاء الحفظ"/>
        <s v="Design errors in Excel sheets 3 _3 (أخطاء التصميم في الإكسل (مشكلات الوزن"/>
        <s v="تحويل قيود اليومية الفرنسية الي يومية امريكية .. شقلبة البيانات افقيا وراسيا في الاكسل"/>
        <s v="تعدد السياسات السعرية : جمع قيم الفواتير وفقا لبحث دالة الشرط عن الأسعار SUMPRODUCT &amp;IF"/>
        <s v="طريقة للاحصاء في الاكسل بناء علي شرط بدون استخدام دالة COUNTIF"/>
        <s v="كيفية اظهار كافة النتائج المطابقة للبحث في قائمة منسدلة وليس اول قيمة مطابقة فقط Excel Vlookup"/>
        <s v="الاستكمال التلقائي للقائمة المنسدلة في الاكسل تصميم قائمة منسدلة تفرزمحتواها وفقا لحروف الخلية"/>
        <s v="تصميم قائمة منسدلة لا تقبل سوي البيانات الرقمية ولا تقبل التكرار في الإكسل"/>
        <s v="التنبية علي مواعيد استحقاق الشيكات أو بلوغ حد الطلب للمخازن بالتنسيق الشرطي في الإكسل"/>
        <s v="استدعاء أخر قيمة في الصف أو العمود بدوال الاكسل"/>
        <s v="استخلاص بيانات محددة من الجمل بواسطة الدوال في الاكسل"/>
        <s v="تصميم كشف حساب في الأكسل بمحددات متعددة وصياغة متقدمة لشرط التاريخ"/>
        <s v="حالة عملية لكيفية صياغة المعادلات متعددة الشروط في الاكسل"/>
        <s v="كيفية عرض ارقام المستندات في خانة البيان في تقارير الاكسل"/>
        <s v="المحاسبين تحت التمرين .. مآساة الإستغلال الحقير .. في ظل غياب العدل"/>
        <s v="شرح تصميم دورة دفترية الكترونية لحسابات لشركة تجارية"/>
        <s v="البحث عن أقرب قيمة مطابقة ( أكبر أو أقل وفقا لشرطك) مفيدة في محاسبة التكاليف والمحاسبة الإدارية"/>
        <s v="التفكير العكسي في الإكسل - كيفية حساب اصل المبلغ بمعلومية الصافي"/>
        <s v="مراجعة اهلاك الاصول الثابتة - شيت اكسل سجل الاصول الثابتة - Fixed Assets Register"/>
        <s v="معالجة مشكلة تصدير البيانات الرقمية كنصوص في الاكسل"/>
        <s v="إدارة البيانات 4 :- نسخ بيانات لنطاق محدد في الفلتر في الإكسل"/>
        <s v="عرض التقارير المالية باستخدام تقنية البيفوت تيبل PivotTable"/>
        <s v="Convert &amp; Manage PDF into Excel (1-2) بواسطة الاكسل PDF إدارة بيانات ملفات الـ"/>
        <s v="Convert &amp; Manage PDF into Excel (2-2) بواسطة الاكسل PDF إدارة بيانات ملفات الـ"/>
        <s v="شرح معايير المراجعة المصرية - حضور جرد المخزون"/>
        <s v="اعداد القوائم المالية ومراجعة الحسابات بالإكسل - مكاتب المحاسبة في مصر - Audit Approach"/>
        <s v="اعداد القوائم الختامية ومراجعتها بالاكسل - ملف المراجعة الإلكتروني 2 - Excel Audit"/>
        <s v="صياغة المعادلات وفقا لاسم الشيت في الإكسل - جمع بيانات محددة من أكثر من شيت "/>
        <s v="التدفقات النقدية والموازنات التخطيطية - تحويل المدخلات متعددة الوحدات فتريا أو كميا  في الإكسل"/>
        <s v="مراجعة حسابات مصر - راتب مأمور الضرائب"/>
        <s v="الاكسل المحاسبي - كيفية صياغة المعادلات في الإكسل لتصميم التقارير والنظم وتدقيقها"/>
        <s v="إعداد التحليلات الشهرية لأغراض الفحص الضريبي - تجميع البيانات من أكثر من شيت"/>
        <s v="استبعاد المسافات من الأرقام في الإكسل - تجهيز البيانات المستخرجة من البرامج المحاسبية"/>
        <s v="شرح معايير المحاسبة المصرية بالحالات العملية : تكلفة الاقتراض"/>
        <s v="إعداد تقرير بتوزيع عناصر التكاليف علي مراكز التكلفة"/>
        <s v="دليل الحسابات ( شجرة الحسابات ) شرح المفهوم والتصميم والتطبيق عليه"/>
        <s v="شرح معايير المحاسبة - المعالجة المحاسبية للمخزون"/>
        <s v="جودة أعمال مراقبي الحسابات - شرح معايير المراجعة المصرية - منهج المراجعة"/>
        <s v="تغيير مدخلات محددة (أسعار صرف ، أسعار بيع ) وتحديد سريانها من تاريخ معين دون التأثير علي المدخلات السابقة"/>
        <s v="مراجعة القوائم المالية بالاكسل - تصميم خطة المراجعة - تصميم نظم رقابة الجودة بمكاتب المراجعة"/>
        <s v="معالجة خطأ المرجع الدائري وخطأ الارتباط في الاكسل _x000a_(Circular references - Links Update )  Errors in Excel "/>
        <s v="شرح حسابات التكاليف الصناعية ومراقبة الانتاج تحت التشغيل وتطبيقها علي الاكسل"/>
        <s v="شرح دالة IF - استخدام دالة الشرط بدون حد أقصي لقواعد الشرط"/>
        <s v="تصميم ليومية الأمريكية علي الإكسل واستخراج كشوف الحركة للحسابات منها"/>
        <s v="تحديد المدخلات في الإكسل والتحكم في عددها وقيمتها"/>
        <s v="الاقرار الضريبي الإلكتروني - كيف تكتب الإقرار الضريبي"/>
        <s v="ارباح الفنانين - حساب اصل المبلغ بمعلومية الضريبة "/>
        <s v="مدونة محمود حموده | دليل شروحات مدونة محمود حموده"/>
        <s v="الأهمية النسبية | التطبيق العملي وشرح مفهوم | Materiality"/>
        <s v="مطلوبات مراجعة القوائم المالية | قراءة وتحليل القوائم المالية | Audit Requirements"/>
        <s v="تصميم واجهة مستخدم ديناميكية | تفعيل فكرة القائمة المنسدلة | User Interface Excel"/>
        <s v="تعلم كيفية تصميم | واجهة مستخدم علي الاكسل | القائمة المنسدلة الديناميكية | User Interface Excel "/>
        <s v="كيفية إحصاء القيم غير المتكررة فقط في الإكسل  | التكرارات في الإكسل  |  Count unique values "/>
        <s v="الموازنات | الموزانة العامة للدولة | الدين العام |  عجز الموزانة | الضرائب"/>
        <s v="شرح معايير المحاسبة المصرية | الاستثمارات في شركات شقيقة | معيار رقم 18 | Investments in associates "/>
        <s v="شرح معادلات الإكسل |شرح دالة Address Function | شرح دوال البحث في الإكسل | Excel functions"/>
        <s v="شرح معادلات الإكسل |شرح دالة AREAS Function | شرح دوال البحث في الإكسل | Excel functions"/>
        <s v="شرح معادلات الإكسل |شرح دالة CHOOSE Function | شرح دوال البحث في الإكسل | Excel functions"/>
        <s v="شرح معادلات الإكسل |شرح دالة COLUMN Function | شرح دوال البحث في الإكسل | Excel functions"/>
        <s v="شرح معادلات الإكسل | شرح دالة COLUMNS Function | شرح دوال البحث في الإكسل | Excel functions"/>
        <s v="شرح معادلات الإكسل | شرح دالة FORMULATEXT | شرح دوال البحث في الإكسل | Excel functions"/>
        <s v="شرح معادلات الإكسل | شرح دالة HLOOKUP | شرح دوال البحث في الإكسل | Excel functions"/>
        <s v="حساب الضريبة علي المرتبات | تسوية كسب العمل | حساب الراتب الاجمالي بمعلومية الصافي"/>
        <s v="اضحك مع | خدمة عملاء فودافون | ممكن تقف في مكان فيه شبكة !!!! | أختي عندها شبكة وأنا معنديش ^_^"/>
        <s v="شرح معايير المحاسبة | عقود الإنشاء | المعالجة المحاسبية لنشاط المقاولات وبيع العقارات والشقق"/>
        <s v="إستخراج بيانات آخر حركة محاسبية (فاتورة – إذن) | إجراءات القطع في المراجعة | آخر حركة للمخازن "/>
        <s v="شرح معايير المحاسبة | السياسات المحاسبية | التقديرات | الأثر رجعي"/>
        <s v="شرح إعداد قائمة التدفقات النقدية | ورقة عمل إعداد قائمة التدفقات النقدية"/>
        <s v="شرح قائمة التدفقات النقدية | شرح القيد المحاسبي | ورقة عمل التدفقات النقدية"/>
        <s v="تحليل قائمة التدفقات النقدية لشركة طلعت مصطفي جروب القابضة المجمعة | ورقة عمل التدفقات النقدية"/>
        <s v="التكلفة المستهلكة | معدل الفائدة الفعلي | الأصول المالية | Effective Interest Rate"/>
        <s v="الأدوات المالية | الاعتراف والقياس | الاصول المالية"/>
        <s v="ورقة عمل | معدل الفائدة الفعلي | الأصول المالية | Effective Interest Rate"/>
        <s v="إجراءات المراجعة التحليلية باستخدام | مهارات الإكسل | البحث عن سيرال الفواتير المفقود  | هدف الاكتمال "/>
        <s v="إجراءات المراجعة التحليلية | التحقق من عدم تكرار الفواتير"/>
        <s v="إجراءات المراجعة التحليلية | التحقق من تسلسل الفواتير تاريخيا"/>
        <s v="إجراءات المراجعة التحليلية | التحقق من ربط المخازن بالفواتير"/>
        <s v="إجراءات المراجعة التحليلية | التحقق من أعمار الديون"/>
        <s v="تصميم استقصاء / استبيان الرسائل البحثية علي برنامج الورد | Design Survey With Word"/>
        <s v="تصميم استقصاء / استبيان الرسائل البحثية علي جوجل فورم | Design Survey With Googles Form"/>
        <s v="شرح برنامج المراجعة CaseWare - تمهيد | التطبيق العملي لمعايير المراجعة"/>
        <s v="محاضرات المراجعة الداخلية | عمرو كمبال"/>
        <s v="مراجعة حسابات التكاليف | تحليل الانحراف | معادلة الكمية و القيم"/>
        <s v="محاسبة التكاليف | هامش المساهمة | مجمل الربح "/>
        <s v="احتساب معدل الضريبة الفعلي | وعاء ضريبة الدخل | اعداد الاقرار الضريبي"/>
        <s v="مقارنة البيانات في الإكسل | اعداد القوائم من ميزان المراجعة Mapping "/>
        <s v="معالجة مشكلات تقارير البرامج بالإكسل | دوال البحث عن أول قيمة بشروط خاصة"/>
        <s v="الأعمال تحت التنفيذ | المطور العقاري "/>
        <s v="نقل الجداول والأرقام بين الوورد والإكسل"/>
        <s v="قسط الاهلاك المتناقص"/>
        <s v="التأمينات الاجتماعية | إجراءات المراجعة "/>
        <s v="علاقات البنود | لكل حساب بقائمة الدخل طرف بالمركز المالي "/>
        <s v="الأصول لا يتم عرضها بأكثر من قيمتها الإستردادية"/>
        <s v="لكل بند طويل الأجل مقابل في قصير الأجل "/>
        <s v="الضريبة علي المرتبات  احدث تعديل"/>
        <s v="استخراج كشوف الحساب من اليومية الامريكية علي الاكسل"/>
        <m/>
      </sharedItems>
    </cacheField>
    <cacheField name="تبويب رئيسي " numFmtId="0">
      <sharedItems containsBlank="1" count="14">
        <s v="بــرامــج علي الإكسل"/>
        <s v="دوال إكــــــــــســـــل"/>
        <s v="تطبيقات عملية إكسل"/>
        <s v="انـــــتـــــرو الـمـدونة"/>
        <s v="شرح برنـامـج الورد"/>
        <s v="مــــــــنـــــــوعـــــات"/>
        <s v="تـطــبــيـقـات ضريبية"/>
        <s v="أســـاســيـــات إكـسل"/>
        <s v="مــعــايــير المراجعــة"/>
        <s v="معـــايــيـــر مـحـاسبة"/>
        <s v="تصميم الإستقصاءات"/>
        <s v="الـمـراجـعة الـداخـلـية"/>
        <s v="محـاسـبـة الـتـكـاليـف"/>
        <m/>
      </sharedItems>
    </cacheField>
    <cacheField name="تبويب فرعي" numFmtId="0">
      <sharedItems containsBlank="1" count="62">
        <s v="مبيعات"/>
        <s v="شرح معادلات الاكسل"/>
        <s v="دورة دفترية"/>
        <s v="مخازن"/>
        <s v="تصميم واجهات"/>
        <s v="تصميم تقارير"/>
        <s v="البحث عن صور"/>
        <s v="معاملة النصوص"/>
        <s v="صناعي"/>
        <m/>
        <s v="تنسيق شرطي"/>
        <s v="معاملة الشرائح"/>
        <s v="ادارة البيانات"/>
        <s v="قائمة منسدلة"/>
        <s v="برامج"/>
        <s v="التشفير"/>
        <s v="سيريال الفواتير"/>
        <s v="ترحيل البيانات"/>
        <s v="مخازن - مراجعة"/>
        <s v="التفقيط"/>
        <s v="ارتباط تشعبي"/>
        <s v="الطباعة"/>
        <s v="الماكرو"/>
        <s v="تنسيق المستند"/>
        <s v="تنسيق الارقام"/>
        <s v="الضريبة علي المرتبات"/>
        <s v="استيراد"/>
        <s v="الأخطاء في الإكسل"/>
        <s v="البحث المتعدد"/>
        <s v="تكاليف"/>
        <s v="سجل اصول"/>
        <s v="جرد المخزون"/>
        <s v="اعداد القوائم"/>
        <s v="موزانات"/>
        <s v="ضرائب الدخل"/>
        <s v="تكلفة الاقتراض"/>
        <s v="الدليل المحاسبي"/>
        <s v="المخزون"/>
        <s v="جودة اعمال المراجعة"/>
        <s v="الاهمية النسبية"/>
        <s v="مطلوبات المراجعة"/>
        <s v="الشركات الشقيقة"/>
        <s v="عقود الانشاء"/>
        <s v="استخراج أخر حركة"/>
        <s v="السياسات المحاسبية"/>
        <s v="التدفقات النقدية"/>
        <s v="التطبيق العملي"/>
        <s v="الأدوات المالية"/>
        <s v="معايير محاسبية"/>
        <s v="علي برنامج وورد"/>
        <s v="علي جوجل فورم"/>
        <s v="شرح CaseWare"/>
        <s v="الـمـراجـعة الـداخـلـية"/>
        <s v="تــحــلــيــل الإنـحراف"/>
        <s v="هــامش الـمـسـاهمــة"/>
        <s v="معدل الضريبة الفعلي"/>
        <s v="الــــــــــــمــــــقاولات"/>
        <s v="الجــــــداول والأرقـام"/>
        <s v="اهلاك الأصول"/>
        <s v="مــراجـــعـة الـبـنـــود"/>
        <s v="الــقــواعـد الـذهبـيــة "/>
        <s v="الــقــواعـد الـذهبـيـة "/>
      </sharedItems>
    </cacheField>
    <cacheField name="تاريخ النشر" numFmtId="168">
      <sharedItems containsNonDate="0" containsDate="1" containsString="0" containsBlank="1" minDate="2012-05-24T00:00:00" maxDate="2018-08-04T00:00:00"/>
    </cacheField>
    <cacheField name="موضوع الدرس" numFmtId="0">
      <sharedItems containsBlank="1" count="129" longText="1">
        <s v="شيت اكسل متقدم لتسجيل المبيعات وعرض التقارير"/>
        <s v="جمع نطاق من القيم علي اساس شرط معين نقوم بتحديده"/>
        <s v="تسخدم في جمع نطاق محدد من القيم وفقا لعدة مراجع من البيانات يتم تحديد كل منها علي حدي"/>
        <s v="النسخة المطورة من إكسل محاسب المبيعات  بواجهات برمجية"/>
        <s v="نشرح دالة البحث  Vlookup   وهي من دوال البحث في الإكسل"/>
        <s v="كيفية تصميم دورة دفترية بسيطة _x000a_علي الإكسل مع عرض بعض مهارات الإكسل"/>
        <s v="كيفية تعريف وحدتين ادخال للصنف _x000a_عن طريق دوال الإكسل _x000a_INT   MOD"/>
        <s v="تصميم صفحة رئيسية بشيت الإكسل الخاص بك تحوي دليل لكامل الشيت"/>
        <s v="دوال _x000a_MATCH &amp; INDEX_x000a_بتطوير طريقة لاستخدامهما في البحث الرأسي عن القيم"/>
        <s v="استخدام دوال شرطية ودالة الجمع الشرطي_x000a_في تنفيذ تقرير وفقا لتواريخ محددة يستعلم عن المدخلات والبيانات _x000a_وهي الفكرة التي يمكن بواسطتا الاستعلام عن القوائم المالية ضمن فترة محددة"/>
        <s v="باستخدام مهارات البحث بالدوال وادراج كائنات برمجية _x000a_وتعريف اسم لنطاق محدد من الخلايا"/>
        <s v="دمج الكلمات أو الرموز والحروف من عدة خلايا في خلية واحدة _x000a_ثم مهارات فصل نطاق معين من خلية لعدة خلايا _x000a_وكذلك مهاراة استبدال نص معين من خلية يتم تحديدة بنص اخر"/>
        <s v="دورة محاسبية مبسطة لشركة صناعية _x000a_تشمل تعريف منتجات نهائية ونسب تكوينها من المدخلات الخام _x000a_وكذلك تقبل حركتي مبيعات ومشتريات كما تعرض _x000a_تقارير للمخازن الخامات والإنتاج التام _x000a_ويقبل التطبيق حركة نقدية ويقدم يومية تحليلة للصندوق"/>
        <s v="ظهور رسالة خطأ اثناء التشغيل _x000a_Run Time Error _x000a_عند تعبئة جدول الأصناف وتعريف الوحدالت الفرعية ولرئيسية _x000a_وفي التالي فيدو تفصيلي لمعالجة الخطا بعد _x000a_شرحة والوقوف علي آثارة"/>
        <s v="شرح لدالتي الشرط_x000a_ِAND - OR"/>
        <s v="تحليل لبرنامج اكسل يومية المخازن _x000a_وشرح كيفية تصميم كل مرحلة تشغيلية في التطبيق _x000a_مع الاشارة لكل المهارات الفنية المستخدمة في تنفيذه"/>
        <m/>
        <s v="المهارات اللازمة لتصميم كشف حساب علي الاكسل "/>
        <s v="مهارة التنسيق الشرطي المرتبط بنتيجة معادلة _x000a_بحيث يتم تغير لون الخلية وفقا لنتيجة المعادلة "/>
        <s v="تنفيذ استعلام وفقا لطبيعة التعامل وقيمته وتحديد نسبة الخصم الضريبي ايضا لتنفيذ دوال وصيغ شرائح العمولة في المبيعات أو الخصومات لكبار العملاء وفقا لمستويبات مسحوباتهم"/>
        <s v="نشرح حالة عملية للاحصاء الشرطي في الاكسل من خلال دوال _x000a_COUNT/_x000a_COUNTIF/_x000a_FIND_x000a_الحالة يمكن الاستفادة منها في عمليات تحليل _x000a_والتعامل مع بيانات المخازن بالاكواد والباركود "/>
        <s v="نشرح حالة عملية لمشكلة في اوفيس 2007 والاصدارات السابقة له _x000a_عند تصميم القائمة المنسدلة _x000a_Validation List"/>
        <s v="مهارات التشفير الاكسل _x000a_وكيف يمكن الاستفادة الي ابعد الحدود من هذه الأداة "/>
        <s v="إزالة التكرار _x000a_وهي الحرفية التي قد تفيدك في تقليس عدد ضخم من البيانات المتكررة الي اقل حد _x000a_تمهيدا لمعالجة هذه البيانات بأي من الأدوات الحسابية "/>
        <s v="الفلتر _x000a_Filter_x000a_كأحد الأدوات المهمة في إدارة البيانات وفرزها والانتقاء منها _x000a_وفقا لمرجعية الفلترة _x000a_نعرض خصائص الفلتر بشكل عام _x000a_وبالطبع حالة عملية لكيفية الأستفادة منه في تدقيق ومراجعة البيانات "/>
        <s v="الفرز _x000a_Sort_x000a_كأحد الأدوات المهمة في إدارة البيانات وفرزها وترتيبها وفقا لمستويات_x000a_تتميز هذه الادة بقدرتها علي إدارة بيانات الجداول بحيث يتم ترتيبها وفقا لمرجعية محددة _x000a_يمكن تحديد اكثر من مرجعية للترتيب "/>
        <s v="لكيفية البحث ومعرفة الفواتير المفقودة من سيريال مكتمل _x000a_وهي المهارة التي تفيد في مراجعة استلام مستندات مسلسله ومعرفة المفقود من تسلسلها"/>
        <s v="شرح اساسيات الاكسل للمبتدئيين"/>
        <s v="تصميم تقرير لمتابعة المبيعات _x000a_او تقرير لتتبع انحرافات المخزون"/>
        <s v=" تعاون مشترك مع المبدع / محمد جوده "/>
        <s v="التحقق من تغيرات اسعار الاصناف لحجم كبير من البيانات خلال فترة "/>
        <s v="كيفية تركيب ماكرو تفقيط الارقام في شيت الاكسل "/>
        <s v="ترحيل البيانات الغير متكررة ( الفريدة) تلقائيا_x000a_وهي المهارة التي يمكن اداؤها يدويا بأداة إدارة البيانات &quot; ازالة المتكرر&quot;"/>
        <s v="تنفيذ _x000a_رابط انتقال تشعبي متغير وفقا لمتغيرات محددة او معرفة بدوال_x000a_الابداع في هذه التقنية هي قدرتها علي تغير رابط الانتقال وفقا للمتغيرات في ذات الخلية "/>
        <s v="مهارات الطباعة في الاكسل _x000a_وتحديد الحجم الامثل للبيانات المطبوعة علي الصفحة_x000a_تحديد نطاق الطباعة- اضافة تذيل للصفحات "/>
        <s v="كيفية حفظ الماكرو علي اكسل اصدارة 2007"/>
        <s v="التعامل مع البيانات في الاكسل بغرض تصميم_x000a_واستخلاص التقارير الحرفية التي تم فيها التعرض لدوال _x000a_SUMIF /_x000a_SUMIFS_x000a_وتقنية _x000a_PIVOTTABLE "/>
        <s v="فكرة جيده لمراجعة حركة المبيعات والمشتريات والحصول علي كرت صنف"/>
        <s v="كيفية تصميم كشف حساب متقدم علي الاكسل _x000a_* يستدعي البيانات تلقائيا من جداول التحليل_x000a_* يعرض الارصدة وفقا لفترة تحددها بنفسك"/>
        <s v="حالة عملية لاستخدام دالة الشرط IF في تقسيم المدخلات الي شرائح"/>
        <s v="كيفية تنسيق المخاطبات الرسمية_x000a_نشرح كيفية تنسيق مخاطبة رسمية لمأمورية الضرائب (طعن علي نموذج19)"/>
        <s v="كيفية استخلاص البيانات المكررة وتحديدها بدقة &quot;&quot;_x000a_وهي الحرفية التي في واقعنا المحاسبي العملي تفيدنا في حالات كثيرة مثلا :- _x000a_1- معرفة التواريخ التي بلغ فيها سعر الصرف مبلغ معين _x000a_2- اعداد تقارير بتحديد اسماء مناديب البيع لكل صنف والعكس _x000a_3-......"/>
        <s v="عرض القوائم المالية في البرامج المحاسبية_x000a_من خلال دراسة فكرة تحديد فترة عرض للتقارير المالية _x000a_علي اشهر البرامج المحاسبية وكيفية تطبيقها محاسبيا وبرمجيا علي الاكسل_x000a_في هذا الفيديو تم تناول البرمجيات المحاسبية التالية _x000a_شام -- GunCash - الأصيل الذهبي - QuickBooks"/>
        <s v="كيفية كتابة الارقام والميزانيات علي برنامج الورد"/>
        <s v="كيفية ترحيل بيانات دفتر اليومية الي اليوميات المساعدة وكشوف الحساب_x000a_نقل كامل لكافة البيانات وليس من خلال الجمع الشرطي_x000a_SMALL -- COUNTIF -- IF -- Array Formula"/>
        <s v="تحليل تنفيذ معادلة علي الاكسل لحساب الضريبة علي دخل الاشخاص الطبيعيين وفقا لحكم المادة 8 من القانون 91 لسنة 2005 المعدلة بالقانون 11 لسنة 2013 "/>
        <s v="لإستقصاء اخر سعر شراء_x000a_في هذه الحالة نستخدم دوال _x000a_Hlookup- Large- If- Row - IfError"/>
        <s v="نشرح كيفية ترقيم دفاتر المستندات ( فواتير،ايصالات ،..... ) _x000a_بشكل تلقائي بعدكل عدد معين وفقا للمدخلات المحددة بالادارة المالية للمنشأة_x000a_ROWS -- ROUNDDOWN -- MOD -- Conditional Format"/>
        <s v="كيفية تصميم القائمة المنسدلة وكيفية تصميمها بشكل احترافي علي الاكسل _x000a_لتستجيب بشكل مطاطي لتغير نطاق مصدر القائمة _x000a_وكذلك تنفيذها بحيث يكون المصدر اعمدة او صفوف _x000a_واخيرا تنفيذها بحيث تستجيب لمصادر من شيت اخر"/>
        <s v="نموذج تكاليف لحساب التكاليف الاستيرادية لكل رسالة _x000a_ويسمح بارشفة النماذج في شكل مستقل او عرض تقرير اجمالي المشتريات الخارجية _x000a_كما يوفر معلومات عن هامش ربح كل رسالة والقيمة المضافة لاغراض حساب ضريبة المبيعات "/>
        <s v="استكمال"/>
        <s v="تصميم قائمة منسدلة في الاكسل تستجيب بتغيير بيانات القائمة المسنلدة بشكل ديناميكي مرتبط بمحتوي خلية معينة _x000a_المهارات الفرعية _x000a_* القائمة المسندلة _x000a_* تسمية النطاقات ومفهوما ومحدداتها _x000a_*دالة INDIRECT"/>
        <s v="أنواع الأخطاء التي يمكن ان تقابلك في الأكسل من خلال دالة Error.Type بحيث تصبح علي دراية بمسببات كل نوع من أنواع الخطأ كذلك نشرح بعض الملاحظات الهامة علي بعض صيغ الدوال والتي قد تسبب في نتيجة خاطئة إن لم تكن علي دراية به"/>
        <s v="جرد المخازن _x000a_والتعامل مع وحدات الإدخال المتعددة لانصاف تختلف في تعبئتها _x000a_تم استخدام الدوال التالية _x000a_SUMIF / VLOOKUP / INT / MOD "/>
        <s v="شروحات المشاكل التي يمكن ان تقابلك في تصميم شيت الاكسل _x000a_وهي المهارة الضرورية لاستكمال احترافك في تصميمات الاكسل_x000a_وتحديدا نتحدث في هذا الفيديو عن تقنيات الحفظ في الاكسل والمشكلات المرتبطة بها"/>
        <s v="نتعرض تحديدا لمشكلات الوزن وحجم شيت العمل _x000a_وتعد مشكلة كبر حجم شيت الاكسل مؤثرا للغاية لما تسببة _x000a_من مساحة كبير علي الهارد - بطء في التشغيل واظهار النتائج_x000a_وصعوبة في فتح الشيت واحتمالية في فقدان محتوياتة وتلفة"/>
        <s v="نقل وتحويل البيانات أفقيا ورأسيا في الإكسل_x000a_في هذا الفيديو نعرض تطوير يواجه قصور أداة اللصق الخاص Transpose في التحويل الافقي والراسي بدون لصق ارتباط بخلية المرجع وذلك من خلال حالة عملية في تحويل قيود اليومية الفرنسية الي إمريكية والتي تتميز بترصيد وقتي لحسابات الاستاذ واظهار الرصيد المرحل والختامي لكل حساب وتفيدك هذه المهارة في :- _x000a_*- القيد الدفتري بالطريقتين الفرنسية والامريكية _x000a_*- التحول من القيد بالطريقة الفرنسية الي الامريكية_x000a_*- ادارة البيانات والتحول بها لاي صورة من اي اساس _x000a_*- التعرف علي مهارات التعامل مع المصطلحات التالية في الاكسل_x000a_INDEX / MATCH / IF / Paste Special Operation "/>
        <s v="اتقان البحث استخدام دالة الشرط IF كأداة بحثية لاكثر من قيمة _x000a_بحيث تستخدم نتيجة بحثها كمدخل للدالة متعددة المهام Sumproduct _x000a_وفي حالتنا العملية هذه تم استخدام هذه التوليفة لمعالجة تعدد الساياسات السعرية في مبيعات الاصناف "/>
        <s v="طريقة مختلفة للاحصاء الشرطي بدون استخدام دالة COUNTIF_x000a_حالة عملية لاحصاء عدد الخلايا التي تحتوي علي رقم _x000a_من خلال دمج دالتي _x000a_=ISNUMBER(_x000a_=SUMPRODUCT("/>
        <s v="مهارة عملية جيدة في التغلب علي قصور دوال البحث في عرض نتائج متعددة_x000a_فالمعروف ان دوال البحث في الاكسل VLOOKUP - HLOOKUP - MATCH / INDEX _x000a_واي دالة يمكن الانتفاع بها ايضا في مجال البحث تبحث عن قيمة واحدة فقط وتعرض اول قيمة يمكن ان تجدها مطابقة ولا تعبأ بوجود قيم اخري مطابقة"/>
        <s v="مهارة متقدمة في تصميم القائمة المنسدلة _x000a_بحيث يتستجيب محتواها للحرف أو الحروف المدخلة في الخلية _x000a_بمعني تقليص بيانات القائمة بما يطابق المدخلات _x000a_وهو ما اعتقدة نصف الطريق في تحقيق طموح _x000a_الاستكمال التلقائي للقائمة المنسدلة في الاكسل _x000a_وفيها تم استخدام الدوال الآتية :- _x000a_OFFEST / INDEX / MATCH / &amp; COUNTIF_x000a_المعادلة فكرة احد اعضاء منتدي اوفيسنا "/>
        <s v="مهارة متقدمة في تصميم القائمة المنسدلة _x000a_بحيث تمنع إدخال اي بيانات غير رقمية كما تم تنسيقها شرطيا _x000a_بحيث تعطي تحذير في حالة تكرار المدخلات_x000a_Data Validation / Conditional Formatting"/>
        <s v="استخدام التنسيق الشرطي في التنبية علي مواعيد استحقاق الشيكات أو بلوغ حد الطلب للمخازن _x000a_في هذا الفيديو نعرض لحالة عملية في الاكسل يفيد الألمام بها في تصميم إكسلات للتنبية عند مواعيد استحقاق الشيكات أو بلوغ حد الطلب الشرائي لإدارات المخازن وخلافة........._x000a_CONDITIONAL FORMATING"/>
        <s v="لاستدعاء أخر قيمة رقمية في الصف أو العمود بدوال الاكسل البسيطة "/>
        <s v="نعرض لحالة عملية للتغلب علي مشكلة استخراج بيانات كشف الحساب بنصوص مدمجة بالارقام من خلال فصل الارقام عن النصوص"/>
        <s v="تصميم تقرير كشف الحساب_x000a_بحيث يستجيب لأكثر من محدد _x000a_مع شرح مهارة متقدمة في التعامل مع_x000a_المحددات التاريخية _x000a_وكيفية صياغة الشرط الخاص بها _x000a_صياغة متقدمة لدالة الجمع الشرطي المتعدد_x000a_كيف يفهم الإكسل النصوص والرموز _x000a_وكيفية دمجهما والاستعانة بهم في صياغة المعادلات_x000a_"/>
        <s v="طريقة متقدمة _x000a_لصياغة دوال الشرط في حالات تعدد الشروط "/>
        <s v="كيف يمكنك تصميم معادلات خانة البيان في كشف الحساب بالصورة التي يمكنها معها عرض كافة بيانات الحركات التي تسببت في تغير الرصيد في كشف الحساب حتي مهما تعددت تلك البيانات "/>
        <s v="شرح تصميم تطبيقات الإكسل_x000a_كيفية امساك حسابت مبسطة لشركة تجارية _x000a_من خلال جناحي حسابتها ( المبيعات والمشتريات ) _x000a_ثم نتعرض لمفهوم الرقابة_x000a_الكمية بالمخازن والنقدية بالصندوق والعملاء والموردين _x000a_ونعرض لافكار كرت الصنف وكشف الحساب "/>
        <s v="طريقة مبتكرة للتغلب علي شرط ترتيب النطاق _x000a_، وهو المحدد الواجب تعينه في دوال البحث_x000a_بحيث يمكنك البحث عن اقرب قيمة مطابقة لبحثك _x000a_وذلك وفقا للشروط التي تحددها"/>
        <s v="كيفية حساب( الوعاء والضريبة) بمعلومية (صافي الربح بعد الضريبة)_x000a_فلسفة التفكير العكسي لبرنامج الإكسل في النواحي المالية _x000a_بمعني تناول النتيجة النهائية وعكس العمليات التشغلية عليها _x000a_للوصول الي أصل المدخلات _x000a_مهارات الإكسل المتقدمة_x000a_التفكير العكسي في الإكسل_x000a_كيفية حساب( الوعاء والضريبة) بمعلومية (صافي الربح بعد الضريبة)_x000a_فلسفة التفكير العكسي لبرنامج الإكسل في النواحي المالية _x000a_بمعني تناول النتيجة النهائية وعكس العمليات التشغلية عليها _x000a_للوصول الي أصل المدخلات "/>
        <s v="إكسل محاسب سجل الأصول الثابتة_x000a_تطبيق اكسل لتسجيل حركة الاصول الثابتة وعرض تقرير بها_x000a_في هذا الفيديو نعرض لكيفية تجهيز تطبيق اكسل لتسجيل حركة الاصول الثابتة ، و حساب قسط الاهلاك الثابت،وتقرير للافصاح عن الاصول الثابتة بما يوافق معيار المحاسبة المصري رقم (10) الخاص بالمحاسبة عن الاصول الثباتة واهلاكاتها"/>
        <s v="في هذا الفيديو نشرح _x000a_معالجة مشكلات التاريخ في مخرجات البرامج المحاسبية_x000a_معالجة مشكلة تنسيق التاريخ كنص وتحويله الي رقم_x000a_في هذا الفيديو نعرض مهارات التعامل مع مشكلة تنسيق المخرجات من بعض البرامج المحاسبية وتحويلها الي بيانات رقمية بما يمكننا من استخدام وسائل ادارة البيانات فيها كالفرز والترتيب _x000a_Replace – Date – Year- Month- Day "/>
        <s v="حالة خاصة لتقنية الفلتر  ...... ، وشرح تقنية النسخ الخاص_x000a_في هذا الفيديو نعرض مهارات التعامل مع_x000a_ حالة عملية لمشكلة تصدير البيانات من البرامج_x000a_ بشكل يعوق تنفيذ تقنية الفلتر  ..... ،_x000a_ وكذلك نعرض شرح لتقينة النسخ_x000a_الخاص لنسخ الخلايا الظاهرة ضمن خيارات الفلتر فقط"/>
        <s v="في هذا الفيديو لمهارة استخدام أداية البيفوت تيبل PivotTable  _x000a_في عرض التقارير المالية وتم شرح مثال _x000a_ لعرض القوائم المالية كاحد انواع التقارير المالية  "/>
        <s v="في هذا الفيديو نعرض مهارات متقدمة للتعامل مع_x000a_بيانات الملفات المحفوظة علي صيغة الــ PDF وتهيئتها_x000a_بحيث يمكن ادارتها بواسطة برنامج الإكسل_x000a_مفيدة لمخرجات البنوك ومراجعي الحسابات"/>
        <s v="في هذا الفيديو نعرض مهارات متقدمة للتعامل مع_x000a_بيانات الملفات المحفوظة علي صيغة الــ PDF وتهيئتها_x000a_الجزء الثاني وفيه يتم إدارة البيانات السابق تحويلها بالجزء الأول من الفيديو الي كشوف حساب _x000a_بحيث يمكن ادارتها بواسطة برنامج الإكسل_x000a_مفيدة لمخرجات البنوك ومراجعي الحسابات"/>
        <s v="في هذا الفيديو تتعرف علي ما المقصود بالمخزون وفقا لمعايير المحاسبة المصرية _x000a_وتتطلع علي سبب تبويبه ضمن الاصول المتداولة واسس ذلك التبويب_x000a_كما نعرض لاهمية اجراء جرد المخزون للمنشأت وبيان الفارق بين نظامي الجرد الدوري والجرد المستمر واهمية عملية جرد المخزون لكل منهما _x000a_تصور هيكلي للهدف من المراجعة بشكل عام وسبيل تنفيذ هذا الهدف _x000a_اهمية جرد المخزون كإجراء يلاحظة مراقب الحسابات بغرض الحصول علي ادلة لوجود المخزون وصلاحيته بما يوفر التأكيدات المناسبة لابداء الراي بخصوص المخزون وجرده وفقا للاصول المرعية _x000a_واخيرا يمكنك متابعة المدونة وتحميل شيت اكسل دليل شروحات مدونة محمود حموده _x000a_للحصول علي الية مراجعة المخازن وبطاقات الحركة للاصناف بواسطة الحساب الآلي "/>
        <s v="يتيح البرنامج :- _x000a_تعبئة ميزان المراجعة بطريقة تمكنك من عرض القوائم المالية وفقا لمقتضيات المعايير ._x000a_تعبئة قيود التسوية بشكل منظم يتيح عرض بيانات جيدة عن تأثيرها ._x000a_تعبئة أرشيف لاجراءات المراجعة والتأكيدات التي توفرها._x000a_عرض تقارير : قائمة المركز المالي ، قائمة الدخل ، الإيضاحات المتممة ، التحليل المالي ، ايضاح الأصول الثابتة وآلية مبسطة لحساب الضريبة الدخلية الجارية والمؤجلة ._x000a_مع عرض مخططين لمعايير المراجعة المصرية ومخطط لورقة عمل نموذجية ._x000a_خطة التطوير_x000a_الاستجابة لاكثر من ملف مراجعة علي مستوي الفترة او الشـركة ._x000a_تحسين الاستجابة وفقا للتغذية العكسية حول الاصدارة الأولـي ._x000a_تجهيز قائمتي التغيرات في حقوق الملكية والتدفقات النقدية ._x000a_اضافة اجراءات مراجعة للارشيف علي سبيل الاسترشاد ._x000a_الاستجابة بحفظ ورق العمل واستدعــائـه للتعديــل ._x000a_السماح بتعدد المستخدمين وتمرير التكليفات._x000a_عرض القوائم وفقا للمعايير المعدلة ._x000a_قياس الخطر وتحديد الـعـيـنـــة._x000a_فحص الرقابة الداخـــلية ."/>
        <s v="جديد الإصدارة الثانية :- _x000a_ تعبئة ورقة العمل تلقائيا بإجراءات المراجعة المعرفة لكل بند بأرشيف إجراءات المراجعة _x000a_ اضافة شاشة &quot;تقرير بند &quot; لعرض حسابات كل تبويب بأرصدة قيودها الاصلية ثم قيود التسوية بما يشكل مرآه تجميعية لناتج إجراءات المراجعة لكل بند "/>
        <s v="مهارة صياغة المعادلات في الإكسل بحيث تستجيب لتغير أوراق العمل  (الشيتات)_x000a_وهو ما يمكنك من تصميم تقرير يستعلم عن مدخلات ضمن أوراق العمل المختلفة (مفيد لإعداد تقارير عن الفروع ، وحسابات الدليل المحاسبي .....، في حالة تضمين كل منها بشيت مختلف )"/>
        <s v="حساب التدفقات النقدية المتوقعة _x000a_بعد تحويل شروط السداد من فترات ربع سنوية الي شهرية_x000a_بما يناسب اعداد الموزانات وحساب التدفق النقدي _x000a_بحيث يمكن ذلك من التنبؤ المستقبلي بالتدفقات النقدية المتوقعة_x000a_وفقا لشروط السداد لكل خطة بيع مقترحة بما قد يفيدك في تقيمها_x000a_كذلك يفيد الفيديو في قدرتك علي تحويل المدخلات متعددة وحدات القياس _x000a_بغرض توحيدها او التحويل بينها _x000a_بمعني يمكنك تقويم صرف المخازن متعددة الوحدات_x000a_( علبة – كرتونة ) ، (كيلو – شيكارة – طن ) ، ( قطع - أمتار)_x000a_كذلك مساحات الارضي ( متر- سهم – قيراط – فدان )"/>
        <s v="سلسلة جديدة تقدمها المدونة فيها_x000a_قراءات في الموازنة العامة لجمهورية مصر العربية_x000a_شائعة أن تكلفة رواتب تحصيل الضرائب تمثل 40% من إيراداتها"/>
        <s v="لأغراض إدارة البيانات وتدقيقها وتصميم التقارير وتعديل محتوياتها _x000a_وتصميم النظم ونظم الرقابة الداخلية ومتابعتها_x000a_تحويل جداول المبيعات وصرف المخازن والموارد البشرية"/>
        <s v="في هذا الفيديو تعلم كيفة إعداد تحليل شهري ( ريكاب – مرآة ) لبنود الحسابات لأغراض الفحص الضريبي من خلال جمع بيانات من أكثر من شيت وعرضها في شيت واحد _x000a_جمع بيانات من أكثر من شيت – تحويل النصوص إلي روابط نشطة – تعديل نطاق الجمع ليشمل اوراق العمل – مقارنة البيانات INDIRECT –INDEX - - MATCH- SUMPRODUCT"/>
        <s v="تعلم المهارات اللازمة لمعالجة مشكلات تصدير التقارير من البرامج المحاسبية من خلال دوال النصوص والتي ستمكنك من إزالة أو استبدال مكونات النص في الخلية _x000a_إزالة المسافات من الأرقام ، استبدال الحروف في الإكسل_x000a_لأغراض تجهيز ومعالجة البيانات المستخرجة من البرامج المحاسبية بإزالة المسافات من الأرقام ولأي من أغراض التعامل مع النصوص باستبدال مكوناتها"/>
        <s v="مفهوم رسملة تكلفة الاقتراض _x000a_شروط الأصل المؤهل للرسملة _x000a_أمثلة علي تكاليف الاقتراض والاصول المؤهلة_x000a_متي يتم بدء الرسملة وتعليقها والتوقف عنها _x000a_حساب تكلفة الاصل والفوائد الواجب رسملتها عليه _x000a_حساب تكاليف التمويل في حالة الانفاق التراكمي "/>
        <s v="تعلم عن مفاهيم  محاسبة التكاليف والفرق بين التكلفة والمصروف والخسارة وما هي تبويبات عناصر التكاليف ونظريات تحميلها علي وحدات التكلفة و لأغراض المحاسبة الالكترونية تعلم كيفية إعداد تقرير يستجيب لتغير الفترة ويحسب قيمة التكاليف المستحقة لكل مركز تكلفة وفقا لاسس التخصيص المعرفة والقابلة للتعديل Cost Allocation _x000a_تعلم كيفية تصميم جداول البيانات بما يتيح سهولة تشغيلها ، تعلم آلية لصياغة الشروط المتعددة ، وأخيرا كيفية مراجعة صياغة وإختبار المعادلات المعقدة_x000a_SUMIFS – IFERROR – IF –AND – VLOOKUP_x000a_الحالة العملية مفيدة لتخصيص العقود الدورية المشتركة بين أكثر من مركز وعرض تقرير دوري لها (مثل وثائق التأمين الخاصة بمراكز تكاليف مشتركة وكذا عقود الأمن والحراسة والعقود الاستشارية )"/>
        <s v="في هذا الفيديو تعلم عن مفهوم الدليل المحاسبي وأهميته ، مع استعراض نماذج  للأدلة المحاسبية وعرض مداخل تطبيق البرمجيات المحاسبية الأجنبية والعربية لتصميم الدليل المحاسبي وكيفية التعاطي مع الحسابات بالدليل   _x000a_وكذلك استعراض وشرح مراحل وكيفية التخطيط لتصميم دليل محاسبي يناسب شركتك ، وكيفية تحديد عدد مستويات التفرع والترميز  للحسابات بالدليل وأخيرا التطبيق العملي لمراحل التخطيط تلك علي تصميم شجرة حسابات"/>
        <s v="تعلم كيفية قراءة وتناول معايير المحاسبة المصرية_x000a_بالتطبيق علي معيار المحاسبة المصري رقم 2 المخزون _x000a_في اليوم التدريبي الأول &quot;محاسبة&quot;_x000a_ضمن الدورة التدريبية الأولي لمدونة محمود حموده_x000a_مبادئ المحاسبة وشرح معيار المخزون _x000a_لتحميل ملف الشرح من الرابط تاليه _x000a_https://www.mediafire.com/?13asrw55xu01zo6_x000a_انتظروا اليوم التدريبي الثاني السبت القادم _x000a_&quot;منهج المراجعة ومفهوم الجودة &quot;"/>
        <s v="شرح البيئة التنظيمية لمهنة المحاسبة والمراجعة بتناول :-_x000a_   * القوانين المنظمة للمهنة وذات العلاقة بها ، والمعايير المصرية ، والمحددات الأخري_x000a_شرح عناصر نظام الجودة للمؤسسات المهنية وكيفية تصميم دليل جودة لمكاتب المراجعة ._x000a_شرح مراحل التخطيط لعمليات المراجعة ._x000a_   * الانشطة المبدئية  _x000a_   * انشطة التخطيط : الاستراتيجية العامة ، خطة المراجعة _x000a_استخدام التأكيدات في الحصول علي أدلة المراجعة ."/>
        <s v="شرح آلية للتعامل مع المحددات الثابت تعريفها بسجلات المنشأة _x000a_كأسعار صرف التقويم للعملات الاجنبية _x000a_وأسعار بيع المنتجات _x000a_والتي ربما تتغير من فترة الي اخري _x000a_ليصبح تعريفها قابل للتطبيق اعتبارا من تاريخ أخر تعديل فقط_x000a_دون التأثير بهذا التعديل علي العميلات السابق ادخالها وفق محددات سابقة "/>
        <s v="تعلم وبشكل عملي مع الاشارة للتوثيق العلمي_x000a_عن كيفية أداء عمليات المراجعة وفقا لمقتضيات المعايير _x000a_والذي يصف أعمالك بالجودة في حال الامتثال الكامل لها_x000a_تصميم دليل الجودة لمكاتب المراجعة يتكون من سياسات - اجراءات - إدارة _x000a_مراحل التخطيط لعملية مراجعة _x000a_الأعمال المبدئية لاداء المراجعة _x000a_ما هي إجراءات قبول عميل جديد أو استمرارك في العلاقة معه _x000a_ما هي المتطلبات الاخلاقية الواجبه لاداء العمليات_x000a_مؤثرات استقلالية مراقب الحسابات _x000a_كيف يتم توثيق الاتفاق مع العميل من خلال خطاب الارتباط_x000a_ما هي خصائص عملية المراجعة الواجب توثيقها _x000a_كيف تتم ادارة عملية المراجعة وتحديد تكلفتها _x000a_دراسة العوامل الهامة الأهمية النسبية الرقابة الداخلية المخاطر الاجراءات التحليلية العينة _x000a_اجراءات المراجعة لتأكيدات البنود واختبارات الرقابة الداخلية"/>
        <s v="في هذا الفيديو الجزء الرابع من مجموعة أخطاء التصميم في الإكسل_x000a_وفيه نتعرض لخطأ المرجعية الدائرية - Circular References_x000a_والذي يحدث نتيجة وجود خلية النتيجة ضمن نطاق الاحتساب _x000a_وكذلك خطأ الفشل في تحديث الارتباط - Links Update _x000a_والذي يحدث نتيجة ارتباط الملف بملف آخر_x000a_تم تغير اسمه او تغيير مكانه او مسحه _x000a_وكلا الخطأين يظهر رسائل تحذير عند فتح الملف_x000a_كيفية معالجة أخطاء - Circular References - Links Update"/>
        <s v="شرح تصميم دورة مراقبة الخامات في حسابات التكاليف الصناعية_x000a_في هذا الفيديو نشرح قيود اليومية  لتسجيل تكاليف المواد بداية من شراء الخامات وصولا إلي تكلفة البضاعة المباعة مرورًا بالمراحل الإنتاجية وحسابات مراقبة الانتاج تحت التشغيل وكيفية ترحيل هذه القيود  إلي حسابات الأستاذ_x000a_كما نشرح تصميم شيت إكسل لمراقبة حركة الكميات في عمليات الصرف وفقا لجداول كميات التشغيل المعيارية المعرفة مع السماح بتعدد مدخلات التصنيع "/>
        <s v="شرح معادلة الشرط IF_x000a_شرح صياغة معادلة الشرط متعددة المستويات_x000a_التغلب علي الحد الأقصي لدالة الشرط IF_x000a_في اصدارة اوفيس 2007 والاصدارات التالية عليه _x000a_يمكن صياغة معادلة الشرط بمستويات تداخل حتي  64 مستوي _x000a_ورغم انه ربما يكون من غير العملي صياغة شروط متداخلة بهذا العدد _x000a_الا انه اذا اضطرتك الظروف لذلك يمكنك هذا الدرس من اتباع طريقة توفر السرعة والدقة_x000a_في صياغة المعادلة ، كما يوفر طريقة بديلة للتغلب علي الحد الأقصي لمستويات التداخل"/>
        <s v="في هذا الفيديو مهارات تصميم اليوميات المحاسبية ، والتنسيق، والتنسيق الشرطي ،والقائمة المسندلة ، واستخدام الدوال ، واستخدام الماكرو   SUMIFS – Macro Recording  _x000a_تعلم عن كيفية تصميم شيت اكسل لليومية الامريكية لتسجيل القيود المحاسبية بشكل منظم علي الاكسل بما يسمح باستعراض تقارير عن كل حساب واعداد القوائم المالية ، وتعلم طريقة فعالة لتصدير كشف حركة لاي حساب بواسطة الماكرو ."/>
        <s v="في هذا الفيديو تعلم عن كيفية تحديد مدخلات الاكسل ضمن القوالب أو النماذج التي تصممها بحيث تتحكم في عدد أو / و  قيمة المدخلات التي يتم ادراجها فيها ._x000a_هذه الحالة مفيدة لاغراض ادارة الموارد البشرية وتصميم وادارة نماذج تقييم الموظفين كما يمكن ان يفيد في الحسابات الصناعية لغرض التعامل مع تركيبات التصنيع وبشكل عام أي خيارات يتحتم تحديد قواعد للاختيار بينها سواء عددية أو كمية  Option Button ، Check Box ، Conditional Formatting ، Data Validation ، Countif، Countblank_x000a_"/>
        <s v="شرح كتابة الإقرار الضريبي –  ملف الإقرار الضريبي الإلكتروني _x000a_في هذا الفيديو تعرف علي محتويات إقرار  الضريبة علي أرباح الأشخاص الإعتبارية وتحليل مكوناته ضمن تطبيق إكسل  &quot; الإقرار الضريبي الإلكتروني &quot; وفيه يتم  حساب الضريبة تلقائيا وفقا للمدخلات كما يتم ترحيل نواتج الجداول التحليلة المرفقة للاقرار ضمن قوائمة التفصيلية    _x000a_مرفق أيضا شرح معادلة حساب الضريبة علي أرباح الأشخاص الطبيعية والمعادلة العكسية لها والتي تسمح بحساب أصل المبلغ بمعلومية الصافي ، وأخيرا مرفق شرح مبسط لآلية احتساب الضريبة المؤجلة_x000a_https://www.mediafire.com/?304gbsvxxu86x2e"/>
        <s v="تحديد أصل المبلغ بمعلومية الضريبة_x000a_تحديد قيمة المبيعات بمعلومية مبالغ العمولة المسددة_x000a_التعامل مع حالات الشرط المتعدد ( الشرائح ) باحتسابها واحتسابها من اثرها _x000a_في هذا الفيديو تعلم كيفية احتساب اصل المبلغ بمعلومية نتيجة تشريحه وفقا للشرائح المحددة وتفيد هذه المهارة في التعامل مع قواعد الشرط المتعددة والتي تستخدم في حالات مالية عديدة كشرائح ضريبة الدخل للشخص الطبيعي وشرائح المبيعات التي تستحق عليها عمولة لمناديب البيع والتوزيع "/>
        <s v="مدونة محمود حموده_x000a_دليل شروحات مدونة محمود حموده_x000a_شرح مهارات الإكسل وتطبيقاته المحاسبية"/>
        <s v="ضمن سلسلة شرح معايير المراجعة المصرية _x000a_شرح مفهوم الأهمية النسبية التطبيق العملي _x000a_حيث تعتبر المعلومة هامة إذا كان حذفها أو تحريفها قد يؤثر علي القرارات الإقتصادية لمستخدمي القوائم وتعتمد علي حجم البند"/>
        <s v="كيفية تجهيز متطلبات المراجعة لجمع الأدلة _x000a_كيفية قراءة القوائم المالية والتحليل النقدي لبنودها _x000a_كيفية مراجعة الإفصاحات وفقا لمتطلبات معايير المحاسبة _x000a_الأهمية النسبية - العينة - تقييم المخاطر - خطر المراجعة - الرقابة الداخلية _x000a_إقرارات الإدارة - مسئولي الحوكمة - الفحص المحدود - التقديرات المحاسبية"/>
        <s v="تعلم كيفية تصميم واجهة مستخدم متقدمة علي الإكسل _x000a_بحيث تستجيب لتصميم واجهة تضم متغيرات رئيسية ومتيغرات تابعة _x000a_بذات فكرة القائمة المنسدلة التي تتحدد بياناتها وفقا لخيارات قائمة أخري _x000a_بحيث تزيد هذه الفكرة بتغيير المتغيرات التابعة وفقا للمتغيرات الرئيسية_x000a_مع تفعيل رابط الانتقال بحيث يستجيب لتغيير خيارات المستخدم _x000a_Option - Hyperlink - User interface - HlookUp- Match- Index_x000a_https://www.mediafire.com/?xtsob2wohiq2qlp"/>
        <s v="تعلم كيفية تصميم واجهة مستخدم متقدمة علي الإكسل _x000a_بحيث تستجيب لتصميم واجهة تضم متغيرات رئيسية ومتيغرات تابعة _x000a_بذات فكرة القائمة المنسدلة التي تتحدد بياناتها وفقا لخيارات قائمة أخري _x000a_بحيث تزيد هذه الفكرة بتغيير المتغيرات التابعة وفقا للمتغيرات الرئيسية_x000a_مع تفعيل رابط الانتقال بحيث يستجيب لتغيير خيارات المستخدم _x000a_Option - Hyperlink - User interface - HlookUp- Match- Index_x000a_https://www.mediafire.com/?xtsob2wohiq2qlp_x000a_"/>
        <s v="تعلم كيفية إحصاء القيم غير المتكررة فقط في الإكسل _x000a_وهي المهارة المفيدة لتكملة ميزات التنسيق الشرطي للقيمة المكررة او الفريدة _x000a_وكذلك أداة ازالة التكرار وتزيد عليهما بالقدرة بدون اي تغيير في نطاق البيانات _x000a_علي إحصاء القيمة الفريدة غير المتكررة فقط وفقا لأي شرط مثل التاريخ او المندوب او العميل _x000a_الحالة مفيدة لحصر عدد فواتير المبيعات المصدرة خلال فترة محددة بغض النظر عن تكرار هذه الفواتير علي كمعرف لكل صنف_x000a_https://www.mediafire.com/?66h0md44xuw026a"/>
        <s v="معادلة الميزانية العمومية للدولة &amp; بيان عمليات الدولة_x000a_الاسس المحاسبية في تسجيل المعاملات &amp; مراحل اعداد الموازنة_x000a_الجهات الفعالة في الموازنة &amp; أنواع الربط في الموزانة العامة_x000a_الابواب الرئيسية للموازنة &amp; الاطار القانوني لنظم العاملين في الجهاز الادار للدولة"/>
        <s v="ضمن سلسلة شروحات معايير المحاسبة المصرية_x000a_نشرح معيار المحاسبة المصرية رقم 18_x000a_ &quot; الاستثمارات في شركات شقيقة &quot;_x000a_التفرقة بين أنواع الإستثمارات والمعيار المحاسبي لمعالجة كل نوع_x000a_معالجة الاستثمار في شركة شقيقة في القوائم المستقلة والقوائم المجمعة_x000a_طريقة حقوق الملكية والاستثناءات من تطبيقها عند تجميع الشركة الشقيقة_x000a_القيود المحاسبية بإجراءات طريقة حقوق الملكية_x000a_https://www.mediafire.com/?304gbsvxxu86x2e"/>
        <s v="شرح دالة ADDRESS_x000a_للاشارة الي مرجع الخلية _x000a_ Returns A Reference As Text To A Single Cell In A Worksheet"/>
        <s v="شرح دالة Areas_x000a_والتي تستخدم في احصاء عدد النطاقات _x000a_    Returns The Number Of Areas In A Reference"/>
        <s v="شرح دالة  CHOOSE_x000a_والتي تستخدم في اختيار قيمة من قائمة خيارات يتم تعريفها في صياغة المعادلة  _x000a_    Chooses A Value From A List Of Values"/>
        <s v="شرح دالة  COLUMN_x000a_والتي تستخدم في الاشارة الي رقم العمود للمرجع الذي تدخله _x000a_أو رقم عمود خلية المعادلة في حالة عدم ادارج مرجع   _x000a_Returns The Column Number Of A Reference"/>
        <s v="شرح دالة  COLUMNS_x000a_والتي تستخدم في الاشارة الي عدد الاعمدة للمرجع الذي تدخله   _x000a_Returns The Number Of Columns In A Reference"/>
        <s v="شرح دالة  FORMULATEXT_x000a_والتي تستخدم في عرض نص المعادلة الموجوده في خلية المرجع _x000a_Returns The Formula At The Given Reference As Text"/>
        <s v="شرح دالة  HLOOKUP _x000a_والتي تستخدم في البحث عن القيم بمعلومية _x000a_العمود .. الناتج من مطابقة قيمة البحث مع اول صف في الجدول _x000a_الصف .. الذي يتم تحديده في صيغة المعادلة  _x000a_Looks In The Top Row Of An Array And Returns The Value Of The Indicated Cell"/>
        <s v="تعليم كيفية حساب الضريبة وفقا لأحدث تعديلات قانون ضريبة الدخل _x000a_الصادرة بالقانون رقم 82 لسنة 2017 وتفسيرها في الكتاب الدوري 35 لسنة 2017_x000a_شرح معادلة حساب الضريبة علي دخل الاشخاص الطبيعيين _x000a_شرح المعادلة العكسية معرفة اصل المبلغ بمعلومية الصافي _x000a_مفيدة لإستخدامات مختصي الموارد البشرية لتحديد رواتب التعيين _x000a_نماذج لتسويات الضريبة علي المرتبات _x000a_لتحميل شيت الإكسل   https://www.mediafire.com/?esrpz6q17uch0fp"/>
        <s v="مع كامل احترامي لأصدقائنا في خدمة العملاء في كافة شركات المحمول _x000a_ولكن فعلا المكالمات دي فيها كوميديا موقف وتعليق _x000a_ولانه شر البلية ما يضحك "/>
        <s v=" التفرقة بين مصطلحات الإستثمار العقاري ،والتطوير العقاري ، وأعمال المقاولات_x000a_بتحديد ما إذا كان الاتفاق يندرج في نطاق معيار الإيراد أم معيار  عقود الإنشاء_x000a_وما يترتب علي ذلك من تحديد كيفية المعالجة المحاسبية والناتج النهائي للعملية _x000a_شرح مفهوم نسبة الإتمام ومتي وكيف يتم الإعتراف بالإيراد في عمليات إنشاء العقارات"/>
        <s v="إستخلاص بيانات آخر حركة محاسبية (فاتورة – إذن)_x000a_تعلم كيفية إستخراج بيانات آخر فاتورة أو سداد أو حركة بشكل عام _x000a_من السجلات المحاسبية من خلال المعادلات وليس فقط الفلتر علي الإكسل ، _x000a_وهي الحالة المفيدة بالإضافة إلي تصميم تقارير محاسبية _x000a_في تنفيذ إجراءات القطع للمستندات ، _x000a_وكذلك تحري آخر تعاملات لأصناف المخازن_x000a_بما يفيد في تقدير مدي وجود ركود في حركتها من عدمه_x000a_MAX – VLOOKUP – COUNTIF- Conditional Formatting"/>
        <s v="هذا الفيديو شرح مبسط لمعيارالمحاسبة المصري رقم 5 ... &quot;السياسات المحاسبية والتغييرات فى التقديرات المحاسبية والأخطاء&quot; .... بحيث يتم التفرقة بين المعالجات المحاسبية لكل من :- التغير ف السياسة المحاسبية و التغير في التقدير المحاسبي والخطأ ....وتناول علاقة هذا المعيار بكافة المعايير الأخري ....بحيث يتم عرض كل إشارة لمعيار 5 ذكرت في أي معيار آخر ....لتحديد كيفية التعامل مع قواعد كل معيار بتصنيفها بين كونها :- تقدير محاسبي أو سياسة محاسبية وذلك بغرض تحديد كيفية المحاسبة عن حالة :-  التغيرات في المعالجة المحاسبية بهذه المعايير .... ومتي تتم بأثر رجعي أو بأثر حالي أو لاحق ؟ ومع تحديد حالات تعذر التطبيق بأثر رجعي .... والمعاييرالتي أتاحت للمنشأة صلاحية صياغة سياساتها الخاصة بعيدة عن المعايير"/>
        <s v="قياس الاصول المالية بالتكلفة المستهلكة - Amortized Cost by The effective interest rate method"/>
        <s v="معايير المراجعة المصرية أرقام 500 ، 520_x000a_أدلة المراجعة  + الإجراءات التحليلية _x000a_شرح أهداف المراجعة والإجراءات التي يمكن من خلالها تحقيقها بما يحقق فئات التأكيدات الثلاث لفئات ( المعاملات ، الأرصدة ، الإفصاحات ) كذلك بعض الإجراءات التحليلية بما يفيد في تقييم الخطر عند التخطيط الاولي ويسهل إجراءات التحقق ويدعم عملية الفحص الشامل كل ذلك بالتطبيق العملي "/>
        <s v="في هذا الفيديو تعلم تصميم الاستقصاء / الاستبيان علي برنامج الورد_x000a_تعلم التنسيق علي برنامج الورد وكيفية التعامل مع الجداول والنصوص _x000a_تعلم ادراج الكائنات البرمجية ضمن ملفات الورد لتسهيل التعاطي مع الملف "/>
        <s v="في هذا الفيديو تعلم تصميم الاستقصاء / الاستبيان علي جوجل فورم_x000a_تصميم الاستبيان اون لاين بما يسهل الاستجابات ويوسع نطاقها"/>
        <s v="في هذا الفيديو_x000a_الدرس رقم 1 في سلسلة شرح برنامج المراجعة CaseWare  إصدارة 2006_x000a_بالتطبيق المقارن مع برنامجي APT (لمكتب BDO) ، و Voyager ( لمكتب Grant Thornton)_x000a_لتحصيل الفائدة الأعظم في تحليل النظم والمتمثلة في _x000a_الاطلاع علي طريقة تنفيذ المهام بشكل مرتب ومحترف من خلال تحليل ( نظم المعلومات الخبيرة)_x000a_موضوع الدرس رقم 1_x000a_خلال 30 دقيقة اطلالة علي أهم مكاتب المراجعة العالمية وبرمجياتهم المستخدمة في المراجعة _x000a_والساعة التالية نظرة علي برنامج CaseWare  بالاطلاع علي الشكل العام للبرنامج ومحتويات قوائمه"/>
        <s v="في هذا الدرس تعلم عن مفهوم هامش المساهمة _x000a_والذي يحتسب بطرح التكاليف المتغيرة من المبيعات  _x000a_كذلك مفهوم مجمل الربح والذي يحتسب بطرح_x000a_كافة التكاليف من المبيعات "/>
        <s v="في هذا الفيديو تعلم عن كيفية احتساب المعدل الفعلي لضريبة الدخل _x000a_مفيد لاغراض الاستثمار وتحديد تكلفة الضريبة الفعلية ولاغراض المراجعة "/>
        <s v="في هذا الفيديو_x000a_تعلم طريقة بسيطة لمقارنة البيانات لمعرفة أوجه الاختلاف _x000a_تفيدك في تتبع التغيرات التي حصلت علي بياناتك_x000a_تفيدك في تجهيز عرض القوائم المالية بتبويب الميزان الجديد وفقا لتبويبات موزاني الفترات السابقة مع الإشارة فورا للحسابات التي أدرجت حديثا في الميزان _x000a_تفيدك في مراجعة اصناف المخازن والحركات التي ربما تكون حذفت او اضيفت ..."/>
        <s v="في هذا الفيديو _x000a_تعلم طريقة التفكير فيما وراء UI  - User interface_x000a_كيف يفكر المبرمجون واصحاب الاعمال لتوفير التكلفة لكل منهم ( الحجم / المال )_x000a_أثر افكار تصميماتهم في البرمجيات المحاسبية علي مخراجاتك المالية المطلوب منك تشغيلها _x000a_في هذا الدرس _x000a_تعلم كيفية دمج معادلات الاختبار المنطقية ISBLANK/ISTEXT/ISFORMULA/ISEVEN................_x000a_ مع معادلات البحث العادية_x000a_ MATCH/INDEX/VLOOKUP/HLOOKUP/CHOOSE_x000a_مع التطبيق العملي لمهارات PivotTable - SubTotal - Grouping_x000a_الدرس مفيد لتنمية مهارات دوال البحث / دوال الاختبار / تجهيز التقارير / معالجة البيانات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6">
  <r>
    <n v="1"/>
    <x v="0"/>
    <x v="0"/>
    <x v="0"/>
    <d v="2012-05-24T00:00:00"/>
    <x v="0"/>
  </r>
  <r>
    <n v="2"/>
    <x v="1"/>
    <x v="1"/>
    <x v="1"/>
    <d v="2012-06-03T00:00:00"/>
    <x v="1"/>
  </r>
  <r>
    <n v="3"/>
    <x v="2"/>
    <x v="1"/>
    <x v="1"/>
    <d v="2012-06-06T00:00:00"/>
    <x v="2"/>
  </r>
  <r>
    <n v="4"/>
    <x v="3"/>
    <x v="0"/>
    <x v="0"/>
    <d v="2012-06-27T00:00:00"/>
    <x v="3"/>
  </r>
  <r>
    <n v="5"/>
    <x v="4"/>
    <x v="1"/>
    <x v="1"/>
    <d v="2012-07-02T00:00:00"/>
    <x v="4"/>
  </r>
  <r>
    <n v="6"/>
    <x v="5"/>
    <x v="2"/>
    <x v="2"/>
    <d v="2012-07-03T00:00:00"/>
    <x v="5"/>
  </r>
  <r>
    <n v="7"/>
    <x v="6"/>
    <x v="2"/>
    <x v="3"/>
    <d v="2012-07-07T00:00:00"/>
    <x v="6"/>
  </r>
  <r>
    <n v="8"/>
    <x v="7"/>
    <x v="2"/>
    <x v="4"/>
    <d v="2012-08-05T00:00:00"/>
    <x v="7"/>
  </r>
  <r>
    <n v="9"/>
    <x v="8"/>
    <x v="1"/>
    <x v="1"/>
    <d v="2012-08-09T00:00:00"/>
    <x v="8"/>
  </r>
  <r>
    <n v="10"/>
    <x v="9"/>
    <x v="2"/>
    <x v="5"/>
    <d v="2012-08-15T00:00:00"/>
    <x v="9"/>
  </r>
  <r>
    <n v="11"/>
    <x v="10"/>
    <x v="2"/>
    <x v="6"/>
    <d v="2012-08-16T00:00:00"/>
    <x v="10"/>
  </r>
  <r>
    <n v="12"/>
    <x v="11"/>
    <x v="2"/>
    <x v="7"/>
    <d v="2012-08-28T00:00:00"/>
    <x v="11"/>
  </r>
  <r>
    <n v="13"/>
    <x v="12"/>
    <x v="0"/>
    <x v="8"/>
    <d v="2012-09-25T00:00:00"/>
    <x v="12"/>
  </r>
  <r>
    <n v="14"/>
    <x v="13"/>
    <x v="0"/>
    <x v="0"/>
    <d v="2012-11-09T00:00:00"/>
    <x v="13"/>
  </r>
  <r>
    <n v="15"/>
    <x v="14"/>
    <x v="1"/>
    <x v="1"/>
    <d v="2012-11-11T00:00:00"/>
    <x v="14"/>
  </r>
  <r>
    <n v="16"/>
    <x v="15"/>
    <x v="0"/>
    <x v="3"/>
    <d v="2012-11-11T00:00:00"/>
    <x v="15"/>
  </r>
  <r>
    <n v="17"/>
    <x v="16"/>
    <x v="3"/>
    <x v="9"/>
    <d v="2012-11-18T00:00:00"/>
    <x v="16"/>
  </r>
  <r>
    <n v="18"/>
    <x v="17"/>
    <x v="2"/>
    <x v="5"/>
    <d v="2012-11-30T00:00:00"/>
    <x v="17"/>
  </r>
  <r>
    <n v="19"/>
    <x v="18"/>
    <x v="2"/>
    <x v="10"/>
    <d v="2012-12-06T00:00:00"/>
    <x v="18"/>
  </r>
  <r>
    <n v="20"/>
    <x v="19"/>
    <x v="2"/>
    <x v="11"/>
    <d v="2012-12-26T00:00:00"/>
    <x v="19"/>
  </r>
  <r>
    <n v="21"/>
    <x v="20"/>
    <x v="2"/>
    <x v="12"/>
    <d v="2012-12-27T00:00:00"/>
    <x v="20"/>
  </r>
  <r>
    <n v="22"/>
    <x v="21"/>
    <x v="2"/>
    <x v="13"/>
    <d v="2012-12-27T00:00:00"/>
    <x v="21"/>
  </r>
  <r>
    <n v="23"/>
    <x v="22"/>
    <x v="0"/>
    <x v="14"/>
    <d v="2012-12-30T00:00:00"/>
    <x v="16"/>
  </r>
  <r>
    <n v="24"/>
    <x v="23"/>
    <x v="2"/>
    <x v="15"/>
    <d v="2012-12-31T00:00:00"/>
    <x v="22"/>
  </r>
  <r>
    <n v="25"/>
    <x v="24"/>
    <x v="2"/>
    <x v="12"/>
    <d v="2013-01-17T00:00:00"/>
    <x v="23"/>
  </r>
  <r>
    <n v="26"/>
    <x v="25"/>
    <x v="2"/>
    <x v="12"/>
    <d v="2013-01-20T00:00:00"/>
    <x v="24"/>
  </r>
  <r>
    <n v="27"/>
    <x v="26"/>
    <x v="2"/>
    <x v="12"/>
    <d v="2013-01-29T00:00:00"/>
    <x v="25"/>
  </r>
  <r>
    <n v="28"/>
    <x v="27"/>
    <x v="2"/>
    <x v="16"/>
    <d v="2013-01-30T00:00:00"/>
    <x v="26"/>
  </r>
  <r>
    <n v="29"/>
    <x v="28"/>
    <x v="1"/>
    <x v="1"/>
    <d v="2013-02-08T00:00:00"/>
    <x v="27"/>
  </r>
  <r>
    <n v="30"/>
    <x v="29"/>
    <x v="2"/>
    <x v="17"/>
    <d v="2013-02-21T00:00:00"/>
    <x v="28"/>
  </r>
  <r>
    <n v="31"/>
    <x v="30"/>
    <x v="2"/>
    <x v="17"/>
    <d v="2013-02-28T00:00:00"/>
    <x v="29"/>
  </r>
  <r>
    <n v="32"/>
    <x v="31"/>
    <x v="2"/>
    <x v="17"/>
    <d v="2013-02-28T00:00:00"/>
    <x v="29"/>
  </r>
  <r>
    <n v="33"/>
    <x v="32"/>
    <x v="2"/>
    <x v="17"/>
    <d v="2013-03-01T00:00:00"/>
    <x v="30"/>
  </r>
  <r>
    <n v="34"/>
    <x v="33"/>
    <x v="2"/>
    <x v="18"/>
    <d v="2013-03-07T00:00:00"/>
    <x v="31"/>
  </r>
  <r>
    <n v="35"/>
    <x v="34"/>
    <x v="2"/>
    <x v="19"/>
    <d v="2013-03-07T00:00:00"/>
    <x v="32"/>
  </r>
  <r>
    <n v="36"/>
    <x v="35"/>
    <x v="2"/>
    <x v="18"/>
    <d v="2013-03-07T00:00:00"/>
    <x v="29"/>
  </r>
  <r>
    <n v="37"/>
    <x v="36"/>
    <x v="2"/>
    <x v="20"/>
    <d v="2013-03-15T00:00:00"/>
    <x v="33"/>
  </r>
  <r>
    <n v="38"/>
    <x v="37"/>
    <x v="2"/>
    <x v="21"/>
    <d v="2013-03-29T00:00:00"/>
    <x v="34"/>
  </r>
  <r>
    <n v="39"/>
    <x v="38"/>
    <x v="2"/>
    <x v="22"/>
    <d v="2013-03-29T00:00:00"/>
    <x v="35"/>
  </r>
  <r>
    <n v="40"/>
    <x v="39"/>
    <x v="2"/>
    <x v="5"/>
    <d v="2013-04-01T00:00:00"/>
    <x v="36"/>
  </r>
  <r>
    <n v="41"/>
    <x v="40"/>
    <x v="2"/>
    <x v="18"/>
    <d v="2013-04-12T00:00:00"/>
    <x v="37"/>
  </r>
  <r>
    <n v="42"/>
    <x v="41"/>
    <x v="2"/>
    <x v="5"/>
    <d v="2013-04-19T00:00:00"/>
    <x v="38"/>
  </r>
  <r>
    <n v="43"/>
    <x v="42"/>
    <x v="2"/>
    <x v="11"/>
    <d v="2013-05-05T00:00:00"/>
    <x v="39"/>
  </r>
  <r>
    <n v="44"/>
    <x v="43"/>
    <x v="4"/>
    <x v="23"/>
    <d v="2013-05-05T00:00:00"/>
    <x v="40"/>
  </r>
  <r>
    <n v="45"/>
    <x v="44"/>
    <x v="2"/>
    <x v="12"/>
    <d v="2013-05-13T00:00:00"/>
    <x v="41"/>
  </r>
  <r>
    <n v="46"/>
    <x v="45"/>
    <x v="0"/>
    <x v="14"/>
    <d v="2013-05-18T00:00:00"/>
    <x v="42"/>
  </r>
  <r>
    <n v="47"/>
    <x v="46"/>
    <x v="4"/>
    <x v="24"/>
    <d v="2013-05-30T00:00:00"/>
    <x v="43"/>
  </r>
  <r>
    <n v="48"/>
    <x v="47"/>
    <x v="2"/>
    <x v="2"/>
    <d v="2013-06-04T00:00:00"/>
    <x v="44"/>
  </r>
  <r>
    <n v="49"/>
    <x v="48"/>
    <x v="5"/>
    <x v="9"/>
    <m/>
    <x v="16"/>
  </r>
  <r>
    <n v="50"/>
    <x v="48"/>
    <x v="5"/>
    <x v="9"/>
    <m/>
    <x v="16"/>
  </r>
  <r>
    <n v="51"/>
    <x v="49"/>
    <x v="6"/>
    <x v="25"/>
    <d v="2013-06-13T00:00:00"/>
    <x v="45"/>
  </r>
  <r>
    <n v="52"/>
    <x v="50"/>
    <x v="2"/>
    <x v="12"/>
    <d v="2013-07-01T00:00:00"/>
    <x v="46"/>
  </r>
  <r>
    <n v="53"/>
    <x v="51"/>
    <x v="3"/>
    <x v="9"/>
    <d v="2013-07-03T00:00:00"/>
    <x v="16"/>
  </r>
  <r>
    <n v="54"/>
    <x v="48"/>
    <x v="5"/>
    <x v="9"/>
    <m/>
    <x v="16"/>
  </r>
  <r>
    <n v="55"/>
    <x v="52"/>
    <x v="2"/>
    <x v="16"/>
    <d v="2013-07-19T00:00:00"/>
    <x v="47"/>
  </r>
  <r>
    <n v="56"/>
    <x v="53"/>
    <x v="2"/>
    <x v="13"/>
    <d v="2013-07-23T00:00:00"/>
    <x v="48"/>
  </r>
  <r>
    <n v="57"/>
    <x v="48"/>
    <x v="5"/>
    <x v="9"/>
    <m/>
    <x v="16"/>
  </r>
  <r>
    <n v="58"/>
    <x v="48"/>
    <x v="5"/>
    <x v="9"/>
    <m/>
    <x v="16"/>
  </r>
  <r>
    <n v="59"/>
    <x v="48"/>
    <x v="5"/>
    <x v="9"/>
    <m/>
    <x v="16"/>
  </r>
  <r>
    <n v="60"/>
    <x v="48"/>
    <x v="5"/>
    <x v="9"/>
    <m/>
    <x v="16"/>
  </r>
  <r>
    <n v="61"/>
    <x v="54"/>
    <x v="0"/>
    <x v="26"/>
    <d v="2013-09-06T00:00:00"/>
    <x v="49"/>
  </r>
  <r>
    <n v="62"/>
    <x v="55"/>
    <x v="0"/>
    <x v="26"/>
    <d v="2013-09-12T00:00:00"/>
    <x v="50"/>
  </r>
  <r>
    <n v="63"/>
    <x v="48"/>
    <x v="5"/>
    <x v="9"/>
    <m/>
    <x v="16"/>
  </r>
  <r>
    <n v="64"/>
    <x v="56"/>
    <x v="2"/>
    <x v="13"/>
    <d v="2013-10-03T00:00:00"/>
    <x v="51"/>
  </r>
  <r>
    <n v="65"/>
    <x v="48"/>
    <x v="5"/>
    <x v="9"/>
    <m/>
    <x v="16"/>
  </r>
  <r>
    <n v="66"/>
    <x v="57"/>
    <x v="7"/>
    <x v="27"/>
    <d v="2013-10-25T00:00:00"/>
    <x v="52"/>
  </r>
  <r>
    <n v="67"/>
    <x v="58"/>
    <x v="2"/>
    <x v="3"/>
    <d v="2013-11-01T00:00:00"/>
    <x v="53"/>
  </r>
  <r>
    <n v="68"/>
    <x v="59"/>
    <x v="7"/>
    <x v="27"/>
    <d v="2013-11-08T00:00:00"/>
    <x v="54"/>
  </r>
  <r>
    <n v="69"/>
    <x v="60"/>
    <x v="7"/>
    <x v="27"/>
    <d v="2013-11-08T00:00:00"/>
    <x v="55"/>
  </r>
  <r>
    <n v="70"/>
    <x v="61"/>
    <x v="2"/>
    <x v="2"/>
    <d v="2013-11-28T00:00:00"/>
    <x v="56"/>
  </r>
  <r>
    <n v="71"/>
    <x v="62"/>
    <x v="2"/>
    <x v="12"/>
    <d v="2013-12-26T00:00:00"/>
    <x v="57"/>
  </r>
  <r>
    <n v="72"/>
    <x v="63"/>
    <x v="2"/>
    <x v="12"/>
    <d v="2014-01-16T00:00:00"/>
    <x v="58"/>
  </r>
  <r>
    <n v="73"/>
    <x v="64"/>
    <x v="2"/>
    <x v="28"/>
    <d v="2014-01-17T00:00:00"/>
    <x v="59"/>
  </r>
  <r>
    <n v="74"/>
    <x v="48"/>
    <x v="5"/>
    <x v="9"/>
    <m/>
    <x v="16"/>
  </r>
  <r>
    <n v="75"/>
    <x v="65"/>
    <x v="2"/>
    <x v="13"/>
    <d v="2014-02-13T00:00:00"/>
    <x v="60"/>
  </r>
  <r>
    <n v="76"/>
    <x v="66"/>
    <x v="2"/>
    <x v="13"/>
    <d v="2014-02-28T00:00:00"/>
    <x v="61"/>
  </r>
  <r>
    <n v="77"/>
    <x v="67"/>
    <x v="2"/>
    <x v="10"/>
    <d v="2014-03-14T00:00:00"/>
    <x v="62"/>
  </r>
  <r>
    <n v="78"/>
    <x v="68"/>
    <x v="2"/>
    <x v="12"/>
    <d v="2014-03-14T00:00:00"/>
    <x v="63"/>
  </r>
  <r>
    <n v="79"/>
    <x v="69"/>
    <x v="2"/>
    <x v="7"/>
    <d v="2014-03-14T00:00:00"/>
    <x v="64"/>
  </r>
  <r>
    <n v="80"/>
    <x v="70"/>
    <x v="2"/>
    <x v="5"/>
    <d v="2014-03-20T00:00:00"/>
    <x v="65"/>
  </r>
  <r>
    <n v="81"/>
    <x v="71"/>
    <x v="7"/>
    <x v="11"/>
    <d v="2014-03-21T00:00:00"/>
    <x v="66"/>
  </r>
  <r>
    <n v="82"/>
    <x v="72"/>
    <x v="2"/>
    <x v="5"/>
    <d v="2014-04-18T00:00:00"/>
    <x v="67"/>
  </r>
  <r>
    <n v="83"/>
    <x v="73"/>
    <x v="5"/>
    <x v="9"/>
    <d v="2014-06-29T00:00:00"/>
    <x v="16"/>
  </r>
  <r>
    <n v="84"/>
    <x v="74"/>
    <x v="2"/>
    <x v="2"/>
    <d v="2014-06-30T00:00:00"/>
    <x v="68"/>
  </r>
  <r>
    <n v="85"/>
    <x v="75"/>
    <x v="2"/>
    <x v="29"/>
    <d v="2014-07-01T00:00:00"/>
    <x v="69"/>
  </r>
  <r>
    <n v="86"/>
    <x v="48"/>
    <x v="5"/>
    <x v="9"/>
    <m/>
    <x v="16"/>
  </r>
  <r>
    <n v="87"/>
    <x v="76"/>
    <x v="6"/>
    <x v="25"/>
    <d v="2014-11-29T00:00:00"/>
    <x v="70"/>
  </r>
  <r>
    <n v="88"/>
    <x v="77"/>
    <x v="0"/>
    <x v="30"/>
    <d v="2015-03-27T00:00:00"/>
    <x v="71"/>
  </r>
  <r>
    <n v="89"/>
    <x v="78"/>
    <x v="2"/>
    <x v="7"/>
    <d v="2015-03-27T00:00:00"/>
    <x v="72"/>
  </r>
  <r>
    <n v="90"/>
    <x v="79"/>
    <x v="2"/>
    <x v="12"/>
    <d v="2015-07-20T00:00:00"/>
    <x v="73"/>
  </r>
  <r>
    <n v="91"/>
    <x v="80"/>
    <x v="2"/>
    <x v="5"/>
    <d v="2015-07-22T00:00:00"/>
    <x v="74"/>
  </r>
  <r>
    <n v="92"/>
    <x v="81"/>
    <x v="2"/>
    <x v="12"/>
    <d v="2015-11-14T00:00:00"/>
    <x v="75"/>
  </r>
  <r>
    <n v="93"/>
    <x v="82"/>
    <x v="2"/>
    <x v="12"/>
    <d v="2015-11-14T00:00:00"/>
    <x v="76"/>
  </r>
  <r>
    <n v="94"/>
    <x v="83"/>
    <x v="8"/>
    <x v="31"/>
    <d v="2016-01-02T00:00:00"/>
    <x v="77"/>
  </r>
  <r>
    <n v="95"/>
    <x v="84"/>
    <x v="8"/>
    <x v="32"/>
    <d v="2016-01-13T00:00:00"/>
    <x v="78"/>
  </r>
  <r>
    <n v="96"/>
    <x v="85"/>
    <x v="8"/>
    <x v="32"/>
    <d v="2016-02-05T00:00:00"/>
    <x v="79"/>
  </r>
  <r>
    <n v="97"/>
    <x v="86"/>
    <x v="2"/>
    <x v="5"/>
    <d v="2016-02-13T00:00:00"/>
    <x v="80"/>
  </r>
  <r>
    <n v="98"/>
    <x v="87"/>
    <x v="2"/>
    <x v="33"/>
    <d v="2016-02-27T00:00:00"/>
    <x v="81"/>
  </r>
  <r>
    <n v="99"/>
    <x v="88"/>
    <x v="2"/>
    <x v="33"/>
    <d v="2016-02-27T00:00:00"/>
    <x v="82"/>
  </r>
  <r>
    <n v="100"/>
    <x v="89"/>
    <x v="2"/>
    <x v="5"/>
    <d v="2016-04-22T00:00:00"/>
    <x v="83"/>
  </r>
  <r>
    <n v="101"/>
    <x v="90"/>
    <x v="6"/>
    <x v="34"/>
    <d v="2016-06-04T00:00:00"/>
    <x v="84"/>
  </r>
  <r>
    <n v="102"/>
    <x v="91"/>
    <x v="2"/>
    <x v="12"/>
    <d v="2016-06-14T00:00:00"/>
    <x v="85"/>
  </r>
  <r>
    <n v="103"/>
    <x v="92"/>
    <x v="9"/>
    <x v="35"/>
    <d v="2016-07-03T00:00:00"/>
    <x v="86"/>
  </r>
  <r>
    <n v="104"/>
    <x v="93"/>
    <x v="2"/>
    <x v="29"/>
    <d v="2016-07-09T00:00:00"/>
    <x v="87"/>
  </r>
  <r>
    <n v="105"/>
    <x v="94"/>
    <x v="9"/>
    <x v="36"/>
    <d v="2016-08-09T00:00:00"/>
    <x v="88"/>
  </r>
  <r>
    <n v="106"/>
    <x v="95"/>
    <x v="9"/>
    <x v="37"/>
    <d v="2016-09-25T00:00:00"/>
    <x v="89"/>
  </r>
  <r>
    <n v="107"/>
    <x v="96"/>
    <x v="8"/>
    <x v="38"/>
    <d v="2016-10-02T00:00:00"/>
    <x v="90"/>
  </r>
  <r>
    <n v="108"/>
    <x v="97"/>
    <x v="2"/>
    <x v="12"/>
    <d v="2016-10-07T00:00:00"/>
    <x v="91"/>
  </r>
  <r>
    <n v="109"/>
    <x v="98"/>
    <x v="8"/>
    <x v="38"/>
    <d v="2016-10-14T00:00:00"/>
    <x v="92"/>
  </r>
  <r>
    <n v="110"/>
    <x v="99"/>
    <x v="7"/>
    <x v="27"/>
    <d v="2016-11-11T00:00:00"/>
    <x v="93"/>
  </r>
  <r>
    <n v="111"/>
    <x v="100"/>
    <x v="2"/>
    <x v="29"/>
    <d v="2016-11-11T00:00:00"/>
    <x v="94"/>
  </r>
  <r>
    <n v="112"/>
    <x v="101"/>
    <x v="1"/>
    <x v="1"/>
    <d v="2017-01-25T00:00:00"/>
    <x v="95"/>
  </r>
  <r>
    <n v="113"/>
    <x v="102"/>
    <x v="2"/>
    <x v="2"/>
    <d v="2017-02-23T00:00:00"/>
    <x v="96"/>
  </r>
  <r>
    <n v="114"/>
    <x v="103"/>
    <x v="2"/>
    <x v="12"/>
    <d v="2017-03-18T00:00:00"/>
    <x v="97"/>
  </r>
  <r>
    <n v="115"/>
    <x v="104"/>
    <x v="6"/>
    <x v="34"/>
    <d v="2017-03-22T00:00:00"/>
    <x v="98"/>
  </r>
  <r>
    <n v="116"/>
    <x v="105"/>
    <x v="6"/>
    <x v="34"/>
    <d v="2017-04-01T00:00:00"/>
    <x v="99"/>
  </r>
  <r>
    <n v="117"/>
    <x v="106"/>
    <x v="3"/>
    <x v="9"/>
    <d v="2017-04-27T00:00:00"/>
    <x v="100"/>
  </r>
  <r>
    <n v="118"/>
    <x v="107"/>
    <x v="8"/>
    <x v="39"/>
    <d v="2017-04-28T00:00:00"/>
    <x v="101"/>
  </r>
  <r>
    <n v="119"/>
    <x v="108"/>
    <x v="8"/>
    <x v="40"/>
    <d v="2017-04-29T00:00:00"/>
    <x v="102"/>
  </r>
  <r>
    <n v="120"/>
    <x v="109"/>
    <x v="2"/>
    <x v="4"/>
    <d v="2017-05-10T00:00:00"/>
    <x v="103"/>
  </r>
  <r>
    <n v="121"/>
    <x v="110"/>
    <x v="2"/>
    <x v="4"/>
    <d v="2017-05-10T00:00:00"/>
    <x v="104"/>
  </r>
  <r>
    <n v="122"/>
    <x v="111"/>
    <x v="2"/>
    <x v="12"/>
    <d v="2017-05-11T00:00:00"/>
    <x v="105"/>
  </r>
  <r>
    <n v="123"/>
    <x v="112"/>
    <x v="2"/>
    <x v="33"/>
    <d v="2017-07-12T00:00:00"/>
    <x v="106"/>
  </r>
  <r>
    <n v="124"/>
    <x v="113"/>
    <x v="9"/>
    <x v="41"/>
    <d v="2017-07-14T00:00:00"/>
    <x v="107"/>
  </r>
  <r>
    <n v="125"/>
    <x v="114"/>
    <x v="1"/>
    <x v="1"/>
    <d v="2017-07-17T00:00:00"/>
    <x v="108"/>
  </r>
  <r>
    <n v="126"/>
    <x v="115"/>
    <x v="1"/>
    <x v="1"/>
    <d v="2017-07-17T00:00:00"/>
    <x v="109"/>
  </r>
  <r>
    <n v="127"/>
    <x v="116"/>
    <x v="1"/>
    <x v="1"/>
    <d v="2017-07-17T00:00:00"/>
    <x v="110"/>
  </r>
  <r>
    <n v="128"/>
    <x v="117"/>
    <x v="1"/>
    <x v="1"/>
    <d v="2017-07-17T00:00:00"/>
    <x v="111"/>
  </r>
  <r>
    <n v="129"/>
    <x v="118"/>
    <x v="1"/>
    <x v="1"/>
    <d v="2017-07-17T00:00:00"/>
    <x v="112"/>
  </r>
  <r>
    <n v="130"/>
    <x v="119"/>
    <x v="1"/>
    <x v="1"/>
    <d v="2017-07-17T00:00:00"/>
    <x v="113"/>
  </r>
  <r>
    <n v="131"/>
    <x v="120"/>
    <x v="1"/>
    <x v="1"/>
    <d v="2017-07-17T00:00:00"/>
    <x v="114"/>
  </r>
  <r>
    <n v="132"/>
    <x v="121"/>
    <x v="6"/>
    <x v="25"/>
    <d v="2017-07-21T00:00:00"/>
    <x v="115"/>
  </r>
  <r>
    <n v="133"/>
    <x v="122"/>
    <x v="5"/>
    <x v="9"/>
    <d v="2017-07-21T00:00:00"/>
    <x v="116"/>
  </r>
  <r>
    <n v="134"/>
    <x v="123"/>
    <x v="9"/>
    <x v="42"/>
    <d v="2017-08-05T00:00:00"/>
    <x v="117"/>
  </r>
  <r>
    <n v="135"/>
    <x v="124"/>
    <x v="2"/>
    <x v="43"/>
    <d v="2017-08-10T00:00:00"/>
    <x v="118"/>
  </r>
  <r>
    <n v="136"/>
    <x v="125"/>
    <x v="9"/>
    <x v="44"/>
    <d v="2017-08-12T00:00:00"/>
    <x v="119"/>
  </r>
  <r>
    <n v="137"/>
    <x v="126"/>
    <x v="9"/>
    <x v="45"/>
    <d v="2017-11-26T00:00:00"/>
    <x v="16"/>
  </r>
  <r>
    <n v="138"/>
    <x v="127"/>
    <x v="9"/>
    <x v="45"/>
    <d v="2017-11-26T00:00:00"/>
    <x v="16"/>
  </r>
  <r>
    <n v="139"/>
    <x v="128"/>
    <x v="9"/>
    <x v="46"/>
    <d v="2017-11-26T00:00:00"/>
    <x v="16"/>
  </r>
  <r>
    <n v="140"/>
    <x v="129"/>
    <x v="9"/>
    <x v="47"/>
    <d v="2017-12-02T00:00:00"/>
    <x v="120"/>
  </r>
  <r>
    <n v="141"/>
    <x v="130"/>
    <x v="9"/>
    <x v="47"/>
    <d v="2017-12-02T00:00:00"/>
    <x v="120"/>
  </r>
  <r>
    <n v="142"/>
    <x v="131"/>
    <x v="2"/>
    <x v="48"/>
    <d v="2017-12-02T00:00:00"/>
    <x v="120"/>
  </r>
  <r>
    <n v="143"/>
    <x v="132"/>
    <x v="8"/>
    <x v="46"/>
    <d v="2017-12-08T00:00:00"/>
    <x v="121"/>
  </r>
  <r>
    <n v="144"/>
    <x v="133"/>
    <x v="8"/>
    <x v="46"/>
    <d v="2017-12-09T00:00:00"/>
    <x v="121"/>
  </r>
  <r>
    <n v="145"/>
    <x v="134"/>
    <x v="8"/>
    <x v="46"/>
    <d v="2017-12-09T00:00:00"/>
    <x v="121"/>
  </r>
  <r>
    <n v="146"/>
    <x v="135"/>
    <x v="8"/>
    <x v="46"/>
    <d v="2017-12-09T00:00:00"/>
    <x v="121"/>
  </r>
  <r>
    <n v="147"/>
    <x v="136"/>
    <x v="8"/>
    <x v="46"/>
    <d v="2017-12-09T00:00:00"/>
    <x v="121"/>
  </r>
  <r>
    <n v="148"/>
    <x v="137"/>
    <x v="10"/>
    <x v="49"/>
    <d v="2018-01-06T00:00:00"/>
    <x v="122"/>
  </r>
  <r>
    <n v="149"/>
    <x v="138"/>
    <x v="10"/>
    <x v="50"/>
    <d v="2018-01-06T00:00:00"/>
    <x v="123"/>
  </r>
  <r>
    <n v="150"/>
    <x v="139"/>
    <x v="8"/>
    <x v="51"/>
    <d v="2018-01-07T00:00:00"/>
    <x v="124"/>
  </r>
  <r>
    <n v="151"/>
    <x v="140"/>
    <x v="11"/>
    <x v="52"/>
    <d v="2018-02-20T00:00:00"/>
    <x v="16"/>
  </r>
  <r>
    <n v="152"/>
    <x v="141"/>
    <x v="12"/>
    <x v="53"/>
    <d v="2018-02-24T00:00:00"/>
    <x v="16"/>
  </r>
  <r>
    <n v="153"/>
    <x v="142"/>
    <x v="12"/>
    <x v="54"/>
    <d v="2018-04-07T00:00:00"/>
    <x v="125"/>
  </r>
  <r>
    <n v="154"/>
    <x v="143"/>
    <x v="6"/>
    <x v="55"/>
    <d v="2018-04-08T00:00:00"/>
    <x v="126"/>
  </r>
  <r>
    <n v="155"/>
    <x v="144"/>
    <x v="7"/>
    <x v="12"/>
    <d v="2018-05-25T00:00:00"/>
    <x v="127"/>
  </r>
  <r>
    <n v="156"/>
    <x v="145"/>
    <x v="7"/>
    <x v="12"/>
    <d v="2018-06-01T00:00:00"/>
    <x v="128"/>
  </r>
  <r>
    <n v="157"/>
    <x v="146"/>
    <x v="9"/>
    <x v="56"/>
    <d v="2018-06-02T00:00:00"/>
    <x v="16"/>
  </r>
  <r>
    <n v="158"/>
    <x v="147"/>
    <x v="4"/>
    <x v="57"/>
    <d v="2018-06-09T00:00:00"/>
    <x v="16"/>
  </r>
  <r>
    <n v="159"/>
    <x v="148"/>
    <x v="9"/>
    <x v="58"/>
    <d v="2018-06-09T00:00:00"/>
    <x v="16"/>
  </r>
  <r>
    <n v="160"/>
    <x v="149"/>
    <x v="8"/>
    <x v="59"/>
    <d v="2018-06-15T00:00:00"/>
    <x v="16"/>
  </r>
  <r>
    <n v="161"/>
    <x v="150"/>
    <x v="8"/>
    <x v="60"/>
    <d v="2018-06-16T00:00:00"/>
    <x v="16"/>
  </r>
  <r>
    <n v="162"/>
    <x v="151"/>
    <x v="8"/>
    <x v="60"/>
    <d v="2018-06-17T00:00:00"/>
    <x v="16"/>
  </r>
  <r>
    <n v="163"/>
    <x v="152"/>
    <x v="8"/>
    <x v="61"/>
    <d v="2018-06-18T00:00:00"/>
    <x v="16"/>
  </r>
  <r>
    <n v="164"/>
    <x v="153"/>
    <x v="6"/>
    <x v="25"/>
    <d v="2018-07-06T00:00:00"/>
    <x v="16"/>
  </r>
  <r>
    <n v="165"/>
    <x v="154"/>
    <x v="2"/>
    <x v="5"/>
    <d v="2018-08-03T00:00:00"/>
    <x v="16"/>
  </r>
  <r>
    <n v="166"/>
    <x v="155"/>
    <x v="13"/>
    <x v="9"/>
    <m/>
    <x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394CA4A-D4E0-4B2B-9673-03C6DC70690B}"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A14" firstHeaderRow="1" firstDataRow="1" firstDataCol="1" rowPageCount="1" colPageCount="1"/>
  <pivotFields count="6">
    <pivotField showAll="0"/>
    <pivotField axis="axisRow" showAll="0">
      <items count="157">
        <item x="48"/>
        <item x="1"/>
        <item x="8"/>
        <item x="14"/>
        <item x="81"/>
        <item x="82"/>
        <item x="57"/>
        <item x="59"/>
        <item x="60"/>
        <item x="136"/>
        <item x="134"/>
        <item x="135"/>
        <item x="133"/>
        <item x="132"/>
        <item x="143"/>
        <item x="79"/>
        <item x="24"/>
        <item x="25"/>
        <item x="26"/>
        <item x="105"/>
        <item x="28"/>
        <item x="91"/>
        <item x="42"/>
        <item x="124"/>
        <item x="154"/>
        <item x="69"/>
        <item x="68"/>
        <item x="122"/>
        <item x="90"/>
        <item x="85"/>
        <item x="84"/>
        <item x="93"/>
        <item x="13"/>
        <item x="3"/>
        <item x="130"/>
        <item x="65"/>
        <item x="151"/>
        <item x="146"/>
        <item x="104"/>
        <item x="89"/>
        <item x="107"/>
        <item x="75"/>
        <item x="149"/>
        <item x="87"/>
        <item x="76"/>
        <item x="129"/>
        <item x="67"/>
        <item x="11"/>
        <item x="153"/>
        <item x="53"/>
        <item x="73"/>
        <item x="112"/>
        <item x="21"/>
        <item x="44"/>
        <item x="103"/>
        <item x="128"/>
        <item x="61"/>
        <item x="34"/>
        <item x="47"/>
        <item x="52"/>
        <item x="137"/>
        <item x="138"/>
        <item x="9"/>
        <item x="56"/>
        <item x="66"/>
        <item x="70"/>
        <item x="41"/>
        <item x="102"/>
        <item x="109"/>
        <item x="62"/>
        <item x="110"/>
        <item x="37"/>
        <item x="97"/>
        <item x="58"/>
        <item x="96"/>
        <item x="50"/>
        <item x="29"/>
        <item x="30"/>
        <item x="31"/>
        <item x="19"/>
        <item x="71"/>
        <item x="20"/>
        <item x="18"/>
        <item x="121"/>
        <item x="12"/>
        <item x="4"/>
        <item x="33"/>
        <item x="94"/>
        <item x="126"/>
        <item x="55"/>
        <item x="54"/>
        <item x="0"/>
        <item x="139"/>
        <item x="74"/>
        <item x="5"/>
        <item x="17"/>
        <item x="15"/>
        <item x="100"/>
        <item x="101"/>
        <item x="2"/>
        <item x="6"/>
        <item x="127"/>
        <item x="23"/>
        <item x="118"/>
        <item x="119"/>
        <item x="120"/>
        <item x="114"/>
        <item x="115"/>
        <item x="116"/>
        <item x="117"/>
        <item x="95"/>
        <item x="125"/>
        <item x="123"/>
        <item x="113"/>
        <item x="92"/>
        <item x="83"/>
        <item x="22"/>
        <item x="86"/>
        <item x="63"/>
        <item x="80"/>
        <item x="150"/>
        <item x="36"/>
        <item x="148"/>
        <item x="111"/>
        <item x="64"/>
        <item x="27"/>
        <item x="10"/>
        <item x="39"/>
        <item x="7"/>
        <item x="43"/>
        <item x="38"/>
        <item x="72"/>
        <item x="45"/>
        <item x="46"/>
        <item x="152"/>
        <item x="142"/>
        <item x="140"/>
        <item x="16"/>
        <item x="106"/>
        <item x="98"/>
        <item x="77"/>
        <item x="32"/>
        <item x="35"/>
        <item x="40"/>
        <item x="141"/>
        <item x="88"/>
        <item x="108"/>
        <item x="49"/>
        <item x="99"/>
        <item x="145"/>
        <item x="78"/>
        <item x="144"/>
        <item x="51"/>
        <item x="147"/>
        <item x="131"/>
        <item x="155"/>
        <item t="default"/>
      </items>
    </pivotField>
    <pivotField axis="axisPage" multipleItemSelectionAllowed="1" showAll="0">
      <items count="15">
        <item h="1" x="7"/>
        <item h="1" x="11"/>
        <item h="1" x="3"/>
        <item h="1" x="0"/>
        <item h="1" x="10"/>
        <item h="1" x="6"/>
        <item h="1" x="2"/>
        <item h="1" x="1"/>
        <item h="1" x="4"/>
        <item h="1" x="12"/>
        <item x="8"/>
        <item h="1" x="9"/>
        <item h="1" x="5"/>
        <item h="1" x="13"/>
        <item t="default"/>
      </items>
    </pivotField>
    <pivotField axis="axisRow" showAll="0">
      <items count="63">
        <item sd="0" x="12"/>
        <item sd="0" x="20"/>
        <item sd="0" x="43"/>
        <item sd="0" x="26"/>
        <item sd="0" x="32"/>
        <item sd="0" x="27"/>
        <item sd="0" x="47"/>
        <item sd="0" x="39"/>
        <item sd="0" x="28"/>
        <item sd="0" x="6"/>
        <item sd="0" x="45"/>
        <item sd="0" x="15"/>
        <item sd="0" x="46"/>
        <item sd="0" x="19"/>
        <item sd="0" x="57"/>
        <item sd="0" x="36"/>
        <item sd="0" x="44"/>
        <item sd="0" x="41"/>
        <item sd="0" x="25"/>
        <item sd="0" x="21"/>
        <item sd="0" x="61"/>
        <item sd="0" x="60"/>
        <item sd="0" x="22"/>
        <item sd="0" x="37"/>
        <item sd="0" x="52"/>
        <item sd="0" x="56"/>
        <item sd="0" x="58"/>
        <item sd="0" x="14"/>
        <item sd="0" x="53"/>
        <item sd="0" x="17"/>
        <item sd="0" x="5"/>
        <item sd="0" x="4"/>
        <item sd="0" x="29"/>
        <item sd="0" x="35"/>
        <item sd="0" x="24"/>
        <item sd="0" x="23"/>
        <item sd="0" x="10"/>
        <item sd="0" x="31"/>
        <item sd="0" x="38"/>
        <item sd="0" x="2"/>
        <item sd="0" x="30"/>
        <item sd="0" x="16"/>
        <item sd="0" x="51"/>
        <item sd="0" x="1"/>
        <item sd="0" x="8"/>
        <item sd="0" x="34"/>
        <item sd="0" x="42"/>
        <item sd="0" x="49"/>
        <item sd="0" x="50"/>
        <item sd="0" x="13"/>
        <item sd="0" x="0"/>
        <item sd="0" x="3"/>
        <item sd="0" x="18"/>
        <item sd="0" x="59"/>
        <item sd="0" x="40"/>
        <item sd="0" x="11"/>
        <item sd="0" x="7"/>
        <item sd="0" x="48"/>
        <item sd="0" x="55"/>
        <item sd="0" x="33"/>
        <item sd="0" x="54"/>
        <item sd="0" x="9"/>
        <item t="default" sd="0"/>
      </items>
    </pivotField>
    <pivotField showAll="0"/>
    <pivotField showAll="0">
      <items count="130">
        <item x="117"/>
        <item x="29"/>
        <item x="57"/>
        <item x="23"/>
        <item x="62"/>
        <item x="9"/>
        <item x="118"/>
        <item x="50"/>
        <item x="71"/>
        <item x="30"/>
        <item x="36"/>
        <item x="25"/>
        <item x="24"/>
        <item x="17"/>
        <item x="3"/>
        <item x="52"/>
        <item x="10"/>
        <item x="99"/>
        <item x="45"/>
        <item x="15"/>
        <item x="32"/>
        <item x="2"/>
        <item x="65"/>
        <item x="28"/>
        <item x="7"/>
        <item x="51"/>
        <item x="85"/>
        <item x="87"/>
        <item x="105"/>
        <item x="103"/>
        <item x="104"/>
        <item x="89"/>
        <item x="92"/>
        <item x="115"/>
        <item x="33"/>
        <item x="19"/>
        <item x="79"/>
        <item x="53"/>
        <item x="1"/>
        <item x="73"/>
        <item x="39"/>
        <item x="81"/>
        <item x="11"/>
        <item x="8"/>
        <item x="12"/>
        <item x="82"/>
        <item x="27"/>
        <item x="90"/>
        <item x="91"/>
        <item x="68"/>
        <item x="94"/>
        <item x="110"/>
        <item x="111"/>
        <item x="112"/>
        <item x="113"/>
        <item x="114"/>
        <item x="108"/>
        <item x="109"/>
        <item x="98"/>
        <item x="14"/>
        <item x="95"/>
        <item x="54"/>
        <item x="0"/>
        <item x="101"/>
        <item x="107"/>
        <item x="69"/>
        <item x="66"/>
        <item x="58"/>
        <item x="13"/>
        <item x="42"/>
        <item x="37"/>
        <item x="125"/>
        <item x="128"/>
        <item x="93"/>
        <item x="77"/>
        <item x="122"/>
        <item x="123"/>
        <item x="126"/>
        <item x="97"/>
        <item x="88"/>
        <item x="84"/>
        <item x="74"/>
        <item x="96"/>
        <item x="72"/>
        <item x="76"/>
        <item x="75"/>
        <item x="124"/>
        <item x="127"/>
        <item x="120"/>
        <item x="67"/>
        <item x="41"/>
        <item x="102"/>
        <item x="44"/>
        <item x="31"/>
        <item x="48"/>
        <item x="5"/>
        <item x="38"/>
        <item x="6"/>
        <item x="40"/>
        <item x="70"/>
        <item x="35"/>
        <item x="43"/>
        <item x="63"/>
        <item x="46"/>
        <item x="83"/>
        <item x="26"/>
        <item x="100"/>
        <item x="116"/>
        <item x="106"/>
        <item x="121"/>
        <item x="86"/>
        <item x="22"/>
        <item x="34"/>
        <item x="18"/>
        <item x="80"/>
        <item x="59"/>
        <item x="61"/>
        <item x="60"/>
        <item x="55"/>
        <item x="20"/>
        <item x="21"/>
        <item x="4"/>
        <item x="47"/>
        <item x="64"/>
        <item x="56"/>
        <item x="49"/>
        <item x="119"/>
        <item x="78"/>
        <item x="16"/>
        <item t="default"/>
      </items>
    </pivotField>
  </pivotFields>
  <rowFields count="2">
    <field x="3"/>
    <field x="1"/>
  </rowFields>
  <rowItems count="11">
    <i>
      <x v="4"/>
    </i>
    <i>
      <x v="7"/>
    </i>
    <i>
      <x v="12"/>
    </i>
    <i>
      <x v="20"/>
    </i>
    <i>
      <x v="21"/>
    </i>
    <i>
      <x v="37"/>
    </i>
    <i>
      <x v="38"/>
    </i>
    <i>
      <x v="42"/>
    </i>
    <i>
      <x v="53"/>
    </i>
    <i>
      <x v="54"/>
    </i>
    <i t="grand">
      <x/>
    </i>
  </rowItems>
  <colItems count="1">
    <i/>
  </colItems>
  <pageFields count="1">
    <pageField fld="2"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mediafire.com/?ftt9agjblj5elr2" TargetMode="External"/><Relationship Id="rId13" Type="http://schemas.openxmlformats.org/officeDocument/2006/relationships/drawing" Target="../drawings/drawing2.xml"/><Relationship Id="rId3" Type="http://schemas.openxmlformats.org/officeDocument/2006/relationships/hyperlink" Target="https://www.4shared.com/file/Bi-Z4VJHce/___.html" TargetMode="External"/><Relationship Id="rId7" Type="http://schemas.openxmlformats.org/officeDocument/2006/relationships/hyperlink" Target="http://www.mediafire.com/file/bl2r1tdua6uj7pb/%D8%B4%D9%8A%D8%AA_%D8%A5%D9%83%D8%B3%D9%84_%D8%A7%D9%84%D8%B6%D8%B1%D9%8A%D8%A8%D8%A9_%D8%B9%D9%84%D9%8A_%D8%A7%D9%84%D9%85%D8%B1%D8%AA%D8%A8%D8%A7%D8%AA.xlsx" TargetMode="External"/><Relationship Id="rId12" Type="http://schemas.openxmlformats.org/officeDocument/2006/relationships/printerSettings" Target="../printerSettings/printerSettings3.bin"/><Relationship Id="rId2" Type="http://schemas.openxmlformats.org/officeDocument/2006/relationships/hyperlink" Target="https://www.4shared.com/file/OYR7XYnpba/__-_______.html" TargetMode="External"/><Relationship Id="rId1" Type="http://schemas.openxmlformats.org/officeDocument/2006/relationships/hyperlink" Target="https://www.4shared.com/file/tg8y-anZce/___.html" TargetMode="External"/><Relationship Id="rId6" Type="http://schemas.openxmlformats.org/officeDocument/2006/relationships/hyperlink" Target="https://www.mediafire.com/?y6swrtawzhn29m6" TargetMode="External"/><Relationship Id="rId11" Type="http://schemas.openxmlformats.org/officeDocument/2006/relationships/hyperlink" Target="https://archive.org/download/Hatem.Accounting/Hamouda.zip" TargetMode="External"/><Relationship Id="rId5" Type="http://schemas.openxmlformats.org/officeDocument/2006/relationships/hyperlink" Target="http://www.4shared.com/rar/yzbTWWTSba/___-___-___.html" TargetMode="External"/><Relationship Id="rId10" Type="http://schemas.openxmlformats.org/officeDocument/2006/relationships/hyperlink" Target="http://www.mediafire.com/?fwyk82yajl7bz3z" TargetMode="External"/><Relationship Id="rId4" Type="http://schemas.openxmlformats.org/officeDocument/2006/relationships/hyperlink" Target="http://www.4shared.com/file/Fxsa4LI-ce/_____-___.html" TargetMode="External"/><Relationship Id="rId9" Type="http://schemas.openxmlformats.org/officeDocument/2006/relationships/hyperlink" Target="https://www.facebook.com/groups/MahmoudHamouda/367499196755421/" TargetMode="Externa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youtube.com/watch?v=HvyEFe64oik" TargetMode="External"/><Relationship Id="rId21" Type="http://schemas.openxmlformats.org/officeDocument/2006/relationships/hyperlink" Target="http://www.youtube.com/watch?v=JyNdhQkyoe4" TargetMode="External"/><Relationship Id="rId42" Type="http://schemas.openxmlformats.org/officeDocument/2006/relationships/hyperlink" Target="http://www.youtube.com/watch?v=a_ALUESbJjI" TargetMode="External"/><Relationship Id="rId63" Type="http://schemas.openxmlformats.org/officeDocument/2006/relationships/hyperlink" Target="http://www.youtube.com/watch?v=kDMNEhl_Rbc" TargetMode="External"/><Relationship Id="rId84" Type="http://schemas.openxmlformats.org/officeDocument/2006/relationships/hyperlink" Target="https://www.youtube.com/watch?v=qOg4A3PukC4" TargetMode="External"/><Relationship Id="rId138" Type="http://schemas.openxmlformats.org/officeDocument/2006/relationships/printerSettings" Target="../printerSettings/printerSettings4.bin"/><Relationship Id="rId16" Type="http://schemas.openxmlformats.org/officeDocument/2006/relationships/hyperlink" Target="http://www.youtube.com/watch?v=Jff36C3iSbI" TargetMode="External"/><Relationship Id="rId107" Type="http://schemas.openxmlformats.org/officeDocument/2006/relationships/hyperlink" Target="https://www.youtube.com/watch?v=6vg__OiDPag" TargetMode="External"/><Relationship Id="rId11" Type="http://schemas.openxmlformats.org/officeDocument/2006/relationships/hyperlink" Target="http://www.youtube.com/watch?v=823G2g5dMGM" TargetMode="External"/><Relationship Id="rId32" Type="http://schemas.openxmlformats.org/officeDocument/2006/relationships/hyperlink" Target="http://www.youtube.com/watch?v=9baAzDhXok0" TargetMode="External"/><Relationship Id="rId37" Type="http://schemas.openxmlformats.org/officeDocument/2006/relationships/hyperlink" Target="http://www.youtube.com/watch?v=FZ9dSL4Xrr4" TargetMode="External"/><Relationship Id="rId53" Type="http://schemas.openxmlformats.org/officeDocument/2006/relationships/hyperlink" Target="http://www.youtube.com/watch?v=VERzeIR6eyI" TargetMode="External"/><Relationship Id="rId58" Type="http://schemas.openxmlformats.org/officeDocument/2006/relationships/hyperlink" Target="http://www.youtube.com/watch?v=IPLKBSZ-gR0" TargetMode="External"/><Relationship Id="rId74" Type="http://schemas.openxmlformats.org/officeDocument/2006/relationships/hyperlink" Target="https://www.youtube.com/watch?v=HJN_W427buA" TargetMode="External"/><Relationship Id="rId79" Type="http://schemas.openxmlformats.org/officeDocument/2006/relationships/hyperlink" Target="https://www.youtube.com/watch?v=nAkqDPaoBU8" TargetMode="External"/><Relationship Id="rId102" Type="http://schemas.openxmlformats.org/officeDocument/2006/relationships/hyperlink" Target="https://www.youtube.com/watch?v=NCbMkJDHqn8" TargetMode="External"/><Relationship Id="rId123" Type="http://schemas.openxmlformats.org/officeDocument/2006/relationships/hyperlink" Target="https://www.youtube.com/watch?v=2i0xaoIRqWY" TargetMode="External"/><Relationship Id="rId128" Type="http://schemas.openxmlformats.org/officeDocument/2006/relationships/hyperlink" Target="https://www.youtube.com/watch?v=I_i2FbIsJBo" TargetMode="External"/><Relationship Id="rId5" Type="http://schemas.openxmlformats.org/officeDocument/2006/relationships/hyperlink" Target="http://www.youtube.com/watch?v=FiQDymiaIVE" TargetMode="External"/><Relationship Id="rId90" Type="http://schemas.openxmlformats.org/officeDocument/2006/relationships/hyperlink" Target="https://www.youtube.com/watch?v=unNNuo2pXl8" TargetMode="External"/><Relationship Id="rId95" Type="http://schemas.openxmlformats.org/officeDocument/2006/relationships/hyperlink" Target="https://www.youtube.com/watch?v=Oz8EmlzNHgM" TargetMode="External"/><Relationship Id="rId22" Type="http://schemas.openxmlformats.org/officeDocument/2006/relationships/hyperlink" Target="http://www.youtube.com/watch?v=vAoQoXwBUEM" TargetMode="External"/><Relationship Id="rId27" Type="http://schemas.openxmlformats.org/officeDocument/2006/relationships/hyperlink" Target="http://www.youtube.com/watch?v=lFFC6vvX3Rc" TargetMode="External"/><Relationship Id="rId43" Type="http://schemas.openxmlformats.org/officeDocument/2006/relationships/hyperlink" Target="http://www.youtube.com/watch?v=YOZA1tMVg9s" TargetMode="External"/><Relationship Id="rId48" Type="http://schemas.openxmlformats.org/officeDocument/2006/relationships/hyperlink" Target="http://www.youtube.com/watch?v=1haL1acPvfo" TargetMode="External"/><Relationship Id="rId64" Type="http://schemas.openxmlformats.org/officeDocument/2006/relationships/hyperlink" Target="http://www.youtube.com/watch?v=rm-1_MdUcqM" TargetMode="External"/><Relationship Id="rId69" Type="http://schemas.openxmlformats.org/officeDocument/2006/relationships/hyperlink" Target="http://www.youtube.com/watch?v=FVK8aAhitMI" TargetMode="External"/><Relationship Id="rId113" Type="http://schemas.openxmlformats.org/officeDocument/2006/relationships/hyperlink" Target="https://www.youtube.com/watch?v=N7RiRt3YDWk" TargetMode="External"/><Relationship Id="rId118" Type="http://schemas.openxmlformats.org/officeDocument/2006/relationships/hyperlink" Target="https://www.youtube.com/watch?v=ByeexhowKjs" TargetMode="External"/><Relationship Id="rId134" Type="http://schemas.openxmlformats.org/officeDocument/2006/relationships/hyperlink" Target="https://www.youtube.com/watch?v=XmpKoIVDKjI" TargetMode="External"/><Relationship Id="rId139" Type="http://schemas.openxmlformats.org/officeDocument/2006/relationships/drawing" Target="../drawings/drawing3.xml"/><Relationship Id="rId80" Type="http://schemas.openxmlformats.org/officeDocument/2006/relationships/hyperlink" Target="https://www.youtube.com/watch?v=ZvKQGPNQw4U" TargetMode="External"/><Relationship Id="rId85" Type="http://schemas.openxmlformats.org/officeDocument/2006/relationships/hyperlink" Target="https://www.youtube.com/watch?v=gUqozHLonKo" TargetMode="External"/><Relationship Id="rId12" Type="http://schemas.openxmlformats.org/officeDocument/2006/relationships/hyperlink" Target="http://www.youtube.com/watch?v=-JIU2q3Mt1c" TargetMode="External"/><Relationship Id="rId17" Type="http://schemas.openxmlformats.org/officeDocument/2006/relationships/hyperlink" Target="http://www.youtube.com/watch?v=o1guAoBslxc" TargetMode="External"/><Relationship Id="rId33" Type="http://schemas.openxmlformats.org/officeDocument/2006/relationships/hyperlink" Target="http://www.youtube.com/watch?v=aHvubDKYYyc" TargetMode="External"/><Relationship Id="rId38" Type="http://schemas.openxmlformats.org/officeDocument/2006/relationships/hyperlink" Target="http://www.youtube.com/watch?v=xeblgf7DAVk" TargetMode="External"/><Relationship Id="rId59" Type="http://schemas.openxmlformats.org/officeDocument/2006/relationships/hyperlink" Target="http://www.youtube.com/watch?v=q0WRmgY2I-8" TargetMode="External"/><Relationship Id="rId103" Type="http://schemas.openxmlformats.org/officeDocument/2006/relationships/hyperlink" Target="https://www.youtube.com/watch?v=0UboappqSzI" TargetMode="External"/><Relationship Id="rId108" Type="http://schemas.openxmlformats.org/officeDocument/2006/relationships/hyperlink" Target="https://youtu.be/dRcFkZCBW1k" TargetMode="External"/><Relationship Id="rId124" Type="http://schemas.openxmlformats.org/officeDocument/2006/relationships/hyperlink" Target="https://www.youtube.com/watch?v=DyKpW7TPCfY" TargetMode="External"/><Relationship Id="rId129" Type="http://schemas.openxmlformats.org/officeDocument/2006/relationships/hyperlink" Target="https://www.youtube.com/watch?v=ilbEjYUTS-4" TargetMode="External"/><Relationship Id="rId54" Type="http://schemas.openxmlformats.org/officeDocument/2006/relationships/hyperlink" Target="http://www.youtube.com/watch?v=UrKZmyiUvFI" TargetMode="External"/><Relationship Id="rId70" Type="http://schemas.openxmlformats.org/officeDocument/2006/relationships/hyperlink" Target="http://www.youtube.com/watch?v=hYA6LZltl90" TargetMode="External"/><Relationship Id="rId75" Type="http://schemas.openxmlformats.org/officeDocument/2006/relationships/hyperlink" Target="https://www.youtube.com/watch?v=R8e4epFO5yc" TargetMode="External"/><Relationship Id="rId91" Type="http://schemas.openxmlformats.org/officeDocument/2006/relationships/hyperlink" Target="https://www.youtube.com/watch?v=jDQe40O39ZM" TargetMode="External"/><Relationship Id="rId96" Type="http://schemas.openxmlformats.org/officeDocument/2006/relationships/hyperlink" Target="https://www.youtube.com/watch?v=E2MLxB5eeHI" TargetMode="External"/><Relationship Id="rId1" Type="http://schemas.openxmlformats.org/officeDocument/2006/relationships/hyperlink" Target="http://www.youtube.com/watch?v=lwB6T1sXo4o" TargetMode="External"/><Relationship Id="rId6" Type="http://schemas.openxmlformats.org/officeDocument/2006/relationships/hyperlink" Target="http://www.youtube.com/watch?v=OVZg38o3Pg0" TargetMode="External"/><Relationship Id="rId23" Type="http://schemas.openxmlformats.org/officeDocument/2006/relationships/hyperlink" Target="http://www.youtube.com/watch?v=Ir3Xy2LIK4U" TargetMode="External"/><Relationship Id="rId28" Type="http://schemas.openxmlformats.org/officeDocument/2006/relationships/hyperlink" Target="http://www.youtube.com/watch?v=DdetYYQKrog" TargetMode="External"/><Relationship Id="rId49" Type="http://schemas.openxmlformats.org/officeDocument/2006/relationships/hyperlink" Target="http://www.youtube.com/watch?v=ddp-K9nt0OM" TargetMode="External"/><Relationship Id="rId114" Type="http://schemas.openxmlformats.org/officeDocument/2006/relationships/hyperlink" Target="https://www.youtube.com/watch?v=UD9nMlHn_Ao" TargetMode="External"/><Relationship Id="rId119" Type="http://schemas.openxmlformats.org/officeDocument/2006/relationships/hyperlink" Target="https://www.youtube.com/watch?v=dY0kucLVUU0" TargetMode="External"/><Relationship Id="rId44" Type="http://schemas.openxmlformats.org/officeDocument/2006/relationships/hyperlink" Target="http://www.youtube.com/watch?v=bk6GgA_rMZw" TargetMode="External"/><Relationship Id="rId60" Type="http://schemas.openxmlformats.org/officeDocument/2006/relationships/hyperlink" Target="http://www.youtube.com/watch?v=xFMCEsp0uUk" TargetMode="External"/><Relationship Id="rId65" Type="http://schemas.openxmlformats.org/officeDocument/2006/relationships/hyperlink" Target="http://www.youtube.com/watch?v=E4SNRdQIUQc" TargetMode="External"/><Relationship Id="rId81" Type="http://schemas.openxmlformats.org/officeDocument/2006/relationships/hyperlink" Target="https://www.youtube.com/watch?v=T9-aZXSIwiM" TargetMode="External"/><Relationship Id="rId86" Type="http://schemas.openxmlformats.org/officeDocument/2006/relationships/hyperlink" Target="https://www.youtube.com/watch?v=xvdbtIauVmQ" TargetMode="External"/><Relationship Id="rId130" Type="http://schemas.openxmlformats.org/officeDocument/2006/relationships/hyperlink" Target="https://www.youtube.com/watch?v=zWPGrPdYJ0Y" TargetMode="External"/><Relationship Id="rId135" Type="http://schemas.openxmlformats.org/officeDocument/2006/relationships/hyperlink" Target="https://www.youtube.com/watch?v=Wdv17gcQTkg" TargetMode="External"/><Relationship Id="rId13" Type="http://schemas.openxmlformats.org/officeDocument/2006/relationships/hyperlink" Target="http://www.youtube.com/watch?v=s37wpbr7nUk" TargetMode="External"/><Relationship Id="rId18" Type="http://schemas.openxmlformats.org/officeDocument/2006/relationships/hyperlink" Target="http://www.youtube.com/watch?v=F37FN1jaE30" TargetMode="External"/><Relationship Id="rId39" Type="http://schemas.openxmlformats.org/officeDocument/2006/relationships/hyperlink" Target="http://www.youtube.com/watch?v=RLaZqxOQt2s" TargetMode="External"/><Relationship Id="rId109" Type="http://schemas.openxmlformats.org/officeDocument/2006/relationships/hyperlink" Target="https://www.youtube.com/watch?v=5asYOB4hgWg" TargetMode="External"/><Relationship Id="rId34" Type="http://schemas.openxmlformats.org/officeDocument/2006/relationships/hyperlink" Target="http://www.youtube.com/watch?v=ygoqUraXFAk" TargetMode="External"/><Relationship Id="rId50" Type="http://schemas.openxmlformats.org/officeDocument/2006/relationships/hyperlink" Target="http://www.youtube.com/watch?v=ZXBPJlIwoZA" TargetMode="External"/><Relationship Id="rId55" Type="http://schemas.openxmlformats.org/officeDocument/2006/relationships/hyperlink" Target="http://www.youtube.com/watch?v=XiR7r1-dzio" TargetMode="External"/><Relationship Id="rId76" Type="http://schemas.openxmlformats.org/officeDocument/2006/relationships/hyperlink" Target="https://www.youtube.com/watch?v=M1vSWEMbYCw" TargetMode="External"/><Relationship Id="rId97" Type="http://schemas.openxmlformats.org/officeDocument/2006/relationships/hyperlink" Target="https://www.youtube.com/watch?v=XMEetMeOO8A" TargetMode="External"/><Relationship Id="rId104" Type="http://schemas.openxmlformats.org/officeDocument/2006/relationships/hyperlink" Target="https://www.youtube.com/watch?v=RWm30u0YwHg" TargetMode="External"/><Relationship Id="rId120" Type="http://schemas.openxmlformats.org/officeDocument/2006/relationships/hyperlink" Target="https://www.youtube.com/watch?v=_bk6OACHOmo" TargetMode="External"/><Relationship Id="rId125" Type="http://schemas.openxmlformats.org/officeDocument/2006/relationships/hyperlink" Target="https://www.youtube.com/watch?v=1UTg_kvZw8c" TargetMode="External"/><Relationship Id="rId7" Type="http://schemas.openxmlformats.org/officeDocument/2006/relationships/hyperlink" Target="http://www.youtube.com/watch?v=t4hKX4Rl_jE" TargetMode="External"/><Relationship Id="rId71" Type="http://schemas.openxmlformats.org/officeDocument/2006/relationships/hyperlink" Target="http://www.youtube.com/watch?v=cf1YgC8WS1U" TargetMode="External"/><Relationship Id="rId92" Type="http://schemas.openxmlformats.org/officeDocument/2006/relationships/hyperlink" Target="https://www.youtube.com/watch?v=PP8U-083eKA" TargetMode="External"/><Relationship Id="rId2" Type="http://schemas.openxmlformats.org/officeDocument/2006/relationships/hyperlink" Target="http://www.youtube.com/watch?v=daSUEWg7wJ8" TargetMode="External"/><Relationship Id="rId29" Type="http://schemas.openxmlformats.org/officeDocument/2006/relationships/hyperlink" Target="http://www.youtube.com/watch?v=AechB-neLeQ" TargetMode="External"/><Relationship Id="rId24" Type="http://schemas.openxmlformats.org/officeDocument/2006/relationships/hyperlink" Target="http://www.youtube.com/watch?v=RhFGQzvp6Ms" TargetMode="External"/><Relationship Id="rId40" Type="http://schemas.openxmlformats.org/officeDocument/2006/relationships/hyperlink" Target="http://www.youtube.com/watch?v=loxWCJIx8Xc" TargetMode="External"/><Relationship Id="rId45" Type="http://schemas.openxmlformats.org/officeDocument/2006/relationships/hyperlink" Target="http://www.youtube.com/watch?v=fEOQrc5NZSI" TargetMode="External"/><Relationship Id="rId66" Type="http://schemas.openxmlformats.org/officeDocument/2006/relationships/hyperlink" Target="http://www.youtube.com/watch?v=hck0odQBwuM" TargetMode="External"/><Relationship Id="rId87" Type="http://schemas.openxmlformats.org/officeDocument/2006/relationships/hyperlink" Target="https://www.youtube.com/watch?v=FXmFqdm7OeM" TargetMode="External"/><Relationship Id="rId110" Type="http://schemas.openxmlformats.org/officeDocument/2006/relationships/hyperlink" Target="https://www.youtube.com/watch?v=7x_lfEYzNHg" TargetMode="External"/><Relationship Id="rId115" Type="http://schemas.openxmlformats.org/officeDocument/2006/relationships/hyperlink" Target="https://www.youtube.com/watch?v=ncpgd6Wiu8Q" TargetMode="External"/><Relationship Id="rId131" Type="http://schemas.openxmlformats.org/officeDocument/2006/relationships/hyperlink" Target="https://www.youtube.com/subscription_center?add_user=MrMahmoudhamouda" TargetMode="External"/><Relationship Id="rId136" Type="http://schemas.openxmlformats.org/officeDocument/2006/relationships/hyperlink" Target="https://studio.youtube.com/video/JkNPUqpTFVo/edit" TargetMode="External"/><Relationship Id="rId61" Type="http://schemas.openxmlformats.org/officeDocument/2006/relationships/hyperlink" Target="http://www.youtube.com/watch?v=vxE3o19FSUk" TargetMode="External"/><Relationship Id="rId82" Type="http://schemas.openxmlformats.org/officeDocument/2006/relationships/hyperlink" Target="https://www.youtube.com/watch?v=pBo6fwIvwnk" TargetMode="External"/><Relationship Id="rId19" Type="http://schemas.openxmlformats.org/officeDocument/2006/relationships/hyperlink" Target="http://www.youtube.com/watch?v=0FOR8REXevM" TargetMode="External"/><Relationship Id="rId14" Type="http://schemas.openxmlformats.org/officeDocument/2006/relationships/hyperlink" Target="http://www.youtube.com/watch?v=sjIcL9FIK0c" TargetMode="External"/><Relationship Id="rId30" Type="http://schemas.openxmlformats.org/officeDocument/2006/relationships/hyperlink" Target="http://www.youtube.com/watch?v=myE1c4QZClo" TargetMode="External"/><Relationship Id="rId35" Type="http://schemas.openxmlformats.org/officeDocument/2006/relationships/hyperlink" Target="http://www.youtube.com/watch?v=oetmB54eY8Y" TargetMode="External"/><Relationship Id="rId56" Type="http://schemas.openxmlformats.org/officeDocument/2006/relationships/hyperlink" Target="http://www.youtube.com/watch?v=WDKSsRvE6gE" TargetMode="External"/><Relationship Id="rId77" Type="http://schemas.openxmlformats.org/officeDocument/2006/relationships/hyperlink" Target="https://www.youtube.com/watch?v=60MZsrUzMk8" TargetMode="External"/><Relationship Id="rId100" Type="http://schemas.openxmlformats.org/officeDocument/2006/relationships/hyperlink" Target="https://www.youtube.com/watch?v=Gvwx_W43LBE" TargetMode="External"/><Relationship Id="rId105" Type="http://schemas.openxmlformats.org/officeDocument/2006/relationships/hyperlink" Target="https://www.youtube.com/watch?v=WdCQjlLjdhE" TargetMode="External"/><Relationship Id="rId126" Type="http://schemas.openxmlformats.org/officeDocument/2006/relationships/hyperlink" Target="https://www.youtube.com/watch?v=BI02-5nKLsI" TargetMode="External"/><Relationship Id="rId8" Type="http://schemas.openxmlformats.org/officeDocument/2006/relationships/hyperlink" Target="http://www.youtube.com/watch?v=8JNU7cWg8a4" TargetMode="External"/><Relationship Id="rId51" Type="http://schemas.openxmlformats.org/officeDocument/2006/relationships/hyperlink" Target="http://www.youtube.com/watch?v=j7KN13PlAv0" TargetMode="External"/><Relationship Id="rId72" Type="http://schemas.openxmlformats.org/officeDocument/2006/relationships/hyperlink" Target="http://www.youtube.com/watch?v=-pedCbI5Wdk" TargetMode="External"/><Relationship Id="rId93" Type="http://schemas.openxmlformats.org/officeDocument/2006/relationships/hyperlink" Target="https://www.youtube.com/watch?v=HUyoZ998S-s" TargetMode="External"/><Relationship Id="rId98" Type="http://schemas.openxmlformats.org/officeDocument/2006/relationships/hyperlink" Target="https://www.youtube.com/watch?v=-Q3OFcyxdyA" TargetMode="External"/><Relationship Id="rId121" Type="http://schemas.openxmlformats.org/officeDocument/2006/relationships/hyperlink" Target="https://www.youtube.com/watch?v=aEaOAawoLGc" TargetMode="External"/><Relationship Id="rId3" Type="http://schemas.openxmlformats.org/officeDocument/2006/relationships/hyperlink" Target="http://www.youtube.com/watch?v=v-_dEjWZqB0" TargetMode="External"/><Relationship Id="rId25" Type="http://schemas.openxmlformats.org/officeDocument/2006/relationships/hyperlink" Target="http://www.youtube.com/watch?v=cXOH4q6mzuw" TargetMode="External"/><Relationship Id="rId46" Type="http://schemas.openxmlformats.org/officeDocument/2006/relationships/hyperlink" Target="http://www.youtube.com/watch?v=RrWFpi0qYbs" TargetMode="External"/><Relationship Id="rId67" Type="http://schemas.openxmlformats.org/officeDocument/2006/relationships/hyperlink" Target="http://www.youtube.com/watch?v=pqSV2XITbew" TargetMode="External"/><Relationship Id="rId116" Type="http://schemas.openxmlformats.org/officeDocument/2006/relationships/hyperlink" Target="https://www.youtube.com/watch?v=imcLFM6nmp4" TargetMode="External"/><Relationship Id="rId137" Type="http://schemas.openxmlformats.org/officeDocument/2006/relationships/hyperlink" Target="https://studio.youtube.com/video/u-zAZQU1u8k/edit" TargetMode="External"/><Relationship Id="rId20" Type="http://schemas.openxmlformats.org/officeDocument/2006/relationships/hyperlink" Target="http://www.youtube.com/watch?v=ICzyZLZjEYU" TargetMode="External"/><Relationship Id="rId41" Type="http://schemas.openxmlformats.org/officeDocument/2006/relationships/hyperlink" Target="http://www.youtube.com/watch?v=ArIEzDgyK9A" TargetMode="External"/><Relationship Id="rId62" Type="http://schemas.openxmlformats.org/officeDocument/2006/relationships/hyperlink" Target="http://www.youtube.com/watch?v=_sU3PSxSC5g" TargetMode="External"/><Relationship Id="rId83" Type="http://schemas.openxmlformats.org/officeDocument/2006/relationships/hyperlink" Target="https://www.youtube.com/watch?v=IjJ2C_AjK64" TargetMode="External"/><Relationship Id="rId88" Type="http://schemas.openxmlformats.org/officeDocument/2006/relationships/hyperlink" Target="https://www.youtube.com/watch?v=MAMvMfB2PkI" TargetMode="External"/><Relationship Id="rId111" Type="http://schemas.openxmlformats.org/officeDocument/2006/relationships/hyperlink" Target="https://www.youtube.com/watch?v=OF7tafhdgGk" TargetMode="External"/><Relationship Id="rId132" Type="http://schemas.openxmlformats.org/officeDocument/2006/relationships/hyperlink" Target="https://www.youtube.com/watch?v=rJew8hT7V_4" TargetMode="External"/><Relationship Id="rId15" Type="http://schemas.openxmlformats.org/officeDocument/2006/relationships/hyperlink" Target="http://www.youtube.com/watch?v=77nwWLY-md4" TargetMode="External"/><Relationship Id="rId36" Type="http://schemas.openxmlformats.org/officeDocument/2006/relationships/hyperlink" Target="http://www.youtube.com/watch?v=IBOvkyRb96s" TargetMode="External"/><Relationship Id="rId57" Type="http://schemas.openxmlformats.org/officeDocument/2006/relationships/hyperlink" Target="http://www.youtube.com/watch?v=_-PB5RGhdQI" TargetMode="External"/><Relationship Id="rId106" Type="http://schemas.openxmlformats.org/officeDocument/2006/relationships/hyperlink" Target="https://www.youtube.com/watch?v=mgaq8tc2BHk" TargetMode="External"/><Relationship Id="rId127" Type="http://schemas.openxmlformats.org/officeDocument/2006/relationships/hyperlink" Target="https://www.youtube.com/watch?v=brmkFU7WcVI" TargetMode="External"/><Relationship Id="rId10" Type="http://schemas.openxmlformats.org/officeDocument/2006/relationships/hyperlink" Target="http://www.youtube.com/watch?v=h1j2uiRjqAU" TargetMode="External"/><Relationship Id="rId31" Type="http://schemas.openxmlformats.org/officeDocument/2006/relationships/hyperlink" Target="http://www.youtube.com/watch?v=wHvd8bDTXaA" TargetMode="External"/><Relationship Id="rId52" Type="http://schemas.openxmlformats.org/officeDocument/2006/relationships/hyperlink" Target="http://www.youtube.com/watch?v=377VSEsHTZA" TargetMode="External"/><Relationship Id="rId73" Type="http://schemas.openxmlformats.org/officeDocument/2006/relationships/hyperlink" Target="https://www.youtube.com/watch?v=hMcZTpTDV1c" TargetMode="External"/><Relationship Id="rId78" Type="http://schemas.openxmlformats.org/officeDocument/2006/relationships/hyperlink" Target="https://www.youtube.com/watch?v=4Ir6Gc8ofiU" TargetMode="External"/><Relationship Id="rId94" Type="http://schemas.openxmlformats.org/officeDocument/2006/relationships/hyperlink" Target="https://www.youtube.com/watch?v=gECzKCsJLAw" TargetMode="External"/><Relationship Id="rId99" Type="http://schemas.openxmlformats.org/officeDocument/2006/relationships/hyperlink" Target="https://www.youtube.com/watch?v=uDiPkS2LmOg" TargetMode="External"/><Relationship Id="rId101" Type="http://schemas.openxmlformats.org/officeDocument/2006/relationships/hyperlink" Target="https://www.youtube.com/watch?v=QUdvN47O-fQ" TargetMode="External"/><Relationship Id="rId122" Type="http://schemas.openxmlformats.org/officeDocument/2006/relationships/hyperlink" Target="https://www.youtube.com/watch?v=v9tW7GOIIBA" TargetMode="External"/><Relationship Id="rId4" Type="http://schemas.openxmlformats.org/officeDocument/2006/relationships/hyperlink" Target="http://www.youtube.com/watch?v=9MH4ffVGX78" TargetMode="External"/><Relationship Id="rId9" Type="http://schemas.openxmlformats.org/officeDocument/2006/relationships/hyperlink" Target="http://www.youtube.com/watch?v=RZA-jDQhC1A" TargetMode="External"/><Relationship Id="rId26" Type="http://schemas.openxmlformats.org/officeDocument/2006/relationships/hyperlink" Target="http://www.youtube.com/watch?v=I0wiR50CJrE" TargetMode="External"/><Relationship Id="rId47" Type="http://schemas.openxmlformats.org/officeDocument/2006/relationships/hyperlink" Target="http://www.youtube.com/watch?v=pJT0p7KpFwU" TargetMode="External"/><Relationship Id="rId68" Type="http://schemas.openxmlformats.org/officeDocument/2006/relationships/hyperlink" Target="http://www.youtube.com/watch?v=9bAM21FXbH4" TargetMode="External"/><Relationship Id="rId89" Type="http://schemas.openxmlformats.org/officeDocument/2006/relationships/hyperlink" Target="https://www.youtube.com/watch?v=_jRW4TaZwno" TargetMode="External"/><Relationship Id="rId112" Type="http://schemas.openxmlformats.org/officeDocument/2006/relationships/hyperlink" Target="https://www.youtube.com/watch?v=eKdS5Q5JLAc" TargetMode="External"/><Relationship Id="rId133" Type="http://schemas.openxmlformats.org/officeDocument/2006/relationships/hyperlink" Target="https://www.youtube.com/watch?v=Qb20XgBvg9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9A7DB-7CDB-4F89-B086-BA01ABB36C7A}">
  <dimension ref="A1:U45"/>
  <sheetViews>
    <sheetView zoomScale="145" zoomScaleNormal="145" workbookViewId="0">
      <selection activeCell="C2" sqref="C2"/>
    </sheetView>
  </sheetViews>
  <sheetFormatPr defaultRowHeight="15" x14ac:dyDescent="0.25"/>
  <cols>
    <col min="1" max="1" width="0.875" style="83" customWidth="1"/>
    <col min="2" max="2" width="15.875" style="136" customWidth="1"/>
    <col min="3" max="3" width="11.625" style="136" customWidth="1"/>
    <col min="4" max="11" width="9.375" style="136" customWidth="1"/>
    <col min="12" max="14" width="9.375" style="85" customWidth="1"/>
    <col min="15" max="15" width="1.125" style="85" customWidth="1"/>
    <col min="16" max="19" width="9" style="85"/>
    <col min="20" max="20" width="9.625" style="85" customWidth="1"/>
    <col min="21" max="16384" width="9" style="85"/>
  </cols>
  <sheetData>
    <row r="1" spans="2:21" ht="14.1" customHeight="1" x14ac:dyDescent="0.25">
      <c r="B1" s="83"/>
      <c r="C1" s="83"/>
      <c r="D1" s="83"/>
      <c r="E1" s="83"/>
      <c r="F1" s="83"/>
      <c r="G1" s="83"/>
      <c r="H1" s="83"/>
      <c r="I1" s="83"/>
      <c r="J1" s="83"/>
      <c r="K1" s="83"/>
      <c r="L1" s="83"/>
      <c r="M1" s="83"/>
      <c r="N1" s="83"/>
      <c r="O1" s="83"/>
      <c r="P1" s="83"/>
      <c r="Q1" s="83"/>
      <c r="R1" s="84"/>
      <c r="S1" s="84"/>
      <c r="T1" s="84"/>
      <c r="U1" s="84"/>
    </row>
    <row r="2" spans="2:21" ht="26.25" x14ac:dyDescent="0.4">
      <c r="B2" s="83"/>
      <c r="C2" s="86" t="s">
        <v>426</v>
      </c>
      <c r="D2" s="87"/>
      <c r="E2" s="87"/>
      <c r="F2" s="87"/>
      <c r="G2" s="87"/>
      <c r="H2" s="87"/>
      <c r="I2" s="87"/>
      <c r="J2" s="87"/>
      <c r="K2" s="87"/>
      <c r="L2" s="87"/>
      <c r="M2" s="87"/>
      <c r="N2" s="87"/>
      <c r="O2" s="83"/>
      <c r="P2" s="83"/>
      <c r="Q2" s="83"/>
      <c r="R2" s="84"/>
      <c r="S2" s="84"/>
      <c r="T2" s="84"/>
      <c r="U2" s="84"/>
    </row>
    <row r="3" spans="2:21" ht="14.1" customHeight="1" x14ac:dyDescent="0.25">
      <c r="B3" s="83"/>
      <c r="C3" s="83"/>
      <c r="D3" s="83"/>
      <c r="E3" s="83"/>
      <c r="F3" s="83"/>
      <c r="G3" s="83"/>
      <c r="H3" s="83"/>
      <c r="I3" s="83"/>
      <c r="J3" s="83"/>
      <c r="K3" s="83"/>
      <c r="L3" s="83"/>
      <c r="M3" s="83"/>
      <c r="N3" s="83"/>
      <c r="O3" s="83"/>
      <c r="P3" s="83"/>
      <c r="Q3" s="83"/>
      <c r="R3" s="88" t="s">
        <v>427</v>
      </c>
      <c r="S3" s="89" t="s">
        <v>428</v>
      </c>
      <c r="T3" s="90" t="s">
        <v>429</v>
      </c>
      <c r="U3" s="84"/>
    </row>
    <row r="4" spans="2:21" x14ac:dyDescent="0.25">
      <c r="B4" s="83"/>
      <c r="C4" s="83"/>
      <c r="D4" s="83"/>
      <c r="E4" s="83"/>
      <c r="F4" s="83"/>
      <c r="G4" s="83"/>
      <c r="H4" s="83"/>
      <c r="I4" s="83"/>
      <c r="J4" s="83"/>
      <c r="K4" s="83"/>
      <c r="L4" s="83"/>
      <c r="M4" s="83"/>
      <c r="N4" s="83"/>
      <c r="O4" s="83"/>
      <c r="P4" s="91" t="s">
        <v>430</v>
      </c>
      <c r="Q4" s="92"/>
      <c r="R4" s="93">
        <f>D14</f>
        <v>5</v>
      </c>
      <c r="S4" s="94">
        <f>E14</f>
        <v>100</v>
      </c>
      <c r="T4" s="95">
        <f>F14</f>
        <v>20</v>
      </c>
      <c r="U4" s="84"/>
    </row>
    <row r="5" spans="2:21" x14ac:dyDescent="0.25">
      <c r="B5" s="83"/>
      <c r="C5" s="83"/>
      <c r="D5" s="83"/>
      <c r="E5" s="83"/>
      <c r="F5" s="83"/>
      <c r="G5" s="83"/>
      <c r="H5" s="83"/>
      <c r="I5" s="83"/>
      <c r="J5" s="83"/>
      <c r="K5" s="83"/>
      <c r="L5" s="83"/>
      <c r="M5" s="83"/>
      <c r="N5" s="83"/>
      <c r="O5" s="83"/>
      <c r="P5" s="96" t="s">
        <v>431</v>
      </c>
      <c r="Q5" s="97"/>
      <c r="R5" s="98">
        <f>D8</f>
        <v>5</v>
      </c>
      <c r="S5" s="99">
        <f>E8</f>
        <v>40</v>
      </c>
      <c r="T5" s="100">
        <f>F8</f>
        <v>8</v>
      </c>
      <c r="U5" s="84"/>
    </row>
    <row r="6" spans="2:21" x14ac:dyDescent="0.25">
      <c r="B6" s="83"/>
      <c r="C6" s="83"/>
      <c r="D6" s="101" t="s">
        <v>431</v>
      </c>
      <c r="E6" s="102"/>
      <c r="F6" s="103"/>
      <c r="G6" s="83"/>
      <c r="H6" s="83"/>
      <c r="I6" s="101" t="s">
        <v>432</v>
      </c>
      <c r="J6" s="102"/>
      <c r="K6" s="103"/>
      <c r="L6" s="101" t="s">
        <v>433</v>
      </c>
      <c r="M6" s="102"/>
      <c r="N6" s="103"/>
      <c r="O6" s="83"/>
      <c r="P6" s="104" t="s">
        <v>432</v>
      </c>
      <c r="Q6" s="105"/>
      <c r="R6" s="106">
        <f>-I8</f>
        <v>-10</v>
      </c>
      <c r="S6" s="107">
        <f>-J8</f>
        <v>-140</v>
      </c>
      <c r="T6" s="108">
        <f>K8</f>
        <v>14</v>
      </c>
      <c r="U6" s="84"/>
    </row>
    <row r="7" spans="2:21" x14ac:dyDescent="0.25">
      <c r="B7" s="83"/>
      <c r="C7" s="83"/>
      <c r="D7" s="88" t="s">
        <v>427</v>
      </c>
      <c r="E7" s="89" t="s">
        <v>428</v>
      </c>
      <c r="F7" s="90" t="s">
        <v>429</v>
      </c>
      <c r="G7" s="83"/>
      <c r="H7" s="83"/>
      <c r="I7" s="88" t="s">
        <v>427</v>
      </c>
      <c r="J7" s="89" t="s">
        <v>428</v>
      </c>
      <c r="K7" s="90" t="s">
        <v>429</v>
      </c>
      <c r="L7" s="89" t="s">
        <v>427</v>
      </c>
      <c r="M7" s="89" t="s">
        <v>428</v>
      </c>
      <c r="N7" s="90" t="s">
        <v>429</v>
      </c>
      <c r="O7" s="83"/>
      <c r="P7" s="109" t="s">
        <v>433</v>
      </c>
      <c r="Q7" s="110"/>
      <c r="R7" s="111">
        <f>L8</f>
        <v>0</v>
      </c>
      <c r="S7" s="112">
        <f>M8</f>
        <v>0</v>
      </c>
      <c r="T7" s="113">
        <f>N8</f>
        <v>0</v>
      </c>
      <c r="U7" s="84"/>
    </row>
    <row r="8" spans="2:21" x14ac:dyDescent="0.25">
      <c r="B8" s="83"/>
      <c r="C8" s="83"/>
      <c r="D8" s="114">
        <f>SUM(D15:D133)</f>
        <v>5</v>
      </c>
      <c r="E8" s="115">
        <f>SUM(E15:E133)</f>
        <v>40</v>
      </c>
      <c r="F8" s="116">
        <f t="shared" ref="F8" si="0">IF(D8=0,0,E8/D8)</f>
        <v>8</v>
      </c>
      <c r="G8" s="83"/>
      <c r="H8" s="83"/>
      <c r="I8" s="114">
        <f>SUM(I14:I133)</f>
        <v>10</v>
      </c>
      <c r="J8" s="115">
        <f>SUM(J14:J133)</f>
        <v>140</v>
      </c>
      <c r="K8" s="116">
        <f t="shared" ref="K8" si="1">IF(I8=0,0,J8/I8)</f>
        <v>14</v>
      </c>
      <c r="L8" s="114">
        <f>SUM(D14,L15:L33)</f>
        <v>0</v>
      </c>
      <c r="M8" s="115">
        <f>SUM(E14,M15:M33)</f>
        <v>0</v>
      </c>
      <c r="N8" s="116">
        <f t="shared" ref="N8" si="2">IF(L8=0,0,M8/L8)</f>
        <v>0</v>
      </c>
      <c r="O8" s="83"/>
      <c r="P8" s="83"/>
      <c r="Q8" s="83"/>
      <c r="R8" s="83"/>
      <c r="S8" s="83"/>
      <c r="T8" s="83"/>
      <c r="U8" s="84"/>
    </row>
    <row r="9" spans="2:21" hidden="1" x14ac:dyDescent="0.25">
      <c r="B9" s="83"/>
      <c r="C9" s="83"/>
      <c r="D9" s="83"/>
      <c r="E9" s="83"/>
      <c r="F9" s="83"/>
      <c r="G9" s="83"/>
      <c r="H9" s="83"/>
      <c r="I9" s="83">
        <f>C8</f>
        <v>0</v>
      </c>
      <c r="J9" s="83"/>
      <c r="K9" s="83"/>
      <c r="L9" s="83"/>
      <c r="M9" s="83"/>
      <c r="N9" s="83"/>
      <c r="O9" s="83"/>
      <c r="P9" s="83"/>
      <c r="Q9" s="83"/>
      <c r="R9" s="83"/>
      <c r="S9" s="83"/>
      <c r="T9" s="83"/>
      <c r="U9" s="84"/>
    </row>
    <row r="10" spans="2:21" hidden="1" x14ac:dyDescent="0.25">
      <c r="B10" s="83"/>
      <c r="C10" s="83"/>
      <c r="D10" s="83"/>
      <c r="E10" s="83"/>
      <c r="F10" s="83"/>
      <c r="G10" s="83"/>
      <c r="H10" s="83"/>
      <c r="I10" s="83"/>
      <c r="J10" s="83">
        <f>C8</f>
        <v>0</v>
      </c>
      <c r="K10" s="83"/>
      <c r="L10" s="83"/>
      <c r="M10" s="83"/>
      <c r="N10" s="83"/>
      <c r="O10" s="83"/>
      <c r="P10" s="83"/>
      <c r="Q10" s="83"/>
      <c r="R10" s="83"/>
      <c r="S10" s="83"/>
      <c r="T10" s="83"/>
      <c r="U10" s="84"/>
    </row>
    <row r="11" spans="2:21" x14ac:dyDescent="0.25">
      <c r="B11" s="83"/>
      <c r="C11" s="83"/>
      <c r="D11" s="83"/>
      <c r="E11" s="83"/>
      <c r="F11" s="83"/>
      <c r="G11" s="83"/>
      <c r="H11" s="83"/>
      <c r="I11" s="83"/>
      <c r="J11" s="83"/>
      <c r="K11" s="83"/>
      <c r="L11" s="83"/>
      <c r="M11" s="83"/>
      <c r="N11" s="83"/>
      <c r="O11" s="83"/>
      <c r="P11" s="109" t="s">
        <v>434</v>
      </c>
      <c r="Q11" s="110"/>
      <c r="R11" s="111">
        <f>SUM(R4:R6,-R7)</f>
        <v>0</v>
      </c>
      <c r="S11" s="112">
        <f>SUM(S4:S6,-S7)</f>
        <v>0</v>
      </c>
      <c r="T11" s="113">
        <f>IFERROR(S7/R7-T7,0)</f>
        <v>0</v>
      </c>
      <c r="U11" s="84"/>
    </row>
    <row r="12" spans="2:21" x14ac:dyDescent="0.25">
      <c r="B12" s="83"/>
      <c r="C12" s="117"/>
      <c r="D12" s="102" t="s">
        <v>431</v>
      </c>
      <c r="E12" s="102"/>
      <c r="F12" s="103"/>
      <c r="G12" s="118" t="s">
        <v>435</v>
      </c>
      <c r="H12" s="103"/>
      <c r="I12" s="102" t="s">
        <v>432</v>
      </c>
      <c r="J12" s="102"/>
      <c r="K12" s="103"/>
      <c r="L12" s="101" t="s">
        <v>436</v>
      </c>
      <c r="M12" s="102"/>
      <c r="N12" s="103"/>
      <c r="O12" s="83"/>
      <c r="P12" s="109" t="s">
        <v>437</v>
      </c>
      <c r="Q12" s="110"/>
      <c r="R12" s="101">
        <f>STDEVA(R11:T11)</f>
        <v>0</v>
      </c>
      <c r="S12" s="102"/>
      <c r="T12" s="103"/>
      <c r="U12" s="84"/>
    </row>
    <row r="13" spans="2:21" x14ac:dyDescent="0.25">
      <c r="B13" s="83"/>
      <c r="C13" s="88" t="s">
        <v>438</v>
      </c>
      <c r="D13" s="88" t="s">
        <v>427</v>
      </c>
      <c r="E13" s="89" t="s">
        <v>428</v>
      </c>
      <c r="F13" s="90" t="s">
        <v>429</v>
      </c>
      <c r="G13" s="88" t="s">
        <v>439</v>
      </c>
      <c r="H13" s="90" t="s">
        <v>440</v>
      </c>
      <c r="I13" s="88" t="s">
        <v>427</v>
      </c>
      <c r="J13" s="89" t="s">
        <v>428</v>
      </c>
      <c r="K13" s="90" t="s">
        <v>429</v>
      </c>
      <c r="L13" s="89" t="s">
        <v>427</v>
      </c>
      <c r="M13" s="89" t="s">
        <v>428</v>
      </c>
      <c r="N13" s="90" t="s">
        <v>429</v>
      </c>
      <c r="O13" s="83"/>
      <c r="P13" s="83"/>
      <c r="Q13" s="83"/>
      <c r="R13" s="83"/>
      <c r="S13" s="83"/>
      <c r="T13" s="83"/>
      <c r="U13" s="84"/>
    </row>
    <row r="14" spans="2:21" x14ac:dyDescent="0.25">
      <c r="B14" s="119" t="s">
        <v>441</v>
      </c>
      <c r="C14" s="120">
        <v>42063</v>
      </c>
      <c r="D14" s="121">
        <v>5</v>
      </c>
      <c r="E14" s="122">
        <v>100</v>
      </c>
      <c r="F14" s="116">
        <f>IF(D14=0,0,E14/D14)</f>
        <v>20</v>
      </c>
      <c r="G14" s="123">
        <f>SUM(D$13:D13)</f>
        <v>0</v>
      </c>
      <c r="H14" s="124">
        <f>F14-N(F13)</f>
        <v>20</v>
      </c>
      <c r="I14" s="125"/>
      <c r="J14" s="126"/>
      <c r="K14" s="124"/>
      <c r="L14" s="123"/>
      <c r="M14" s="127"/>
      <c r="N14" s="124"/>
      <c r="O14" s="83"/>
      <c r="P14" s="83"/>
      <c r="Q14" s="83"/>
      <c r="R14" s="83"/>
      <c r="S14" s="83"/>
      <c r="T14" s="83"/>
      <c r="U14" s="84"/>
    </row>
    <row r="15" spans="2:21" x14ac:dyDescent="0.25">
      <c r="B15" s="92"/>
      <c r="C15" s="128">
        <f>C14+1</f>
        <v>42064</v>
      </c>
      <c r="D15" s="129">
        <v>3</v>
      </c>
      <c r="E15" s="130">
        <v>30</v>
      </c>
      <c r="F15" s="131">
        <f>IF(D15=0,0,E15/D15)</f>
        <v>10</v>
      </c>
      <c r="G15" s="132">
        <f>SUM(D$13:D14)</f>
        <v>5</v>
      </c>
      <c r="H15" s="131">
        <f t="shared" ref="H15" si="3">F15-N(F14)</f>
        <v>-10</v>
      </c>
      <c r="I15" s="133">
        <v>1</v>
      </c>
      <c r="J15" s="134">
        <f>SUMPRODUCT(--(SUM(I$14:I15)&gt;G$14:G15),SUM(I$14:I15)-G$14:G15,H$14:H15)-SUM(J$13:J14)</f>
        <v>20</v>
      </c>
      <c r="K15" s="131">
        <f>IF(I15=0,0,J15/I15)</f>
        <v>20</v>
      </c>
      <c r="L15" s="132">
        <f t="shared" ref="L15:M33" si="4">D15-I15</f>
        <v>2</v>
      </c>
      <c r="M15" s="135">
        <f t="shared" si="4"/>
        <v>10</v>
      </c>
      <c r="N15" s="131">
        <f t="shared" ref="N15:N45" si="5">IF(L15=0,0,M15/L15)</f>
        <v>5</v>
      </c>
      <c r="O15" s="83"/>
      <c r="P15" s="83"/>
      <c r="Q15" s="83"/>
      <c r="R15" s="83"/>
      <c r="S15" s="83"/>
      <c r="T15" s="83"/>
      <c r="U15" s="84"/>
    </row>
    <row r="16" spans="2:21" x14ac:dyDescent="0.25">
      <c r="B16" s="97"/>
      <c r="C16" s="128">
        <f t="shared" ref="C16:C45" si="6">C15+1</f>
        <v>42065</v>
      </c>
      <c r="D16" s="129">
        <v>2</v>
      </c>
      <c r="E16" s="130">
        <v>10</v>
      </c>
      <c r="F16" s="131">
        <f>IF(D16=0,0,E16/D16)</f>
        <v>5</v>
      </c>
      <c r="G16" s="132">
        <f>SUM(D$13:D15)</f>
        <v>8</v>
      </c>
      <c r="H16" s="131">
        <f>F16-N(F15)</f>
        <v>-5</v>
      </c>
      <c r="I16" s="133">
        <v>1</v>
      </c>
      <c r="J16" s="134">
        <f>SUMPRODUCT(--(SUM(I$14:I16)&gt;G$14:G16),SUM(I$14:I16)-G$14:G16,H$14:H16)-SUM(J$13:J15)</f>
        <v>20</v>
      </c>
      <c r="K16" s="131">
        <f>IF(I16=0,0,J16/I16)</f>
        <v>20</v>
      </c>
      <c r="L16" s="132">
        <f t="shared" si="4"/>
        <v>1</v>
      </c>
      <c r="M16" s="135">
        <f t="shared" si="4"/>
        <v>-10</v>
      </c>
      <c r="N16" s="131">
        <f t="shared" si="5"/>
        <v>-10</v>
      </c>
      <c r="O16" s="83"/>
      <c r="P16" s="83"/>
      <c r="Q16" s="83"/>
      <c r="R16" s="83"/>
      <c r="S16" s="83"/>
      <c r="T16" s="83"/>
      <c r="U16" s="84"/>
    </row>
    <row r="17" spans="2:21" x14ac:dyDescent="0.25">
      <c r="B17" s="97"/>
      <c r="C17" s="128">
        <f t="shared" si="6"/>
        <v>42066</v>
      </c>
      <c r="D17" s="129">
        <v>0</v>
      </c>
      <c r="E17" s="130">
        <v>0</v>
      </c>
      <c r="F17" s="131">
        <f t="shared" ref="F17:F45" si="7">IF(D17=0,0,E17/D17)</f>
        <v>0</v>
      </c>
      <c r="G17" s="132">
        <f>SUM(D$13:D16)</f>
        <v>10</v>
      </c>
      <c r="H17" s="131">
        <f t="shared" ref="H17:H45" si="8">F17-N(F16)</f>
        <v>-5</v>
      </c>
      <c r="I17" s="133">
        <v>1</v>
      </c>
      <c r="J17" s="134">
        <f>SUMPRODUCT(--(SUM(I$14:I17)&gt;G$14:G17),SUM(I$14:I17)-G$14:G17,H$14:H17)-SUM(J$13:J16)</f>
        <v>20</v>
      </c>
      <c r="K17" s="131">
        <f>IF(I17=0,0,J17/I17)</f>
        <v>20</v>
      </c>
      <c r="L17" s="132">
        <f t="shared" si="4"/>
        <v>-1</v>
      </c>
      <c r="M17" s="135">
        <f t="shared" si="4"/>
        <v>-20</v>
      </c>
      <c r="N17" s="131">
        <f t="shared" si="5"/>
        <v>20</v>
      </c>
      <c r="O17" s="83"/>
      <c r="P17" s="83"/>
      <c r="Q17" s="83"/>
      <c r="R17" s="83"/>
      <c r="S17" s="83"/>
      <c r="T17" s="83"/>
      <c r="U17" s="84"/>
    </row>
    <row r="18" spans="2:21" x14ac:dyDescent="0.25">
      <c r="B18" s="97"/>
      <c r="C18" s="128">
        <f t="shared" si="6"/>
        <v>42067</v>
      </c>
      <c r="D18" s="129">
        <v>0</v>
      </c>
      <c r="E18" s="130">
        <v>0</v>
      </c>
      <c r="F18" s="131">
        <f t="shared" si="7"/>
        <v>0</v>
      </c>
      <c r="G18" s="132">
        <f>SUM(D$13:D17)</f>
        <v>10</v>
      </c>
      <c r="H18" s="131">
        <f t="shared" si="8"/>
        <v>0</v>
      </c>
      <c r="I18" s="133">
        <v>1</v>
      </c>
      <c r="J18" s="134">
        <f>SUMPRODUCT(--(SUM(I$14:I18)&gt;G$14:G18),SUM(I$14:I18)-G$14:G18,H$14:H18)-SUM(J$13:J17)</f>
        <v>20</v>
      </c>
      <c r="K18" s="131">
        <f t="shared" ref="K18:K45" si="9">IF(I18=0,0,J18/I18)</f>
        <v>20</v>
      </c>
      <c r="L18" s="132">
        <f t="shared" si="4"/>
        <v>-1</v>
      </c>
      <c r="M18" s="135">
        <f t="shared" si="4"/>
        <v>-20</v>
      </c>
      <c r="N18" s="131">
        <f t="shared" si="5"/>
        <v>20</v>
      </c>
      <c r="O18" s="83"/>
      <c r="P18" s="83"/>
      <c r="Q18" s="83"/>
      <c r="R18" s="83"/>
      <c r="S18" s="83"/>
      <c r="T18" s="83"/>
      <c r="U18" s="84"/>
    </row>
    <row r="19" spans="2:21" x14ac:dyDescent="0.25">
      <c r="B19" s="97"/>
      <c r="C19" s="128">
        <f t="shared" si="6"/>
        <v>42068</v>
      </c>
      <c r="D19" s="129">
        <v>0</v>
      </c>
      <c r="E19" s="130">
        <v>0</v>
      </c>
      <c r="F19" s="131">
        <f t="shared" si="7"/>
        <v>0</v>
      </c>
      <c r="G19" s="132">
        <f>SUM(D$13:D18)</f>
        <v>10</v>
      </c>
      <c r="H19" s="131">
        <f t="shared" si="8"/>
        <v>0</v>
      </c>
      <c r="I19" s="133">
        <v>1</v>
      </c>
      <c r="J19" s="134">
        <f>SUMPRODUCT(--(SUM(I$14:I19)&gt;G$14:G19),SUM(I$14:I19)-G$14:G19,H$14:H19)-SUM(J$13:J18)</f>
        <v>20</v>
      </c>
      <c r="K19" s="131">
        <f t="shared" si="9"/>
        <v>20</v>
      </c>
      <c r="L19" s="132">
        <f t="shared" si="4"/>
        <v>-1</v>
      </c>
      <c r="M19" s="135">
        <f t="shared" si="4"/>
        <v>-20</v>
      </c>
      <c r="N19" s="131">
        <f t="shared" si="5"/>
        <v>20</v>
      </c>
      <c r="O19" s="83"/>
      <c r="P19" s="83"/>
      <c r="Q19" s="83"/>
      <c r="R19" s="83"/>
      <c r="S19" s="83"/>
      <c r="T19" s="83"/>
      <c r="U19" s="84"/>
    </row>
    <row r="20" spans="2:21" x14ac:dyDescent="0.25">
      <c r="B20" s="97"/>
      <c r="C20" s="128">
        <f t="shared" si="6"/>
        <v>42069</v>
      </c>
      <c r="D20" s="129">
        <v>0</v>
      </c>
      <c r="E20" s="130">
        <v>0</v>
      </c>
      <c r="F20" s="131">
        <f t="shared" si="7"/>
        <v>0</v>
      </c>
      <c r="G20" s="132">
        <f>SUM(D$13:D19)</f>
        <v>10</v>
      </c>
      <c r="H20" s="131">
        <f t="shared" si="8"/>
        <v>0</v>
      </c>
      <c r="I20" s="133">
        <v>1</v>
      </c>
      <c r="J20" s="134">
        <f>SUMPRODUCT(--(SUM(I$14:I20)&gt;G$14:G20),SUM(I$14:I20)-G$14:G20,H$14:H20)-SUM(J$13:J19)</f>
        <v>10</v>
      </c>
      <c r="K20" s="131">
        <f t="shared" si="9"/>
        <v>10</v>
      </c>
      <c r="L20" s="132">
        <f t="shared" si="4"/>
        <v>-1</v>
      </c>
      <c r="M20" s="135">
        <f t="shared" si="4"/>
        <v>-10</v>
      </c>
      <c r="N20" s="131">
        <f t="shared" si="5"/>
        <v>10</v>
      </c>
      <c r="O20" s="83"/>
      <c r="P20" s="83"/>
      <c r="Q20" s="83"/>
      <c r="R20" s="83"/>
      <c r="S20" s="83"/>
      <c r="T20" s="83"/>
      <c r="U20" s="84"/>
    </row>
    <row r="21" spans="2:21" x14ac:dyDescent="0.25">
      <c r="B21" s="97"/>
      <c r="C21" s="128">
        <f t="shared" si="6"/>
        <v>42070</v>
      </c>
      <c r="D21" s="129">
        <v>0</v>
      </c>
      <c r="E21" s="130">
        <v>0</v>
      </c>
      <c r="F21" s="131">
        <f t="shared" si="7"/>
        <v>0</v>
      </c>
      <c r="G21" s="132">
        <f>SUM(D$13:D20)</f>
        <v>10</v>
      </c>
      <c r="H21" s="131">
        <f t="shared" si="8"/>
        <v>0</v>
      </c>
      <c r="I21" s="133">
        <v>1</v>
      </c>
      <c r="J21" s="134">
        <f>SUMPRODUCT(--(SUM(I$14:I21)&gt;G$14:G21),SUM(I$14:I21)-G$14:G21,H$14:H21)-SUM(J$13:J20)</f>
        <v>10</v>
      </c>
      <c r="K21" s="131">
        <f t="shared" si="9"/>
        <v>10</v>
      </c>
      <c r="L21" s="132">
        <f t="shared" si="4"/>
        <v>-1</v>
      </c>
      <c r="M21" s="135">
        <f t="shared" si="4"/>
        <v>-10</v>
      </c>
      <c r="N21" s="131">
        <f t="shared" si="5"/>
        <v>10</v>
      </c>
      <c r="O21" s="83"/>
      <c r="P21" s="83"/>
      <c r="Q21" s="83"/>
      <c r="R21" s="83"/>
      <c r="S21" s="83"/>
      <c r="T21" s="83"/>
      <c r="U21" s="84"/>
    </row>
    <row r="22" spans="2:21" x14ac:dyDescent="0.25">
      <c r="B22" s="97"/>
      <c r="C22" s="128">
        <f t="shared" si="6"/>
        <v>42071</v>
      </c>
      <c r="D22" s="129">
        <v>0</v>
      </c>
      <c r="E22" s="130">
        <v>0</v>
      </c>
      <c r="F22" s="131">
        <f t="shared" si="7"/>
        <v>0</v>
      </c>
      <c r="G22" s="132">
        <f>SUM(D$13:D21)</f>
        <v>10</v>
      </c>
      <c r="H22" s="131">
        <f t="shared" si="8"/>
        <v>0</v>
      </c>
      <c r="I22" s="133">
        <v>1</v>
      </c>
      <c r="J22" s="134">
        <f>SUMPRODUCT(--(SUM(I$14:I22)&gt;G$14:G22),SUM(I$14:I22)-G$14:G22,H$14:H22)-SUM(J$13:J21)</f>
        <v>10</v>
      </c>
      <c r="K22" s="131">
        <f t="shared" si="9"/>
        <v>10</v>
      </c>
      <c r="L22" s="132">
        <f t="shared" si="4"/>
        <v>-1</v>
      </c>
      <c r="M22" s="135">
        <f t="shared" si="4"/>
        <v>-10</v>
      </c>
      <c r="N22" s="131">
        <f t="shared" si="5"/>
        <v>10</v>
      </c>
      <c r="O22" s="83"/>
      <c r="P22" s="83"/>
      <c r="Q22" s="83"/>
      <c r="R22" s="83"/>
      <c r="S22" s="83"/>
      <c r="T22" s="83"/>
      <c r="U22" s="84"/>
    </row>
    <row r="23" spans="2:21" x14ac:dyDescent="0.25">
      <c r="B23" s="97"/>
      <c r="C23" s="128">
        <f t="shared" si="6"/>
        <v>42072</v>
      </c>
      <c r="D23" s="129">
        <v>0</v>
      </c>
      <c r="E23" s="130">
        <v>0</v>
      </c>
      <c r="F23" s="131">
        <f t="shared" si="7"/>
        <v>0</v>
      </c>
      <c r="G23" s="132">
        <f>SUM(D$13:D22)</f>
        <v>10</v>
      </c>
      <c r="H23" s="131">
        <f t="shared" si="8"/>
        <v>0</v>
      </c>
      <c r="I23" s="133">
        <v>1</v>
      </c>
      <c r="J23" s="134">
        <f>SUMPRODUCT(--(SUM(I$14:I23)&gt;G$14:G23),SUM(I$14:I23)-G$14:G23,H$14:H23)-SUM(J$13:J22)</f>
        <v>5</v>
      </c>
      <c r="K23" s="131">
        <f t="shared" si="9"/>
        <v>5</v>
      </c>
      <c r="L23" s="132">
        <f t="shared" si="4"/>
        <v>-1</v>
      </c>
      <c r="M23" s="135">
        <f t="shared" si="4"/>
        <v>-5</v>
      </c>
      <c r="N23" s="131">
        <f t="shared" si="5"/>
        <v>5</v>
      </c>
      <c r="O23" s="83"/>
      <c r="P23" s="83"/>
      <c r="Q23" s="83"/>
      <c r="R23" s="83"/>
      <c r="S23" s="83"/>
      <c r="T23" s="83"/>
      <c r="U23" s="84"/>
    </row>
    <row r="24" spans="2:21" x14ac:dyDescent="0.25">
      <c r="B24" s="97"/>
      <c r="C24" s="128">
        <f t="shared" si="6"/>
        <v>42073</v>
      </c>
      <c r="D24" s="129">
        <v>0</v>
      </c>
      <c r="E24" s="130">
        <v>0</v>
      </c>
      <c r="F24" s="131">
        <f t="shared" si="7"/>
        <v>0</v>
      </c>
      <c r="G24" s="132">
        <f>SUM(D$13:D23)</f>
        <v>10</v>
      </c>
      <c r="H24" s="131">
        <f t="shared" si="8"/>
        <v>0</v>
      </c>
      <c r="I24" s="133">
        <v>1</v>
      </c>
      <c r="J24" s="134">
        <f>SUMPRODUCT(--(SUM(I$14:I24)&gt;G$14:G24),SUM(I$14:I24)-G$14:G24,H$14:H24)-SUM(J$13:J23)</f>
        <v>5</v>
      </c>
      <c r="K24" s="131">
        <f t="shared" si="9"/>
        <v>5</v>
      </c>
      <c r="L24" s="132">
        <f t="shared" si="4"/>
        <v>-1</v>
      </c>
      <c r="M24" s="135">
        <f t="shared" si="4"/>
        <v>-5</v>
      </c>
      <c r="N24" s="131">
        <f t="shared" si="5"/>
        <v>5</v>
      </c>
      <c r="O24" s="83"/>
      <c r="P24" s="83"/>
      <c r="Q24" s="83"/>
      <c r="R24" s="83"/>
      <c r="S24" s="83"/>
      <c r="T24" s="83"/>
      <c r="U24" s="84"/>
    </row>
    <row r="25" spans="2:21" x14ac:dyDescent="0.25">
      <c r="B25" s="97"/>
      <c r="C25" s="128">
        <f t="shared" si="6"/>
        <v>42074</v>
      </c>
      <c r="D25" s="129">
        <v>0</v>
      </c>
      <c r="E25" s="130">
        <v>0</v>
      </c>
      <c r="F25" s="131">
        <f t="shared" si="7"/>
        <v>0</v>
      </c>
      <c r="G25" s="132">
        <f>SUM(D$13:D24)</f>
        <v>10</v>
      </c>
      <c r="H25" s="131">
        <f t="shared" si="8"/>
        <v>0</v>
      </c>
      <c r="I25" s="133"/>
      <c r="J25" s="134">
        <f>SUMPRODUCT(--(SUM(I$14:I25)&gt;G$14:G25),SUM(I$14:I25)-G$14:G25,H$14:H25)-SUM(J$13:J24)</f>
        <v>0</v>
      </c>
      <c r="K25" s="131">
        <f t="shared" si="9"/>
        <v>0</v>
      </c>
      <c r="L25" s="132">
        <f t="shared" si="4"/>
        <v>0</v>
      </c>
      <c r="M25" s="135">
        <f t="shared" si="4"/>
        <v>0</v>
      </c>
      <c r="N25" s="131">
        <f t="shared" si="5"/>
        <v>0</v>
      </c>
      <c r="O25" s="83"/>
      <c r="P25" s="83"/>
      <c r="Q25" s="83"/>
      <c r="R25" s="83"/>
      <c r="S25" s="83"/>
      <c r="T25" s="83"/>
      <c r="U25" s="84"/>
    </row>
    <row r="26" spans="2:21" x14ac:dyDescent="0.25">
      <c r="B26" s="97"/>
      <c r="C26" s="128">
        <f t="shared" si="6"/>
        <v>42075</v>
      </c>
      <c r="D26" s="129">
        <v>0</v>
      </c>
      <c r="E26" s="130">
        <v>0</v>
      </c>
      <c r="F26" s="131">
        <f t="shared" si="7"/>
        <v>0</v>
      </c>
      <c r="G26" s="132">
        <f>SUM(D$13:D25)</f>
        <v>10</v>
      </c>
      <c r="H26" s="131">
        <f t="shared" si="8"/>
        <v>0</v>
      </c>
      <c r="I26" s="133"/>
      <c r="J26" s="134">
        <f>SUMPRODUCT(--(SUM(I$14:I26)&gt;G$14:G26),SUM(I$14:I26)-G$14:G26,H$14:H26)-SUM(J$13:J25)</f>
        <v>0</v>
      </c>
      <c r="K26" s="131">
        <f t="shared" si="9"/>
        <v>0</v>
      </c>
      <c r="L26" s="132">
        <f t="shared" si="4"/>
        <v>0</v>
      </c>
      <c r="M26" s="135">
        <f t="shared" si="4"/>
        <v>0</v>
      </c>
      <c r="N26" s="131">
        <f t="shared" si="5"/>
        <v>0</v>
      </c>
      <c r="O26" s="83"/>
      <c r="P26" s="83"/>
      <c r="Q26" s="83"/>
      <c r="R26" s="83"/>
      <c r="S26" s="83"/>
      <c r="T26" s="83"/>
      <c r="U26" s="84"/>
    </row>
    <row r="27" spans="2:21" x14ac:dyDescent="0.25">
      <c r="B27" s="97"/>
      <c r="C27" s="128">
        <f t="shared" si="6"/>
        <v>42076</v>
      </c>
      <c r="D27" s="129">
        <v>0</v>
      </c>
      <c r="E27" s="130">
        <v>0</v>
      </c>
      <c r="F27" s="131">
        <f t="shared" si="7"/>
        <v>0</v>
      </c>
      <c r="G27" s="132">
        <f>SUM(D$13:D26)</f>
        <v>10</v>
      </c>
      <c r="H27" s="131">
        <f t="shared" si="8"/>
        <v>0</v>
      </c>
      <c r="I27" s="133"/>
      <c r="J27" s="134">
        <f>SUMPRODUCT(--(SUM(I$14:I27)&gt;G$14:G27),SUM(I$14:I27)-G$14:G27,H$14:H27)-SUM(J$13:J26)</f>
        <v>0</v>
      </c>
      <c r="K27" s="131">
        <f t="shared" si="9"/>
        <v>0</v>
      </c>
      <c r="L27" s="132">
        <f t="shared" si="4"/>
        <v>0</v>
      </c>
      <c r="M27" s="135">
        <f t="shared" si="4"/>
        <v>0</v>
      </c>
      <c r="N27" s="131">
        <f t="shared" si="5"/>
        <v>0</v>
      </c>
      <c r="O27" s="83"/>
      <c r="P27" s="83"/>
      <c r="Q27" s="83"/>
      <c r="R27" s="83"/>
      <c r="S27" s="83"/>
      <c r="T27" s="83"/>
      <c r="U27" s="84"/>
    </row>
    <row r="28" spans="2:21" x14ac:dyDescent="0.25">
      <c r="B28" s="97"/>
      <c r="C28" s="128">
        <f t="shared" si="6"/>
        <v>42077</v>
      </c>
      <c r="D28" s="129">
        <v>0</v>
      </c>
      <c r="E28" s="130">
        <v>0</v>
      </c>
      <c r="F28" s="131">
        <f t="shared" si="7"/>
        <v>0</v>
      </c>
      <c r="G28" s="132">
        <f>SUM(D$13:D27)</f>
        <v>10</v>
      </c>
      <c r="H28" s="131">
        <f t="shared" si="8"/>
        <v>0</v>
      </c>
      <c r="I28" s="133"/>
      <c r="J28" s="134">
        <f>SUMPRODUCT(--(SUM(I$14:I28)&gt;G$14:G28),SUM(I$14:I28)-G$14:G28,H$14:H28)-SUM(J$13:J27)</f>
        <v>0</v>
      </c>
      <c r="K28" s="131">
        <f t="shared" si="9"/>
        <v>0</v>
      </c>
      <c r="L28" s="132">
        <f t="shared" si="4"/>
        <v>0</v>
      </c>
      <c r="M28" s="135">
        <f t="shared" si="4"/>
        <v>0</v>
      </c>
      <c r="N28" s="131">
        <f t="shared" si="5"/>
        <v>0</v>
      </c>
      <c r="O28" s="83"/>
      <c r="P28" s="83"/>
      <c r="Q28" s="83"/>
      <c r="R28" s="83"/>
      <c r="S28" s="83"/>
      <c r="T28" s="83"/>
      <c r="U28" s="84"/>
    </row>
    <row r="29" spans="2:21" x14ac:dyDescent="0.25">
      <c r="B29" s="97"/>
      <c r="C29" s="128">
        <f t="shared" si="6"/>
        <v>42078</v>
      </c>
      <c r="D29" s="129">
        <v>0</v>
      </c>
      <c r="E29" s="130">
        <v>0</v>
      </c>
      <c r="F29" s="131">
        <f t="shared" si="7"/>
        <v>0</v>
      </c>
      <c r="G29" s="132">
        <f>SUM(D$13:D28)</f>
        <v>10</v>
      </c>
      <c r="H29" s="131">
        <f t="shared" si="8"/>
        <v>0</v>
      </c>
      <c r="I29" s="133"/>
      <c r="J29" s="134">
        <f>SUMPRODUCT(--(SUM(I$14:I29)&gt;G$14:G29),SUM(I$14:I29)-G$14:G29,H$14:H29)-SUM(J$13:J28)</f>
        <v>0</v>
      </c>
      <c r="K29" s="131">
        <f t="shared" si="9"/>
        <v>0</v>
      </c>
      <c r="L29" s="132">
        <f t="shared" si="4"/>
        <v>0</v>
      </c>
      <c r="M29" s="135">
        <f t="shared" si="4"/>
        <v>0</v>
      </c>
      <c r="N29" s="131">
        <f t="shared" si="5"/>
        <v>0</v>
      </c>
      <c r="O29" s="83"/>
      <c r="P29" s="83"/>
      <c r="Q29" s="83"/>
      <c r="R29" s="83"/>
      <c r="S29" s="83"/>
      <c r="T29" s="83"/>
      <c r="U29" s="84"/>
    </row>
    <row r="30" spans="2:21" x14ac:dyDescent="0.25">
      <c r="B30" s="97"/>
      <c r="C30" s="128">
        <f t="shared" si="6"/>
        <v>42079</v>
      </c>
      <c r="D30" s="129">
        <v>0</v>
      </c>
      <c r="E30" s="130">
        <v>0</v>
      </c>
      <c r="F30" s="131">
        <f t="shared" si="7"/>
        <v>0</v>
      </c>
      <c r="G30" s="132">
        <f>SUM(D$13:D29)</f>
        <v>10</v>
      </c>
      <c r="H30" s="131">
        <f t="shared" si="8"/>
        <v>0</v>
      </c>
      <c r="I30" s="133"/>
      <c r="J30" s="134">
        <f>SUMPRODUCT(--(SUM(I$14:I30)&gt;G$14:G30),SUM(I$14:I30)-G$14:G30,H$14:H30)-SUM(J$13:J29)</f>
        <v>0</v>
      </c>
      <c r="K30" s="131">
        <f t="shared" si="9"/>
        <v>0</v>
      </c>
      <c r="L30" s="132">
        <f t="shared" si="4"/>
        <v>0</v>
      </c>
      <c r="M30" s="135">
        <f t="shared" si="4"/>
        <v>0</v>
      </c>
      <c r="N30" s="131">
        <f t="shared" si="5"/>
        <v>0</v>
      </c>
      <c r="O30" s="83"/>
      <c r="P30" s="83"/>
      <c r="Q30" s="83"/>
      <c r="R30" s="83"/>
      <c r="S30" s="83"/>
      <c r="T30" s="83"/>
      <c r="U30" s="84"/>
    </row>
    <row r="31" spans="2:21" x14ac:dyDescent="0.25">
      <c r="B31" s="97"/>
      <c r="C31" s="128">
        <f t="shared" si="6"/>
        <v>42080</v>
      </c>
      <c r="D31" s="129">
        <v>0</v>
      </c>
      <c r="E31" s="130">
        <v>0</v>
      </c>
      <c r="F31" s="131">
        <f t="shared" si="7"/>
        <v>0</v>
      </c>
      <c r="G31" s="132">
        <f>SUM(D$13:D30)</f>
        <v>10</v>
      </c>
      <c r="H31" s="131">
        <f t="shared" si="8"/>
        <v>0</v>
      </c>
      <c r="I31" s="133"/>
      <c r="J31" s="134">
        <f>SUMPRODUCT(--(SUM(I$14:I31)&gt;G$14:G31),SUM(I$14:I31)-G$14:G31,H$14:H31)-SUM(J$13:J30)</f>
        <v>0</v>
      </c>
      <c r="K31" s="131">
        <f t="shared" si="9"/>
        <v>0</v>
      </c>
      <c r="L31" s="132">
        <f t="shared" si="4"/>
        <v>0</v>
      </c>
      <c r="M31" s="135">
        <f t="shared" si="4"/>
        <v>0</v>
      </c>
      <c r="N31" s="131">
        <f t="shared" si="5"/>
        <v>0</v>
      </c>
      <c r="O31" s="83"/>
      <c r="P31" s="83"/>
      <c r="Q31" s="83"/>
      <c r="R31" s="83"/>
      <c r="S31" s="83"/>
      <c r="T31" s="83"/>
      <c r="U31" s="84"/>
    </row>
    <row r="32" spans="2:21" x14ac:dyDescent="0.25">
      <c r="B32" s="97"/>
      <c r="C32" s="128">
        <f t="shared" si="6"/>
        <v>42081</v>
      </c>
      <c r="D32" s="129">
        <v>0</v>
      </c>
      <c r="E32" s="130">
        <v>0</v>
      </c>
      <c r="F32" s="131">
        <f t="shared" si="7"/>
        <v>0</v>
      </c>
      <c r="G32" s="132">
        <f>SUM(D$13:D31)</f>
        <v>10</v>
      </c>
      <c r="H32" s="131">
        <f t="shared" si="8"/>
        <v>0</v>
      </c>
      <c r="I32" s="133"/>
      <c r="J32" s="134">
        <f>SUMPRODUCT(--(SUM(I$14:I32)&gt;G$14:G32),SUM(I$14:I32)-G$14:G32,H$14:H32)-SUM(J$13:J31)</f>
        <v>0</v>
      </c>
      <c r="K32" s="131">
        <f t="shared" si="9"/>
        <v>0</v>
      </c>
      <c r="L32" s="132">
        <f t="shared" si="4"/>
        <v>0</v>
      </c>
      <c r="M32" s="135">
        <f t="shared" si="4"/>
        <v>0</v>
      </c>
      <c r="N32" s="131">
        <f t="shared" si="5"/>
        <v>0</v>
      </c>
      <c r="O32" s="83"/>
      <c r="P32" s="83"/>
      <c r="Q32" s="83"/>
      <c r="R32" s="83"/>
      <c r="S32" s="83"/>
      <c r="T32" s="83"/>
      <c r="U32" s="84"/>
    </row>
    <row r="33" spans="2:21" x14ac:dyDescent="0.25">
      <c r="B33" s="97"/>
      <c r="C33" s="128">
        <f t="shared" si="6"/>
        <v>42082</v>
      </c>
      <c r="D33" s="129">
        <v>0</v>
      </c>
      <c r="E33" s="130">
        <v>0</v>
      </c>
      <c r="F33" s="131">
        <f t="shared" si="7"/>
        <v>0</v>
      </c>
      <c r="G33" s="132">
        <f>SUM(D$13:D32)</f>
        <v>10</v>
      </c>
      <c r="H33" s="131">
        <f t="shared" si="8"/>
        <v>0</v>
      </c>
      <c r="I33" s="133"/>
      <c r="J33" s="134">
        <f>SUMPRODUCT(--(SUM(I$14:I33)&gt;G$14:G33),SUM(I$14:I33)-G$14:G33,H$14:H33)-SUM(J$13:J32)</f>
        <v>0</v>
      </c>
      <c r="K33" s="131">
        <f t="shared" si="9"/>
        <v>0</v>
      </c>
      <c r="L33" s="132">
        <f t="shared" si="4"/>
        <v>0</v>
      </c>
      <c r="M33" s="135">
        <f t="shared" si="4"/>
        <v>0</v>
      </c>
      <c r="N33" s="131">
        <f t="shared" si="5"/>
        <v>0</v>
      </c>
      <c r="O33" s="83"/>
      <c r="P33" s="83"/>
      <c r="Q33" s="83"/>
      <c r="R33" s="83"/>
      <c r="S33" s="83"/>
      <c r="T33" s="83"/>
      <c r="U33" s="84"/>
    </row>
    <row r="34" spans="2:21" x14ac:dyDescent="0.25">
      <c r="B34" s="83"/>
      <c r="C34" s="128">
        <f t="shared" si="6"/>
        <v>42083</v>
      </c>
      <c r="D34" s="129">
        <v>0</v>
      </c>
      <c r="E34" s="130">
        <v>0</v>
      </c>
      <c r="F34" s="131">
        <f t="shared" si="7"/>
        <v>0</v>
      </c>
      <c r="G34" s="132">
        <f>SUM(D$13:D33)</f>
        <v>10</v>
      </c>
      <c r="H34" s="131">
        <f t="shared" si="8"/>
        <v>0</v>
      </c>
      <c r="I34" s="133"/>
      <c r="J34" s="134">
        <f>SUMPRODUCT(--(SUM(I$14:I34)&gt;G$14:G34),SUM(I$14:I34)-G$14:G34,H$14:H34)-SUM(J$13:J33)</f>
        <v>0</v>
      </c>
      <c r="K34" s="131">
        <f t="shared" si="9"/>
        <v>0</v>
      </c>
      <c r="L34" s="132">
        <f t="shared" ref="L34:M44" si="10">D34-I34</f>
        <v>0</v>
      </c>
      <c r="M34" s="135">
        <f t="shared" si="10"/>
        <v>0</v>
      </c>
      <c r="N34" s="131">
        <f t="shared" si="5"/>
        <v>0</v>
      </c>
      <c r="O34" s="83"/>
      <c r="P34" s="83"/>
      <c r="Q34" s="83"/>
      <c r="R34" s="83"/>
      <c r="S34" s="83"/>
      <c r="T34" s="83"/>
      <c r="U34" s="84"/>
    </row>
    <row r="35" spans="2:21" x14ac:dyDescent="0.25">
      <c r="B35" s="83"/>
      <c r="C35" s="128">
        <f t="shared" si="6"/>
        <v>42084</v>
      </c>
      <c r="D35" s="129">
        <v>0</v>
      </c>
      <c r="E35" s="130">
        <v>0</v>
      </c>
      <c r="F35" s="131">
        <f t="shared" si="7"/>
        <v>0</v>
      </c>
      <c r="G35" s="132">
        <f>SUM(D$13:D34)</f>
        <v>10</v>
      </c>
      <c r="H35" s="131">
        <f t="shared" si="8"/>
        <v>0</v>
      </c>
      <c r="I35" s="133"/>
      <c r="J35" s="134">
        <f>SUMPRODUCT(--(SUM(I$14:I35)&gt;G$14:G35),SUM(I$14:I35)-G$14:G35,H$14:H35)-SUM(J$13:J34)</f>
        <v>0</v>
      </c>
      <c r="K35" s="131">
        <f t="shared" si="9"/>
        <v>0</v>
      </c>
      <c r="L35" s="132">
        <f t="shared" si="10"/>
        <v>0</v>
      </c>
      <c r="M35" s="135">
        <f t="shared" si="10"/>
        <v>0</v>
      </c>
      <c r="N35" s="131">
        <f t="shared" si="5"/>
        <v>0</v>
      </c>
      <c r="O35" s="83"/>
      <c r="P35" s="83"/>
      <c r="Q35" s="83"/>
      <c r="R35" s="83"/>
      <c r="S35" s="83"/>
      <c r="T35" s="83"/>
      <c r="U35" s="84"/>
    </row>
    <row r="36" spans="2:21" x14ac:dyDescent="0.25">
      <c r="B36" s="83"/>
      <c r="C36" s="128">
        <f t="shared" si="6"/>
        <v>42085</v>
      </c>
      <c r="D36" s="129">
        <v>0</v>
      </c>
      <c r="E36" s="130">
        <v>0</v>
      </c>
      <c r="F36" s="131">
        <f t="shared" si="7"/>
        <v>0</v>
      </c>
      <c r="G36" s="132">
        <f>SUM(D$13:D35)</f>
        <v>10</v>
      </c>
      <c r="H36" s="131">
        <f t="shared" si="8"/>
        <v>0</v>
      </c>
      <c r="I36" s="133"/>
      <c r="J36" s="134">
        <f>SUMPRODUCT(--(SUM(I$14:I36)&gt;G$14:G36),SUM(I$14:I36)-G$14:G36,H$14:H36)-SUM(J$13:J35)</f>
        <v>0</v>
      </c>
      <c r="K36" s="131">
        <f t="shared" si="9"/>
        <v>0</v>
      </c>
      <c r="L36" s="132">
        <f t="shared" si="10"/>
        <v>0</v>
      </c>
      <c r="M36" s="135">
        <f t="shared" si="10"/>
        <v>0</v>
      </c>
      <c r="N36" s="131">
        <f t="shared" si="5"/>
        <v>0</v>
      </c>
      <c r="O36" s="83"/>
      <c r="P36" s="83"/>
      <c r="Q36" s="83"/>
      <c r="R36" s="83"/>
      <c r="S36" s="83"/>
      <c r="T36" s="83"/>
      <c r="U36" s="84"/>
    </row>
    <row r="37" spans="2:21" x14ac:dyDescent="0.25">
      <c r="B37" s="83"/>
      <c r="C37" s="128">
        <f t="shared" si="6"/>
        <v>42086</v>
      </c>
      <c r="D37" s="129">
        <v>0</v>
      </c>
      <c r="E37" s="130">
        <v>0</v>
      </c>
      <c r="F37" s="131">
        <f t="shared" si="7"/>
        <v>0</v>
      </c>
      <c r="G37" s="132">
        <f>SUM(D$13:D36)</f>
        <v>10</v>
      </c>
      <c r="H37" s="131">
        <f t="shared" si="8"/>
        <v>0</v>
      </c>
      <c r="I37" s="133"/>
      <c r="J37" s="134">
        <f>SUMPRODUCT(--(SUM(I$14:I37)&gt;G$14:G37),SUM(I$14:I37)-G$14:G37,H$14:H37)-SUM(J$13:J36)</f>
        <v>0</v>
      </c>
      <c r="K37" s="131">
        <f t="shared" si="9"/>
        <v>0</v>
      </c>
      <c r="L37" s="132">
        <f t="shared" si="10"/>
        <v>0</v>
      </c>
      <c r="M37" s="135">
        <f t="shared" si="10"/>
        <v>0</v>
      </c>
      <c r="N37" s="131">
        <f t="shared" si="5"/>
        <v>0</v>
      </c>
      <c r="O37" s="83"/>
      <c r="P37" s="83"/>
      <c r="Q37" s="83"/>
      <c r="R37" s="83"/>
      <c r="S37" s="83"/>
      <c r="T37" s="83"/>
      <c r="U37" s="84"/>
    </row>
    <row r="38" spans="2:21" x14ac:dyDescent="0.25">
      <c r="B38" s="83"/>
      <c r="C38" s="128">
        <f t="shared" si="6"/>
        <v>42087</v>
      </c>
      <c r="D38" s="129">
        <v>0</v>
      </c>
      <c r="E38" s="130">
        <v>0</v>
      </c>
      <c r="F38" s="131">
        <f t="shared" si="7"/>
        <v>0</v>
      </c>
      <c r="G38" s="132">
        <f>SUM(D$13:D37)</f>
        <v>10</v>
      </c>
      <c r="H38" s="131">
        <f t="shared" si="8"/>
        <v>0</v>
      </c>
      <c r="I38" s="133"/>
      <c r="J38" s="134">
        <f>SUMPRODUCT(--(SUM(I$14:I38)&gt;G$14:G38),SUM(I$14:I38)-G$14:G38,H$14:H38)-SUM(J$13:J37)</f>
        <v>0</v>
      </c>
      <c r="K38" s="131">
        <f t="shared" si="9"/>
        <v>0</v>
      </c>
      <c r="L38" s="132">
        <f t="shared" si="10"/>
        <v>0</v>
      </c>
      <c r="M38" s="135">
        <f t="shared" si="10"/>
        <v>0</v>
      </c>
      <c r="N38" s="131">
        <f t="shared" si="5"/>
        <v>0</v>
      </c>
      <c r="O38" s="83"/>
      <c r="P38" s="83"/>
      <c r="Q38" s="83"/>
      <c r="R38" s="83"/>
      <c r="S38" s="83"/>
      <c r="T38" s="83"/>
      <c r="U38" s="84"/>
    </row>
    <row r="39" spans="2:21" x14ac:dyDescent="0.25">
      <c r="B39" s="83"/>
      <c r="C39" s="128">
        <f t="shared" si="6"/>
        <v>42088</v>
      </c>
      <c r="D39" s="129">
        <v>0</v>
      </c>
      <c r="E39" s="130">
        <v>0</v>
      </c>
      <c r="F39" s="131">
        <f t="shared" si="7"/>
        <v>0</v>
      </c>
      <c r="G39" s="132">
        <f>SUM(D$13:D38)</f>
        <v>10</v>
      </c>
      <c r="H39" s="131">
        <f t="shared" si="8"/>
        <v>0</v>
      </c>
      <c r="I39" s="133"/>
      <c r="J39" s="134">
        <f>SUMPRODUCT(--(SUM(I$14:I39)&gt;G$14:G39),SUM(I$14:I39)-G$14:G39,H$14:H39)-SUM(J$13:J38)</f>
        <v>0</v>
      </c>
      <c r="K39" s="131">
        <f t="shared" si="9"/>
        <v>0</v>
      </c>
      <c r="L39" s="132">
        <f t="shared" si="10"/>
        <v>0</v>
      </c>
      <c r="M39" s="135">
        <f t="shared" si="10"/>
        <v>0</v>
      </c>
      <c r="N39" s="131">
        <f t="shared" si="5"/>
        <v>0</v>
      </c>
      <c r="O39" s="83"/>
      <c r="P39" s="83"/>
      <c r="Q39" s="83"/>
      <c r="R39" s="83"/>
      <c r="S39" s="83"/>
      <c r="T39" s="83"/>
      <c r="U39" s="84"/>
    </row>
    <row r="40" spans="2:21" x14ac:dyDescent="0.25">
      <c r="B40" s="83"/>
      <c r="C40" s="128">
        <f t="shared" si="6"/>
        <v>42089</v>
      </c>
      <c r="D40" s="129">
        <v>0</v>
      </c>
      <c r="E40" s="130">
        <v>0</v>
      </c>
      <c r="F40" s="131">
        <f t="shared" si="7"/>
        <v>0</v>
      </c>
      <c r="G40" s="132">
        <f>SUM(D$13:D39)</f>
        <v>10</v>
      </c>
      <c r="H40" s="131">
        <f t="shared" si="8"/>
        <v>0</v>
      </c>
      <c r="I40" s="133"/>
      <c r="J40" s="134">
        <f>SUMPRODUCT(--(SUM(I$14:I40)&gt;G$14:G40),SUM(I$14:I40)-G$14:G40,H$14:H40)-SUM(J$13:J39)</f>
        <v>0</v>
      </c>
      <c r="K40" s="131">
        <f t="shared" si="9"/>
        <v>0</v>
      </c>
      <c r="L40" s="132">
        <f t="shared" si="10"/>
        <v>0</v>
      </c>
      <c r="M40" s="135">
        <f t="shared" si="10"/>
        <v>0</v>
      </c>
      <c r="N40" s="131">
        <f t="shared" si="5"/>
        <v>0</v>
      </c>
      <c r="O40" s="83"/>
      <c r="P40" s="83"/>
      <c r="Q40" s="83"/>
      <c r="R40" s="83"/>
      <c r="S40" s="83"/>
      <c r="T40" s="83"/>
      <c r="U40" s="84"/>
    </row>
    <row r="41" spans="2:21" x14ac:dyDescent="0.25">
      <c r="B41" s="83"/>
      <c r="C41" s="128">
        <f t="shared" si="6"/>
        <v>42090</v>
      </c>
      <c r="D41" s="129">
        <v>0</v>
      </c>
      <c r="E41" s="130">
        <v>0</v>
      </c>
      <c r="F41" s="131">
        <f t="shared" si="7"/>
        <v>0</v>
      </c>
      <c r="G41" s="132">
        <f>SUM(D$13:D40)</f>
        <v>10</v>
      </c>
      <c r="H41" s="131">
        <f t="shared" si="8"/>
        <v>0</v>
      </c>
      <c r="I41" s="133"/>
      <c r="J41" s="134">
        <f>SUMPRODUCT(--(SUM(I$14:I41)&gt;G$14:G41),SUM(I$14:I41)-G$14:G41,H$14:H41)-SUM(J$13:J40)</f>
        <v>0</v>
      </c>
      <c r="K41" s="131">
        <f t="shared" si="9"/>
        <v>0</v>
      </c>
      <c r="L41" s="132">
        <f t="shared" si="10"/>
        <v>0</v>
      </c>
      <c r="M41" s="135">
        <f t="shared" si="10"/>
        <v>0</v>
      </c>
      <c r="N41" s="131">
        <f t="shared" si="5"/>
        <v>0</v>
      </c>
      <c r="O41" s="83"/>
      <c r="P41" s="83"/>
      <c r="Q41" s="83"/>
      <c r="R41" s="83"/>
      <c r="S41" s="83"/>
      <c r="T41" s="83"/>
      <c r="U41" s="84"/>
    </row>
    <row r="42" spans="2:21" x14ac:dyDescent="0.25">
      <c r="B42" s="83"/>
      <c r="C42" s="128">
        <f t="shared" si="6"/>
        <v>42091</v>
      </c>
      <c r="D42" s="129">
        <v>0</v>
      </c>
      <c r="E42" s="130">
        <v>0</v>
      </c>
      <c r="F42" s="131">
        <f t="shared" si="7"/>
        <v>0</v>
      </c>
      <c r="G42" s="132">
        <f>SUM(D$13:D41)</f>
        <v>10</v>
      </c>
      <c r="H42" s="131">
        <f t="shared" si="8"/>
        <v>0</v>
      </c>
      <c r="I42" s="133"/>
      <c r="J42" s="134">
        <f>SUMPRODUCT(--(SUM(I$14:I42)&gt;G$14:G42),SUM(I$14:I42)-G$14:G42,H$14:H42)-SUM(J$13:J41)</f>
        <v>0</v>
      </c>
      <c r="K42" s="131">
        <f t="shared" si="9"/>
        <v>0</v>
      </c>
      <c r="L42" s="132">
        <f t="shared" si="10"/>
        <v>0</v>
      </c>
      <c r="M42" s="135">
        <f t="shared" si="10"/>
        <v>0</v>
      </c>
      <c r="N42" s="131">
        <f t="shared" si="5"/>
        <v>0</v>
      </c>
      <c r="O42" s="83"/>
      <c r="P42" s="83"/>
      <c r="Q42" s="83"/>
      <c r="R42" s="83"/>
      <c r="S42" s="83"/>
      <c r="T42" s="83"/>
      <c r="U42" s="84"/>
    </row>
    <row r="43" spans="2:21" x14ac:dyDescent="0.25">
      <c r="B43" s="83"/>
      <c r="C43" s="128">
        <f t="shared" si="6"/>
        <v>42092</v>
      </c>
      <c r="D43" s="129">
        <v>0</v>
      </c>
      <c r="E43" s="130">
        <v>0</v>
      </c>
      <c r="F43" s="131">
        <f t="shared" si="7"/>
        <v>0</v>
      </c>
      <c r="G43" s="132">
        <f>SUM(D$13:D42)</f>
        <v>10</v>
      </c>
      <c r="H43" s="131">
        <f t="shared" si="8"/>
        <v>0</v>
      </c>
      <c r="I43" s="133"/>
      <c r="J43" s="134">
        <f>SUMPRODUCT(--(SUM(I$14:I43)&gt;G$14:G43),SUM(I$14:I43)-G$14:G43,H$14:H43)-SUM(J$13:J42)</f>
        <v>0</v>
      </c>
      <c r="K43" s="131">
        <f t="shared" si="9"/>
        <v>0</v>
      </c>
      <c r="L43" s="132">
        <f t="shared" si="10"/>
        <v>0</v>
      </c>
      <c r="M43" s="135">
        <f t="shared" si="10"/>
        <v>0</v>
      </c>
      <c r="N43" s="131">
        <f t="shared" si="5"/>
        <v>0</v>
      </c>
      <c r="O43" s="83"/>
      <c r="P43" s="83"/>
      <c r="Q43" s="83"/>
      <c r="R43" s="83"/>
      <c r="S43" s="83"/>
      <c r="T43" s="83"/>
      <c r="U43" s="84"/>
    </row>
    <row r="44" spans="2:21" x14ac:dyDescent="0.25">
      <c r="B44" s="83"/>
      <c r="C44" s="128">
        <f t="shared" si="6"/>
        <v>42093</v>
      </c>
      <c r="D44" s="129">
        <v>0</v>
      </c>
      <c r="E44" s="130">
        <v>0</v>
      </c>
      <c r="F44" s="131">
        <f t="shared" si="7"/>
        <v>0</v>
      </c>
      <c r="G44" s="132">
        <f>SUM(D$13:D43)</f>
        <v>10</v>
      </c>
      <c r="H44" s="131">
        <f t="shared" si="8"/>
        <v>0</v>
      </c>
      <c r="I44" s="133"/>
      <c r="J44" s="134">
        <f>SUMPRODUCT(--(SUM(I$14:I44)&gt;G$14:G44),SUM(I$14:I44)-G$14:G44,H$14:H44)-SUM(J$13:J43)</f>
        <v>0</v>
      </c>
      <c r="K44" s="131">
        <f t="shared" si="9"/>
        <v>0</v>
      </c>
      <c r="L44" s="132">
        <f t="shared" si="10"/>
        <v>0</v>
      </c>
      <c r="M44" s="135">
        <f t="shared" si="10"/>
        <v>0</v>
      </c>
      <c r="N44" s="131">
        <f t="shared" si="5"/>
        <v>0</v>
      </c>
      <c r="O44" s="83"/>
      <c r="P44" s="83"/>
      <c r="Q44" s="83"/>
      <c r="R44" s="83"/>
      <c r="S44" s="83"/>
      <c r="T44" s="83"/>
      <c r="U44" s="84"/>
    </row>
    <row r="45" spans="2:21" x14ac:dyDescent="0.25">
      <c r="B45" s="83"/>
      <c r="C45" s="128">
        <f t="shared" si="6"/>
        <v>42094</v>
      </c>
      <c r="D45" s="129">
        <v>0</v>
      </c>
      <c r="E45" s="130">
        <v>0</v>
      </c>
      <c r="F45" s="131">
        <f t="shared" si="7"/>
        <v>0</v>
      </c>
      <c r="G45" s="132">
        <f>SUM(D$13:D44)</f>
        <v>10</v>
      </c>
      <c r="H45" s="131">
        <f t="shared" si="8"/>
        <v>0</v>
      </c>
      <c r="I45" s="133"/>
      <c r="J45" s="134">
        <f>SUMPRODUCT(--(SUM(I$14:I45)&gt;G$14:G45),SUM(I$14:I45)-G$14:G45,H$14:H45)-SUM(J$13:J44)</f>
        <v>0</v>
      </c>
      <c r="K45" s="131">
        <f t="shared" si="9"/>
        <v>0</v>
      </c>
      <c r="L45" s="132">
        <f>D45-I45</f>
        <v>0</v>
      </c>
      <c r="M45" s="135">
        <f>E45-J45</f>
        <v>0</v>
      </c>
      <c r="N45" s="131">
        <f t="shared" si="5"/>
        <v>0</v>
      </c>
      <c r="O45" s="83"/>
      <c r="P45" s="83"/>
      <c r="Q45" s="83"/>
      <c r="R45" s="83"/>
      <c r="S45" s="83"/>
      <c r="T45" s="83"/>
      <c r="U45" s="84"/>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B047F-FA63-41F6-8DF7-6CA23FA86317}">
  <sheetPr>
    <pageSetUpPr fitToPage="1"/>
  </sheetPr>
  <dimension ref="A1:AT49"/>
  <sheetViews>
    <sheetView zoomScale="90" zoomScaleNormal="90" workbookViewId="0">
      <pane ySplit="18" topLeftCell="A19" activePane="bottomLeft" state="frozen"/>
      <selection pane="bottomLeft" activeCell="E39" sqref="E39"/>
    </sheetView>
  </sheetViews>
  <sheetFormatPr defaultColWidth="8.875" defaultRowHeight="15" outlineLevelRow="1" outlineLevelCol="1" x14ac:dyDescent="0.25"/>
  <cols>
    <col min="1" max="1" width="1.375" style="136" customWidth="1"/>
    <col min="2" max="2" width="7.625" style="136" customWidth="1"/>
    <col min="3" max="3" width="5" style="136" bestFit="1" customWidth="1"/>
    <col min="4" max="4" width="6.25" style="136" bestFit="1" customWidth="1"/>
    <col min="5" max="11" width="9.125" style="136" customWidth="1"/>
    <col min="12" max="14" width="9.125" style="85" customWidth="1"/>
    <col min="15" max="15" width="1.625" style="85" customWidth="1"/>
    <col min="16" max="18" width="12.375" style="85" hidden="1" customWidth="1" outlineLevel="1"/>
    <col min="19" max="19" width="7.125" style="85" hidden="1" customWidth="1" outlineLevel="1"/>
    <col min="20" max="20" width="12.375" style="85" hidden="1" customWidth="1" outlineLevel="1"/>
    <col min="21" max="21" width="2" style="85" customWidth="1" collapsed="1"/>
    <col min="22" max="22" width="6.25" style="85" bestFit="1" customWidth="1"/>
    <col min="23" max="23" width="9.375" style="85" bestFit="1" customWidth="1"/>
    <col min="24" max="24" width="7" style="85" bestFit="1" customWidth="1"/>
    <col min="25" max="25" width="9.125" style="85" customWidth="1"/>
    <col min="26" max="26" width="6.25" style="85" bestFit="1" customWidth="1"/>
    <col min="27" max="27" width="9.375" style="85" bestFit="1" customWidth="1"/>
    <col min="28" max="28" width="7" style="85" bestFit="1" customWidth="1"/>
    <col min="29" max="29" width="9.125" style="85" customWidth="1"/>
    <col min="30" max="30" width="6.625" style="85" bestFit="1" customWidth="1"/>
    <col min="31" max="31" width="9.375" style="85" bestFit="1" customWidth="1"/>
    <col min="32" max="32" width="7" style="85" bestFit="1" customWidth="1"/>
    <col min="33" max="33" width="9.125" style="85" customWidth="1"/>
    <col min="34" max="36" width="8.875" style="85" customWidth="1"/>
    <col min="37" max="16384" width="8.875" style="85"/>
  </cols>
  <sheetData>
    <row r="1" spans="1:37" ht="23.25" customHeight="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row>
    <row r="2" spans="1:37" ht="26.25" x14ac:dyDescent="0.4">
      <c r="A2" s="83"/>
      <c r="B2" s="83"/>
      <c r="C2" s="83"/>
      <c r="D2" s="86" t="s">
        <v>442</v>
      </c>
      <c r="E2" s="87"/>
      <c r="F2" s="87"/>
      <c r="G2" s="87"/>
      <c r="H2" s="87"/>
      <c r="I2" s="87"/>
      <c r="J2" s="87"/>
      <c r="K2" s="87"/>
      <c r="L2" s="87"/>
      <c r="M2" s="87"/>
      <c r="N2" s="87"/>
      <c r="O2" s="83"/>
      <c r="P2" s="83"/>
      <c r="Q2" s="83"/>
      <c r="R2" s="83"/>
      <c r="S2" s="83"/>
      <c r="T2" s="83"/>
      <c r="U2" s="83"/>
      <c r="V2" s="137"/>
      <c r="W2" s="137"/>
      <c r="X2" s="137"/>
      <c r="Y2" s="137"/>
      <c r="Z2" s="83"/>
      <c r="AA2" s="83"/>
      <c r="AB2" s="83"/>
      <c r="AC2" s="83"/>
      <c r="AD2" s="83"/>
      <c r="AE2" s="83"/>
      <c r="AF2" s="83"/>
      <c r="AG2" s="83"/>
      <c r="AH2" s="83"/>
      <c r="AI2" s="83"/>
      <c r="AJ2" s="83"/>
      <c r="AK2" s="83"/>
    </row>
    <row r="3" spans="1:37" ht="14.1" customHeight="1" x14ac:dyDescent="0.25">
      <c r="A3" s="83"/>
      <c r="B3" s="83"/>
      <c r="C3" s="83"/>
      <c r="D3" s="83"/>
      <c r="E3" s="83"/>
      <c r="F3" s="83"/>
      <c r="G3" s="83"/>
      <c r="H3" s="83"/>
      <c r="I3" s="83"/>
      <c r="J3" s="83"/>
      <c r="K3" s="83"/>
      <c r="L3" s="83"/>
      <c r="M3" s="83"/>
      <c r="N3" s="83"/>
      <c r="O3" s="83"/>
      <c r="P3" s="83"/>
      <c r="Q3" s="83"/>
      <c r="R3" s="83"/>
      <c r="S3" s="83"/>
      <c r="T3" s="83"/>
      <c r="U3" s="83"/>
      <c r="V3" s="137"/>
      <c r="W3" s="137"/>
      <c r="X3" s="137"/>
      <c r="Y3" s="137"/>
      <c r="Z3" s="83"/>
      <c r="AA3" s="83"/>
      <c r="AB3" s="83"/>
      <c r="AC3" s="83"/>
      <c r="AD3" s="83"/>
      <c r="AE3" s="83"/>
      <c r="AF3" s="83"/>
      <c r="AG3" s="83"/>
      <c r="AH3" s="83"/>
      <c r="AI3" s="83"/>
      <c r="AJ3" s="83"/>
      <c r="AK3" s="83"/>
    </row>
    <row r="4" spans="1:37" x14ac:dyDescent="0.25">
      <c r="A4" s="83"/>
      <c r="B4" s="83"/>
      <c r="C4" s="83"/>
      <c r="D4" s="83"/>
      <c r="E4" s="83"/>
      <c r="F4" s="83"/>
      <c r="G4" s="83"/>
      <c r="H4" s="138"/>
      <c r="I4" s="138"/>
      <c r="J4" s="138"/>
      <c r="K4" s="138"/>
      <c r="L4" s="83"/>
      <c r="M4" s="83"/>
      <c r="N4" s="83"/>
      <c r="O4" s="83"/>
      <c r="P4" s="83"/>
      <c r="Q4" s="83"/>
      <c r="R4" s="83"/>
      <c r="S4" s="83"/>
      <c r="T4" s="83"/>
      <c r="U4" s="83"/>
      <c r="V4" s="137"/>
      <c r="W4" s="137"/>
      <c r="X4" s="137"/>
      <c r="Y4" s="137"/>
      <c r="Z4" s="83"/>
      <c r="AA4" s="83"/>
      <c r="AB4" s="83"/>
      <c r="AC4" s="83"/>
      <c r="AD4" s="83"/>
      <c r="AE4" s="83"/>
      <c r="AF4" s="83"/>
      <c r="AG4" s="83"/>
      <c r="AH4" s="83"/>
      <c r="AI4" s="83"/>
      <c r="AJ4" s="83"/>
      <c r="AK4" s="83"/>
    </row>
    <row r="5" spans="1:37" x14ac:dyDescent="0.25">
      <c r="A5" s="83"/>
      <c r="B5" s="83"/>
      <c r="C5" s="83"/>
      <c r="D5" s="83"/>
      <c r="E5" s="101" t="s">
        <v>431</v>
      </c>
      <c r="F5" s="102"/>
      <c r="G5" s="103"/>
      <c r="H5" s="102" t="s">
        <v>432</v>
      </c>
      <c r="I5" s="102"/>
      <c r="J5" s="102"/>
      <c r="K5" s="103"/>
      <c r="L5" s="101" t="s">
        <v>433</v>
      </c>
      <c r="M5" s="102"/>
      <c r="N5" s="103"/>
      <c r="O5" s="83"/>
      <c r="P5" s="83"/>
      <c r="Q5" s="83"/>
      <c r="R5" s="83"/>
      <c r="S5" s="83"/>
      <c r="T5" s="83"/>
      <c r="U5" s="83"/>
      <c r="V5" s="137"/>
      <c r="W5" s="137"/>
      <c r="X5" s="137"/>
      <c r="Y5" s="137"/>
      <c r="Z5" s="83"/>
      <c r="AA5" s="83"/>
      <c r="AB5" s="83"/>
      <c r="AC5" s="83"/>
      <c r="AD5" s="83"/>
      <c r="AE5" s="83"/>
      <c r="AF5" s="83"/>
      <c r="AG5" s="83"/>
      <c r="AH5" s="83"/>
      <c r="AI5" s="83"/>
      <c r="AJ5" s="83"/>
      <c r="AK5" s="83"/>
    </row>
    <row r="6" spans="1:37" x14ac:dyDescent="0.25">
      <c r="A6" s="83"/>
      <c r="B6" s="83"/>
      <c r="C6" s="83"/>
      <c r="D6" s="139" t="s">
        <v>443</v>
      </c>
      <c r="E6" s="88" t="s">
        <v>427</v>
      </c>
      <c r="F6" s="89" t="s">
        <v>428</v>
      </c>
      <c r="G6" s="90" t="s">
        <v>429</v>
      </c>
      <c r="H6" s="88" t="s">
        <v>443</v>
      </c>
      <c r="I6" s="89" t="s">
        <v>427</v>
      </c>
      <c r="J6" s="89" t="s">
        <v>428</v>
      </c>
      <c r="K6" s="90" t="s">
        <v>429</v>
      </c>
      <c r="L6" s="89" t="s">
        <v>427</v>
      </c>
      <c r="M6" s="89" t="s">
        <v>428</v>
      </c>
      <c r="N6" s="90" t="s">
        <v>429</v>
      </c>
      <c r="O6" s="83"/>
      <c r="P6" s="83"/>
      <c r="Q6" s="83"/>
      <c r="R6" s="83"/>
      <c r="S6" s="83"/>
      <c r="T6" s="83"/>
      <c r="U6" s="83"/>
      <c r="V6" s="137"/>
      <c r="W6" s="137"/>
      <c r="X6" s="137"/>
      <c r="Y6" s="137"/>
      <c r="Z6" s="83"/>
      <c r="AA6" s="83"/>
      <c r="AB6" s="83"/>
      <c r="AC6" s="83"/>
      <c r="AD6" s="83"/>
      <c r="AE6" s="83"/>
      <c r="AF6" s="83"/>
      <c r="AG6" s="83"/>
      <c r="AH6" s="83"/>
      <c r="AI6" s="83"/>
      <c r="AJ6" s="83"/>
      <c r="AK6" s="83"/>
    </row>
    <row r="7" spans="1:37" x14ac:dyDescent="0.25">
      <c r="A7" s="83"/>
      <c r="B7" s="83"/>
      <c r="C7" s="83"/>
      <c r="D7" s="140" t="s">
        <v>444</v>
      </c>
      <c r="E7" s="141">
        <f t="shared" ref="E7:F10" si="0">SUMIF($D$19:$D$41,$D7,E$19:E$41)</f>
        <v>45</v>
      </c>
      <c r="F7" s="142">
        <f t="shared" si="0"/>
        <v>286</v>
      </c>
      <c r="G7" s="143">
        <f>IFERROR(F7/E7,0)</f>
        <v>6.3555555555555552</v>
      </c>
      <c r="H7" s="144" t="str">
        <f>D7</f>
        <v>A</v>
      </c>
      <c r="I7" s="145">
        <f t="shared" ref="I7:J10" si="1">SUMIF($H$19:$H$41,$D7,I$19:I$41)</f>
        <v>26</v>
      </c>
      <c r="J7" s="142">
        <f t="shared" ca="1" si="1"/>
        <v>271.33333333333331</v>
      </c>
      <c r="K7" s="143">
        <f ca="1">IFERROR(J7/I7,0)</f>
        <v>10.435897435897434</v>
      </c>
      <c r="L7" s="145">
        <f t="shared" ref="L7:M10" si="2">E7-I7</f>
        <v>19</v>
      </c>
      <c r="M7" s="142">
        <f t="shared" ca="1" si="2"/>
        <v>14.666666666666686</v>
      </c>
      <c r="N7" s="143">
        <f ca="1">IFERROR(M7/L7,0)</f>
        <v>0.77192982456140447</v>
      </c>
      <c r="O7" s="83"/>
      <c r="P7" s="83"/>
      <c r="Q7" s="83"/>
      <c r="R7" s="83"/>
      <c r="S7" s="83"/>
      <c r="T7" s="83"/>
      <c r="U7" s="83"/>
      <c r="V7" s="137"/>
      <c r="W7" s="137"/>
      <c r="X7" s="137"/>
      <c r="Y7" s="137"/>
      <c r="Z7" s="83"/>
      <c r="AA7" s="83"/>
      <c r="AB7" s="83"/>
      <c r="AC7" s="83"/>
      <c r="AD7" s="83"/>
      <c r="AE7" s="83"/>
      <c r="AF7" s="83"/>
      <c r="AG7" s="83"/>
      <c r="AH7" s="83"/>
      <c r="AI7" s="83"/>
      <c r="AJ7" s="83"/>
      <c r="AK7" s="83"/>
    </row>
    <row r="8" spans="1:37" x14ac:dyDescent="0.25">
      <c r="A8" s="83"/>
      <c r="B8" s="83"/>
      <c r="C8" s="83"/>
      <c r="D8" s="146" t="s">
        <v>445</v>
      </c>
      <c r="E8" s="147">
        <f t="shared" si="0"/>
        <v>14</v>
      </c>
      <c r="F8" s="148">
        <f t="shared" si="0"/>
        <v>21</v>
      </c>
      <c r="G8" s="149">
        <f>IFERROR(F8/E8,0)</f>
        <v>1.5</v>
      </c>
      <c r="H8" s="150" t="str">
        <f>D8</f>
        <v>B</v>
      </c>
      <c r="I8" s="151">
        <f t="shared" si="1"/>
        <v>12</v>
      </c>
      <c r="J8" s="148">
        <f t="shared" ca="1" si="1"/>
        <v>20</v>
      </c>
      <c r="K8" s="149">
        <f ca="1">IFERROR(J8/I8,0)</f>
        <v>1.6666666666666667</v>
      </c>
      <c r="L8" s="151">
        <f t="shared" si="2"/>
        <v>2</v>
      </c>
      <c r="M8" s="148">
        <f t="shared" ca="1" si="2"/>
        <v>1</v>
      </c>
      <c r="N8" s="149">
        <f ca="1">IFERROR(M8/L8,0)</f>
        <v>0.5</v>
      </c>
      <c r="O8" s="83"/>
      <c r="P8" s="83"/>
      <c r="Q8" s="83"/>
      <c r="R8" s="83"/>
      <c r="S8" s="83"/>
      <c r="T8" s="83"/>
      <c r="U8" s="83"/>
      <c r="V8" s="137"/>
      <c r="W8" s="137"/>
      <c r="X8" s="137"/>
      <c r="Y8" s="137"/>
      <c r="Z8" s="83"/>
      <c r="AA8" s="83"/>
      <c r="AB8" s="83"/>
      <c r="AC8" s="83"/>
      <c r="AD8" s="83"/>
      <c r="AE8" s="83"/>
      <c r="AF8" s="83"/>
      <c r="AG8" s="83"/>
      <c r="AH8" s="83"/>
      <c r="AI8" s="83"/>
      <c r="AJ8" s="83"/>
      <c r="AK8" s="83"/>
    </row>
    <row r="9" spans="1:37" x14ac:dyDescent="0.25">
      <c r="A9" s="83"/>
      <c r="B9" s="83" t="s">
        <v>446</v>
      </c>
      <c r="C9" s="83"/>
      <c r="D9" s="146" t="s">
        <v>447</v>
      </c>
      <c r="E9" s="147">
        <f t="shared" si="0"/>
        <v>44</v>
      </c>
      <c r="F9" s="148">
        <f t="shared" si="0"/>
        <v>340</v>
      </c>
      <c r="G9" s="149">
        <f>IFERROR(F9/E9,0)</f>
        <v>7.7272727272727275</v>
      </c>
      <c r="H9" s="150" t="str">
        <f>D9</f>
        <v>X</v>
      </c>
      <c r="I9" s="151">
        <f t="shared" si="1"/>
        <v>36</v>
      </c>
      <c r="J9" s="148">
        <f t="shared" ca="1" si="1"/>
        <v>302.66666666666669</v>
      </c>
      <c r="K9" s="149">
        <f ca="1">IFERROR(J9/I9,0)</f>
        <v>8.4074074074074083</v>
      </c>
      <c r="L9" s="151">
        <f t="shared" si="2"/>
        <v>8</v>
      </c>
      <c r="M9" s="148">
        <f t="shared" ca="1" si="2"/>
        <v>37.333333333333314</v>
      </c>
      <c r="N9" s="149">
        <f ca="1">IFERROR(M9/L9,0)</f>
        <v>4.6666666666666643</v>
      </c>
      <c r="O9" s="83"/>
      <c r="P9" s="83"/>
      <c r="Q9" s="83"/>
      <c r="R9" s="83"/>
      <c r="S9" s="83"/>
      <c r="T9" s="83"/>
      <c r="U9" s="83"/>
      <c r="V9" s="137"/>
      <c r="W9" s="137"/>
      <c r="X9" s="137"/>
      <c r="Y9" s="137"/>
      <c r="Z9" s="83"/>
      <c r="AA9" s="83"/>
      <c r="AB9" s="83"/>
      <c r="AC9" s="83"/>
      <c r="AD9" s="83"/>
      <c r="AE9" s="83"/>
      <c r="AF9" s="83"/>
      <c r="AG9" s="83"/>
      <c r="AH9" s="83"/>
      <c r="AI9" s="83"/>
      <c r="AJ9" s="83"/>
      <c r="AK9" s="83"/>
    </row>
    <row r="10" spans="1:37" x14ac:dyDescent="0.25">
      <c r="A10" s="83"/>
      <c r="B10" s="83"/>
      <c r="C10" s="83"/>
      <c r="D10" s="152" t="s">
        <v>448</v>
      </c>
      <c r="E10" s="153">
        <f t="shared" si="0"/>
        <v>23</v>
      </c>
      <c r="F10" s="154">
        <f t="shared" si="0"/>
        <v>282</v>
      </c>
      <c r="G10" s="155">
        <f>IFERROR(F10/E10,0)</f>
        <v>12.260869565217391</v>
      </c>
      <c r="H10" s="156" t="str">
        <f>D10</f>
        <v>C</v>
      </c>
      <c r="I10" s="157">
        <f t="shared" si="1"/>
        <v>21</v>
      </c>
      <c r="J10" s="154">
        <f t="shared" ca="1" si="1"/>
        <v>262.75</v>
      </c>
      <c r="K10" s="155">
        <f ca="1">IFERROR(J10/I10,0)</f>
        <v>12.511904761904763</v>
      </c>
      <c r="L10" s="157">
        <f t="shared" si="2"/>
        <v>2</v>
      </c>
      <c r="M10" s="154">
        <f t="shared" ca="1" si="2"/>
        <v>19.25</v>
      </c>
      <c r="N10" s="155">
        <f ca="1">IFERROR(M10/L10,0)</f>
        <v>9.625</v>
      </c>
      <c r="O10" s="83"/>
      <c r="P10" s="83"/>
      <c r="Q10" s="83"/>
      <c r="R10" s="83"/>
      <c r="S10" s="83"/>
      <c r="T10" s="83"/>
      <c r="U10" s="83"/>
      <c r="V10" s="137"/>
      <c r="W10" s="137"/>
      <c r="X10" s="137"/>
      <c r="Y10" s="137"/>
      <c r="Z10" s="83"/>
      <c r="AA10" s="83"/>
      <c r="AB10" s="83"/>
      <c r="AC10" s="83"/>
      <c r="AD10" s="83"/>
      <c r="AE10" s="83"/>
      <c r="AF10" s="83"/>
      <c r="AG10" s="83"/>
      <c r="AH10" s="83"/>
      <c r="AI10" s="83"/>
      <c r="AJ10" s="83"/>
      <c r="AK10" s="83"/>
    </row>
    <row r="11" spans="1:37" x14ac:dyDescent="0.25">
      <c r="A11" s="83"/>
      <c r="B11" s="83"/>
      <c r="C11" s="83"/>
      <c r="D11" s="158" t="s">
        <v>449</v>
      </c>
      <c r="E11" s="159">
        <f>SUM(E7:E10)</f>
        <v>126</v>
      </c>
      <c r="F11" s="160">
        <f>SUM(F7:F10)</f>
        <v>929</v>
      </c>
      <c r="G11" s="161">
        <f>IFERROR(F11/E11,0)</f>
        <v>7.3730158730158726</v>
      </c>
      <c r="H11" s="162" t="s">
        <v>449</v>
      </c>
      <c r="I11" s="163">
        <f>SUM(I7:I10)</f>
        <v>95</v>
      </c>
      <c r="J11" s="160">
        <f ca="1">SUM(J7:J10)</f>
        <v>856.75</v>
      </c>
      <c r="K11" s="161">
        <f ca="1">IFERROR(J11/I11,0)</f>
        <v>9.0184210526315791</v>
      </c>
      <c r="L11" s="163">
        <f>SUM(L7:L10)</f>
        <v>31</v>
      </c>
      <c r="M11" s="160">
        <f ca="1">SUM(M7:M10)</f>
        <v>72.25</v>
      </c>
      <c r="N11" s="161">
        <f ca="1">IFERROR(M11/L11,0)</f>
        <v>2.3306451612903225</v>
      </c>
      <c r="O11" s="83"/>
      <c r="P11" s="83"/>
      <c r="Q11" s="83"/>
      <c r="R11" s="83"/>
      <c r="S11" s="83"/>
      <c r="T11" s="83"/>
      <c r="U11" s="83"/>
      <c r="V11" s="137"/>
      <c r="W11" s="137"/>
      <c r="X11" s="137"/>
      <c r="Y11" s="137"/>
      <c r="Z11" s="83"/>
      <c r="AA11" s="83"/>
      <c r="AB11" s="83"/>
      <c r="AC11" s="83"/>
      <c r="AD11" s="83"/>
      <c r="AE11" s="83"/>
      <c r="AF11" s="83"/>
      <c r="AG11" s="83"/>
      <c r="AH11" s="83"/>
      <c r="AI11" s="83"/>
      <c r="AJ11" s="83"/>
      <c r="AK11" s="83"/>
    </row>
    <row r="12" spans="1:37" x14ac:dyDescent="0.25">
      <c r="A12" s="83"/>
      <c r="B12" s="83"/>
      <c r="C12" s="83"/>
      <c r="D12" s="83"/>
      <c r="E12" s="83"/>
      <c r="F12" s="83"/>
      <c r="G12" s="83"/>
      <c r="H12" s="83"/>
      <c r="I12" s="83"/>
      <c r="J12" s="83"/>
      <c r="K12" s="83"/>
      <c r="L12" s="83"/>
      <c r="M12" s="83"/>
      <c r="N12" s="83"/>
      <c r="O12" s="83"/>
      <c r="P12" s="83"/>
      <c r="Q12" s="83"/>
      <c r="R12" s="83"/>
      <c r="S12" s="83"/>
      <c r="T12" s="83"/>
      <c r="U12" s="83"/>
      <c r="V12" s="137"/>
      <c r="W12" s="137"/>
      <c r="X12" s="137"/>
      <c r="Y12" s="137"/>
      <c r="Z12" s="83"/>
      <c r="AA12" s="83"/>
      <c r="AB12" s="83"/>
      <c r="AC12" s="83"/>
      <c r="AD12" s="83"/>
      <c r="AE12" s="83"/>
      <c r="AF12" s="83"/>
      <c r="AG12" s="83"/>
      <c r="AH12" s="83"/>
      <c r="AI12" s="83"/>
      <c r="AJ12" s="83"/>
      <c r="AK12" s="83"/>
    </row>
    <row r="13" spans="1:37" ht="26.25" x14ac:dyDescent="0.4">
      <c r="A13" s="83"/>
      <c r="B13" s="83"/>
      <c r="C13" s="83"/>
      <c r="D13" s="83"/>
      <c r="E13" s="83"/>
      <c r="F13" s="83"/>
      <c r="G13" s="83"/>
      <c r="H13" s="83"/>
      <c r="I13" s="83"/>
      <c r="J13" s="83"/>
      <c r="K13" s="83"/>
      <c r="L13" s="83"/>
      <c r="M13" s="83"/>
      <c r="N13" s="83"/>
      <c r="O13" s="83"/>
      <c r="P13" s="83"/>
      <c r="Q13" s="83"/>
      <c r="R13" s="83"/>
      <c r="S13" s="83"/>
      <c r="T13" s="83"/>
      <c r="U13" s="137"/>
      <c r="V13" s="164" t="s">
        <v>450</v>
      </c>
      <c r="W13" s="165"/>
      <c r="X13" s="165"/>
      <c r="Y13" s="165"/>
      <c r="Z13" s="166"/>
      <c r="AA13" s="166"/>
      <c r="AB13" s="166"/>
      <c r="AC13" s="166"/>
      <c r="AD13" s="166"/>
      <c r="AE13" s="166"/>
      <c r="AF13" s="166"/>
      <c r="AG13" s="167"/>
      <c r="AH13" s="166"/>
      <c r="AI13" s="166"/>
      <c r="AJ13" s="166"/>
      <c r="AK13" s="167"/>
    </row>
    <row r="14" spans="1:37" x14ac:dyDescent="0.25">
      <c r="A14" s="83"/>
      <c r="B14" s="83"/>
      <c r="C14" s="83"/>
      <c r="D14" s="83"/>
      <c r="E14" s="83"/>
      <c r="F14" s="83"/>
      <c r="G14" s="83"/>
      <c r="H14" s="83"/>
      <c r="I14" s="83"/>
      <c r="J14" s="83"/>
      <c r="K14" s="83"/>
      <c r="L14" s="83"/>
      <c r="M14" s="83"/>
      <c r="N14" s="83"/>
      <c r="O14" s="83"/>
      <c r="P14" s="83"/>
      <c r="Q14" s="83"/>
      <c r="R14" s="83"/>
      <c r="S14" s="83"/>
      <c r="T14" s="83"/>
      <c r="U14" s="137"/>
      <c r="V14" s="168" t="str">
        <f ca="1">OFFSET($D$7,(COLUMN()-22)/4,,,)</f>
        <v>A</v>
      </c>
      <c r="W14" s="169"/>
      <c r="X14" s="170"/>
      <c r="Y14" s="171"/>
      <c r="Z14" s="168" t="str">
        <f ca="1">OFFSET($D$7,(COLUMN()-22)/4,,,)</f>
        <v>B</v>
      </c>
      <c r="AA14" s="169"/>
      <c r="AB14" s="170"/>
      <c r="AC14" s="171"/>
      <c r="AD14" s="168" t="str">
        <f ca="1">OFFSET($D$7,(COLUMN()-22)/4,,,)</f>
        <v>X</v>
      </c>
      <c r="AE14" s="169"/>
      <c r="AF14" s="170"/>
      <c r="AG14" s="171"/>
      <c r="AH14" s="168" t="str">
        <f ca="1">OFFSET($D$7,(COLUMN()-22)/4,,,)</f>
        <v>C</v>
      </c>
      <c r="AI14" s="169"/>
      <c r="AJ14" s="170"/>
      <c r="AK14" s="171"/>
    </row>
    <row r="15" spans="1:37" ht="26.25" x14ac:dyDescent="0.4">
      <c r="A15" s="83"/>
      <c r="B15" s="83"/>
      <c r="C15" s="83"/>
      <c r="D15" s="172" t="s">
        <v>431</v>
      </c>
      <c r="E15" s="173"/>
      <c r="F15" s="173"/>
      <c r="G15" s="174"/>
      <c r="H15" s="173" t="s">
        <v>432</v>
      </c>
      <c r="I15" s="173"/>
      <c r="J15" s="173"/>
      <c r="K15" s="174"/>
      <c r="L15" s="83"/>
      <c r="M15" s="83"/>
      <c r="N15" s="83"/>
      <c r="O15" s="83"/>
      <c r="P15" s="175" t="s">
        <v>451</v>
      </c>
      <c r="Q15" s="166"/>
      <c r="R15" s="166"/>
      <c r="S15" s="166"/>
      <c r="T15" s="167"/>
      <c r="U15" s="137"/>
      <c r="V15" s="176" t="s">
        <v>449</v>
      </c>
      <c r="W15" s="177">
        <f ca="1">SUM(W$19:W$41)</f>
        <v>19</v>
      </c>
      <c r="X15" s="178">
        <f ca="1">SUM(X$19:X$41)</f>
        <v>14.666666666666668</v>
      </c>
      <c r="Y15" s="179">
        <f ca="1">IFERROR(X15/W15,0)</f>
        <v>0.77192982456140358</v>
      </c>
      <c r="Z15" s="176" t="s">
        <v>449</v>
      </c>
      <c r="AA15" s="177">
        <f ca="1">SUM(AA$19:AA$41)</f>
        <v>2</v>
      </c>
      <c r="AB15" s="178">
        <f ca="1">SUM(AB$19:AB$41)</f>
        <v>1</v>
      </c>
      <c r="AC15" s="179">
        <f ca="1">IFERROR(AB15/AA15,0)</f>
        <v>0.5</v>
      </c>
      <c r="AD15" s="176" t="s">
        <v>449</v>
      </c>
      <c r="AE15" s="177">
        <f ca="1">SUM(AE$19:AE$41)</f>
        <v>8</v>
      </c>
      <c r="AF15" s="178">
        <f ca="1">SUM(AF$19:AF$41)</f>
        <v>37.333333333333336</v>
      </c>
      <c r="AG15" s="179">
        <f ca="1">IFERROR(AF15/AE15,0)</f>
        <v>4.666666666666667</v>
      </c>
      <c r="AH15" s="176" t="s">
        <v>449</v>
      </c>
      <c r="AI15" s="177">
        <f ca="1">SUM(AI$19:AI$41)</f>
        <v>2</v>
      </c>
      <c r="AJ15" s="178">
        <f ca="1">SUM(AJ$19:AJ$41)</f>
        <v>19.25</v>
      </c>
      <c r="AK15" s="179">
        <f ca="1">IFERROR(AJ15/AI15,0)</f>
        <v>9.625</v>
      </c>
    </row>
    <row r="16" spans="1:37" ht="30" x14ac:dyDescent="0.25">
      <c r="A16" s="83"/>
      <c r="B16" s="180" t="s">
        <v>452</v>
      </c>
      <c r="C16" s="88" t="s">
        <v>453</v>
      </c>
      <c r="D16" s="88" t="s">
        <v>443</v>
      </c>
      <c r="E16" s="89" t="s">
        <v>427</v>
      </c>
      <c r="F16" s="89" t="s">
        <v>428</v>
      </c>
      <c r="G16" s="90" t="s">
        <v>429</v>
      </c>
      <c r="H16" s="88" t="s">
        <v>443</v>
      </c>
      <c r="I16" s="89" t="s">
        <v>427</v>
      </c>
      <c r="J16" s="89" t="s">
        <v>428</v>
      </c>
      <c r="K16" s="90" t="s">
        <v>429</v>
      </c>
      <c r="L16" s="83"/>
      <c r="M16" s="83"/>
      <c r="N16" s="83"/>
      <c r="O16" s="83"/>
      <c r="P16" s="88" t="s">
        <v>454</v>
      </c>
      <c r="Q16" s="89" t="s">
        <v>455</v>
      </c>
      <c r="R16" s="89" t="s">
        <v>456</v>
      </c>
      <c r="S16" s="89" t="s">
        <v>428</v>
      </c>
      <c r="T16" s="90" t="s">
        <v>457</v>
      </c>
      <c r="U16" s="137"/>
      <c r="V16" s="88" t="s">
        <v>443</v>
      </c>
      <c r="W16" s="89" t="s">
        <v>427</v>
      </c>
      <c r="X16" s="89" t="s">
        <v>428</v>
      </c>
      <c r="Y16" s="90" t="s">
        <v>429</v>
      </c>
      <c r="Z16" s="88" t="s">
        <v>443</v>
      </c>
      <c r="AA16" s="89" t="s">
        <v>427</v>
      </c>
      <c r="AB16" s="89" t="s">
        <v>428</v>
      </c>
      <c r="AC16" s="90" t="s">
        <v>429</v>
      </c>
      <c r="AD16" s="88" t="s">
        <v>443</v>
      </c>
      <c r="AE16" s="89" t="s">
        <v>427</v>
      </c>
      <c r="AF16" s="89" t="s">
        <v>428</v>
      </c>
      <c r="AG16" s="90" t="s">
        <v>429</v>
      </c>
      <c r="AH16" s="88" t="s">
        <v>443</v>
      </c>
      <c r="AI16" s="89" t="s">
        <v>427</v>
      </c>
      <c r="AJ16" s="89" t="s">
        <v>428</v>
      </c>
      <c r="AK16" s="90" t="s">
        <v>429</v>
      </c>
    </row>
    <row r="17" spans="1:46" hidden="1" outlineLevel="1" x14ac:dyDescent="0.25">
      <c r="A17" s="83"/>
      <c r="B17" s="181"/>
      <c r="C17" s="144"/>
      <c r="D17" s="91"/>
      <c r="E17" s="182">
        <v>0</v>
      </c>
      <c r="F17" s="182">
        <v>0</v>
      </c>
      <c r="G17" s="183">
        <v>0</v>
      </c>
      <c r="H17" s="96" t="s">
        <v>458</v>
      </c>
      <c r="I17" s="184"/>
      <c r="J17" s="184"/>
      <c r="K17" s="185"/>
      <c r="L17" s="83"/>
      <c r="M17" s="83"/>
      <c r="N17" s="83"/>
      <c r="O17" s="83"/>
      <c r="P17" s="96" t="s">
        <v>458</v>
      </c>
      <c r="Q17" s="186"/>
      <c r="R17" s="186" t="str">
        <f>P17</f>
        <v>do not amend this row, ANYWHERE!!!</v>
      </c>
      <c r="S17" s="186"/>
      <c r="T17" s="97"/>
      <c r="U17" s="83"/>
      <c r="V17" s="91"/>
      <c r="W17" s="94"/>
      <c r="X17" s="187"/>
      <c r="Y17" s="92"/>
      <c r="Z17" s="91"/>
      <c r="AA17" s="94"/>
      <c r="AB17" s="187"/>
      <c r="AC17" s="92"/>
      <c r="AD17" s="91"/>
      <c r="AE17" s="94"/>
      <c r="AF17" s="187"/>
      <c r="AG17" s="92"/>
      <c r="AH17" s="91"/>
      <c r="AI17" s="94"/>
      <c r="AJ17" s="187"/>
      <c r="AK17" s="92"/>
    </row>
    <row r="18" spans="1:46" hidden="1" outlineLevel="1" x14ac:dyDescent="0.25">
      <c r="A18" s="83"/>
      <c r="B18" s="188"/>
      <c r="C18" s="189"/>
      <c r="D18" s="104"/>
      <c r="E18" s="190">
        <v>0</v>
      </c>
      <c r="F18" s="190">
        <v>0</v>
      </c>
      <c r="G18" s="191">
        <f t="shared" ref="G18:G38" si="3">IF(E18=0,0,F18/E18)</f>
        <v>0</v>
      </c>
      <c r="H18" s="104" t="s">
        <v>458</v>
      </c>
      <c r="I18" s="192"/>
      <c r="J18" s="192"/>
      <c r="K18" s="191"/>
      <c r="L18" s="83"/>
      <c r="M18" s="83"/>
      <c r="N18" s="83"/>
      <c r="O18" s="83"/>
      <c r="P18" s="104" t="s">
        <v>458</v>
      </c>
      <c r="Q18" s="193"/>
      <c r="R18" s="193" t="str">
        <f>P18</f>
        <v>do not amend this row, ANYWHERE!!!</v>
      </c>
      <c r="S18" s="193"/>
      <c r="T18" s="105"/>
      <c r="U18" s="83"/>
      <c r="V18" s="194">
        <f t="array" aca="1" ref="V18" ca="1">MAX(IF($H$19:$H$41=V$14,$P$19:$P$41,0))-1</f>
        <v>6</v>
      </c>
      <c r="W18" s="195"/>
      <c r="X18" s="196"/>
      <c r="Y18" s="197"/>
      <c r="Z18" s="194">
        <f t="array" aca="1" ref="Z18" ca="1">MAX(IF($H$19:$H$41=Z$14,$P$19:$P$41,0))-1</f>
        <v>3</v>
      </c>
      <c r="AA18" s="195"/>
      <c r="AB18" s="196"/>
      <c r="AC18" s="197"/>
      <c r="AD18" s="194">
        <f t="array" aca="1" ref="AD18" ca="1">MAX(IF($H$19:$H$41=AD$14,$P$19:$P$41,0))-1</f>
        <v>20</v>
      </c>
      <c r="AE18" s="195"/>
      <c r="AF18" s="196"/>
      <c r="AG18" s="197"/>
      <c r="AH18" s="194">
        <f t="array" aca="1" ref="AH18" ca="1">MAX(IF($H$19:$H$41=AH$14,$P$19:$P$41,0))-1</f>
        <v>16</v>
      </c>
      <c r="AI18" s="195"/>
      <c r="AJ18" s="196"/>
      <c r="AK18" s="197"/>
    </row>
    <row r="19" spans="1:46" collapsed="1" x14ac:dyDescent="0.25">
      <c r="A19" s="83"/>
      <c r="B19" s="198" t="str">
        <f t="shared" ref="B19:B41" si="4">D19&amp;C19</f>
        <v>A1</v>
      </c>
      <c r="C19" s="199">
        <v>1</v>
      </c>
      <c r="D19" s="200" t="s">
        <v>444</v>
      </c>
      <c r="E19" s="130">
        <v>3</v>
      </c>
      <c r="F19" s="201">
        <v>100</v>
      </c>
      <c r="G19" s="131">
        <f t="shared" si="3"/>
        <v>33.333333333333336</v>
      </c>
      <c r="H19" s="202" t="s">
        <v>444</v>
      </c>
      <c r="I19" s="130">
        <v>1</v>
      </c>
      <c r="J19" s="203">
        <f t="shared" ref="J19:J38" ca="1" si="5">T19</f>
        <v>33.333333333333329</v>
      </c>
      <c r="K19" s="131">
        <f t="shared" ref="K19:K38" ca="1" si="6">IF(I19=0,0,J19/I19)</f>
        <v>33.333333333333329</v>
      </c>
      <c r="L19" s="83"/>
      <c r="M19" s="83"/>
      <c r="N19" s="83"/>
      <c r="O19" s="83"/>
      <c r="P19" s="204">
        <f t="array" ref="P19">SUM(--IF(MMULT(--(ROW(E$17:E18)&gt;=TRANSPOSE(ROW(E$17:E18))),--IF(D$17:D18=H19,E$17:E18,0))&lt;SUMIF(H$18:H19,H19,I$18:I19),1,0))</f>
        <v>2</v>
      </c>
      <c r="Q19" s="205">
        <f t="array" aca="1" ref="Q19" ca="1">SUMPRODUCT(--IF(OFFSET(D$17,,,P19+1)=H19,1,0),OFFSET(E$17,,,P19+1),OFFSET(G$17,,,P19+1))-SUMIF(H$18:H18,H19,T$18:T18)</f>
        <v>100</v>
      </c>
      <c r="R19" s="205">
        <f t="array" aca="1" ref="R19" ca="1">(SUMIF(H$18:H19,H19,I$18:I19)-SUMPRODUCT(--IF(OFFSET(D$17,,,P19+1)=H19,1,0),OFFSET(E$17,,,P19+1)))*OFFSET(G$17,P19,,,)</f>
        <v>-66.666666666666671</v>
      </c>
      <c r="S19" s="205">
        <f t="shared" ref="S19:S38" ca="1" si="7">Q19+R19</f>
        <v>33.333333333333329</v>
      </c>
      <c r="T19" s="206">
        <f ca="1">IF(SUMIF(H$18:H19,H19,I$18:I19)&gt;SUM(D$18:D19,H19,E$18:E19),MAX(SUMIF(D$18:D19,H19,F$18:F19)-SUMIF(H$18:H18,H19,J$18:J18),0),S19)</f>
        <v>33.333333333333329</v>
      </c>
      <c r="U19" s="83"/>
      <c r="V19" s="207" t="str">
        <f t="array" aca="1" ref="V19" ca="1">IFERROR(INDEX($B$19:$B$41,MATCH(0,IF(($D$19:$D$41=V$14)*($C$19:$C$41&gt;=V$18),COUNTIF(V$18:V18,$B$19:$B$41),1),0)),"")</f>
        <v>A6</v>
      </c>
      <c r="W19" s="208">
        <f t="array" aca="1" ref="W19" ca="1">IF(V18=-1,VLOOKUP(V19,$B19:$E$45,4,0),SUM(--IF(OFFSET($D$19,,,V$18,)=V$14,OFFSET($E$19,,,V$18,),0))-SUMIF($H$19:$H$44,V$14,$I$19:$I$44))</f>
        <v>4</v>
      </c>
      <c r="X19" s="209">
        <f t="shared" ref="X19:X38" ca="1" si="8">W19*Y19</f>
        <v>0.66666666666666663</v>
      </c>
      <c r="Y19" s="210">
        <f ca="1">VLOOKUP(V19,$B$19:$G$41,6,0)</f>
        <v>0.16666666666666666</v>
      </c>
      <c r="Z19" s="207" t="str">
        <f t="array" aca="1" ref="Z19" ca="1">IFERROR(INDEX($B$19:$B$41,MATCH(0,IF(($D$19:$D$41=Z$14)*($C$19:$C$41&gt;=Z$18),COUNTIF(Z$18:Z18,$B$19:$B$41),1),0)),"")</f>
        <v>B3</v>
      </c>
      <c r="AA19" s="208">
        <f t="array" aca="1" ref="AA19" ca="1">IF(Z18=-1,VLOOKUP(Z19,$B19:$E$45,4,0),SUM(--IF(OFFSET($D$19,,,Z$18,)=Z$14,OFFSET($E$19,,,Z$18,),0))-SUMIF($H$19:$H$44,Z$14,$I$19:$I$44))</f>
        <v>0</v>
      </c>
      <c r="AB19" s="209">
        <f t="shared" ref="AB19:AB38" ca="1" si="9">AA19*AC19</f>
        <v>0</v>
      </c>
      <c r="AC19" s="210">
        <f ca="1">VLOOKUP(Z19,$B$19:$G$41,6,0)</f>
        <v>1.6666666666666667</v>
      </c>
      <c r="AD19" s="207" t="str">
        <f t="array" aca="1" ref="AD19" ca="1">IFERROR(INDEX($B$19:$B$41,MATCH(0,IF(($D$19:$D$41=AD$14)*($C$19:$C$41&gt;=AD$18),COUNTIF(AD$18:AD18,$B$19:$B$41),1),0)),"")</f>
        <v>X20</v>
      </c>
      <c r="AE19" s="208">
        <f t="array" aca="1" ref="AE19" ca="1">IF(AD18=-1,VLOOKUP(AD19,$B19:$E$45,4,0),SUM(--IF(OFFSET($D$19,,,AD$18,)=AD$14,OFFSET($E$19,,,AD$18,),0))-SUMIF($H$19:$H$44,AD$14,$I$19:$I$44))</f>
        <v>8</v>
      </c>
      <c r="AF19" s="209">
        <f t="shared" ref="AF19:AF38" ca="1" si="10">AE19*AG19</f>
        <v>37.333333333333336</v>
      </c>
      <c r="AG19" s="210">
        <f ca="1">VLOOKUP(AD19,$B$19:$G$41,6,0)</f>
        <v>4.666666666666667</v>
      </c>
      <c r="AH19" s="207" t="str">
        <f t="array" aca="1" ref="AH19" ca="1">IFERROR(INDEX($B$19:$B$41,MATCH(0,IF(($D$19:$D$41=AH$14)*($C$19:$C$41&gt;=AH$18),COUNTIF(AH$18:AH18,$B$19:$B$41),1),0)),"")</f>
        <v>C16</v>
      </c>
      <c r="AI19" s="208">
        <f t="array" aca="1" ref="AI19" ca="1">IF(AH18=-1,VLOOKUP(AH19,$B19:$E$45,4,0),SUM(--IF(OFFSET($D$19,,,AH$18,)=AH$14,OFFSET($E$19,,,AH$18,),0))-SUMIF($H$19:$H$44,AH$14,$I$19:$I$44))</f>
        <v>1</v>
      </c>
      <c r="AJ19" s="209">
        <f t="shared" ref="AJ19:AJ38" ca="1" si="11">AI19*AK19</f>
        <v>10.25</v>
      </c>
      <c r="AK19" s="210">
        <f ca="1">VLOOKUP(AH19,$B$19:$G$41,6,0)</f>
        <v>10.25</v>
      </c>
    </row>
    <row r="20" spans="1:46" x14ac:dyDescent="0.25">
      <c r="A20" s="83"/>
      <c r="B20" s="211" t="str">
        <f t="shared" si="4"/>
        <v>A2</v>
      </c>
      <c r="C20" s="199">
        <f t="shared" ref="C20:C38" si="12">C19+1</f>
        <v>2</v>
      </c>
      <c r="D20" s="200" t="s">
        <v>444</v>
      </c>
      <c r="E20" s="130">
        <v>6</v>
      </c>
      <c r="F20" s="201">
        <v>100</v>
      </c>
      <c r="G20" s="131">
        <f t="shared" si="3"/>
        <v>16.666666666666668</v>
      </c>
      <c r="H20" s="202" t="s">
        <v>444</v>
      </c>
      <c r="I20" s="130">
        <v>4</v>
      </c>
      <c r="J20" s="203">
        <f t="shared" ca="1" si="5"/>
        <v>100.00000000000001</v>
      </c>
      <c r="K20" s="131">
        <f t="shared" ca="1" si="6"/>
        <v>25.000000000000004</v>
      </c>
      <c r="L20" s="83"/>
      <c r="M20" s="83"/>
      <c r="N20" s="83"/>
      <c r="O20" s="83"/>
      <c r="P20" s="212">
        <f t="array" ref="P20">SUM(--IF(MMULT(--(ROW(E$17:E19)&gt;=TRANSPOSE(ROW(E$17:E19))),--IF(D$17:D19=H20,E$17:E19,0))&lt;SUMIF(H$18:H20,H20,I$18:I20),1,0))</f>
        <v>3</v>
      </c>
      <c r="Q20" s="213">
        <f t="array" aca="1" ref="Q20" ca="1">SUMPRODUCT(--IF(OFFSET(D$17,,,P20+1)=H20,1,0),OFFSET(E$17,,,P20+1),OFFSET(G$17,,,P20+1))-SUMIF(H$18:H19,H20,T$18:T19)</f>
        <v>166.66666666666669</v>
      </c>
      <c r="R20" s="213">
        <f t="array" aca="1" ref="R20" ca="1">(SUMIF(H$18:H20,H20,I$18:I20)-SUMPRODUCT(--IF(OFFSET(D$17,,,P20+1)=H20,1,0),OFFSET(E$17,,,P20+1)))*OFFSET(G$17,P20,,,)</f>
        <v>-66.666666666666671</v>
      </c>
      <c r="S20" s="213">
        <f t="shared" ca="1" si="7"/>
        <v>100.00000000000001</v>
      </c>
      <c r="T20" s="214">
        <f ca="1">IF(SUMIF(H$18:H20,H20,I$18:I20)&gt;SUM(D$18:D20,H20,E$18:E20),MAX(SUMIF(D$18:D20,H20,F$18:F20)-SUMIF(H$18:H19,H20,J$18:J19),0),S20)</f>
        <v>100.00000000000001</v>
      </c>
      <c r="U20" s="83"/>
      <c r="V20" s="215" t="str">
        <f t="array" aca="1" ref="V20" ca="1">IFERROR(INDEX($B$19:$B$41,MATCH(0,IF(($D$19:$D$41=V$14)*($C$19:$C$41&gt;=V$18),COUNTIF(V$18:V19,$B$19:$B$41),1),0)),"")</f>
        <v>A8</v>
      </c>
      <c r="W20" s="216">
        <f ca="1">VLOOKUP(V20,$B19:$E$42,4,0)</f>
        <v>2</v>
      </c>
      <c r="X20" s="217">
        <f t="shared" ca="1" si="8"/>
        <v>4</v>
      </c>
      <c r="Y20" s="218">
        <f ca="1">VLOOKUP(V20,$B$19:G49,6,0)</f>
        <v>2</v>
      </c>
      <c r="Z20" s="215" t="str">
        <f t="array" aca="1" ref="Z20" ca="1">IFERROR(INDEX($B$19:$B$41,MATCH(0,IF(($D$19:$D$41=Z$14)*($C$19:$C$41&gt;=Z$18),COUNTIF(Z$18:Z19,$B$19:$B$41),1),0)),"")</f>
        <v>B7</v>
      </c>
      <c r="AA20" s="216">
        <f ca="1">VLOOKUP(Z20,$B19:$E$42,4,0)</f>
        <v>2</v>
      </c>
      <c r="AB20" s="217">
        <f t="shared" ca="1" si="9"/>
        <v>1</v>
      </c>
      <c r="AC20" s="218">
        <f ca="1">VLOOKUP(Z20,$B$19:I49,6,0)</f>
        <v>0.5</v>
      </c>
      <c r="AD20" s="215" t="str">
        <f t="array" aca="1" ref="AD20" ca="1">IFERROR(INDEX($B$19:$B$41,MATCH(0,IF(($D$19:$D$41=AD$14)*($C$19:$C$41&gt;=AD$18),COUNTIF(AD$18:AD19,$B$19:$B$41),1),0)),"")</f>
        <v/>
      </c>
      <c r="AE20" s="216">
        <f ca="1">VLOOKUP(AD20,$B19:$E$42,4,0)</f>
        <v>0</v>
      </c>
      <c r="AF20" s="217">
        <f t="shared" ca="1" si="10"/>
        <v>0</v>
      </c>
      <c r="AG20" s="218">
        <f ca="1">VLOOKUP(AD20,$B$19:M49,6,0)</f>
        <v>0</v>
      </c>
      <c r="AH20" s="215" t="str">
        <f t="array" aca="1" ref="AH20" ca="1">IFERROR(INDEX($B$19:$B$41,MATCH(0,IF(($D$19:$D$41=AH$14)*($C$19:$C$41&gt;=AH$18),COUNTIF(AH$18:AH19,$B$19:$B$41),1),0)),"")</f>
        <v>C1000</v>
      </c>
      <c r="AI20" s="216">
        <f ca="1">VLOOKUP(AH20,$B19:$E$42,4,0)</f>
        <v>1</v>
      </c>
      <c r="AJ20" s="217">
        <f t="shared" ca="1" si="11"/>
        <v>9</v>
      </c>
      <c r="AK20" s="218">
        <f ca="1">VLOOKUP(AH20,$B$19:Q49,6,0)</f>
        <v>9</v>
      </c>
    </row>
    <row r="21" spans="1:46" x14ac:dyDescent="0.25">
      <c r="A21" s="83"/>
      <c r="B21" s="211" t="str">
        <f t="shared" si="4"/>
        <v>B3</v>
      </c>
      <c r="C21" s="199">
        <f t="shared" si="12"/>
        <v>3</v>
      </c>
      <c r="D21" s="200" t="s">
        <v>445</v>
      </c>
      <c r="E21" s="130">
        <v>12</v>
      </c>
      <c r="F21" s="201">
        <v>20</v>
      </c>
      <c r="G21" s="131">
        <f t="shared" si="3"/>
        <v>1.6666666666666667</v>
      </c>
      <c r="H21" s="202" t="s">
        <v>444</v>
      </c>
      <c r="I21" s="130">
        <v>1</v>
      </c>
      <c r="J21" s="203">
        <f t="shared" ca="1" si="5"/>
        <v>16.666666666666657</v>
      </c>
      <c r="K21" s="131">
        <f t="shared" ca="1" si="6"/>
        <v>16.666666666666657</v>
      </c>
      <c r="L21" s="83"/>
      <c r="M21" s="83"/>
      <c r="N21" s="83"/>
      <c r="O21" s="83"/>
      <c r="P21" s="212">
        <f t="array" ref="P21">SUM(--IF(MMULT(--(ROW(E$17:E20)&gt;=TRANSPOSE(ROW(E$17:E20))),--IF(D$17:D20=H21,E$17:E20,0))&lt;SUMIF(H$18:H21,H21,I$18:I21),1,0))</f>
        <v>3</v>
      </c>
      <c r="Q21" s="213">
        <f t="array" aca="1" ref="Q21" ca="1">SUMPRODUCT(--IF(OFFSET(D$17,,,P21+1)=H21,1,0),OFFSET(E$17,,,P21+1),OFFSET(G$17,,,P21+1))-SUMIF(H$18:H20,H21,T$18:T20)</f>
        <v>66.666666666666657</v>
      </c>
      <c r="R21" s="213">
        <f t="array" aca="1" ref="R21" ca="1">(SUMIF(H$18:H21,H21,I$18:I21)-SUMPRODUCT(--IF(OFFSET(D$17,,,P21+1)=H21,1,0),OFFSET(E$17,,,P21+1)))*OFFSET(G$17,P21,,,)</f>
        <v>-50</v>
      </c>
      <c r="S21" s="213">
        <f t="shared" ca="1" si="7"/>
        <v>16.666666666666657</v>
      </c>
      <c r="T21" s="214">
        <f ca="1">IF(SUMIF(H$18:H21,H21,I$18:I21)&gt;SUM(D$18:D21,H21,E$18:E21),MAX(SUMIF(D$18:D21,H21,F$18:F21)-SUMIF(H$18:H20,H21,J$18:J20),0),S21)</f>
        <v>16.666666666666657</v>
      </c>
      <c r="U21" s="83"/>
      <c r="V21" s="215" t="str">
        <f t="array" aca="1" ref="V21" ca="1">IFERROR(INDEX($B$19:$B$41,MATCH(0,IF(($D$19:$D$41=V$14)*($C$19:$C$41&gt;=V$18),COUNTIF(V$18:V20,$B$19:$B$41),1),0)),"")</f>
        <v>A9</v>
      </c>
      <c r="W21" s="216">
        <f ca="1">VLOOKUP(V21,$B20:$E$42,4,0)</f>
        <v>1</v>
      </c>
      <c r="X21" s="217">
        <f t="shared" ca="1" si="8"/>
        <v>10</v>
      </c>
      <c r="Y21" s="218">
        <f ca="1">VLOOKUP(V21,$B$19:G49,6,0)</f>
        <v>10</v>
      </c>
      <c r="Z21" s="215" t="str">
        <f t="array" aca="1" ref="Z21" ca="1">IFERROR(INDEX($B$19:$B$41,MATCH(0,IF(($D$19:$D$41=Z$14)*($C$19:$C$41&gt;=Z$18),COUNTIF(Z$18:Z20,$B$19:$B$41),1),0)),"")</f>
        <v/>
      </c>
      <c r="AA21" s="216">
        <f ca="1">VLOOKUP(Z21,$B20:$E$42,4,0)</f>
        <v>0</v>
      </c>
      <c r="AB21" s="217">
        <f t="shared" ca="1" si="9"/>
        <v>0</v>
      </c>
      <c r="AC21" s="218">
        <f ca="1">VLOOKUP(Z21,$B$19:I49,6,0)</f>
        <v>0</v>
      </c>
      <c r="AD21" s="215" t="str">
        <f t="array" aca="1" ref="AD21" ca="1">IFERROR(INDEX($B$19:$B$41,MATCH(0,IF(($D$19:$D$41=AD$14)*($C$19:$C$41&gt;=AD$18),COUNTIF(AD$18:AD20,$B$19:$B$41),1),0)),"")</f>
        <v/>
      </c>
      <c r="AE21" s="216">
        <f ca="1">VLOOKUP(AD21,$B20:$E$42,4,0)</f>
        <v>0</v>
      </c>
      <c r="AF21" s="217">
        <f t="shared" ca="1" si="10"/>
        <v>0</v>
      </c>
      <c r="AG21" s="218">
        <f ca="1">VLOOKUP(AD21,$B$19:M49,6,0)</f>
        <v>0</v>
      </c>
      <c r="AH21" s="215" t="str">
        <f t="array" aca="1" ref="AH21" ca="1">IFERROR(INDEX($B$19:$B$41,MATCH(0,IF(($D$19:$D$41=AH$14)*($C$19:$C$41&gt;=AH$18),COUNTIF(AH$18:AH20,$B$19:$B$41),1),0)),"")</f>
        <v/>
      </c>
      <c r="AI21" s="216">
        <f ca="1">VLOOKUP(AH21,$B20:$E$42,4,0)</f>
        <v>0</v>
      </c>
      <c r="AJ21" s="217">
        <f t="shared" ca="1" si="11"/>
        <v>0</v>
      </c>
      <c r="AK21" s="218">
        <f ca="1">VLOOKUP(AH21,$B$19:Q49,6,0)</f>
        <v>0</v>
      </c>
    </row>
    <row r="22" spans="1:46" x14ac:dyDescent="0.25">
      <c r="A22" s="83"/>
      <c r="B22" s="211" t="str">
        <f t="shared" si="4"/>
        <v>A4</v>
      </c>
      <c r="C22" s="199">
        <f t="shared" si="12"/>
        <v>4</v>
      </c>
      <c r="D22" s="200" t="s">
        <v>444</v>
      </c>
      <c r="E22" s="130">
        <v>7</v>
      </c>
      <c r="F22" s="201">
        <v>7</v>
      </c>
      <c r="G22" s="131">
        <f t="shared" si="3"/>
        <v>1</v>
      </c>
      <c r="H22" s="202" t="s">
        <v>444</v>
      </c>
      <c r="I22" s="130">
        <v>8</v>
      </c>
      <c r="J22" s="203">
        <f t="shared" ca="1" si="5"/>
        <v>55</v>
      </c>
      <c r="K22" s="131">
        <f t="shared" ca="1" si="6"/>
        <v>6.875</v>
      </c>
      <c r="L22" s="83"/>
      <c r="M22" s="83"/>
      <c r="N22" s="83"/>
      <c r="O22" s="83"/>
      <c r="P22" s="212">
        <f t="array" ref="P22">SUM(--IF(MMULT(--(ROW(E$17:E21)&gt;=TRANSPOSE(ROW(E$17:E21))),--IF(D$17:D21=H22,E$17:E21,0))&lt;SUMIF(H$18:H22,H22,I$18:I22),1,0))</f>
        <v>5</v>
      </c>
      <c r="Q22" s="213">
        <f t="array" aca="1" ref="Q22" ca="1">SUMPRODUCT(--IF(OFFSET(D$17,,,P22+1)=H22,1,0),OFFSET(E$17,,,P22+1),OFFSET(G$17,,,P22+1))-SUMIF(H$18:H21,H22,T$18:T21)</f>
        <v>57</v>
      </c>
      <c r="R22" s="213">
        <f t="array" aca="1" ref="R22" ca="1">(SUMIF(H$18:H22,H22,I$18:I22)-SUMPRODUCT(--IF(OFFSET(D$17,,,P22+1)=H22,1,0),OFFSET(E$17,,,P22+1)))*OFFSET(G$17,P22,,,)</f>
        <v>-2</v>
      </c>
      <c r="S22" s="213">
        <f t="shared" ca="1" si="7"/>
        <v>55</v>
      </c>
      <c r="T22" s="214">
        <f ca="1">IF(SUMIF(H$18:H22,H22,I$18:I22)&gt;SUM(D$18:D22,H22,E$18:E22),MAX(SUMIF(D$18:D22,H22,F$18:F22)-SUMIF(H$18:H21,H22,J$18:J21),0),S22)</f>
        <v>55</v>
      </c>
      <c r="U22" s="83"/>
      <c r="V22" s="215" t="str">
        <f t="array" aca="1" ref="V22" ca="1">IFERROR(INDEX($B$19:$B$41,MATCH(0,IF(($D$19:$D$41=V$14)*($C$19:$C$41&gt;=V$18),COUNTIF(V$18:V21,$B$19:$B$41),1),0)),"")</f>
        <v>A10</v>
      </c>
      <c r="W22" s="216">
        <f ca="1">VLOOKUP(V22,$B21:$E$42,4,0)</f>
        <v>12</v>
      </c>
      <c r="X22" s="217">
        <f t="shared" ca="1" si="8"/>
        <v>0</v>
      </c>
      <c r="Y22" s="218">
        <f ca="1">VLOOKUP(V22,$B$19:G49,6,0)</f>
        <v>0</v>
      </c>
      <c r="Z22" s="215" t="str">
        <f t="array" aca="1" ref="Z22" ca="1">IFERROR(INDEX($B$19:$B$41,MATCH(0,IF(($D$19:$D$41=Z$14)*($C$19:$C$41&gt;=Z$18),COUNTIF(Z$18:Z21,$B$19:$B$41),1),0)),"")</f>
        <v/>
      </c>
      <c r="AA22" s="216">
        <f ca="1">VLOOKUP(Z22,$B21:$E$42,4,0)</f>
        <v>0</v>
      </c>
      <c r="AB22" s="217">
        <f t="shared" ca="1" si="9"/>
        <v>0</v>
      </c>
      <c r="AC22" s="218">
        <f ca="1">VLOOKUP(Z22,$B$19:I49,6,0)</f>
        <v>0</v>
      </c>
      <c r="AD22" s="215" t="str">
        <f t="array" aca="1" ref="AD22" ca="1">IFERROR(INDEX($B$19:$B$41,MATCH(0,IF(($D$19:$D$41=AD$14)*($C$19:$C$41&gt;=AD$18),COUNTIF(AD$18:AD21,$B$19:$B$41),1),0)),"")</f>
        <v/>
      </c>
      <c r="AE22" s="216">
        <f ca="1">VLOOKUP(AD22,$B21:$E$42,4,0)</f>
        <v>0</v>
      </c>
      <c r="AF22" s="217">
        <f t="shared" ca="1" si="10"/>
        <v>0</v>
      </c>
      <c r="AG22" s="218">
        <f ca="1">VLOOKUP(AD22,$B$19:M49,6,0)</f>
        <v>0</v>
      </c>
      <c r="AH22" s="215" t="str">
        <f t="array" aca="1" ref="AH22" ca="1">IFERROR(INDEX($B$19:$B$41,MATCH(0,IF(($D$19:$D$41=AH$14)*($C$19:$C$41&gt;=AH$18),COUNTIF(AH$18:AH21,$B$19:$B$41),1),0)),"")</f>
        <v/>
      </c>
      <c r="AI22" s="216">
        <f ca="1">VLOOKUP(AH22,$B21:$E$42,4,0)</f>
        <v>0</v>
      </c>
      <c r="AJ22" s="217">
        <f t="shared" ca="1" si="11"/>
        <v>0</v>
      </c>
      <c r="AK22" s="218">
        <f ca="1">VLOOKUP(AH22,$B$19:Q49,6,0)</f>
        <v>0</v>
      </c>
    </row>
    <row r="23" spans="1:46" x14ac:dyDescent="0.25">
      <c r="A23" s="83"/>
      <c r="B23" s="211" t="str">
        <f t="shared" si="4"/>
        <v>A5</v>
      </c>
      <c r="C23" s="199">
        <f t="shared" si="12"/>
        <v>5</v>
      </c>
      <c r="D23" s="200" t="s">
        <v>444</v>
      </c>
      <c r="E23" s="130">
        <v>8</v>
      </c>
      <c r="F23" s="201">
        <v>64</v>
      </c>
      <c r="G23" s="131">
        <f t="shared" si="3"/>
        <v>8</v>
      </c>
      <c r="H23" s="202" t="s">
        <v>445</v>
      </c>
      <c r="I23" s="130">
        <v>10</v>
      </c>
      <c r="J23" s="203">
        <f t="shared" ca="1" si="5"/>
        <v>16.666666666666668</v>
      </c>
      <c r="K23" s="131">
        <f t="shared" ca="1" si="6"/>
        <v>1.6666666666666667</v>
      </c>
      <c r="L23" s="83"/>
      <c r="M23" s="83"/>
      <c r="N23" s="83"/>
      <c r="O23" s="83"/>
      <c r="P23" s="212">
        <f t="array" ref="P23">SUM(--IF(MMULT(--(ROW(E$17:E22)&gt;=TRANSPOSE(ROW(E$17:E22))),--IF(D$17:D22=H23,E$17:E22,0))&lt;SUMIF(H$18:H23,H23,I$18:I23),1,0))</f>
        <v>4</v>
      </c>
      <c r="Q23" s="213">
        <f t="array" aca="1" ref="Q23" ca="1">SUMPRODUCT(--IF(OFFSET(D$17,,,P23+1)=H23,1,0),OFFSET(E$17,,,P23+1),OFFSET(G$17,,,P23+1))-SUMIF(H$18:H22,H23,T$18:T22)</f>
        <v>20</v>
      </c>
      <c r="R23" s="213">
        <f t="array" aca="1" ref="R23" ca="1">(SUMIF(H$18:H23,H23,I$18:I23)-SUMPRODUCT(--IF(OFFSET(D$17,,,P23+1)=H23,1,0),OFFSET(E$17,,,P23+1)))*OFFSET(G$17,P23,,,)</f>
        <v>-3.3333333333333335</v>
      </c>
      <c r="S23" s="213">
        <f t="shared" ca="1" si="7"/>
        <v>16.666666666666668</v>
      </c>
      <c r="T23" s="214">
        <f ca="1">IF(SUMIF(H$18:H23,H23,I$18:I23)&gt;SUM(D$18:D23,H23,E$18:E23),MAX(SUMIF(D$18:D23,H23,F$18:F23)-SUMIF(H$18:H22,H23,J$18:J22),0),S23)</f>
        <v>16.666666666666668</v>
      </c>
      <c r="U23" s="83"/>
      <c r="V23" s="215" t="str">
        <f t="array" aca="1" ref="V23" ca="1">IFERROR(INDEX($B$19:$B$41,MATCH(0,IF(($D$19:$D$41=V$14)*($C$19:$C$41&gt;=V$18),COUNTIF(V$18:V22,$B$19:$B$41),1),0)),"")</f>
        <v>A11</v>
      </c>
      <c r="W23" s="216">
        <f ca="1">VLOOKUP(V23,$B22:$E$42,4,0)</f>
        <v>0</v>
      </c>
      <c r="X23" s="217">
        <f t="shared" ca="1" si="8"/>
        <v>0</v>
      </c>
      <c r="Y23" s="218">
        <f ca="1">VLOOKUP(V23,$B$19:G49,6,0)</f>
        <v>0</v>
      </c>
      <c r="Z23" s="215" t="str">
        <f t="array" aca="1" ref="Z23" ca="1">IFERROR(INDEX($B$19:$B$41,MATCH(0,IF(($D$19:$D$41=Z$14)*($C$19:$C$41&gt;=Z$18),COUNTIF(Z$18:Z22,$B$19:$B$41),1),0)),"")</f>
        <v/>
      </c>
      <c r="AA23" s="216">
        <f ca="1">VLOOKUP(Z23,$B22:$E$42,4,0)</f>
        <v>0</v>
      </c>
      <c r="AB23" s="217">
        <f t="shared" ca="1" si="9"/>
        <v>0</v>
      </c>
      <c r="AC23" s="218">
        <f ca="1">VLOOKUP(Z23,$B$19:I49,6,0)</f>
        <v>0</v>
      </c>
      <c r="AD23" s="215" t="str">
        <f t="array" aca="1" ref="AD23" ca="1">IFERROR(INDEX($B$19:$B$41,MATCH(0,IF(($D$19:$D$41=AD$14)*($C$19:$C$41&gt;=AD$18),COUNTIF(AD$18:AD22,$B$19:$B$41),1),0)),"")</f>
        <v/>
      </c>
      <c r="AE23" s="216">
        <f ca="1">VLOOKUP(AD23,$B22:$E$42,4,0)</f>
        <v>0</v>
      </c>
      <c r="AF23" s="217">
        <f t="shared" ca="1" si="10"/>
        <v>0</v>
      </c>
      <c r="AG23" s="218">
        <f ca="1">VLOOKUP(AD23,$B$19:M49,6,0)</f>
        <v>0</v>
      </c>
      <c r="AH23" s="215" t="str">
        <f t="array" aca="1" ref="AH23" ca="1">IFERROR(INDEX($B$19:$B$41,MATCH(0,IF(($D$19:$D$41=AH$14)*($C$19:$C$41&gt;=AH$18),COUNTIF(AH$18:AH22,$B$19:$B$41),1),0)),"")</f>
        <v/>
      </c>
      <c r="AI23" s="216">
        <f ca="1">VLOOKUP(AH23,$B22:$E$42,4,0)</f>
        <v>0</v>
      </c>
      <c r="AJ23" s="217">
        <f t="shared" ca="1" si="11"/>
        <v>0</v>
      </c>
      <c r="AK23" s="218">
        <f ca="1">VLOOKUP(AH23,$B$19:Q49,6,0)</f>
        <v>0</v>
      </c>
    </row>
    <row r="24" spans="1:46" s="219" customFormat="1" x14ac:dyDescent="0.25">
      <c r="A24" s="83"/>
      <c r="B24" s="211" t="str">
        <f t="shared" si="4"/>
        <v>A6</v>
      </c>
      <c r="C24" s="199">
        <f t="shared" si="12"/>
        <v>6</v>
      </c>
      <c r="D24" s="200" t="s">
        <v>444</v>
      </c>
      <c r="E24" s="130">
        <v>6</v>
      </c>
      <c r="F24" s="201">
        <v>1</v>
      </c>
      <c r="G24" s="131">
        <f t="shared" si="3"/>
        <v>0.16666666666666666</v>
      </c>
      <c r="H24" s="202" t="s">
        <v>445</v>
      </c>
      <c r="I24" s="130">
        <v>1</v>
      </c>
      <c r="J24" s="203">
        <f t="shared" ca="1" si="5"/>
        <v>1.6666666666666654</v>
      </c>
      <c r="K24" s="131">
        <f t="shared" ca="1" si="6"/>
        <v>1.6666666666666654</v>
      </c>
      <c r="L24" s="83"/>
      <c r="M24" s="83"/>
      <c r="N24" s="83"/>
      <c r="O24" s="186"/>
      <c r="P24" s="212">
        <f t="array" ref="P24">SUM(--IF(MMULT(--(ROW(E$17:E23)&gt;=TRANSPOSE(ROW(E$17:E23))),--IF(D$17:D23=H24,E$17:E23,0))&lt;SUMIF(H$18:H24,H24,I$18:I24),1,0))</f>
        <v>4</v>
      </c>
      <c r="Q24" s="213">
        <f t="array" aca="1" ref="Q24" ca="1">SUMPRODUCT(--IF(OFFSET(D$17,,,P24+1)=H24,1,0),OFFSET(E$17,,,P24+1),OFFSET(G$17,,,P24+1))-SUMIF(H$18:H23,H24,T$18:T23)</f>
        <v>3.3333333333333321</v>
      </c>
      <c r="R24" s="213">
        <f t="array" aca="1" ref="R24" ca="1">(SUMIF(H$18:H24,H24,I$18:I24)-SUMPRODUCT(--IF(OFFSET(D$17,,,P24+1)=H24,1,0),OFFSET(E$17,,,P24+1)))*OFFSET(G$17,P24,,,)</f>
        <v>-1.6666666666666667</v>
      </c>
      <c r="S24" s="213">
        <f t="shared" ca="1" si="7"/>
        <v>1.6666666666666654</v>
      </c>
      <c r="T24" s="214">
        <f ca="1">IF(SUMIF(H$18:H24,H24,I$18:I24)&gt;SUM(D$18:D24,H24,E$18:E24),MAX(SUMIF(D$18:D24,H24,F$18:F24)-SUMIF(H$18:H23,H24,J$18:J23),0),S24)</f>
        <v>1.6666666666666654</v>
      </c>
      <c r="U24" s="83"/>
      <c r="V24" s="215" t="str">
        <f t="array" aca="1" ref="V24" ca="1">IFERROR(INDEX($B$19:$B$41,MATCH(0,IF(($D$19:$D$41=V$14)*($C$19:$C$41&gt;=V$18),COUNTIF(V$18:V23,$B$19:$B$41),1),0)),"")</f>
        <v>A12</v>
      </c>
      <c r="W24" s="216">
        <f ca="1">VLOOKUP(V24,$B23:$E$42,4,0)</f>
        <v>0</v>
      </c>
      <c r="X24" s="217">
        <f t="shared" ca="1" si="8"/>
        <v>0</v>
      </c>
      <c r="Y24" s="218">
        <f ca="1">VLOOKUP(V24,$B$19:G49,6,0)</f>
        <v>0</v>
      </c>
      <c r="Z24" s="215" t="str">
        <f t="array" aca="1" ref="Z24" ca="1">IFERROR(INDEX($B$19:$B$41,MATCH(0,IF(($D$19:$D$41=Z$14)*($C$19:$C$41&gt;=Z$18),COUNTIF(Z$18:Z23,$B$19:$B$41),1),0)),"")</f>
        <v/>
      </c>
      <c r="AA24" s="216">
        <f ca="1">VLOOKUP(Z24,$B23:$E$42,4,0)</f>
        <v>0</v>
      </c>
      <c r="AB24" s="217">
        <f t="shared" ca="1" si="9"/>
        <v>0</v>
      </c>
      <c r="AC24" s="218">
        <f ca="1">VLOOKUP(Z24,$B$19:I49,6,0)</f>
        <v>0</v>
      </c>
      <c r="AD24" s="215" t="str">
        <f t="array" aca="1" ref="AD24" ca="1">IFERROR(INDEX($B$19:$B$41,MATCH(0,IF(($D$19:$D$41=AD$14)*($C$19:$C$41&gt;=AD$18),COUNTIF(AD$18:AD23,$B$19:$B$41),1),0)),"")</f>
        <v/>
      </c>
      <c r="AE24" s="216">
        <f ca="1">VLOOKUP(AD24,$B23:$E$42,4,0)</f>
        <v>0</v>
      </c>
      <c r="AF24" s="217">
        <f t="shared" ca="1" si="10"/>
        <v>0</v>
      </c>
      <c r="AG24" s="218">
        <f ca="1">VLOOKUP(AD24,$B$19:M49,6,0)</f>
        <v>0</v>
      </c>
      <c r="AH24" s="215" t="str">
        <f t="array" aca="1" ref="AH24" ca="1">IFERROR(INDEX($B$19:$B$41,MATCH(0,IF(($D$19:$D$41=AH$14)*($C$19:$C$41&gt;=AH$18),COUNTIF(AH$18:AH23,$B$19:$B$41),1),0)),"")</f>
        <v/>
      </c>
      <c r="AI24" s="216">
        <f ca="1">VLOOKUP(AH24,$B23:$E$42,4,0)</f>
        <v>0</v>
      </c>
      <c r="AJ24" s="217">
        <f t="shared" ca="1" si="11"/>
        <v>0</v>
      </c>
      <c r="AK24" s="218">
        <f ca="1">VLOOKUP(AH24,$B$19:Q49,6,0)</f>
        <v>0</v>
      </c>
      <c r="AL24" s="85"/>
      <c r="AM24" s="85"/>
      <c r="AN24" s="85"/>
      <c r="AO24" s="85"/>
      <c r="AP24" s="85"/>
      <c r="AQ24" s="85"/>
      <c r="AR24" s="85"/>
      <c r="AS24" s="85"/>
      <c r="AT24" s="85"/>
    </row>
    <row r="25" spans="1:46" x14ac:dyDescent="0.25">
      <c r="A25" s="83"/>
      <c r="B25" s="211" t="str">
        <f t="shared" si="4"/>
        <v>B7</v>
      </c>
      <c r="C25" s="199">
        <f t="shared" si="12"/>
        <v>7</v>
      </c>
      <c r="D25" s="200" t="s">
        <v>445</v>
      </c>
      <c r="E25" s="130">
        <v>2</v>
      </c>
      <c r="F25" s="201">
        <v>1</v>
      </c>
      <c r="G25" s="131">
        <f t="shared" si="3"/>
        <v>0.5</v>
      </c>
      <c r="H25" s="202" t="s">
        <v>444</v>
      </c>
      <c r="I25" s="130">
        <v>12</v>
      </c>
      <c r="J25" s="203">
        <f t="shared" ca="1" si="5"/>
        <v>66.333333333333329</v>
      </c>
      <c r="K25" s="131">
        <f t="shared" ca="1" si="6"/>
        <v>5.5277777777777777</v>
      </c>
      <c r="L25" s="83"/>
      <c r="M25" s="83"/>
      <c r="N25" s="83"/>
      <c r="O25" s="83"/>
      <c r="P25" s="212">
        <f t="array" ref="P25">SUM(--IF(MMULT(--(ROW(E$17:E24)&gt;=TRANSPOSE(ROW(E$17:E24))),--IF(D$17:D24=H25,E$17:E24,0))&lt;SUMIF(H$18:H25,H25,I$18:I25),1,0))</f>
        <v>7</v>
      </c>
      <c r="Q25" s="213">
        <f t="array" aca="1" ref="Q25" ca="1">SUMPRODUCT(--IF(OFFSET(D$17,,,P25+1)=H25,1,0),OFFSET(E$17,,,P25+1),OFFSET(G$17,,,P25+1))-SUMIF(H$18:H24,H25,T$18:T24)</f>
        <v>67</v>
      </c>
      <c r="R25" s="213">
        <f t="array" aca="1" ref="R25" ca="1">(SUMIF(H$18:H25,H25,I$18:I25)-SUMPRODUCT(--IF(OFFSET(D$17,,,P25+1)=H25,1,0),OFFSET(E$17,,,P25+1)))*OFFSET(G$17,P25,,,)</f>
        <v>-0.66666666666666663</v>
      </c>
      <c r="S25" s="213">
        <f t="shared" ca="1" si="7"/>
        <v>66.333333333333329</v>
      </c>
      <c r="T25" s="214">
        <f ca="1">IF(SUMIF(H$18:H25,H25,I$18:I25)&gt;SUM(D$18:D25,H25,E$18:E25),MAX(SUMIF(D$18:D25,H25,F$18:F25)-SUMIF(H$18:H24,H25,J$18:J24),0),S25)</f>
        <v>66.333333333333329</v>
      </c>
      <c r="U25" s="83"/>
      <c r="V25" s="215" t="str">
        <f t="array" aca="1" ref="V25" ca="1">IFERROR(INDEX($B$19:$B$41,MATCH(0,IF(($D$19:$D$41=V$14)*($C$19:$C$41&gt;=V$18),COUNTIF(V$18:V24,$B$19:$B$41),1),0)),"")</f>
        <v>A13</v>
      </c>
      <c r="W25" s="216">
        <f ca="1">VLOOKUP(V25,$B24:$E$42,4,0)</f>
        <v>0</v>
      </c>
      <c r="X25" s="217">
        <f t="shared" ca="1" si="8"/>
        <v>0</v>
      </c>
      <c r="Y25" s="218">
        <f ca="1">VLOOKUP(V25,$B$19:G49,6,0)</f>
        <v>0</v>
      </c>
      <c r="Z25" s="215" t="str">
        <f t="array" aca="1" ref="Z25" ca="1">IFERROR(INDEX($B$19:$B$41,MATCH(0,IF(($D$19:$D$41=Z$14)*($C$19:$C$41&gt;=Z$18),COUNTIF(Z$18:Z24,$B$19:$B$41),1),0)),"")</f>
        <v/>
      </c>
      <c r="AA25" s="216">
        <f ca="1">VLOOKUP(Z25,$B24:$E$42,4,0)</f>
        <v>0</v>
      </c>
      <c r="AB25" s="217">
        <f t="shared" ca="1" si="9"/>
        <v>0</v>
      </c>
      <c r="AC25" s="218">
        <f ca="1">VLOOKUP(Z25,$B$19:I49,6,0)</f>
        <v>0</v>
      </c>
      <c r="AD25" s="215" t="str">
        <f t="array" aca="1" ref="AD25" ca="1">IFERROR(INDEX($B$19:$B$41,MATCH(0,IF(($D$19:$D$41=AD$14)*($C$19:$C$41&gt;=AD$18),COUNTIF(AD$18:AD24,$B$19:$B$41),1),0)),"")</f>
        <v/>
      </c>
      <c r="AE25" s="216">
        <f ca="1">VLOOKUP(AD25,$B24:$E$42,4,0)</f>
        <v>0</v>
      </c>
      <c r="AF25" s="217">
        <f t="shared" ca="1" si="10"/>
        <v>0</v>
      </c>
      <c r="AG25" s="218">
        <f ca="1">VLOOKUP(AD25,$B$19:M49,6,0)</f>
        <v>0</v>
      </c>
      <c r="AH25" s="215" t="str">
        <f t="array" aca="1" ref="AH25" ca="1">IFERROR(INDEX($B$19:$B$41,MATCH(0,IF(($D$19:$D$41=AH$14)*($C$19:$C$41&gt;=AH$18),COUNTIF(AH$18:AH24,$B$19:$B$41),1),0)),"")</f>
        <v/>
      </c>
      <c r="AI25" s="216">
        <f ca="1">VLOOKUP(AH25,$B24:$E$42,4,0)</f>
        <v>0</v>
      </c>
      <c r="AJ25" s="217">
        <f t="shared" ca="1" si="11"/>
        <v>0</v>
      </c>
      <c r="AK25" s="218">
        <f ca="1">VLOOKUP(AH25,$B$19:Q49,6,0)</f>
        <v>0</v>
      </c>
    </row>
    <row r="26" spans="1:46" x14ac:dyDescent="0.25">
      <c r="A26" s="83"/>
      <c r="B26" s="211" t="str">
        <f t="shared" si="4"/>
        <v>A8</v>
      </c>
      <c r="C26" s="199">
        <f t="shared" si="12"/>
        <v>8</v>
      </c>
      <c r="D26" s="200" t="s">
        <v>444</v>
      </c>
      <c r="E26" s="130">
        <v>2</v>
      </c>
      <c r="F26" s="201">
        <v>4</v>
      </c>
      <c r="G26" s="131">
        <f t="shared" si="3"/>
        <v>2</v>
      </c>
      <c r="H26" s="202"/>
      <c r="I26" s="130">
        <v>12</v>
      </c>
      <c r="J26" s="203">
        <f t="shared" ca="1" si="5"/>
        <v>0</v>
      </c>
      <c r="K26" s="131">
        <f t="shared" ca="1" si="6"/>
        <v>0</v>
      </c>
      <c r="L26" s="83"/>
      <c r="M26" s="83"/>
      <c r="N26" s="83"/>
      <c r="O26" s="83"/>
      <c r="P26" s="212">
        <f t="array" ref="P26">SUM(--IF(MMULT(--(ROW(E$17:E25)&gt;=TRANSPOSE(ROW(E$17:E25))),--IF(D$17:D25=H26,E$17:E25,0))&lt;SUMIF(H$18:H26,H26,I$18:I26),1,0))</f>
        <v>0</v>
      </c>
      <c r="Q26" s="213">
        <f t="array" aca="1" ref="Q26" ca="1">SUMPRODUCT(--IF(OFFSET(D$17,,,P26+1)=H26,1,0),OFFSET(E$17,,,P26+1),OFFSET(G$17,,,P26+1))-SUMIF(H$18:H25,H26,T$18:T25)</f>
        <v>0</v>
      </c>
      <c r="R26" s="213">
        <f t="array" aca="1" ref="R26" ca="1">(SUMIF(H$18:H26,H26,I$18:I26)-SUMPRODUCT(--IF(OFFSET(D$17,,,P26+1)=H26,1,0),OFFSET(E$17,,,P26+1)))*OFFSET(G$17,P26,,,)</f>
        <v>0</v>
      </c>
      <c r="S26" s="213">
        <f t="shared" ca="1" si="7"/>
        <v>0</v>
      </c>
      <c r="T26" s="214">
        <f ca="1">IF(SUMIF(H$18:H26,H26,I$18:I26)&gt;SUM(D$18:D26,H26,E$18:E26),MAX(SUMIF(D$18:D26,H26,F$18:F26)-SUMIF(H$18:H25,H26,J$18:J25),0),S26)</f>
        <v>0</v>
      </c>
      <c r="U26" s="83"/>
      <c r="V26" s="215" t="str">
        <f t="array" aca="1" ref="V26" ca="1">IFERROR(INDEX($B$19:$B$41,MATCH(0,IF(($D$19:$D$41=V$14)*($C$19:$C$41&gt;=V$18),COUNTIF(V$18:V25,$B$19:$B$41),1),0)),"")</f>
        <v>A14</v>
      </c>
      <c r="W26" s="216">
        <f ca="1">VLOOKUP(V26,$B25:$E$42,4,0)</f>
        <v>0</v>
      </c>
      <c r="X26" s="217">
        <f t="shared" ca="1" si="8"/>
        <v>0</v>
      </c>
      <c r="Y26" s="218">
        <f ca="1">VLOOKUP(V26,$B$19:G49,6,0)</f>
        <v>0</v>
      </c>
      <c r="Z26" s="215" t="str">
        <f t="array" aca="1" ref="Z26" ca="1">IFERROR(INDEX($B$19:$B$41,MATCH(0,IF(($D$19:$D$41=Z$14)*($C$19:$C$41&gt;=Z$18),COUNTIF(Z$18:Z25,$B$19:$B$41),1),0)),"")</f>
        <v/>
      </c>
      <c r="AA26" s="216">
        <f ca="1">VLOOKUP(Z26,$B25:$E$42,4,0)</f>
        <v>0</v>
      </c>
      <c r="AB26" s="217">
        <f t="shared" ca="1" si="9"/>
        <v>0</v>
      </c>
      <c r="AC26" s="218">
        <f ca="1">VLOOKUP(Z26,$B$19:I49,6,0)</f>
        <v>0</v>
      </c>
      <c r="AD26" s="215" t="str">
        <f t="array" aca="1" ref="AD26" ca="1">IFERROR(INDEX($B$19:$B$41,MATCH(0,IF(($D$19:$D$41=AD$14)*($C$19:$C$41&gt;=AD$18),COUNTIF(AD$18:AD25,$B$19:$B$41),1),0)),"")</f>
        <v/>
      </c>
      <c r="AE26" s="216">
        <f ca="1">VLOOKUP(AD26,$B25:$E$42,4,0)</f>
        <v>0</v>
      </c>
      <c r="AF26" s="217">
        <f t="shared" ca="1" si="10"/>
        <v>0</v>
      </c>
      <c r="AG26" s="218">
        <f ca="1">VLOOKUP(AD26,$B$19:M49,6,0)</f>
        <v>0</v>
      </c>
      <c r="AH26" s="215" t="str">
        <f t="array" aca="1" ref="AH26" ca="1">IFERROR(INDEX($B$19:$B$41,MATCH(0,IF(($D$19:$D$41=AH$14)*($C$19:$C$41&gt;=AH$18),COUNTIF(AH$18:AH25,$B$19:$B$41),1),0)),"")</f>
        <v/>
      </c>
      <c r="AI26" s="216">
        <f ca="1">VLOOKUP(AH26,$B25:$E$42,4,0)</f>
        <v>0</v>
      </c>
      <c r="AJ26" s="217">
        <f t="shared" ca="1" si="11"/>
        <v>0</v>
      </c>
      <c r="AK26" s="218">
        <f ca="1">VLOOKUP(AH26,$B$19:Q49,6,0)</f>
        <v>0</v>
      </c>
    </row>
    <row r="27" spans="1:46" x14ac:dyDescent="0.25">
      <c r="A27" s="83"/>
      <c r="B27" s="211" t="str">
        <f t="shared" si="4"/>
        <v>A9</v>
      </c>
      <c r="C27" s="199">
        <f t="shared" si="12"/>
        <v>9</v>
      </c>
      <c r="D27" s="200" t="s">
        <v>444</v>
      </c>
      <c r="E27" s="130">
        <v>1</v>
      </c>
      <c r="F27" s="201">
        <v>10</v>
      </c>
      <c r="G27" s="131">
        <f t="shared" si="3"/>
        <v>10</v>
      </c>
      <c r="H27" s="202"/>
      <c r="I27" s="130">
        <v>12</v>
      </c>
      <c r="J27" s="203">
        <f t="shared" ca="1" si="5"/>
        <v>0</v>
      </c>
      <c r="K27" s="131">
        <f t="shared" ca="1" si="6"/>
        <v>0</v>
      </c>
      <c r="L27" s="83"/>
      <c r="M27" s="83"/>
      <c r="N27" s="83"/>
      <c r="O27" s="83"/>
      <c r="P27" s="212">
        <f t="array" ref="P27">SUM(--IF(MMULT(--(ROW(E$17:E26)&gt;=TRANSPOSE(ROW(E$17:E26))),--IF(D$17:D26=H27,E$17:E26,0))&lt;SUMIF(H$18:H27,H27,I$18:I27),1,0))</f>
        <v>0</v>
      </c>
      <c r="Q27" s="213">
        <f t="array" aca="1" ref="Q27" ca="1">SUMPRODUCT(--IF(OFFSET(D$17,,,P27+1)=H27,1,0),OFFSET(E$17,,,P27+1),OFFSET(G$17,,,P27+1))-SUMIF(H$18:H26,H27,T$18:T26)</f>
        <v>0</v>
      </c>
      <c r="R27" s="213">
        <f t="array" aca="1" ref="R27" ca="1">(SUMIF(H$18:H27,H27,I$18:I27)-SUMPRODUCT(--IF(OFFSET(D$17,,,P27+1)=H27,1,0),OFFSET(E$17,,,P27+1)))*OFFSET(G$17,P27,,,)</f>
        <v>0</v>
      </c>
      <c r="S27" s="213">
        <f t="shared" ca="1" si="7"/>
        <v>0</v>
      </c>
      <c r="T27" s="214">
        <f ca="1">IF(SUMIF(H$18:H27,H27,I$18:I27)&gt;SUM(D$18:D27,H27,E$18:E27),MAX(SUMIF(D$18:D27,H27,F$18:F27)-SUMIF(H$18:H26,H27,J$18:J26),0),S27)</f>
        <v>0</v>
      </c>
      <c r="U27" s="83"/>
      <c r="V27" s="215" t="str">
        <f t="array" aca="1" ref="V27" ca="1">IFERROR(INDEX($B$19:$B$41,MATCH(0,IF(($D$19:$D$41=V$14)*($C$19:$C$41&gt;=V$18),COUNTIF(V$18:V26,$B$19:$B$41),1),0)),"")</f>
        <v/>
      </c>
      <c r="W27" s="216">
        <f ca="1">VLOOKUP(V27,$B26:$E$42,4,0)</f>
        <v>0</v>
      </c>
      <c r="X27" s="217">
        <f t="shared" ca="1" si="8"/>
        <v>0</v>
      </c>
      <c r="Y27" s="218">
        <f ca="1">VLOOKUP(V27,$B$19:G49,6,0)</f>
        <v>0</v>
      </c>
      <c r="Z27" s="215" t="str">
        <f t="array" aca="1" ref="Z27" ca="1">IFERROR(INDEX($B$19:$B$41,MATCH(0,IF(($D$19:$D$41=Z$14)*($C$19:$C$41&gt;=Z$18),COUNTIF(Z$18:Z26,$B$19:$B$41),1),0)),"")</f>
        <v/>
      </c>
      <c r="AA27" s="216">
        <f ca="1">VLOOKUP(Z27,$B26:$E$42,4,0)</f>
        <v>0</v>
      </c>
      <c r="AB27" s="217">
        <f t="shared" ca="1" si="9"/>
        <v>0</v>
      </c>
      <c r="AC27" s="218">
        <f ca="1">VLOOKUP(Z27,$B$19:I49,6,0)</f>
        <v>0</v>
      </c>
      <c r="AD27" s="215" t="str">
        <f t="array" aca="1" ref="AD27" ca="1">IFERROR(INDEX($B$19:$B$41,MATCH(0,IF(($D$19:$D$41=AD$14)*($C$19:$C$41&gt;=AD$18),COUNTIF(AD$18:AD26,$B$19:$B$41),1),0)),"")</f>
        <v/>
      </c>
      <c r="AE27" s="216">
        <f ca="1">VLOOKUP(AD27,$B26:$E$42,4,0)</f>
        <v>0</v>
      </c>
      <c r="AF27" s="217">
        <f t="shared" ca="1" si="10"/>
        <v>0</v>
      </c>
      <c r="AG27" s="218">
        <f ca="1">VLOOKUP(AD27,$B$19:M49,6,0)</f>
        <v>0</v>
      </c>
      <c r="AH27" s="215" t="str">
        <f t="array" aca="1" ref="AH27" ca="1">IFERROR(INDEX($B$19:$B$41,MATCH(0,IF(($D$19:$D$41=AH$14)*($C$19:$C$41&gt;=AH$18),COUNTIF(AH$18:AH26,$B$19:$B$41),1),0)),"")</f>
        <v/>
      </c>
      <c r="AI27" s="216">
        <f ca="1">VLOOKUP(AH27,$B26:$E$42,4,0)</f>
        <v>0</v>
      </c>
      <c r="AJ27" s="217">
        <f t="shared" ca="1" si="11"/>
        <v>0</v>
      </c>
      <c r="AK27" s="218">
        <f ca="1">VLOOKUP(AH27,$B$19:Q49,6,0)</f>
        <v>0</v>
      </c>
    </row>
    <row r="28" spans="1:46" x14ac:dyDescent="0.25">
      <c r="A28" s="83"/>
      <c r="B28" s="211" t="str">
        <f t="shared" si="4"/>
        <v>A10</v>
      </c>
      <c r="C28" s="199">
        <f t="shared" si="12"/>
        <v>10</v>
      </c>
      <c r="D28" s="200" t="s">
        <v>444</v>
      </c>
      <c r="E28" s="130">
        <v>12</v>
      </c>
      <c r="F28" s="201">
        <v>0</v>
      </c>
      <c r="G28" s="131">
        <f t="shared" si="3"/>
        <v>0</v>
      </c>
      <c r="H28" s="202"/>
      <c r="I28" s="130">
        <v>12</v>
      </c>
      <c r="J28" s="203">
        <f t="shared" ca="1" si="5"/>
        <v>0</v>
      </c>
      <c r="K28" s="131">
        <f t="shared" ca="1" si="6"/>
        <v>0</v>
      </c>
      <c r="L28" s="83"/>
      <c r="M28" s="83"/>
      <c r="N28" s="83"/>
      <c r="O28" s="83"/>
      <c r="P28" s="212">
        <f t="array" ref="P28">SUM(--IF(MMULT(--(ROW(E$17:E27)&gt;=TRANSPOSE(ROW(E$17:E27))),--IF(D$17:D27=H28,E$17:E27,0))&lt;SUMIF(H$18:H28,H28,I$18:I28),1,0))</f>
        <v>0</v>
      </c>
      <c r="Q28" s="213">
        <f t="array" aca="1" ref="Q28" ca="1">SUMPRODUCT(--IF(OFFSET(D$17,,,P28+1)=H28,1,0),OFFSET(E$17,,,P28+1),OFFSET(G$17,,,P28+1))-SUMIF(H$18:H27,H28,T$18:T27)</f>
        <v>0</v>
      </c>
      <c r="R28" s="213">
        <f t="array" aca="1" ref="R28" ca="1">(SUMIF(H$18:H28,H28,I$18:I28)-SUMPRODUCT(--IF(OFFSET(D$17,,,P28+1)=H28,1,0),OFFSET(E$17,,,P28+1)))*OFFSET(G$17,P28,,,)</f>
        <v>0</v>
      </c>
      <c r="S28" s="213">
        <f t="shared" ca="1" si="7"/>
        <v>0</v>
      </c>
      <c r="T28" s="214">
        <f ca="1">IF(SUMIF(H$18:H28,H28,I$18:I28)&gt;SUM(D$18:D28,H28,E$18:E28),MAX(SUMIF(D$18:D28,H28,F$18:F28)-SUMIF(H$18:H27,H28,J$18:J27),0),S28)</f>
        <v>0</v>
      </c>
      <c r="U28" s="83"/>
      <c r="V28" s="215" t="str">
        <f t="array" aca="1" ref="V28" ca="1">IFERROR(INDEX($B$19:$B$41,MATCH(0,IF(($D$19:$D$41=V$14)*($C$19:$C$41&gt;=V$18),COUNTIF(V$18:V27,$B$19:$B$41),1),0)),"")</f>
        <v/>
      </c>
      <c r="W28" s="216">
        <f ca="1">VLOOKUP(V28,$B27:$E$42,4,0)</f>
        <v>0</v>
      </c>
      <c r="X28" s="217">
        <f t="shared" ca="1" si="8"/>
        <v>0</v>
      </c>
      <c r="Y28" s="218">
        <f ca="1">VLOOKUP(V28,$B$19:G49,6,0)</f>
        <v>0</v>
      </c>
      <c r="Z28" s="215" t="str">
        <f t="array" aca="1" ref="Z28" ca="1">IFERROR(INDEX($B$19:$B$41,MATCH(0,IF(($D$19:$D$41=Z$14)*($C$19:$C$41&gt;=Z$18),COUNTIF(Z$18:Z27,$B$19:$B$41),1),0)),"")</f>
        <v/>
      </c>
      <c r="AA28" s="216">
        <f ca="1">VLOOKUP(Z28,$B27:$E$42,4,0)</f>
        <v>0</v>
      </c>
      <c r="AB28" s="217">
        <f t="shared" ca="1" si="9"/>
        <v>0</v>
      </c>
      <c r="AC28" s="218">
        <f ca="1">VLOOKUP(Z28,$B$19:I49,6,0)</f>
        <v>0</v>
      </c>
      <c r="AD28" s="215" t="str">
        <f t="array" aca="1" ref="AD28" ca="1">IFERROR(INDEX($B$19:$B$41,MATCH(0,IF(($D$19:$D$41=AD$14)*($C$19:$C$41&gt;=AD$18),COUNTIF(AD$18:AD27,$B$19:$B$41),1),0)),"")</f>
        <v/>
      </c>
      <c r="AE28" s="216">
        <f ca="1">VLOOKUP(AD28,$B27:$E$42,4,0)</f>
        <v>0</v>
      </c>
      <c r="AF28" s="217">
        <f t="shared" ca="1" si="10"/>
        <v>0</v>
      </c>
      <c r="AG28" s="218">
        <f ca="1">VLOOKUP(AD28,$B$19:M49,6,0)</f>
        <v>0</v>
      </c>
      <c r="AH28" s="215" t="str">
        <f t="array" aca="1" ref="AH28" ca="1">IFERROR(INDEX($B$19:$B$41,MATCH(0,IF(($D$19:$D$41=AH$14)*($C$19:$C$41&gt;=AH$18),COUNTIF(AH$18:AH27,$B$19:$B$41),1),0)),"")</f>
        <v/>
      </c>
      <c r="AI28" s="216">
        <f ca="1">VLOOKUP(AH28,$B27:$E$42,4,0)</f>
        <v>0</v>
      </c>
      <c r="AJ28" s="217">
        <f t="shared" ca="1" si="11"/>
        <v>0</v>
      </c>
      <c r="AK28" s="218">
        <f ca="1">VLOOKUP(AH28,$B$19:Q49,6,0)</f>
        <v>0</v>
      </c>
    </row>
    <row r="29" spans="1:46" x14ac:dyDescent="0.25">
      <c r="A29" s="83"/>
      <c r="B29" s="211" t="str">
        <f t="shared" si="4"/>
        <v>A11</v>
      </c>
      <c r="C29" s="199">
        <f t="shared" si="12"/>
        <v>11</v>
      </c>
      <c r="D29" s="200" t="s">
        <v>444</v>
      </c>
      <c r="E29" s="130">
        <v>0</v>
      </c>
      <c r="F29" s="201">
        <v>0</v>
      </c>
      <c r="G29" s="131">
        <f t="shared" si="3"/>
        <v>0</v>
      </c>
      <c r="H29" s="202" t="s">
        <v>445</v>
      </c>
      <c r="I29" s="130">
        <v>1</v>
      </c>
      <c r="J29" s="203">
        <f t="shared" ca="1" si="5"/>
        <v>1.6666666666666679</v>
      </c>
      <c r="K29" s="131">
        <f t="shared" ca="1" si="6"/>
        <v>1.6666666666666679</v>
      </c>
      <c r="L29" s="83"/>
      <c r="M29" s="83"/>
      <c r="N29" s="83"/>
      <c r="O29" s="83"/>
      <c r="P29" s="212">
        <f t="array" ref="P29">SUM(--IF(MMULT(--(ROW(E$17:E28)&gt;=TRANSPOSE(ROW(E$17:E28))),--IF(D$17:D28=H29,E$17:E28,0))&lt;SUMIF(H$18:H29,H29,I$18:I29),1,0))</f>
        <v>4</v>
      </c>
      <c r="Q29" s="213">
        <f t="array" aca="1" ref="Q29" ca="1">SUMPRODUCT(--IF(OFFSET(D$17,,,P29+1)=H29,1,0),OFFSET(E$17,,,P29+1),OFFSET(G$17,,,P29+1))-SUMIF(H$18:H28,H29,T$18:T28)</f>
        <v>1.6666666666666679</v>
      </c>
      <c r="R29" s="213">
        <f t="array" aca="1" ref="R29" ca="1">(SUMIF(H$18:H29,H29,I$18:I29)-SUMPRODUCT(--IF(OFFSET(D$17,,,P29+1)=H29,1,0),OFFSET(E$17,,,P29+1)))*OFFSET(G$17,P29,,,)</f>
        <v>0</v>
      </c>
      <c r="S29" s="213">
        <f t="shared" ca="1" si="7"/>
        <v>1.6666666666666679</v>
      </c>
      <c r="T29" s="214">
        <f ca="1">IF(SUMIF(H$18:H29,H29,I$18:I29)&gt;SUM(D$18:D29,H29,E$18:E29),MAX(SUMIF(D$18:D29,H29,F$18:F29)-SUMIF(H$18:H28,H29,J$18:J28),0),S29)</f>
        <v>1.6666666666666679</v>
      </c>
      <c r="U29" s="83"/>
      <c r="V29" s="215" t="str">
        <f t="array" aca="1" ref="V29" ca="1">IFERROR(INDEX($B$19:$B$41,MATCH(0,IF(($D$19:$D$41=V$14)*($C$19:$C$41&gt;=V$18),COUNTIF(V$18:V28,$B$19:$B$41),1),0)),"")</f>
        <v/>
      </c>
      <c r="W29" s="216">
        <f ca="1">VLOOKUP(V29,$B28:$E$42,4,0)</f>
        <v>0</v>
      </c>
      <c r="X29" s="217">
        <f t="shared" ca="1" si="8"/>
        <v>0</v>
      </c>
      <c r="Y29" s="218">
        <f ca="1">VLOOKUP(V29,$B$19:G49,6,0)</f>
        <v>0</v>
      </c>
      <c r="Z29" s="215" t="str">
        <f t="array" aca="1" ref="Z29" ca="1">IFERROR(INDEX($B$19:$B$41,MATCH(0,IF(($D$19:$D$41=Z$14)*($C$19:$C$41&gt;=Z$18),COUNTIF(Z$18:Z28,$B$19:$B$41),1),0)),"")</f>
        <v/>
      </c>
      <c r="AA29" s="216">
        <f ca="1">VLOOKUP(Z29,$B28:$E$42,4,0)</f>
        <v>0</v>
      </c>
      <c r="AB29" s="217">
        <f t="shared" ca="1" si="9"/>
        <v>0</v>
      </c>
      <c r="AC29" s="218">
        <f ca="1">VLOOKUP(Z29,$B$19:I49,6,0)</f>
        <v>0</v>
      </c>
      <c r="AD29" s="215" t="str">
        <f t="array" aca="1" ref="AD29" ca="1">IFERROR(INDEX($B$19:$B$41,MATCH(0,IF(($D$19:$D$41=AD$14)*($C$19:$C$41&gt;=AD$18),COUNTIF(AD$18:AD28,$B$19:$B$41),1),0)),"")</f>
        <v/>
      </c>
      <c r="AE29" s="216">
        <f ca="1">VLOOKUP(AD29,$B28:$E$42,4,0)</f>
        <v>0</v>
      </c>
      <c r="AF29" s="217">
        <f t="shared" ca="1" si="10"/>
        <v>0</v>
      </c>
      <c r="AG29" s="218">
        <f ca="1">VLOOKUP(AD29,$B$19:M49,6,0)</f>
        <v>0</v>
      </c>
      <c r="AH29" s="215" t="str">
        <f t="array" aca="1" ref="AH29" ca="1">IFERROR(INDEX($B$19:$B$41,MATCH(0,IF(($D$19:$D$41=AH$14)*($C$19:$C$41&gt;=AH$18),COUNTIF(AH$18:AH28,$B$19:$B$41),1),0)),"")</f>
        <v/>
      </c>
      <c r="AI29" s="216">
        <f ca="1">VLOOKUP(AH29,$B28:$E$42,4,0)</f>
        <v>0</v>
      </c>
      <c r="AJ29" s="217">
        <f t="shared" ca="1" si="11"/>
        <v>0</v>
      </c>
      <c r="AK29" s="218">
        <f ca="1">VLOOKUP(AH29,$B$19:Q49,6,0)</f>
        <v>0</v>
      </c>
    </row>
    <row r="30" spans="1:46" x14ac:dyDescent="0.25">
      <c r="A30" s="83"/>
      <c r="B30" s="211" t="str">
        <f t="shared" si="4"/>
        <v>A12</v>
      </c>
      <c r="C30" s="199">
        <f t="shared" si="12"/>
        <v>12</v>
      </c>
      <c r="D30" s="200" t="s">
        <v>444</v>
      </c>
      <c r="E30" s="130">
        <v>0</v>
      </c>
      <c r="F30" s="201">
        <v>0</v>
      </c>
      <c r="G30" s="131">
        <f t="shared" si="3"/>
        <v>0</v>
      </c>
      <c r="H30" s="202"/>
      <c r="I30" s="130"/>
      <c r="J30" s="203">
        <f t="shared" ca="1" si="5"/>
        <v>0</v>
      </c>
      <c r="K30" s="131">
        <f t="shared" si="6"/>
        <v>0</v>
      </c>
      <c r="L30" s="83"/>
      <c r="M30" s="83"/>
      <c r="N30" s="83"/>
      <c r="O30" s="83"/>
      <c r="P30" s="212">
        <f t="array" ref="P30">SUM(--IF(MMULT(--(ROW(E$17:E29)&gt;=TRANSPOSE(ROW(E$17:E29))),--IF(D$17:D29=H30,E$17:E29,0))&lt;SUMIF(H$18:H30,H30,I$18:I30),1,0))</f>
        <v>0</v>
      </c>
      <c r="Q30" s="213">
        <f t="array" aca="1" ref="Q30" ca="1">SUMPRODUCT(--IF(OFFSET(D$17,,,P30+1)=H30,1,0),OFFSET(E$17,,,P30+1),OFFSET(G$17,,,P30+1))-SUMIF(H$18:H29,H30,T$18:T29)</f>
        <v>0</v>
      </c>
      <c r="R30" s="213">
        <f t="array" aca="1" ref="R30" ca="1">(SUMIF(H$18:H30,H30,I$18:I30)-SUMPRODUCT(--IF(OFFSET(D$17,,,P30+1)=H30,1,0),OFFSET(E$17,,,P30+1)))*OFFSET(G$17,P30,,,)</f>
        <v>0</v>
      </c>
      <c r="S30" s="213">
        <f t="shared" ca="1" si="7"/>
        <v>0</v>
      </c>
      <c r="T30" s="214">
        <f ca="1">IF(SUMIF(H$18:H30,H30,I$18:I30)&gt;SUM(D$18:D30,H30,E$18:E30),MAX(SUMIF(D$18:D30,H30,F$18:F30)-SUMIF(H$18:H29,H30,J$18:J29),0),S30)</f>
        <v>0</v>
      </c>
      <c r="U30" s="83"/>
      <c r="V30" s="215" t="str">
        <f t="array" aca="1" ref="V30" ca="1">IFERROR(INDEX($B$19:$B$41,MATCH(0,IF(($D$19:$D$41=V$14)*($C$19:$C$41&gt;=V$18),COUNTIF(V$18:V29,$B$19:$B$41),1),0)),"")</f>
        <v/>
      </c>
      <c r="W30" s="216">
        <f ca="1">VLOOKUP(V30,$B29:$E$42,4,0)</f>
        <v>0</v>
      </c>
      <c r="X30" s="217">
        <f t="shared" ca="1" si="8"/>
        <v>0</v>
      </c>
      <c r="Y30" s="218">
        <f ca="1">VLOOKUP(V30,$B$19:G49,6,0)</f>
        <v>0</v>
      </c>
      <c r="Z30" s="215" t="str">
        <f t="array" aca="1" ref="Z30" ca="1">IFERROR(INDEX($B$19:$B$41,MATCH(0,IF(($D$19:$D$41=Z$14)*($C$19:$C$41&gt;=Z$18),COUNTIF(Z$18:Z29,$B$19:$B$41),1),0)),"")</f>
        <v/>
      </c>
      <c r="AA30" s="216">
        <f ca="1">VLOOKUP(Z30,$B29:$E$42,4,0)</f>
        <v>0</v>
      </c>
      <c r="AB30" s="217">
        <f t="shared" ca="1" si="9"/>
        <v>0</v>
      </c>
      <c r="AC30" s="218">
        <f ca="1">VLOOKUP(Z30,$B$19:I49,6,0)</f>
        <v>0</v>
      </c>
      <c r="AD30" s="215" t="str">
        <f t="array" aca="1" ref="AD30" ca="1">IFERROR(INDEX($B$19:$B$41,MATCH(0,IF(($D$19:$D$41=AD$14)*($C$19:$C$41&gt;=AD$18),COUNTIF(AD$18:AD29,$B$19:$B$41),1),0)),"")</f>
        <v/>
      </c>
      <c r="AE30" s="216">
        <f ca="1">VLOOKUP(AD30,$B29:$E$42,4,0)</f>
        <v>0</v>
      </c>
      <c r="AF30" s="217">
        <f t="shared" ca="1" si="10"/>
        <v>0</v>
      </c>
      <c r="AG30" s="218">
        <f ca="1">VLOOKUP(AD30,$B$19:M49,6,0)</f>
        <v>0</v>
      </c>
      <c r="AH30" s="215" t="str">
        <f t="array" aca="1" ref="AH30" ca="1">IFERROR(INDEX($B$19:$B$41,MATCH(0,IF(($D$19:$D$41=AH$14)*($C$19:$C$41&gt;=AH$18),COUNTIF(AH$18:AH29,$B$19:$B$41),1),0)),"")</f>
        <v/>
      </c>
      <c r="AI30" s="216">
        <f ca="1">VLOOKUP(AH30,$B29:$E$42,4,0)</f>
        <v>0</v>
      </c>
      <c r="AJ30" s="217">
        <f t="shared" ca="1" si="11"/>
        <v>0</v>
      </c>
      <c r="AK30" s="218">
        <f ca="1">VLOOKUP(AH30,$B$19:Q49,6,0)</f>
        <v>0</v>
      </c>
    </row>
    <row r="31" spans="1:46" x14ac:dyDescent="0.25">
      <c r="A31" s="83"/>
      <c r="B31" s="211" t="str">
        <f t="shared" si="4"/>
        <v>A13</v>
      </c>
      <c r="C31" s="199">
        <f t="shared" si="12"/>
        <v>13</v>
      </c>
      <c r="D31" s="200" t="s">
        <v>444</v>
      </c>
      <c r="E31" s="130">
        <v>0</v>
      </c>
      <c r="F31" s="201">
        <v>0</v>
      </c>
      <c r="G31" s="131">
        <f t="shared" si="3"/>
        <v>0</v>
      </c>
      <c r="H31" s="202"/>
      <c r="I31" s="130"/>
      <c r="J31" s="203">
        <f t="shared" ca="1" si="5"/>
        <v>0</v>
      </c>
      <c r="K31" s="131">
        <f t="shared" si="6"/>
        <v>0</v>
      </c>
      <c r="L31" s="83"/>
      <c r="M31" s="83"/>
      <c r="N31" s="83"/>
      <c r="O31" s="83"/>
      <c r="P31" s="212">
        <f t="array" ref="P31">SUM(--IF(MMULT(--(ROW(E$17:E30)&gt;=TRANSPOSE(ROW(E$17:E30))),--IF(D$17:D30=H31,E$17:E30,0))&lt;SUMIF(H$18:H31,H31,I$18:I31),1,0))</f>
        <v>0</v>
      </c>
      <c r="Q31" s="213">
        <f t="array" aca="1" ref="Q31" ca="1">SUMPRODUCT(--IF(OFFSET(D$17,,,P31+1)=H31,1,0),OFFSET(E$17,,,P31+1),OFFSET(G$17,,,P31+1))-SUMIF(H$18:H30,H31,T$18:T30)</f>
        <v>0</v>
      </c>
      <c r="R31" s="213">
        <f t="array" aca="1" ref="R31" ca="1">(SUMIF(H$18:H31,H31,I$18:I31)-SUMPRODUCT(--IF(OFFSET(D$17,,,P31+1)=H31,1,0),OFFSET(E$17,,,P31+1)))*OFFSET(G$17,P31,,,)</f>
        <v>0</v>
      </c>
      <c r="S31" s="213">
        <f t="shared" ca="1" si="7"/>
        <v>0</v>
      </c>
      <c r="T31" s="214">
        <f ca="1">IF(SUMIF(H$18:H31,H31,I$18:I31)&gt;SUM(D$18:D31,H31,E$18:E31),MAX(SUMIF(D$18:D31,H31,F$18:F31)-SUMIF(H$18:H30,H31,J$18:J30),0),S31)</f>
        <v>0</v>
      </c>
      <c r="U31" s="83"/>
      <c r="V31" s="215" t="str">
        <f t="array" aca="1" ref="V31" ca="1">IFERROR(INDEX($B$19:$B$41,MATCH(0,IF(($D$19:$D$41=V$14)*($C$19:$C$41&gt;=V$18),COUNTIF(V$18:V30,$B$19:$B$41),1),0)),"")</f>
        <v/>
      </c>
      <c r="W31" s="216">
        <f ca="1">VLOOKUP(V31,$B30:$E$42,4,0)</f>
        <v>0</v>
      </c>
      <c r="X31" s="217">
        <f t="shared" ca="1" si="8"/>
        <v>0</v>
      </c>
      <c r="Y31" s="218">
        <f ca="1">VLOOKUP(V31,$B$19:G49,6,0)</f>
        <v>0</v>
      </c>
      <c r="Z31" s="215" t="str">
        <f t="array" aca="1" ref="Z31" ca="1">IFERROR(INDEX($B$19:$B$41,MATCH(0,IF(($D$19:$D$41=Z$14)*($C$19:$C$41&gt;=Z$18),COUNTIF(Z$18:Z30,$B$19:$B$41),1),0)),"")</f>
        <v/>
      </c>
      <c r="AA31" s="216">
        <f ca="1">VLOOKUP(Z31,$B30:$E$42,4,0)</f>
        <v>0</v>
      </c>
      <c r="AB31" s="217">
        <f t="shared" ca="1" si="9"/>
        <v>0</v>
      </c>
      <c r="AC31" s="218">
        <f ca="1">VLOOKUP(Z31,$B$19:I49,6,0)</f>
        <v>0</v>
      </c>
      <c r="AD31" s="215" t="str">
        <f t="array" aca="1" ref="AD31" ca="1">IFERROR(INDEX($B$19:$B$41,MATCH(0,IF(($D$19:$D$41=AD$14)*($C$19:$C$41&gt;=AD$18),COUNTIF(AD$18:AD30,$B$19:$B$41),1),0)),"")</f>
        <v/>
      </c>
      <c r="AE31" s="216">
        <f ca="1">VLOOKUP(AD31,$B30:$E$42,4,0)</f>
        <v>0</v>
      </c>
      <c r="AF31" s="217">
        <f t="shared" ca="1" si="10"/>
        <v>0</v>
      </c>
      <c r="AG31" s="218">
        <f ca="1">VLOOKUP(AD31,$B$19:M49,6,0)</f>
        <v>0</v>
      </c>
      <c r="AH31" s="215" t="str">
        <f t="array" aca="1" ref="AH31" ca="1">IFERROR(INDEX($B$19:$B$41,MATCH(0,IF(($D$19:$D$41=AH$14)*($C$19:$C$41&gt;=AH$18),COUNTIF(AH$18:AH30,$B$19:$B$41),1),0)),"")</f>
        <v/>
      </c>
      <c r="AI31" s="216">
        <f ca="1">VLOOKUP(AH31,$B30:$E$42,4,0)</f>
        <v>0</v>
      </c>
      <c r="AJ31" s="217">
        <f t="shared" ca="1" si="11"/>
        <v>0</v>
      </c>
      <c r="AK31" s="218">
        <f ca="1">VLOOKUP(AH31,$B$19:Q49,6,0)</f>
        <v>0</v>
      </c>
    </row>
    <row r="32" spans="1:46" x14ac:dyDescent="0.25">
      <c r="A32" s="83"/>
      <c r="B32" s="211" t="str">
        <f t="shared" si="4"/>
        <v>A14</v>
      </c>
      <c r="C32" s="199">
        <f t="shared" si="12"/>
        <v>14</v>
      </c>
      <c r="D32" s="200" t="s">
        <v>444</v>
      </c>
      <c r="E32" s="130">
        <v>0</v>
      </c>
      <c r="F32" s="201">
        <v>0</v>
      </c>
      <c r="G32" s="131">
        <f t="shared" si="3"/>
        <v>0</v>
      </c>
      <c r="H32" s="202"/>
      <c r="I32" s="130"/>
      <c r="J32" s="203">
        <f t="shared" ca="1" si="5"/>
        <v>0</v>
      </c>
      <c r="K32" s="131">
        <f t="shared" si="6"/>
        <v>0</v>
      </c>
      <c r="L32" s="83"/>
      <c r="M32" s="83"/>
      <c r="N32" s="83"/>
      <c r="O32" s="83"/>
      <c r="P32" s="212">
        <f t="array" ref="P32">SUM(--IF(MMULT(--(ROW(E$17:E31)&gt;=TRANSPOSE(ROW(E$17:E31))),--IF(D$17:D31=H32,E$17:E31,0))&lt;SUMIF(H$18:H32,H32,I$18:I32),1,0))</f>
        <v>0</v>
      </c>
      <c r="Q32" s="213">
        <f t="array" aca="1" ref="Q32" ca="1">SUMPRODUCT(--IF(OFFSET(D$17,,,P32+1)=H32,1,0),OFFSET(E$17,,,P32+1),OFFSET(G$17,,,P32+1))-SUMIF(H$18:H31,H32,T$18:T31)</f>
        <v>0</v>
      </c>
      <c r="R32" s="213">
        <f t="array" aca="1" ref="R32" ca="1">(SUMIF(H$18:H32,H32,I$18:I32)-SUMPRODUCT(--IF(OFFSET(D$17,,,P32+1)=H32,1,0),OFFSET(E$17,,,P32+1)))*OFFSET(G$17,P32,,,)</f>
        <v>0</v>
      </c>
      <c r="S32" s="213">
        <f t="shared" ca="1" si="7"/>
        <v>0</v>
      </c>
      <c r="T32" s="214">
        <f ca="1">IF(SUMIF(H$18:H32,H32,I$18:I32)&gt;SUM(D$18:D32,H32,E$18:E32),MAX(SUMIF(D$18:D32,H32,F$18:F32)-SUMIF(H$18:H31,H32,J$18:J31),0),S32)</f>
        <v>0</v>
      </c>
      <c r="U32" s="83"/>
      <c r="V32" s="215" t="str">
        <f t="array" aca="1" ref="V32" ca="1">IFERROR(INDEX($B$19:$B$41,MATCH(0,IF(($D$19:$D$41=V$14)*($C$19:$C$41&gt;=V$18),COUNTIF(V$18:V31,$B$19:$B$41),1),0)),"")</f>
        <v/>
      </c>
      <c r="W32" s="216">
        <f ca="1">VLOOKUP(V32,$B31:$E$42,4,0)</f>
        <v>0</v>
      </c>
      <c r="X32" s="217">
        <f t="shared" ca="1" si="8"/>
        <v>0</v>
      </c>
      <c r="Y32" s="218">
        <f ca="1">VLOOKUP(V32,$B$19:G49,6,0)</f>
        <v>0</v>
      </c>
      <c r="Z32" s="215" t="str">
        <f t="array" aca="1" ref="Z32" ca="1">IFERROR(INDEX($B$19:$B$41,MATCH(0,IF(($D$19:$D$41=Z$14)*($C$19:$C$41&gt;=Z$18),COUNTIF(Z$18:Z31,$B$19:$B$41),1),0)),"")</f>
        <v/>
      </c>
      <c r="AA32" s="216">
        <f ca="1">VLOOKUP(Z32,$B31:$E$42,4,0)</f>
        <v>0</v>
      </c>
      <c r="AB32" s="217">
        <f t="shared" ca="1" si="9"/>
        <v>0</v>
      </c>
      <c r="AC32" s="218">
        <f ca="1">VLOOKUP(Z32,$B$19:I49,6,0)</f>
        <v>0</v>
      </c>
      <c r="AD32" s="215" t="str">
        <f t="array" aca="1" ref="AD32" ca="1">IFERROR(INDEX($B$19:$B$41,MATCH(0,IF(($D$19:$D$41=AD$14)*($C$19:$C$41&gt;=AD$18),COUNTIF(AD$18:AD31,$B$19:$B$41),1),0)),"")</f>
        <v/>
      </c>
      <c r="AE32" s="216">
        <f ca="1">VLOOKUP(AD32,$B31:$E$42,4,0)</f>
        <v>0</v>
      </c>
      <c r="AF32" s="217">
        <f t="shared" ca="1" si="10"/>
        <v>0</v>
      </c>
      <c r="AG32" s="218">
        <f ca="1">VLOOKUP(AD32,$B$19:M49,6,0)</f>
        <v>0</v>
      </c>
      <c r="AH32" s="215" t="str">
        <f t="array" aca="1" ref="AH32" ca="1">IFERROR(INDEX($B$19:$B$41,MATCH(0,IF(($D$19:$D$41=AH$14)*($C$19:$C$41&gt;=AH$18),COUNTIF(AH$18:AH31,$B$19:$B$41),1),0)),"")</f>
        <v/>
      </c>
      <c r="AI32" s="216">
        <f ca="1">VLOOKUP(AH32,$B31:$E$42,4,0)</f>
        <v>0</v>
      </c>
      <c r="AJ32" s="217">
        <f t="shared" ca="1" si="11"/>
        <v>0</v>
      </c>
      <c r="AK32" s="218">
        <f ca="1">VLOOKUP(AH32,$B$19:Q49,6,0)</f>
        <v>0</v>
      </c>
    </row>
    <row r="33" spans="1:37" x14ac:dyDescent="0.25">
      <c r="A33" s="83"/>
      <c r="B33" s="211" t="str">
        <f t="shared" si="4"/>
        <v>C15</v>
      </c>
      <c r="C33" s="199">
        <f t="shared" si="12"/>
        <v>15</v>
      </c>
      <c r="D33" s="200" t="s">
        <v>448</v>
      </c>
      <c r="E33" s="130">
        <v>10</v>
      </c>
      <c r="F33" s="201">
        <v>150</v>
      </c>
      <c r="G33" s="131">
        <f t="shared" si="3"/>
        <v>15</v>
      </c>
      <c r="H33" s="202"/>
      <c r="I33" s="130"/>
      <c r="J33" s="203">
        <f t="shared" ca="1" si="5"/>
        <v>0</v>
      </c>
      <c r="K33" s="131">
        <f t="shared" si="6"/>
        <v>0</v>
      </c>
      <c r="L33" s="83"/>
      <c r="M33" s="83"/>
      <c r="N33" s="83"/>
      <c r="O33" s="83"/>
      <c r="P33" s="212">
        <f t="array" ref="P33">SUM(--IF(MMULT(--(ROW(E$17:E32)&gt;=TRANSPOSE(ROW(E$17:E32))),--IF(D$17:D32=H33,E$17:E32,0))&lt;SUMIF(H$18:H33,H33,I$18:I33),1,0))</f>
        <v>0</v>
      </c>
      <c r="Q33" s="213">
        <f t="array" aca="1" ref="Q33" ca="1">SUMPRODUCT(--IF(OFFSET(D$17,,,P33+1)=H33,1,0),OFFSET(E$17,,,P33+1),OFFSET(G$17,,,P33+1))-SUMIF(H$18:H32,H33,T$18:T32)</f>
        <v>0</v>
      </c>
      <c r="R33" s="213">
        <f t="array" aca="1" ref="R33" ca="1">(SUMIF(H$18:H33,H33,I$18:I33)-SUMPRODUCT(--IF(OFFSET(D$17,,,P33+1)=H33,1,0),OFFSET(E$17,,,P33+1)))*OFFSET(G$17,P33,,,)</f>
        <v>0</v>
      </c>
      <c r="S33" s="213">
        <f t="shared" ca="1" si="7"/>
        <v>0</v>
      </c>
      <c r="T33" s="214">
        <f ca="1">IF(SUMIF(H$18:H33,H33,I$18:I33)&gt;SUM(D$18:D33,H33,E$18:E33),MAX(SUMIF(D$18:D33,H33,F$18:F33)-SUMIF(H$18:H32,H33,J$18:J32),0),S33)</f>
        <v>0</v>
      </c>
      <c r="U33" s="83"/>
      <c r="V33" s="215" t="str">
        <f t="array" aca="1" ref="V33" ca="1">IFERROR(INDEX($B$19:$B$41,MATCH(0,IF(($D$19:$D$41=V$14)*($C$19:$C$41&gt;=V$18),COUNTIF(V$18:V32,$B$19:$B$41),1),0)),"")</f>
        <v/>
      </c>
      <c r="W33" s="216">
        <f ca="1">VLOOKUP(V33,$B32:$E$42,4,0)</f>
        <v>0</v>
      </c>
      <c r="X33" s="217">
        <f t="shared" ca="1" si="8"/>
        <v>0</v>
      </c>
      <c r="Y33" s="218">
        <f ca="1">VLOOKUP(V33,$B$19:G49,6,0)</f>
        <v>0</v>
      </c>
      <c r="Z33" s="215" t="str">
        <f t="array" aca="1" ref="Z33" ca="1">IFERROR(INDEX($B$19:$B$41,MATCH(0,IF(($D$19:$D$41=Z$14)*($C$19:$C$41&gt;=Z$18),COUNTIF(Z$18:Z32,$B$19:$B$41),1),0)),"")</f>
        <v/>
      </c>
      <c r="AA33" s="216">
        <f ca="1">VLOOKUP(Z33,$B32:$E$42,4,0)</f>
        <v>0</v>
      </c>
      <c r="AB33" s="217">
        <f t="shared" ca="1" si="9"/>
        <v>0</v>
      </c>
      <c r="AC33" s="218">
        <f ca="1">VLOOKUP(Z33,$B$19:I49,6,0)</f>
        <v>0</v>
      </c>
      <c r="AD33" s="215" t="str">
        <f t="array" aca="1" ref="AD33" ca="1">IFERROR(INDEX($B$19:$B$41,MATCH(0,IF(($D$19:$D$41=AD$14)*($C$19:$C$41&gt;=AD$18),COUNTIF(AD$18:AD32,$B$19:$B$41),1),0)),"")</f>
        <v/>
      </c>
      <c r="AE33" s="216">
        <f ca="1">VLOOKUP(AD33,$B32:$E$42,4,0)</f>
        <v>0</v>
      </c>
      <c r="AF33" s="217">
        <f t="shared" ca="1" si="10"/>
        <v>0</v>
      </c>
      <c r="AG33" s="218">
        <f ca="1">VLOOKUP(AD33,$B$19:M49,6,0)</f>
        <v>0</v>
      </c>
      <c r="AH33" s="215" t="str">
        <f t="array" aca="1" ref="AH33" ca="1">IFERROR(INDEX($B$19:$B$41,MATCH(0,IF(($D$19:$D$41=AH$14)*($C$19:$C$41&gt;=AH$18),COUNTIF(AH$18:AH32,$B$19:$B$41),1),0)),"")</f>
        <v/>
      </c>
      <c r="AI33" s="216">
        <f ca="1">VLOOKUP(AH33,$B32:$E$42,4,0)</f>
        <v>0</v>
      </c>
      <c r="AJ33" s="217">
        <f t="shared" ca="1" si="11"/>
        <v>0</v>
      </c>
      <c r="AK33" s="218">
        <f ca="1">VLOOKUP(AH33,$B$19:Q49,6,0)</f>
        <v>0</v>
      </c>
    </row>
    <row r="34" spans="1:37" x14ac:dyDescent="0.25">
      <c r="A34" s="83"/>
      <c r="B34" s="211" t="str">
        <f t="shared" si="4"/>
        <v>C16</v>
      </c>
      <c r="C34" s="199">
        <f t="shared" si="12"/>
        <v>16</v>
      </c>
      <c r="D34" s="200" t="s">
        <v>448</v>
      </c>
      <c r="E34" s="130">
        <v>12</v>
      </c>
      <c r="F34" s="201">
        <v>123</v>
      </c>
      <c r="G34" s="131">
        <f t="shared" si="3"/>
        <v>10.25</v>
      </c>
      <c r="H34" s="202"/>
      <c r="I34" s="130"/>
      <c r="J34" s="203">
        <f t="shared" ca="1" si="5"/>
        <v>0</v>
      </c>
      <c r="K34" s="131">
        <f t="shared" si="6"/>
        <v>0</v>
      </c>
      <c r="L34" s="83"/>
      <c r="M34" s="83"/>
      <c r="N34" s="83"/>
      <c r="O34" s="83"/>
      <c r="P34" s="212">
        <f t="array" ref="P34">SUM(--IF(MMULT(--(ROW(E$17:E33)&gt;=TRANSPOSE(ROW(E$17:E33))),--IF(D$17:D33=H34,E$17:E33,0))&lt;SUMIF(H$18:H34,H34,I$18:I34),1,0))</f>
        <v>0</v>
      </c>
      <c r="Q34" s="213">
        <f t="array" aca="1" ref="Q34" ca="1">SUMPRODUCT(--IF(OFFSET(D$17,,,P34+1)=H34,1,0),OFFSET(E$17,,,P34+1),OFFSET(G$17,,,P34+1))-SUMIF(H$18:H33,H34,T$18:T33)</f>
        <v>0</v>
      </c>
      <c r="R34" s="213">
        <f t="array" aca="1" ref="R34" ca="1">(SUMIF(H$18:H34,H34,I$18:I34)-SUMPRODUCT(--IF(OFFSET(D$17,,,P34+1)=H34,1,0),OFFSET(E$17,,,P34+1)))*OFFSET(G$17,P34,,,)</f>
        <v>0</v>
      </c>
      <c r="S34" s="213">
        <f t="shared" ca="1" si="7"/>
        <v>0</v>
      </c>
      <c r="T34" s="214">
        <f ca="1">IF(SUMIF(H$18:H34,H34,I$18:I34)&gt;SUM(D$18:D34,H34,E$18:E34),MAX(SUMIF(D$18:D34,H34,F$18:F34)-SUMIF(H$18:H33,H34,J$18:J33),0),S34)</f>
        <v>0</v>
      </c>
      <c r="U34" s="83"/>
      <c r="V34" s="215" t="str">
        <f t="array" aca="1" ref="V34" ca="1">IFERROR(INDEX($B$19:$B$41,MATCH(0,IF(($D$19:$D$41=V$14)*($C$19:$C$41&gt;=V$18),COUNTIF(V$18:V33,$B$19:$B$41),1),0)),"")</f>
        <v/>
      </c>
      <c r="W34" s="216">
        <f ca="1">VLOOKUP(V34,$B33:$E$42,4,0)</f>
        <v>0</v>
      </c>
      <c r="X34" s="217">
        <f t="shared" ca="1" si="8"/>
        <v>0</v>
      </c>
      <c r="Y34" s="218">
        <f ca="1">VLOOKUP(V34,$B$19:G49,6,0)</f>
        <v>0</v>
      </c>
      <c r="Z34" s="215" t="str">
        <f t="array" aca="1" ref="Z34" ca="1">IFERROR(INDEX($B$19:$B$41,MATCH(0,IF(($D$19:$D$41=Z$14)*($C$19:$C$41&gt;=Z$18),COUNTIF(Z$18:Z33,$B$19:$B$41),1),0)),"")</f>
        <v/>
      </c>
      <c r="AA34" s="216">
        <f ca="1">VLOOKUP(Z34,$B33:$E$42,4,0)</f>
        <v>0</v>
      </c>
      <c r="AB34" s="217">
        <f t="shared" ca="1" si="9"/>
        <v>0</v>
      </c>
      <c r="AC34" s="218">
        <f ca="1">VLOOKUP(Z34,$B$19:I49,6,0)</f>
        <v>0</v>
      </c>
      <c r="AD34" s="215" t="str">
        <f t="array" aca="1" ref="AD34" ca="1">IFERROR(INDEX($B$19:$B$41,MATCH(0,IF(($D$19:$D$41=AD$14)*($C$19:$C$41&gt;=AD$18),COUNTIF(AD$18:AD33,$B$19:$B$41),1),0)),"")</f>
        <v/>
      </c>
      <c r="AE34" s="216">
        <f ca="1">VLOOKUP(AD34,$B33:$E$42,4,0)</f>
        <v>0</v>
      </c>
      <c r="AF34" s="217">
        <f t="shared" ca="1" si="10"/>
        <v>0</v>
      </c>
      <c r="AG34" s="218">
        <f ca="1">VLOOKUP(AD34,$B$19:M49,6,0)</f>
        <v>0</v>
      </c>
      <c r="AH34" s="215" t="str">
        <f t="array" aca="1" ref="AH34" ca="1">IFERROR(INDEX($B$19:$B$41,MATCH(0,IF(($D$19:$D$41=AH$14)*($C$19:$C$41&gt;=AH$18),COUNTIF(AH$18:AH33,$B$19:$B$41),1),0)),"")</f>
        <v/>
      </c>
      <c r="AI34" s="216">
        <f ca="1">VLOOKUP(AH34,$B33:$E$42,4,0)</f>
        <v>0</v>
      </c>
      <c r="AJ34" s="217">
        <f t="shared" ca="1" si="11"/>
        <v>0</v>
      </c>
      <c r="AK34" s="218">
        <f ca="1">VLOOKUP(AH34,$B$19:Q49,6,0)</f>
        <v>0</v>
      </c>
    </row>
    <row r="35" spans="1:37" x14ac:dyDescent="0.25">
      <c r="A35" s="83"/>
      <c r="B35" s="211" t="str">
        <f t="shared" si="4"/>
        <v>X17</v>
      </c>
      <c r="C35" s="199">
        <f t="shared" si="12"/>
        <v>17</v>
      </c>
      <c r="D35" s="200" t="s">
        <v>447</v>
      </c>
      <c r="E35" s="130">
        <v>9</v>
      </c>
      <c r="F35" s="201">
        <v>100</v>
      </c>
      <c r="G35" s="131">
        <f t="shared" si="3"/>
        <v>11.111111111111111</v>
      </c>
      <c r="H35" s="202"/>
      <c r="I35" s="130"/>
      <c r="J35" s="203">
        <f t="shared" ca="1" si="5"/>
        <v>0</v>
      </c>
      <c r="K35" s="131">
        <f t="shared" si="6"/>
        <v>0</v>
      </c>
      <c r="L35" s="83"/>
      <c r="M35" s="83"/>
      <c r="N35" s="83"/>
      <c r="O35" s="83"/>
      <c r="P35" s="212">
        <f t="array" ref="P35">SUM(--IF(MMULT(--(ROW(E$17:E34)&gt;=TRANSPOSE(ROW(E$17:E34))),--IF(D$17:D34=H35,E$17:E34,0))&lt;SUMIF(H$18:H35,H35,I$18:I35),1,0))</f>
        <v>0</v>
      </c>
      <c r="Q35" s="213">
        <f t="array" aca="1" ref="Q35" ca="1">SUMPRODUCT(--IF(OFFSET(D$17,,,P35+1)=H35,1,0),OFFSET(E$17,,,P35+1),OFFSET(G$17,,,P35+1))-SUMIF(H$18:H34,H35,T$18:T34)</f>
        <v>0</v>
      </c>
      <c r="R35" s="213">
        <f t="array" aca="1" ref="R35" ca="1">(SUMIF(H$18:H35,H35,I$18:I35)-SUMPRODUCT(--IF(OFFSET(D$17,,,P35+1)=H35,1,0),OFFSET(E$17,,,P35+1)))*OFFSET(G$17,P35,,,)</f>
        <v>0</v>
      </c>
      <c r="S35" s="213">
        <f t="shared" ca="1" si="7"/>
        <v>0</v>
      </c>
      <c r="T35" s="214">
        <f ca="1">IF(SUMIF(H$18:H35,H35,I$18:I35)&gt;SUM(D$18:D35,H35,E$18:E35),MAX(SUMIF(D$18:D35,H35,F$18:F35)-SUMIF(H$18:H34,H35,J$18:J34),0),S35)</f>
        <v>0</v>
      </c>
      <c r="U35" s="83"/>
      <c r="V35" s="215" t="str">
        <f t="array" aca="1" ref="V35" ca="1">IFERROR(INDEX($B$19:$B$41,MATCH(0,IF(($D$19:$D$41=V$14)*($C$19:$C$41&gt;=V$18),COUNTIF(V$18:V34,$B$19:$B$41),1),0)),"")</f>
        <v/>
      </c>
      <c r="W35" s="216">
        <f ca="1">VLOOKUP(V35,$B34:$E$42,4,0)</f>
        <v>0</v>
      </c>
      <c r="X35" s="217">
        <f t="shared" ca="1" si="8"/>
        <v>0</v>
      </c>
      <c r="Y35" s="218">
        <f ca="1">VLOOKUP(V35,$B$19:G50,6,0)</f>
        <v>0</v>
      </c>
      <c r="Z35" s="215" t="str">
        <f t="array" aca="1" ref="Z35" ca="1">IFERROR(INDEX($B$19:$B$41,MATCH(0,IF(($D$19:$D$41=Z$14)*($C$19:$C$41&gt;=Z$18),COUNTIF(Z$18:Z34,$B$19:$B$41),1),0)),"")</f>
        <v/>
      </c>
      <c r="AA35" s="216">
        <f ca="1">VLOOKUP(Z35,$B34:$E$42,4,0)</f>
        <v>0</v>
      </c>
      <c r="AB35" s="217">
        <f t="shared" ca="1" si="9"/>
        <v>0</v>
      </c>
      <c r="AC35" s="218">
        <f ca="1">VLOOKUP(Z35,$B$19:I50,6,0)</f>
        <v>0</v>
      </c>
      <c r="AD35" s="215" t="str">
        <f t="array" aca="1" ref="AD35" ca="1">IFERROR(INDEX($B$19:$B$41,MATCH(0,IF(($D$19:$D$41=AD$14)*($C$19:$C$41&gt;=AD$18),COUNTIF(AD$18:AD34,$B$19:$B$41),1),0)),"")</f>
        <v/>
      </c>
      <c r="AE35" s="216">
        <f ca="1">VLOOKUP(AD35,$B34:$E$42,4,0)</f>
        <v>0</v>
      </c>
      <c r="AF35" s="217">
        <f t="shared" ca="1" si="10"/>
        <v>0</v>
      </c>
      <c r="AG35" s="218">
        <f ca="1">VLOOKUP(AD35,$B$19:M50,6,0)</f>
        <v>0</v>
      </c>
      <c r="AH35" s="215" t="str">
        <f t="array" aca="1" ref="AH35" ca="1">IFERROR(INDEX($B$19:$B$41,MATCH(0,IF(($D$19:$D$41=AH$14)*($C$19:$C$41&gt;=AH$18),COUNTIF(AH$18:AH34,$B$19:$B$41),1),0)),"")</f>
        <v/>
      </c>
      <c r="AI35" s="216">
        <f ca="1">VLOOKUP(AH35,$B34:$E$42,4,0)</f>
        <v>0</v>
      </c>
      <c r="AJ35" s="217">
        <f t="shared" ca="1" si="11"/>
        <v>0</v>
      </c>
      <c r="AK35" s="218">
        <f ca="1">VLOOKUP(AH35,$B$19:Q50,6,0)</f>
        <v>0</v>
      </c>
    </row>
    <row r="36" spans="1:37" x14ac:dyDescent="0.25">
      <c r="A36" s="83"/>
      <c r="B36" s="211" t="str">
        <f t="shared" si="4"/>
        <v>X18</v>
      </c>
      <c r="C36" s="199">
        <f t="shared" si="12"/>
        <v>18</v>
      </c>
      <c r="D36" s="200" t="s">
        <v>447</v>
      </c>
      <c r="E36" s="130">
        <v>8</v>
      </c>
      <c r="F36" s="201">
        <v>90</v>
      </c>
      <c r="G36" s="131">
        <f t="shared" si="3"/>
        <v>11.25</v>
      </c>
      <c r="H36" s="202"/>
      <c r="I36" s="130"/>
      <c r="J36" s="203">
        <f t="shared" ca="1" si="5"/>
        <v>0</v>
      </c>
      <c r="K36" s="131">
        <f t="shared" si="6"/>
        <v>0</v>
      </c>
      <c r="L36" s="83"/>
      <c r="M36" s="83"/>
      <c r="N36" s="83"/>
      <c r="O36" s="83"/>
      <c r="P36" s="212">
        <f t="array" ref="P36">SUM(--IF(MMULT(--(ROW(E$17:E35)&gt;=TRANSPOSE(ROW(E$17:E35))),--IF(D$17:D35=H36,E$17:E35,0))&lt;SUMIF(H$18:H36,H36,I$18:I36),1,0))</f>
        <v>0</v>
      </c>
      <c r="Q36" s="213">
        <f t="array" aca="1" ref="Q36" ca="1">SUMPRODUCT(--IF(OFFSET(D$17,,,P36+1)=H36,1,0),OFFSET(E$17,,,P36+1),OFFSET(G$17,,,P36+1))-SUMIF(H$18:H35,H36,T$18:T35)</f>
        <v>0</v>
      </c>
      <c r="R36" s="213">
        <f t="array" aca="1" ref="R36" ca="1">(SUMIF(H$18:H36,H36,I$18:I36)-SUMPRODUCT(--IF(OFFSET(D$17,,,P36+1)=H36,1,0),OFFSET(E$17,,,P36+1)))*OFFSET(G$17,P36,,,)</f>
        <v>0</v>
      </c>
      <c r="S36" s="213">
        <f t="shared" ca="1" si="7"/>
        <v>0</v>
      </c>
      <c r="T36" s="214">
        <f ca="1">IF(SUMIF(H$18:H36,H36,I$18:I36)&gt;SUM(D$18:D36,H36,E$18:E36),MAX(SUMIF(D$18:D36,H36,F$18:F36)-SUMIF(H$18:H35,H36,J$18:J35),0),S36)</f>
        <v>0</v>
      </c>
      <c r="U36" s="83"/>
      <c r="V36" s="215" t="str">
        <f t="array" aca="1" ref="V36" ca="1">IFERROR(INDEX($B$19:$B$41,MATCH(0,IF(($D$19:$D$41=V$14)*($C$19:$C$41&gt;=V$18),COUNTIF(V$18:V35,$B$19:$B$41),1),0)),"")</f>
        <v/>
      </c>
      <c r="W36" s="216">
        <f ca="1">VLOOKUP(V36,$B35:$E$42,4,0)</f>
        <v>0</v>
      </c>
      <c r="X36" s="217">
        <f t="shared" ca="1" si="8"/>
        <v>0</v>
      </c>
      <c r="Y36" s="218">
        <f ca="1">VLOOKUP(V36,$B$19:G51,6,0)</f>
        <v>0</v>
      </c>
      <c r="Z36" s="215" t="str">
        <f t="array" aca="1" ref="Z36" ca="1">IFERROR(INDEX($B$19:$B$41,MATCH(0,IF(($D$19:$D$41=Z$14)*($C$19:$C$41&gt;=Z$18),COUNTIF(Z$18:Z35,$B$19:$B$41),1),0)),"")</f>
        <v/>
      </c>
      <c r="AA36" s="216">
        <f ca="1">VLOOKUP(Z36,$B35:$E$42,4,0)</f>
        <v>0</v>
      </c>
      <c r="AB36" s="217">
        <f t="shared" ca="1" si="9"/>
        <v>0</v>
      </c>
      <c r="AC36" s="218">
        <f ca="1">VLOOKUP(Z36,$B$19:I51,6,0)</f>
        <v>0</v>
      </c>
      <c r="AD36" s="215" t="str">
        <f t="array" aca="1" ref="AD36" ca="1">IFERROR(INDEX($B$19:$B$41,MATCH(0,IF(($D$19:$D$41=AD$14)*($C$19:$C$41&gt;=AD$18),COUNTIF(AD$18:AD35,$B$19:$B$41),1),0)),"")</f>
        <v/>
      </c>
      <c r="AE36" s="216">
        <f ca="1">VLOOKUP(AD36,$B35:$E$42,4,0)</f>
        <v>0</v>
      </c>
      <c r="AF36" s="217">
        <f t="shared" ca="1" si="10"/>
        <v>0</v>
      </c>
      <c r="AG36" s="218">
        <f ca="1">VLOOKUP(AD36,$B$19:M51,6,0)</f>
        <v>0</v>
      </c>
      <c r="AH36" s="215" t="str">
        <f t="array" aca="1" ref="AH36" ca="1">IFERROR(INDEX($B$19:$B$41,MATCH(0,IF(($D$19:$D$41=AH$14)*($C$19:$C$41&gt;=AH$18),COUNTIF(AH$18:AH35,$B$19:$B$41),1),0)),"")</f>
        <v/>
      </c>
      <c r="AI36" s="216">
        <f ca="1">VLOOKUP(AH36,$B35:$E$42,4,0)</f>
        <v>0</v>
      </c>
      <c r="AJ36" s="217">
        <f t="shared" ca="1" si="11"/>
        <v>0</v>
      </c>
      <c r="AK36" s="218">
        <f ca="1">VLOOKUP(AH36,$B$19:Q51,6,0)</f>
        <v>0</v>
      </c>
    </row>
    <row r="37" spans="1:37" x14ac:dyDescent="0.25">
      <c r="A37" s="83"/>
      <c r="B37" s="211" t="str">
        <f t="shared" si="4"/>
        <v>X19</v>
      </c>
      <c r="C37" s="199">
        <f t="shared" si="12"/>
        <v>19</v>
      </c>
      <c r="D37" s="200" t="s">
        <v>447</v>
      </c>
      <c r="E37" s="130">
        <v>12</v>
      </c>
      <c r="F37" s="201">
        <v>80</v>
      </c>
      <c r="G37" s="131">
        <f t="shared" si="3"/>
        <v>6.666666666666667</v>
      </c>
      <c r="H37" s="202"/>
      <c r="I37" s="130"/>
      <c r="J37" s="203">
        <f t="shared" ca="1" si="5"/>
        <v>0</v>
      </c>
      <c r="K37" s="131">
        <f t="shared" si="6"/>
        <v>0</v>
      </c>
      <c r="L37" s="83"/>
      <c r="M37" s="83"/>
      <c r="N37" s="83"/>
      <c r="O37" s="83"/>
      <c r="P37" s="212">
        <f t="array" ref="P37">SUM(--IF(MMULT(--(ROW(E$17:E36)&gt;=TRANSPOSE(ROW(E$17:E36))),--IF(D$17:D36=H37,E$17:E36,0))&lt;SUMIF(H$18:H37,H37,I$18:I37),1,0))</f>
        <v>0</v>
      </c>
      <c r="Q37" s="213">
        <f t="array" aca="1" ref="Q37" ca="1">SUMPRODUCT(--IF(OFFSET(D$17,,,P37+1)=H37,1,0),OFFSET(E$17,,,P37+1),OFFSET(G$17,,,P37+1))-SUMIF(H$18:H36,H37,T$18:T36)</f>
        <v>0</v>
      </c>
      <c r="R37" s="213">
        <f t="array" aca="1" ref="R37" ca="1">(SUMIF(H$18:H37,H37,I$18:I37)-SUMPRODUCT(--IF(OFFSET(D$17,,,P37+1)=H37,1,0),OFFSET(E$17,,,P37+1)))*OFFSET(G$17,P37,,,)</f>
        <v>0</v>
      </c>
      <c r="S37" s="213">
        <f t="shared" ca="1" si="7"/>
        <v>0</v>
      </c>
      <c r="T37" s="214">
        <f ca="1">IF(SUMIF(H$18:H37,H37,I$18:I37)&gt;SUM(D$18:D37,H37,E$18:E37),MAX(SUMIF(D$18:D37,H37,F$18:F37)-SUMIF(H$18:H36,H37,J$18:J36),0),S37)</f>
        <v>0</v>
      </c>
      <c r="U37" s="83"/>
      <c r="V37" s="215" t="str">
        <f t="array" aca="1" ref="V37" ca="1">IFERROR(INDEX($B$19:$B$41,MATCH(0,IF(($D$19:$D$41=V$14)*($C$19:$C$41&gt;=V$18),COUNTIF(V$18:V36,$B$19:$B$41),1),0)),"")</f>
        <v/>
      </c>
      <c r="W37" s="216">
        <f ca="1">VLOOKUP(V37,$B36:$E$42,4,0)</f>
        <v>0</v>
      </c>
      <c r="X37" s="217">
        <f t="shared" ca="1" si="8"/>
        <v>0</v>
      </c>
      <c r="Y37" s="218">
        <f ca="1">VLOOKUP(V37,$B$19:G52,6,0)</f>
        <v>0</v>
      </c>
      <c r="Z37" s="215" t="str">
        <f t="array" aca="1" ref="Z37" ca="1">IFERROR(INDEX($B$19:$B$41,MATCH(0,IF(($D$19:$D$41=Z$14)*($C$19:$C$41&gt;=Z$18),COUNTIF(Z$18:Z36,$B$19:$B$41),1),0)),"")</f>
        <v/>
      </c>
      <c r="AA37" s="216">
        <f ca="1">VLOOKUP(Z37,$B36:$E$42,4,0)</f>
        <v>0</v>
      </c>
      <c r="AB37" s="217">
        <f t="shared" ca="1" si="9"/>
        <v>0</v>
      </c>
      <c r="AC37" s="218">
        <f ca="1">VLOOKUP(Z37,$B$19:I52,6,0)</f>
        <v>0</v>
      </c>
      <c r="AD37" s="215" t="str">
        <f t="array" aca="1" ref="AD37" ca="1">IFERROR(INDEX($B$19:$B$41,MATCH(0,IF(($D$19:$D$41=AD$14)*($C$19:$C$41&gt;=AD$18),COUNTIF(AD$18:AD36,$B$19:$B$41),1),0)),"")</f>
        <v/>
      </c>
      <c r="AE37" s="216">
        <f ca="1">VLOOKUP(AD37,$B36:$E$42,4,0)</f>
        <v>0</v>
      </c>
      <c r="AF37" s="217">
        <f t="shared" ca="1" si="10"/>
        <v>0</v>
      </c>
      <c r="AG37" s="218">
        <f ca="1">VLOOKUP(AD37,$B$19:M52,6,0)</f>
        <v>0</v>
      </c>
      <c r="AH37" s="215" t="str">
        <f t="array" aca="1" ref="AH37" ca="1">IFERROR(INDEX($B$19:$B$41,MATCH(0,IF(($D$19:$D$41=AH$14)*($C$19:$C$41&gt;=AH$18),COUNTIF(AH$18:AH36,$B$19:$B$41),1),0)),"")</f>
        <v/>
      </c>
      <c r="AI37" s="216">
        <f ca="1">VLOOKUP(AH37,$B36:$E$42,4,0)</f>
        <v>0</v>
      </c>
      <c r="AJ37" s="217">
        <f t="shared" ca="1" si="11"/>
        <v>0</v>
      </c>
      <c r="AK37" s="218">
        <f ca="1">VLOOKUP(AH37,$B$19:Q52,6,0)</f>
        <v>0</v>
      </c>
    </row>
    <row r="38" spans="1:37" x14ac:dyDescent="0.25">
      <c r="A38" s="83"/>
      <c r="B38" s="211" t="str">
        <f t="shared" si="4"/>
        <v>X20</v>
      </c>
      <c r="C38" s="199">
        <f t="shared" si="12"/>
        <v>20</v>
      </c>
      <c r="D38" s="200" t="s">
        <v>447</v>
      </c>
      <c r="E38" s="130">
        <v>15</v>
      </c>
      <c r="F38" s="201">
        <v>70</v>
      </c>
      <c r="G38" s="131">
        <f t="shared" si="3"/>
        <v>4.666666666666667</v>
      </c>
      <c r="H38" s="202" t="s">
        <v>447</v>
      </c>
      <c r="I38" s="130">
        <v>36</v>
      </c>
      <c r="J38" s="203">
        <f t="shared" ca="1" si="5"/>
        <v>302.66666666666669</v>
      </c>
      <c r="K38" s="131">
        <f t="shared" ca="1" si="6"/>
        <v>8.4074074074074083</v>
      </c>
      <c r="L38" s="83"/>
      <c r="M38" s="83"/>
      <c r="N38" s="83"/>
      <c r="O38" s="83"/>
      <c r="P38" s="212">
        <f t="array" ref="P38">SUM(--IF(MMULT(--(ROW(E$17:E37)&gt;=TRANSPOSE(ROW(E$17:E37))),--IF(D$17:D37=H38,E$17:E37,0))&lt;SUMIF(H$18:H38,H38,I$18:I38),1,0))</f>
        <v>21</v>
      </c>
      <c r="Q38" s="213">
        <f t="array" aca="1" ref="Q38" ca="1">SUMPRODUCT(--IF(OFFSET(D$17,,,P38+1)=H38,1,0),OFFSET(E$17,,,P38+1),OFFSET(G$17,,,P38+1))-SUMIF(H$18:H37,H38,T$18:T37)</f>
        <v>340</v>
      </c>
      <c r="R38" s="213">
        <f t="array" aca="1" ref="R38" ca="1">(SUMIF(H$18:H38,H38,I$18:I38)-SUMPRODUCT(--IF(OFFSET(D$17,,,P38+1)=H38,1,0),OFFSET(E$17,,,P38+1)))*OFFSET(G$17,P38,,,)</f>
        <v>-37.333333333333336</v>
      </c>
      <c r="S38" s="213">
        <f t="shared" ca="1" si="7"/>
        <v>302.66666666666669</v>
      </c>
      <c r="T38" s="214">
        <f ca="1">IF(SUMIF(H$18:H38,H38,I$18:I38)&gt;SUM(D$18:D38,H38,E$18:E38),MAX(SUMIF(D$18:D38,H38,F$18:F38)-SUMIF(H$18:H37,H38,J$18:J37),0),S38)</f>
        <v>302.66666666666669</v>
      </c>
      <c r="U38" s="83"/>
      <c r="V38" s="215" t="str">
        <f t="array" aca="1" ref="V38" ca="1">IFERROR(INDEX($B$19:$B$41,MATCH(0,IF(($D$19:$D$41=V$14)*($C$19:$C$41&gt;=V$18),COUNTIF(V$18:V37,$B$19:$B$41),1),0)),"")</f>
        <v/>
      </c>
      <c r="W38" s="216">
        <f ca="1">VLOOKUP(V38,$B37:$E$42,4,0)</f>
        <v>0</v>
      </c>
      <c r="X38" s="217">
        <f t="shared" ca="1" si="8"/>
        <v>0</v>
      </c>
      <c r="Y38" s="218">
        <f ca="1">VLOOKUP(V38,$B$19:G53,6,0)</f>
        <v>0</v>
      </c>
      <c r="Z38" s="215" t="str">
        <f t="array" aca="1" ref="Z38" ca="1">IFERROR(INDEX($B$19:$B$41,MATCH(0,IF(($D$19:$D$41=Z$14)*($C$19:$C$41&gt;=Z$18),COUNTIF(Z$18:Z37,$B$19:$B$41),1),0)),"")</f>
        <v/>
      </c>
      <c r="AA38" s="216">
        <f ca="1">VLOOKUP(Z38,$B37:$E$42,4,0)</f>
        <v>0</v>
      </c>
      <c r="AB38" s="217">
        <f t="shared" ca="1" si="9"/>
        <v>0</v>
      </c>
      <c r="AC38" s="218">
        <f ca="1">VLOOKUP(Z38,$B$19:I53,6,0)</f>
        <v>0</v>
      </c>
      <c r="AD38" s="215" t="str">
        <f t="array" aca="1" ref="AD38" ca="1">IFERROR(INDEX($B$19:$B$41,MATCH(0,IF(($D$19:$D$41=AD$14)*($C$19:$C$41&gt;=AD$18),COUNTIF(AD$18:AD37,$B$19:$B$41),1),0)),"")</f>
        <v/>
      </c>
      <c r="AE38" s="216">
        <f ca="1">VLOOKUP(AD38,$B37:$E$42,4,0)</f>
        <v>0</v>
      </c>
      <c r="AF38" s="217">
        <f t="shared" ca="1" si="10"/>
        <v>0</v>
      </c>
      <c r="AG38" s="218">
        <f ca="1">VLOOKUP(AD38,$B$19:M53,6,0)</f>
        <v>0</v>
      </c>
      <c r="AH38" s="215" t="str">
        <f t="array" aca="1" ref="AH38" ca="1">IFERROR(INDEX($B$19:$B$41,MATCH(0,IF(($D$19:$D$41=AH$14)*($C$19:$C$41&gt;=AH$18),COUNTIF(AH$18:AH37,$B$19:$B$41),1),0)),"")</f>
        <v/>
      </c>
      <c r="AI38" s="216">
        <f ca="1">VLOOKUP(AH38,$B37:$E$42,4,0)</f>
        <v>0</v>
      </c>
      <c r="AJ38" s="217">
        <f t="shared" ca="1" si="11"/>
        <v>0</v>
      </c>
      <c r="AK38" s="218">
        <f ca="1">VLOOKUP(AH38,$B$19:Q53,6,0)</f>
        <v>0</v>
      </c>
    </row>
    <row r="39" spans="1:37" x14ac:dyDescent="0.25">
      <c r="A39" s="83"/>
      <c r="B39" s="211" t="str">
        <f t="shared" si="4"/>
        <v/>
      </c>
      <c r="C39" s="220"/>
      <c r="D39" s="200"/>
      <c r="E39" s="130"/>
      <c r="F39" s="201"/>
      <c r="G39" s="131"/>
      <c r="H39" s="202"/>
      <c r="I39" s="130"/>
      <c r="J39" s="203"/>
      <c r="K39" s="131"/>
      <c r="L39" s="83"/>
      <c r="M39" s="221" t="s">
        <v>459</v>
      </c>
      <c r="N39" s="83"/>
      <c r="O39" s="83"/>
      <c r="P39" s="212"/>
      <c r="Q39" s="213"/>
      <c r="R39" s="213"/>
      <c r="S39" s="213"/>
      <c r="T39" s="214"/>
      <c r="U39" s="83"/>
      <c r="V39" s="215" t="str">
        <f t="array" aca="1" ref="V39" ca="1">IFERROR(INDEX($B$19:$B$41,MATCH(0,IF(($D$19:$D$41=V$14)*($C$19:$C$41&gt;=V$18),COUNTIF(V$18:V38,$B$19:$B$41),1),0)),"")</f>
        <v/>
      </c>
      <c r="W39" s="216"/>
      <c r="X39" s="217"/>
      <c r="Y39" s="218"/>
      <c r="Z39" s="215"/>
      <c r="AA39" s="216"/>
      <c r="AB39" s="217"/>
      <c r="AC39" s="218"/>
      <c r="AD39" s="215"/>
      <c r="AE39" s="216"/>
      <c r="AF39" s="217"/>
      <c r="AG39" s="218"/>
      <c r="AH39" s="215"/>
      <c r="AI39" s="216"/>
      <c r="AJ39" s="217"/>
      <c r="AK39" s="218"/>
    </row>
    <row r="40" spans="1:37" x14ac:dyDescent="0.25">
      <c r="A40" s="83"/>
      <c r="B40" s="211" t="str">
        <f t="shared" si="4"/>
        <v/>
      </c>
      <c r="C40" s="220"/>
      <c r="D40" s="200"/>
      <c r="E40" s="130"/>
      <c r="F40" s="201"/>
      <c r="G40" s="131"/>
      <c r="H40" s="202"/>
      <c r="I40" s="130"/>
      <c r="J40" s="203"/>
      <c r="K40" s="131"/>
      <c r="L40" s="83"/>
      <c r="M40" s="221" t="s">
        <v>460</v>
      </c>
      <c r="N40" s="83"/>
      <c r="O40" s="83"/>
      <c r="P40" s="212"/>
      <c r="Q40" s="213"/>
      <c r="R40" s="213"/>
      <c r="S40" s="213"/>
      <c r="T40" s="214"/>
      <c r="U40" s="83"/>
      <c r="V40" s="215" t="str">
        <f t="array" aca="1" ref="V40" ca="1">IFERROR(INDEX($B$19:$B$41,MATCH(0,IF(($D$19:$D$41=V$14)*($C$19:$C$41&gt;=V$18),COUNTIF(V$18:V39,$B$19:$B$41),1),0)),"")</f>
        <v/>
      </c>
      <c r="W40" s="216"/>
      <c r="X40" s="217"/>
      <c r="Y40" s="218"/>
      <c r="Z40" s="215"/>
      <c r="AA40" s="216"/>
      <c r="AB40" s="217"/>
      <c r="AC40" s="218"/>
      <c r="AD40" s="215"/>
      <c r="AE40" s="216"/>
      <c r="AF40" s="217"/>
      <c r="AG40" s="218"/>
      <c r="AH40" s="215"/>
      <c r="AI40" s="216"/>
      <c r="AJ40" s="217"/>
      <c r="AK40" s="218"/>
    </row>
    <row r="41" spans="1:37" x14ac:dyDescent="0.25">
      <c r="A41" s="83"/>
      <c r="B41" s="222" t="str">
        <f t="shared" si="4"/>
        <v>C1000</v>
      </c>
      <c r="C41" s="223">
        <v>1000</v>
      </c>
      <c r="D41" s="224" t="s">
        <v>448</v>
      </c>
      <c r="E41" s="225">
        <v>1</v>
      </c>
      <c r="F41" s="226">
        <v>9</v>
      </c>
      <c r="G41" s="191">
        <f>IF(E41=0,0,F41/E41)</f>
        <v>9</v>
      </c>
      <c r="H41" s="227" t="s">
        <v>448</v>
      </c>
      <c r="I41" s="225">
        <v>21</v>
      </c>
      <c r="J41" s="228">
        <f ca="1">T41</f>
        <v>262.75</v>
      </c>
      <c r="K41" s="191">
        <f ca="1">IF(I41=0,0,J41/I41)</f>
        <v>12.511904761904763</v>
      </c>
      <c r="L41" s="83"/>
      <c r="M41" s="83"/>
      <c r="N41" s="83"/>
      <c r="O41" s="83"/>
      <c r="P41" s="229">
        <f t="array" ref="P41">SUM(--IF(MMULT(--(ROW(E$17:E40)&gt;=TRANSPOSE(ROW(E$17:E40))),--IF(D$17:D40=H41,E$17:E40,0))&lt;SUMIF(H$18:H41,H41,I$18:I41),1,0))</f>
        <v>17</v>
      </c>
      <c r="Q41" s="230">
        <f t="array" aca="1" ref="Q41" ca="1">SUMPRODUCT(--IF(OFFSET(D$17,,,P41+1)=H41,1,0),OFFSET(E$17,,,P41+1),OFFSET(G$17,,,P41+1))-SUMIF(H$18:H40,H41,T$18:T40)</f>
        <v>273</v>
      </c>
      <c r="R41" s="230">
        <f t="array" aca="1" ref="R41" ca="1">(SUMIF(H$18:H41,H41,I$18:I41)-SUMPRODUCT(--IF(OFFSET(D$17,,,P41+1)=H41,1,0),OFFSET(E$17,,,P41+1)))*OFFSET(G$17,P41,,,)</f>
        <v>-10.25</v>
      </c>
      <c r="S41" s="230">
        <f t="shared" ref="S41" ca="1" si="13">Q41+R41</f>
        <v>262.75</v>
      </c>
      <c r="T41" s="231">
        <f ca="1">IF(SUMIF(H$18:H41,H41,I$18:I41)&gt;SUM(D$18:D41,H41,E$18:E41),MAX(SUMIF(D$18:D41,H41,F$18:F41)-SUMIF(H$18:H40,H41,J$18:J40),0),S41)</f>
        <v>262.75</v>
      </c>
      <c r="U41" s="83"/>
      <c r="V41" s="232" t="str">
        <f t="array" aca="1" ref="V41" ca="1">IFERROR(INDEX($B$19:$B$41,MATCH(0,IF(($D$19:$D$41=V$14)*($C$19:$C$41&gt;=V$18),COUNTIF(V$18:V40,$B$19:$B$41),1),0)),"")</f>
        <v/>
      </c>
      <c r="W41" s="233">
        <f ca="1">VLOOKUP(V41,$B40:$E$42,4,0)</f>
        <v>0</v>
      </c>
      <c r="X41" s="234">
        <f t="shared" ref="X41" ca="1" si="14">W41*Y41</f>
        <v>0</v>
      </c>
      <c r="Y41" s="235">
        <f ca="1">VLOOKUP(V41,$B$19:G53,6,0)</f>
        <v>0</v>
      </c>
      <c r="Z41" s="232" t="str">
        <f t="array" aca="1" ref="Z41" ca="1">IFERROR(INDEX($B$19:$B$41,MATCH(0,IF(($D$19:$D$41=Z$14)*($C$19:$C$41&gt;=Z$18),COUNTIF(Z$18:Z40,$B$19:$B$41),1),0)),"")</f>
        <v/>
      </c>
      <c r="AA41" s="233">
        <f ca="1">VLOOKUP(Z41,$B40:$E$42,4,0)</f>
        <v>0</v>
      </c>
      <c r="AB41" s="234">
        <f t="shared" ref="AB41" ca="1" si="15">AA41*AC41</f>
        <v>0</v>
      </c>
      <c r="AC41" s="235">
        <f ca="1">VLOOKUP(Z41,$B$19:I53,6,0)</f>
        <v>0</v>
      </c>
      <c r="AD41" s="232" t="str">
        <f t="array" aca="1" ref="AD41" ca="1">IFERROR(INDEX($B$19:$B$41,MATCH(0,IF(($D$19:$D$41=AD$14)*($C$19:$C$41&gt;=AD$18),COUNTIF(AD$18:AD40,$B$19:$B$41),1),0)),"")</f>
        <v/>
      </c>
      <c r="AE41" s="233">
        <f ca="1">VLOOKUP(AD41,$B40:$E$42,4,0)</f>
        <v>0</v>
      </c>
      <c r="AF41" s="234">
        <f t="shared" ref="AF41" ca="1" si="16">AE41*AG41</f>
        <v>0</v>
      </c>
      <c r="AG41" s="235">
        <f ca="1">VLOOKUP(AD41,$B$19:M53,6,0)</f>
        <v>0</v>
      </c>
      <c r="AH41" s="232" t="str">
        <f t="array" aca="1" ref="AH41" ca="1">IFERROR(INDEX($B$19:$B$41,MATCH(0,IF(($D$19:$D$41=AH$14)*($C$19:$C$41&gt;=AH$18),COUNTIF(AH$18:AH40,$B$19:$B$41),1),0)),"")</f>
        <v/>
      </c>
      <c r="AI41" s="233">
        <f ca="1">VLOOKUP(AH41,$B40:$E$42,4,0)</f>
        <v>0</v>
      </c>
      <c r="AJ41" s="234">
        <f t="shared" ref="AJ41" ca="1" si="17">AI41*AK41</f>
        <v>0</v>
      </c>
      <c r="AK41" s="235">
        <f ca="1">VLOOKUP(AH41,$B$19:Q53,6,0)</f>
        <v>0</v>
      </c>
    </row>
    <row r="42" spans="1:37" x14ac:dyDescent="0.25">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row>
    <row r="43" spans="1:37" x14ac:dyDescent="0.25">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row>
    <row r="44" spans="1:37" x14ac:dyDescent="0.25">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row>
    <row r="45" spans="1:37" x14ac:dyDescent="0.25">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row>
    <row r="46" spans="1:37" x14ac:dyDescent="0.25">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row>
    <row r="47" spans="1:37" x14ac:dyDescent="0.25">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row>
    <row r="48" spans="1:37" x14ac:dyDescent="0.25">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row>
    <row r="49" spans="1:36" x14ac:dyDescent="0.25">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row>
  </sheetData>
  <conditionalFormatting sqref="I19:I34 I39:I41">
    <cfRule type="expression" dxfId="1" priority="2">
      <formula>SUMIF(H$19:H19,H19,I$19:I19)&gt;SUMIF(D$19:D19,H19,E$19:E19)</formula>
    </cfRule>
  </conditionalFormatting>
  <conditionalFormatting sqref="I35:I38">
    <cfRule type="expression" dxfId="0" priority="1">
      <formula>SUMIF(H$19:H35,H35,I$19:I35)&gt;SUMIF(D$19:D35,H35,E$19:E35)</formula>
    </cfRule>
  </conditionalFormatting>
  <pageMargins left="0.7" right="0.7" top="0.75" bottom="0.75" header="0.3" footer="0.3"/>
  <pageSetup paperSize="9" scale="5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82"/>
  <sheetViews>
    <sheetView showGridLines="0" rightToLeft="1" tabSelected="1" topLeftCell="A40" workbookViewId="0">
      <selection activeCell="J21" sqref="J21"/>
    </sheetView>
  </sheetViews>
  <sheetFormatPr defaultColWidth="0" defaultRowHeight="0" customHeight="1" zeroHeight="1" x14ac:dyDescent="0.3"/>
  <cols>
    <col min="1" max="1" width="8" style="30" customWidth="1"/>
    <col min="2" max="2" width="0.75" style="30" customWidth="1"/>
    <col min="3" max="17" width="8" style="30" customWidth="1"/>
    <col min="18" max="18" width="0.75" style="30" customWidth="1"/>
    <col min="19" max="19" width="8" style="30" customWidth="1"/>
    <col min="20" max="16384" width="8" style="30" hidden="1"/>
  </cols>
  <sheetData>
    <row r="1" spans="2:18" ht="15.95" customHeight="1" x14ac:dyDescent="0.3"/>
    <row r="2" spans="2:18" ht="15.95" customHeight="1" thickBot="1" x14ac:dyDescent="0.35"/>
    <row r="3" spans="2:18" ht="15.95" customHeight="1" x14ac:dyDescent="0.3">
      <c r="B3" s="31"/>
      <c r="C3" s="32"/>
      <c r="D3" s="32"/>
      <c r="E3" s="32"/>
      <c r="F3" s="32"/>
      <c r="G3" s="32"/>
      <c r="H3" s="32"/>
      <c r="I3" s="32"/>
      <c r="J3" s="32"/>
      <c r="K3" s="32"/>
      <c r="L3" s="32"/>
      <c r="M3" s="32"/>
      <c r="N3" s="32"/>
      <c r="O3" s="32"/>
      <c r="P3" s="32"/>
      <c r="Q3" s="32"/>
      <c r="R3" s="33"/>
    </row>
    <row r="4" spans="2:18" ht="15.95" customHeight="1" x14ac:dyDescent="0.3">
      <c r="B4" s="34"/>
      <c r="C4" s="35"/>
      <c r="D4" s="35"/>
      <c r="E4" s="35"/>
      <c r="F4" s="36"/>
      <c r="G4" s="37"/>
      <c r="H4" s="78" t="s">
        <v>2</v>
      </c>
      <c r="I4" s="78"/>
      <c r="J4" s="78"/>
      <c r="K4" s="78"/>
      <c r="L4" s="78"/>
      <c r="M4" s="37"/>
      <c r="N4" s="37"/>
      <c r="O4" s="37"/>
      <c r="P4" s="37"/>
      <c r="Q4" s="37"/>
      <c r="R4" s="38"/>
    </row>
    <row r="5" spans="2:18" ht="15.75" customHeight="1" thickBot="1" x14ac:dyDescent="0.35">
      <c r="B5" s="34"/>
      <c r="C5" s="35"/>
      <c r="D5" s="35"/>
      <c r="E5" s="35"/>
      <c r="F5" s="36"/>
      <c r="G5" s="37"/>
      <c r="H5" s="79"/>
      <c r="I5" s="79"/>
      <c r="J5" s="79"/>
      <c r="K5" s="79"/>
      <c r="L5" s="79"/>
      <c r="M5" s="37"/>
      <c r="N5" s="37"/>
      <c r="O5" s="37"/>
      <c r="P5" s="37"/>
      <c r="Q5" s="37"/>
      <c r="R5" s="38"/>
    </row>
    <row r="6" spans="2:18" ht="15.75" customHeight="1" thickTop="1" x14ac:dyDescent="0.3">
      <c r="B6" s="34"/>
      <c r="C6" s="80" t="s">
        <v>262</v>
      </c>
      <c r="D6" s="80"/>
      <c r="E6" s="80"/>
      <c r="F6" s="80"/>
      <c r="G6" s="80"/>
      <c r="H6" s="80"/>
      <c r="I6" s="80"/>
      <c r="J6" s="80"/>
      <c r="K6" s="80"/>
      <c r="L6" s="80"/>
      <c r="M6" s="80"/>
      <c r="N6" s="80"/>
      <c r="O6" s="80"/>
      <c r="P6" s="80"/>
      <c r="Q6" s="80"/>
      <c r="R6" s="38"/>
    </row>
    <row r="7" spans="2:18" ht="15.95" customHeight="1" x14ac:dyDescent="0.3">
      <c r="B7" s="34"/>
      <c r="C7" s="80"/>
      <c r="D7" s="80"/>
      <c r="E7" s="80"/>
      <c r="F7" s="80"/>
      <c r="G7" s="80"/>
      <c r="H7" s="80"/>
      <c r="I7" s="80"/>
      <c r="J7" s="80"/>
      <c r="K7" s="80"/>
      <c r="L7" s="80"/>
      <c r="M7" s="80"/>
      <c r="N7" s="80"/>
      <c r="O7" s="80"/>
      <c r="P7" s="80"/>
      <c r="Q7" s="80"/>
      <c r="R7" s="38"/>
    </row>
    <row r="8" spans="2:18" ht="15.95" customHeight="1" x14ac:dyDescent="0.3">
      <c r="B8" s="34"/>
      <c r="C8" s="80"/>
      <c r="D8" s="80"/>
      <c r="E8" s="80"/>
      <c r="F8" s="80"/>
      <c r="G8" s="80"/>
      <c r="H8" s="80"/>
      <c r="I8" s="80"/>
      <c r="J8" s="80"/>
      <c r="K8" s="80"/>
      <c r="L8" s="80"/>
      <c r="M8" s="80"/>
      <c r="N8" s="80"/>
      <c r="O8" s="80"/>
      <c r="P8" s="80"/>
      <c r="Q8" s="80"/>
      <c r="R8" s="38"/>
    </row>
    <row r="9" spans="2:18" ht="15.95" customHeight="1" x14ac:dyDescent="0.3">
      <c r="B9" s="34"/>
      <c r="C9" s="80"/>
      <c r="D9" s="80"/>
      <c r="E9" s="80"/>
      <c r="F9" s="80"/>
      <c r="G9" s="80"/>
      <c r="H9" s="80"/>
      <c r="I9" s="80"/>
      <c r="J9" s="80"/>
      <c r="K9" s="80"/>
      <c r="L9" s="80"/>
      <c r="M9" s="80"/>
      <c r="N9" s="80"/>
      <c r="O9" s="80"/>
      <c r="P9" s="80"/>
      <c r="Q9" s="80"/>
      <c r="R9" s="38"/>
    </row>
    <row r="10" spans="2:18" ht="16.5" customHeight="1" x14ac:dyDescent="0.3">
      <c r="B10" s="34"/>
      <c r="C10" s="80"/>
      <c r="D10" s="80"/>
      <c r="E10" s="80"/>
      <c r="F10" s="80"/>
      <c r="G10" s="80"/>
      <c r="H10" s="80"/>
      <c r="I10" s="80"/>
      <c r="J10" s="80"/>
      <c r="K10" s="80"/>
      <c r="L10" s="80"/>
      <c r="M10" s="80"/>
      <c r="N10" s="80"/>
      <c r="O10" s="80"/>
      <c r="P10" s="80"/>
      <c r="Q10" s="80"/>
      <c r="R10" s="38"/>
    </row>
    <row r="11" spans="2:18" ht="15.95" customHeight="1" x14ac:dyDescent="0.3">
      <c r="B11" s="34"/>
      <c r="C11" s="81" t="s">
        <v>3</v>
      </c>
      <c r="D11" s="81"/>
      <c r="E11" s="81"/>
      <c r="F11" s="81"/>
      <c r="G11" s="81"/>
      <c r="H11" s="81"/>
      <c r="I11" s="81"/>
      <c r="J11" s="81"/>
      <c r="K11" s="81"/>
      <c r="L11" s="81"/>
      <c r="M11" s="81"/>
      <c r="N11" s="81"/>
      <c r="O11" s="81"/>
      <c r="P11" s="81"/>
      <c r="Q11" s="81"/>
      <c r="R11" s="38"/>
    </row>
    <row r="12" spans="2:18" ht="15.95" customHeight="1" x14ac:dyDescent="0.3">
      <c r="B12" s="34"/>
      <c r="C12" s="81"/>
      <c r="D12" s="81"/>
      <c r="E12" s="81"/>
      <c r="F12" s="81"/>
      <c r="G12" s="81"/>
      <c r="H12" s="81"/>
      <c r="I12" s="81"/>
      <c r="J12" s="81"/>
      <c r="K12" s="81"/>
      <c r="L12" s="81"/>
      <c r="M12" s="81"/>
      <c r="N12" s="81"/>
      <c r="O12" s="81"/>
      <c r="P12" s="81"/>
      <c r="Q12" s="81"/>
      <c r="R12" s="38"/>
    </row>
    <row r="13" spans="2:18" ht="15.95" customHeight="1" x14ac:dyDescent="0.3">
      <c r="B13" s="34"/>
      <c r="C13" s="81"/>
      <c r="D13" s="81"/>
      <c r="E13" s="81"/>
      <c r="F13" s="81"/>
      <c r="G13" s="81"/>
      <c r="H13" s="81"/>
      <c r="I13" s="81"/>
      <c r="J13" s="81"/>
      <c r="K13" s="81"/>
      <c r="L13" s="81"/>
      <c r="M13" s="81"/>
      <c r="N13" s="81"/>
      <c r="O13" s="81"/>
      <c r="P13" s="81"/>
      <c r="Q13" s="81"/>
      <c r="R13" s="38"/>
    </row>
    <row r="14" spans="2:18" ht="15.95" customHeight="1" x14ac:dyDescent="0.3">
      <c r="B14" s="34"/>
      <c r="C14" s="39"/>
      <c r="D14" s="37"/>
      <c r="E14" s="37"/>
      <c r="F14" s="37"/>
      <c r="G14" s="37"/>
      <c r="H14" s="40"/>
      <c r="I14" s="37"/>
      <c r="J14" s="41" t="s">
        <v>4</v>
      </c>
      <c r="K14" s="42"/>
      <c r="L14" s="43"/>
      <c r="M14" s="43"/>
      <c r="N14" s="43"/>
      <c r="O14" s="43"/>
      <c r="P14" s="43"/>
      <c r="Q14" s="43"/>
      <c r="R14" s="38"/>
    </row>
    <row r="15" spans="2:18" ht="15.95" customHeight="1" x14ac:dyDescent="0.3">
      <c r="B15" s="34"/>
      <c r="C15" s="39"/>
      <c r="D15" s="37"/>
      <c r="E15" s="37"/>
      <c r="F15" s="37"/>
      <c r="G15" s="37"/>
      <c r="H15" s="40"/>
      <c r="I15" s="37"/>
      <c r="J15" s="41" t="s">
        <v>5</v>
      </c>
      <c r="K15" s="42"/>
      <c r="L15" s="43"/>
      <c r="M15" s="43"/>
      <c r="N15" s="43"/>
      <c r="O15" s="43"/>
      <c r="P15" s="43"/>
      <c r="Q15" s="43"/>
      <c r="R15" s="38"/>
    </row>
    <row r="16" spans="2:18" ht="15.75" customHeight="1" x14ac:dyDescent="0.3">
      <c r="B16" s="34"/>
      <c r="C16" s="39"/>
      <c r="D16" s="37"/>
      <c r="E16" s="37"/>
      <c r="F16" s="37"/>
      <c r="G16" s="37"/>
      <c r="H16" s="40"/>
      <c r="I16" s="37"/>
      <c r="J16" s="41" t="s">
        <v>0</v>
      </c>
      <c r="K16" s="42"/>
      <c r="L16" s="43"/>
      <c r="M16" s="43"/>
      <c r="N16" s="43"/>
      <c r="O16" s="43"/>
      <c r="P16" s="43"/>
      <c r="Q16" s="43"/>
      <c r="R16" s="38"/>
    </row>
    <row r="17" spans="2:18" ht="15.75" customHeight="1" x14ac:dyDescent="0.3">
      <c r="B17" s="34"/>
      <c r="C17" s="39"/>
      <c r="D17" s="37"/>
      <c r="E17" s="37"/>
      <c r="F17" s="37"/>
      <c r="G17" s="37"/>
      <c r="H17" s="40"/>
      <c r="I17" s="37"/>
      <c r="J17" s="41" t="s">
        <v>416</v>
      </c>
      <c r="K17" s="42"/>
      <c r="L17" s="43"/>
      <c r="M17" s="43"/>
      <c r="N17" s="43"/>
      <c r="O17" s="43"/>
      <c r="P17" s="43"/>
      <c r="Q17" s="43"/>
      <c r="R17" s="38"/>
    </row>
    <row r="18" spans="2:18" ht="15.95" customHeight="1" x14ac:dyDescent="0.3">
      <c r="B18" s="34"/>
      <c r="C18" s="39"/>
      <c r="D18" s="37"/>
      <c r="E18" s="37"/>
      <c r="F18" s="37"/>
      <c r="G18" s="37"/>
      <c r="H18" s="40"/>
      <c r="I18" s="37"/>
      <c r="J18" s="41" t="s">
        <v>1</v>
      </c>
      <c r="K18" s="42"/>
      <c r="L18" s="43"/>
      <c r="M18" s="43"/>
      <c r="N18" s="43"/>
      <c r="O18" s="43"/>
      <c r="P18" s="43"/>
      <c r="Q18" s="43"/>
      <c r="R18" s="38"/>
    </row>
    <row r="19" spans="2:18" ht="15.95" customHeight="1" x14ac:dyDescent="0.3">
      <c r="B19" s="34"/>
      <c r="C19" s="39"/>
      <c r="D19" s="37"/>
      <c r="E19" s="37"/>
      <c r="F19" s="37"/>
      <c r="G19" s="37"/>
      <c r="H19" s="40"/>
      <c r="I19" s="37"/>
      <c r="J19" s="41" t="s">
        <v>263</v>
      </c>
      <c r="K19" s="42"/>
      <c r="L19" s="43"/>
      <c r="M19" s="43"/>
      <c r="N19" s="43"/>
      <c r="O19" s="43"/>
      <c r="P19" s="43"/>
      <c r="Q19" s="43"/>
      <c r="R19" s="38"/>
    </row>
    <row r="20" spans="2:18" ht="15.95" customHeight="1" x14ac:dyDescent="0.3">
      <c r="B20" s="34"/>
      <c r="C20" s="39"/>
      <c r="D20" s="37"/>
      <c r="E20" s="37"/>
      <c r="F20" s="37"/>
      <c r="G20" s="37"/>
      <c r="H20" s="40"/>
      <c r="I20" s="37"/>
      <c r="J20" s="41" t="s">
        <v>6</v>
      </c>
      <c r="K20" s="37"/>
      <c r="L20" s="37"/>
      <c r="M20" s="37"/>
      <c r="N20" s="37"/>
      <c r="O20" s="37"/>
      <c r="P20" s="37"/>
      <c r="Q20" s="37"/>
      <c r="R20" s="38"/>
    </row>
    <row r="21" spans="2:18" ht="15.95" customHeight="1" x14ac:dyDescent="0.3">
      <c r="B21" s="34"/>
      <c r="C21" s="39"/>
      <c r="D21" s="37"/>
      <c r="E21" s="37"/>
      <c r="F21" s="37"/>
      <c r="G21" s="37"/>
      <c r="H21" s="29"/>
      <c r="I21" s="29"/>
      <c r="J21" s="75"/>
      <c r="K21" s="29"/>
      <c r="L21" s="37"/>
      <c r="M21" s="37"/>
      <c r="N21" s="37"/>
      <c r="O21" s="37"/>
      <c r="P21" s="37"/>
      <c r="Q21" s="37"/>
      <c r="R21" s="38"/>
    </row>
    <row r="22" spans="2:18" ht="15.95" customHeight="1" x14ac:dyDescent="0.3">
      <c r="B22" s="34"/>
      <c r="C22" s="39"/>
      <c r="D22" s="37"/>
      <c r="E22" s="37"/>
      <c r="F22" s="37"/>
      <c r="G22" s="37"/>
      <c r="H22" s="40"/>
      <c r="I22" s="29"/>
      <c r="J22" s="44"/>
      <c r="K22" s="29"/>
      <c r="L22" s="37"/>
      <c r="M22" s="37"/>
      <c r="N22" s="37"/>
      <c r="O22" s="37"/>
      <c r="P22" s="37"/>
      <c r="Q22" s="37"/>
      <c r="R22" s="38"/>
    </row>
    <row r="23" spans="2:18" ht="15.95" customHeight="1" x14ac:dyDescent="0.3">
      <c r="B23" s="34"/>
      <c r="C23" s="39"/>
      <c r="D23" s="37"/>
      <c r="E23" s="37"/>
      <c r="F23" s="37"/>
      <c r="G23" s="37"/>
      <c r="H23" s="29"/>
      <c r="I23" s="29"/>
      <c r="J23" s="44" t="s">
        <v>7</v>
      </c>
      <c r="K23" s="29"/>
      <c r="L23" s="37"/>
      <c r="M23" s="37"/>
      <c r="N23" s="37"/>
      <c r="O23" s="37"/>
      <c r="P23" s="37"/>
      <c r="Q23" s="37"/>
      <c r="R23" s="38"/>
    </row>
    <row r="24" spans="2:18" ht="15.95" customHeight="1" x14ac:dyDescent="0.3">
      <c r="B24" s="34"/>
      <c r="C24" s="39"/>
      <c r="D24" s="37"/>
      <c r="E24" s="37"/>
      <c r="F24" s="37"/>
      <c r="G24" s="37"/>
      <c r="H24" s="40"/>
      <c r="I24" s="37"/>
      <c r="J24" s="45" t="s">
        <v>8</v>
      </c>
      <c r="K24" s="37"/>
      <c r="L24" s="37"/>
      <c r="M24" s="37"/>
      <c r="N24" s="37"/>
      <c r="O24" s="37"/>
      <c r="P24" s="37"/>
      <c r="Q24" s="37"/>
      <c r="R24" s="38"/>
    </row>
    <row r="25" spans="2:18" ht="15.95" customHeight="1" x14ac:dyDescent="0.3">
      <c r="B25" s="34"/>
      <c r="C25" s="39"/>
      <c r="D25" s="37"/>
      <c r="E25" s="37"/>
      <c r="F25" s="37"/>
      <c r="G25" s="37"/>
      <c r="H25" s="40"/>
      <c r="I25" s="46"/>
      <c r="J25" s="47" t="s">
        <v>403</v>
      </c>
      <c r="K25" s="46"/>
      <c r="L25" s="37"/>
      <c r="M25" s="37"/>
      <c r="N25" s="37"/>
      <c r="O25" s="37"/>
      <c r="P25" s="37"/>
      <c r="Q25" s="37"/>
      <c r="R25" s="38"/>
    </row>
    <row r="26" spans="2:18" ht="15.95" customHeight="1" x14ac:dyDescent="0.3">
      <c r="B26" s="34"/>
      <c r="C26" s="39"/>
      <c r="D26" s="37"/>
      <c r="E26" s="37"/>
      <c r="F26" s="37"/>
      <c r="G26" s="37"/>
      <c r="H26" s="40"/>
      <c r="I26" s="37"/>
      <c r="J26" s="45" t="s">
        <v>9</v>
      </c>
      <c r="K26" s="37"/>
      <c r="L26" s="37"/>
      <c r="M26" s="37"/>
      <c r="N26" s="37"/>
      <c r="O26" s="37"/>
      <c r="P26" s="37"/>
      <c r="Q26" s="37"/>
      <c r="R26" s="38"/>
    </row>
    <row r="27" spans="2:18" ht="15.95" customHeight="1" x14ac:dyDescent="0.3">
      <c r="B27" s="34"/>
      <c r="C27" s="39"/>
      <c r="D27" s="37"/>
      <c r="E27" s="37"/>
      <c r="F27" s="37"/>
      <c r="G27" s="37"/>
      <c r="H27" s="82" t="s">
        <v>264</v>
      </c>
      <c r="I27" s="82"/>
      <c r="J27" s="82"/>
      <c r="K27" s="82"/>
      <c r="L27" s="82"/>
      <c r="M27" s="37"/>
      <c r="N27" s="37"/>
      <c r="O27" s="37"/>
      <c r="P27" s="37"/>
      <c r="Q27" s="37"/>
      <c r="R27" s="38"/>
    </row>
    <row r="28" spans="2:18" ht="15.95" customHeight="1" x14ac:dyDescent="0.3">
      <c r="B28" s="34"/>
      <c r="C28" s="39"/>
      <c r="D28" s="37"/>
      <c r="E28" s="37"/>
      <c r="F28" s="37"/>
      <c r="G28" s="37"/>
      <c r="H28" s="82"/>
      <c r="I28" s="82"/>
      <c r="J28" s="82"/>
      <c r="K28" s="82"/>
      <c r="L28" s="82"/>
      <c r="M28" s="37"/>
      <c r="N28" s="37"/>
      <c r="O28" s="37"/>
      <c r="P28" s="37"/>
      <c r="Q28" s="37"/>
      <c r="R28" s="38"/>
    </row>
    <row r="29" spans="2:18" ht="15.95" customHeight="1" x14ac:dyDescent="0.3">
      <c r="B29" s="34"/>
      <c r="C29" s="39"/>
      <c r="D29" s="37"/>
      <c r="E29" s="37"/>
      <c r="F29" s="37"/>
      <c r="G29" s="37"/>
      <c r="H29" s="48"/>
      <c r="I29" s="49" t="s">
        <v>265</v>
      </c>
      <c r="J29" s="37"/>
      <c r="K29" s="37"/>
      <c r="L29" s="37"/>
      <c r="M29" s="37"/>
      <c r="N29" s="37"/>
      <c r="O29" s="37"/>
      <c r="P29" s="37"/>
      <c r="Q29" s="37"/>
      <c r="R29" s="38"/>
    </row>
    <row r="30" spans="2:18" ht="15.75" customHeight="1" x14ac:dyDescent="0.3">
      <c r="B30" s="34"/>
      <c r="C30" s="39"/>
      <c r="D30" s="37"/>
      <c r="E30" s="37"/>
      <c r="F30" s="37"/>
      <c r="G30" s="37"/>
      <c r="H30" s="50">
        <v>1</v>
      </c>
      <c r="I30" s="73" t="s">
        <v>179</v>
      </c>
      <c r="J30" s="51"/>
      <c r="K30" s="51"/>
      <c r="L30" s="51"/>
      <c r="M30" s="51"/>
      <c r="N30" s="37"/>
      <c r="O30" s="37"/>
      <c r="P30" s="37"/>
      <c r="Q30" s="37"/>
      <c r="R30" s="38"/>
    </row>
    <row r="31" spans="2:18" ht="15.75" customHeight="1" x14ac:dyDescent="0.3">
      <c r="B31" s="34"/>
      <c r="C31" s="39"/>
      <c r="D31" s="37"/>
      <c r="E31" s="37"/>
      <c r="F31" s="37"/>
      <c r="G31" s="37"/>
      <c r="H31" s="50">
        <v>2</v>
      </c>
      <c r="I31" s="73" t="s">
        <v>173</v>
      </c>
      <c r="J31" s="51"/>
      <c r="K31" s="51"/>
      <c r="L31" s="51"/>
      <c r="M31" s="51"/>
      <c r="N31" s="37"/>
      <c r="O31" s="37"/>
      <c r="P31" s="37"/>
      <c r="Q31" s="37"/>
      <c r="R31" s="38"/>
    </row>
    <row r="32" spans="2:18" ht="15.95" customHeight="1" x14ac:dyDescent="0.3">
      <c r="B32" s="34"/>
      <c r="C32" s="39"/>
      <c r="D32" s="51"/>
      <c r="E32" s="51"/>
      <c r="F32" s="51"/>
      <c r="G32" s="51"/>
      <c r="H32" s="50">
        <v>3</v>
      </c>
      <c r="I32" s="74" t="s">
        <v>178</v>
      </c>
      <c r="J32" s="51"/>
      <c r="K32" s="51"/>
      <c r="L32" s="51"/>
      <c r="M32" s="51"/>
      <c r="N32" s="51"/>
      <c r="O32" s="51"/>
      <c r="P32" s="51"/>
      <c r="Q32" s="51"/>
      <c r="R32" s="38"/>
    </row>
    <row r="33" spans="2:22" s="52" customFormat="1" ht="15.95" customHeight="1" x14ac:dyDescent="0.3">
      <c r="B33" s="34"/>
      <c r="C33" s="39"/>
      <c r="D33" s="51"/>
      <c r="E33" s="51"/>
      <c r="F33" s="51"/>
      <c r="G33" s="51"/>
      <c r="H33" s="50">
        <v>4</v>
      </c>
      <c r="I33" s="73" t="s">
        <v>177</v>
      </c>
      <c r="J33" s="51"/>
      <c r="K33" s="51"/>
      <c r="L33" s="51"/>
      <c r="M33" s="51"/>
      <c r="N33" s="51"/>
      <c r="O33" s="51"/>
      <c r="P33" s="51"/>
      <c r="Q33" s="51"/>
      <c r="R33" s="38"/>
      <c r="S33" s="30"/>
      <c r="T33" s="30"/>
      <c r="U33" s="30"/>
      <c r="V33" s="30"/>
    </row>
    <row r="34" spans="2:22" s="52" customFormat="1" ht="15.95" customHeight="1" x14ac:dyDescent="0.3">
      <c r="B34" s="53"/>
      <c r="C34" s="39"/>
      <c r="D34" s="51"/>
      <c r="E34" s="51"/>
      <c r="F34" s="51"/>
      <c r="G34" s="51"/>
      <c r="H34" s="50">
        <v>5</v>
      </c>
      <c r="I34" s="74" t="s">
        <v>180</v>
      </c>
      <c r="J34" s="51"/>
      <c r="K34" s="51"/>
      <c r="L34" s="51"/>
      <c r="M34" s="51"/>
      <c r="N34" s="51"/>
      <c r="O34" s="51"/>
      <c r="P34" s="51"/>
      <c r="Q34" s="51"/>
      <c r="R34" s="38"/>
    </row>
    <row r="35" spans="2:22" ht="15.95" customHeight="1" x14ac:dyDescent="0.3">
      <c r="B35" s="53"/>
      <c r="C35" s="39"/>
      <c r="D35" s="51"/>
      <c r="E35" s="51"/>
      <c r="F35" s="51"/>
      <c r="G35" s="51"/>
      <c r="H35" s="50">
        <v>6</v>
      </c>
      <c r="I35" s="73" t="s">
        <v>175</v>
      </c>
      <c r="J35" s="51"/>
      <c r="K35" s="51"/>
      <c r="L35" s="51"/>
      <c r="M35" s="51"/>
      <c r="N35" s="51"/>
      <c r="O35" s="51"/>
      <c r="P35" s="51"/>
      <c r="Q35" s="51"/>
      <c r="R35" s="38"/>
      <c r="S35" s="52"/>
      <c r="T35" s="52"/>
      <c r="U35" s="52"/>
      <c r="V35" s="52"/>
    </row>
    <row r="36" spans="2:22" ht="15.95" customHeight="1" x14ac:dyDescent="0.3">
      <c r="B36" s="34"/>
      <c r="C36" s="39"/>
      <c r="D36" s="51"/>
      <c r="E36" s="51"/>
      <c r="F36" s="51"/>
      <c r="G36" s="51"/>
      <c r="H36" s="50">
        <v>7</v>
      </c>
      <c r="I36" s="73" t="s">
        <v>174</v>
      </c>
      <c r="J36" s="51"/>
      <c r="K36" s="51"/>
      <c r="L36" s="51"/>
      <c r="M36" s="51"/>
      <c r="N36" s="51"/>
      <c r="O36" s="51"/>
      <c r="P36" s="51"/>
      <c r="Q36" s="51"/>
      <c r="R36" s="54"/>
    </row>
    <row r="37" spans="2:22" ht="15.95" customHeight="1" x14ac:dyDescent="0.3">
      <c r="B37" s="34"/>
      <c r="C37" s="39"/>
      <c r="D37" s="51"/>
      <c r="E37" s="51"/>
      <c r="F37" s="51"/>
      <c r="G37" s="51"/>
      <c r="H37" s="50">
        <v>8</v>
      </c>
      <c r="I37" s="73" t="s">
        <v>176</v>
      </c>
      <c r="J37" s="51"/>
      <c r="K37" s="51"/>
      <c r="L37" s="51"/>
      <c r="M37" s="51"/>
      <c r="N37" s="51"/>
      <c r="O37" s="51"/>
      <c r="P37" s="51"/>
      <c r="Q37" s="51"/>
      <c r="R37" s="54"/>
    </row>
    <row r="38" spans="2:22" ht="15.95" customHeight="1" x14ac:dyDescent="0.3">
      <c r="B38" s="34"/>
      <c r="C38" s="39"/>
      <c r="D38" s="51"/>
      <c r="E38" s="51"/>
      <c r="F38" s="51"/>
      <c r="G38" s="51"/>
      <c r="H38" s="50">
        <v>9</v>
      </c>
      <c r="I38" s="73" t="s">
        <v>181</v>
      </c>
      <c r="J38" s="51"/>
      <c r="K38" s="51"/>
      <c r="L38" s="51"/>
      <c r="M38" s="51"/>
      <c r="N38" s="51"/>
      <c r="O38" s="51"/>
      <c r="P38" s="51"/>
      <c r="Q38" s="51"/>
      <c r="R38" s="38"/>
    </row>
    <row r="39" spans="2:22" ht="15.95" customHeight="1" x14ac:dyDescent="0.3">
      <c r="B39" s="34"/>
      <c r="C39" s="51"/>
      <c r="D39" s="51"/>
      <c r="E39" s="51"/>
      <c r="F39" s="51"/>
      <c r="G39" s="51"/>
      <c r="H39" s="50">
        <v>10</v>
      </c>
      <c r="I39" s="74" t="s">
        <v>171</v>
      </c>
      <c r="J39" s="51"/>
      <c r="K39" s="51"/>
      <c r="L39" s="51"/>
      <c r="M39" s="51"/>
      <c r="N39" s="51"/>
      <c r="O39" s="51"/>
      <c r="P39" s="51"/>
      <c r="Q39" s="51"/>
      <c r="R39" s="38"/>
    </row>
    <row r="40" spans="2:22" ht="15.95" customHeight="1" x14ac:dyDescent="0.3">
      <c r="B40" s="34"/>
      <c r="C40" s="51"/>
      <c r="D40" s="51"/>
      <c r="E40" s="51"/>
      <c r="F40" s="51"/>
      <c r="G40" s="51"/>
      <c r="H40" s="50">
        <v>11</v>
      </c>
      <c r="I40" s="74" t="s">
        <v>172</v>
      </c>
      <c r="J40" s="51"/>
      <c r="K40" s="51"/>
      <c r="L40" s="51"/>
      <c r="M40" s="51"/>
      <c r="N40" s="51"/>
      <c r="O40" s="51"/>
      <c r="P40" s="51"/>
      <c r="Q40" s="51"/>
      <c r="R40" s="38"/>
    </row>
    <row r="41" spans="2:22" ht="15.95" customHeight="1" x14ac:dyDescent="0.3">
      <c r="B41" s="34"/>
      <c r="C41" s="51"/>
      <c r="D41" s="51"/>
      <c r="E41" s="51"/>
      <c r="F41" s="51"/>
      <c r="G41" s="51"/>
      <c r="H41" s="50">
        <v>12</v>
      </c>
      <c r="I41" s="73" t="s">
        <v>182</v>
      </c>
      <c r="J41" s="51"/>
      <c r="K41" s="51"/>
      <c r="L41" s="51"/>
      <c r="M41" s="51"/>
      <c r="N41" s="51"/>
      <c r="O41" s="51"/>
      <c r="P41" s="51"/>
      <c r="Q41" s="51"/>
      <c r="R41" s="38"/>
    </row>
    <row r="42" spans="2:22" ht="15.95" customHeight="1" x14ac:dyDescent="0.3">
      <c r="B42" s="34"/>
      <c r="C42" s="51"/>
      <c r="D42" s="51"/>
      <c r="E42" s="51"/>
      <c r="F42" s="51"/>
      <c r="G42" s="51"/>
      <c r="H42" s="50">
        <v>13</v>
      </c>
      <c r="I42" s="73" t="s">
        <v>266</v>
      </c>
      <c r="J42" s="51"/>
      <c r="K42" s="51"/>
      <c r="L42" s="51"/>
      <c r="M42" s="51"/>
      <c r="N42" s="51"/>
      <c r="O42" s="51"/>
      <c r="P42" s="51"/>
      <c r="Q42" s="51"/>
      <c r="R42" s="38"/>
    </row>
    <row r="43" spans="2:22" ht="15.95" customHeight="1" x14ac:dyDescent="0.3">
      <c r="B43" s="34"/>
      <c r="C43" s="51"/>
      <c r="D43" s="51"/>
      <c r="E43" s="51"/>
      <c r="F43" s="51"/>
      <c r="G43" s="51"/>
      <c r="H43" s="50">
        <v>14</v>
      </c>
      <c r="I43" s="73" t="s">
        <v>267</v>
      </c>
      <c r="J43" s="51"/>
      <c r="K43" s="51"/>
      <c r="L43" s="51"/>
      <c r="M43" s="51"/>
      <c r="N43" s="51"/>
      <c r="O43" s="51"/>
      <c r="P43" s="51"/>
      <c r="Q43" s="51"/>
      <c r="R43" s="38"/>
    </row>
    <row r="44" spans="2:22" ht="15.95" customHeight="1" x14ac:dyDescent="0.3">
      <c r="B44" s="34"/>
      <c r="C44" s="51"/>
      <c r="D44" s="51"/>
      <c r="E44" s="51"/>
      <c r="F44" s="51"/>
      <c r="G44" s="51"/>
      <c r="H44" s="50">
        <v>15</v>
      </c>
      <c r="I44" s="73" t="s">
        <v>268</v>
      </c>
      <c r="J44" s="51"/>
      <c r="K44" s="51"/>
      <c r="L44" s="51"/>
      <c r="M44" s="51"/>
      <c r="N44" s="51"/>
      <c r="O44" s="51"/>
      <c r="P44" s="51"/>
      <c r="Q44" s="51"/>
      <c r="R44" s="38"/>
    </row>
    <row r="45" spans="2:22" ht="15.95" customHeight="1" x14ac:dyDescent="0.3">
      <c r="B45" s="34"/>
      <c r="C45" s="51"/>
      <c r="D45" s="51"/>
      <c r="E45" s="51"/>
      <c r="F45" s="51"/>
      <c r="G45" s="51"/>
      <c r="H45" s="50" t="s">
        <v>104</v>
      </c>
      <c r="I45" s="72" t="s">
        <v>402</v>
      </c>
      <c r="J45" s="51"/>
      <c r="K45" s="51"/>
      <c r="L45" s="51"/>
      <c r="M45" s="51"/>
      <c r="N45" s="51"/>
      <c r="O45" s="51"/>
      <c r="P45" s="51"/>
      <c r="Q45" s="51"/>
      <c r="R45" s="38"/>
    </row>
    <row r="46" spans="2:22" ht="15.95" customHeight="1" x14ac:dyDescent="0.3">
      <c r="B46" s="34"/>
      <c r="C46" s="51"/>
      <c r="D46" s="51"/>
      <c r="E46" s="51"/>
      <c r="F46" s="51"/>
      <c r="G46" s="51"/>
      <c r="H46" s="55"/>
      <c r="I46" s="49" t="s">
        <v>183</v>
      </c>
      <c r="J46" s="37"/>
      <c r="K46" s="37"/>
      <c r="L46" s="37"/>
      <c r="M46" s="37"/>
      <c r="N46" s="51"/>
      <c r="O46" s="51"/>
      <c r="P46" s="51"/>
      <c r="Q46" s="51"/>
      <c r="R46" s="38"/>
    </row>
    <row r="47" spans="2:22" ht="15.95" customHeight="1" x14ac:dyDescent="0.3">
      <c r="B47" s="34"/>
      <c r="C47" s="51"/>
      <c r="D47" s="51"/>
      <c r="E47" s="51"/>
      <c r="F47" s="51"/>
      <c r="G47" s="51"/>
      <c r="H47" s="56">
        <f>MAX(DB!A:A)</f>
        <v>171</v>
      </c>
      <c r="I47" s="57" t="s">
        <v>184</v>
      </c>
      <c r="J47" s="37"/>
      <c r="K47" s="37"/>
      <c r="L47" s="37"/>
      <c r="M47" s="37"/>
      <c r="N47" s="51"/>
      <c r="O47" s="51"/>
      <c r="P47" s="51"/>
      <c r="Q47" s="51"/>
      <c r="R47" s="38"/>
    </row>
    <row r="48" spans="2:22" ht="15.95" customHeight="1" x14ac:dyDescent="0.3">
      <c r="B48" s="34"/>
      <c r="C48" s="37"/>
      <c r="D48" s="37"/>
      <c r="E48" s="37"/>
      <c r="F48" s="37"/>
      <c r="G48" s="37"/>
      <c r="H48" s="48"/>
      <c r="I48" s="49" t="s">
        <v>269</v>
      </c>
      <c r="J48" s="37"/>
      <c r="K48" s="37"/>
      <c r="L48" s="37"/>
      <c r="M48" s="37"/>
      <c r="N48" s="37"/>
      <c r="O48" s="37"/>
      <c r="P48" s="37"/>
      <c r="Q48" s="37"/>
      <c r="R48" s="38"/>
    </row>
    <row r="49" spans="2:22" ht="15.95" customHeight="1" x14ac:dyDescent="0.3">
      <c r="B49" s="34"/>
      <c r="C49" s="37"/>
      <c r="D49" s="37"/>
      <c r="E49" s="37"/>
      <c r="F49" s="37"/>
      <c r="G49" s="37"/>
      <c r="H49" s="56">
        <v>1</v>
      </c>
      <c r="I49" s="57" t="s">
        <v>270</v>
      </c>
      <c r="J49" s="37"/>
      <c r="K49" s="37"/>
      <c r="L49" s="37"/>
      <c r="M49" s="37"/>
      <c r="N49" s="37"/>
      <c r="O49" s="37"/>
      <c r="P49" s="37"/>
      <c r="Q49" s="37"/>
      <c r="R49" s="38"/>
    </row>
    <row r="50" spans="2:22" ht="15.95" customHeight="1" x14ac:dyDescent="0.3">
      <c r="B50" s="34"/>
      <c r="C50" s="37"/>
      <c r="D50" s="37"/>
      <c r="E50" s="37"/>
      <c r="F50" s="37"/>
      <c r="G50" s="37"/>
      <c r="H50" s="56">
        <v>2</v>
      </c>
      <c r="I50" s="57" t="s">
        <v>271</v>
      </c>
      <c r="J50" s="37"/>
      <c r="K50" s="37"/>
      <c r="L50" s="37"/>
      <c r="M50" s="37"/>
      <c r="N50" s="37"/>
      <c r="O50" s="37"/>
      <c r="P50" s="37"/>
      <c r="Q50" s="37"/>
      <c r="R50" s="38"/>
    </row>
    <row r="51" spans="2:22" ht="15.95" customHeight="1" x14ac:dyDescent="0.3">
      <c r="B51" s="34"/>
      <c r="C51" s="37"/>
      <c r="D51" s="37"/>
      <c r="E51" s="37"/>
      <c r="F51" s="37"/>
      <c r="G51" s="37"/>
      <c r="H51" s="56">
        <v>3</v>
      </c>
      <c r="I51" s="57" t="s">
        <v>272</v>
      </c>
      <c r="J51" s="37"/>
      <c r="K51" s="37"/>
      <c r="L51" s="37"/>
      <c r="M51" s="37"/>
      <c r="N51" s="37"/>
      <c r="O51" s="37"/>
      <c r="P51" s="37"/>
      <c r="Q51" s="37"/>
      <c r="R51" s="38"/>
    </row>
    <row r="52" spans="2:22" ht="15.95" customHeight="1" x14ac:dyDescent="0.3">
      <c r="B52" s="34"/>
      <c r="C52" s="37"/>
      <c r="D52" s="37"/>
      <c r="E52" s="37"/>
      <c r="F52" s="37"/>
      <c r="G52" s="37"/>
      <c r="H52" s="56">
        <v>4</v>
      </c>
      <c r="I52" s="57" t="s">
        <v>273</v>
      </c>
      <c r="J52" s="37"/>
      <c r="K52" s="37"/>
      <c r="L52" s="37"/>
      <c r="M52" s="37"/>
      <c r="N52" s="37"/>
      <c r="O52" s="37"/>
      <c r="P52" s="37"/>
      <c r="Q52" s="37"/>
      <c r="R52" s="38"/>
    </row>
    <row r="53" spans="2:22" ht="15.95" customHeight="1" x14ac:dyDescent="0.3">
      <c r="B53" s="34"/>
      <c r="C53" s="37"/>
      <c r="D53" s="37"/>
      <c r="E53" s="37"/>
      <c r="F53" s="37"/>
      <c r="G53" s="37"/>
      <c r="H53" s="56">
        <v>5</v>
      </c>
      <c r="I53" s="57" t="s">
        <v>274</v>
      </c>
      <c r="J53" s="37"/>
      <c r="K53" s="37"/>
      <c r="L53" s="37"/>
      <c r="M53" s="37"/>
      <c r="N53" s="37"/>
      <c r="O53" s="37"/>
      <c r="P53" s="37"/>
      <c r="Q53" s="37"/>
      <c r="R53" s="38"/>
    </row>
    <row r="54" spans="2:22" ht="15.95" customHeight="1" x14ac:dyDescent="0.3">
      <c r="B54" s="34"/>
      <c r="C54" s="37"/>
      <c r="D54" s="37"/>
      <c r="E54" s="37"/>
      <c r="F54" s="37"/>
      <c r="G54" s="37"/>
      <c r="H54" s="56">
        <v>6</v>
      </c>
      <c r="I54" s="57" t="s">
        <v>275</v>
      </c>
      <c r="J54" s="37"/>
      <c r="K54" s="37"/>
      <c r="L54" s="37"/>
      <c r="M54" s="37"/>
      <c r="N54" s="37"/>
      <c r="O54" s="37"/>
      <c r="P54" s="37"/>
      <c r="Q54" s="37"/>
      <c r="R54" s="38"/>
    </row>
    <row r="55" spans="2:22" ht="15.95" customHeight="1" x14ac:dyDescent="0.3">
      <c r="B55" s="34"/>
      <c r="C55" s="37"/>
      <c r="D55" s="37"/>
      <c r="E55" s="37"/>
      <c r="F55" s="37"/>
      <c r="G55" s="37"/>
      <c r="H55" s="56">
        <v>7</v>
      </c>
      <c r="I55" s="57" t="s">
        <v>276</v>
      </c>
      <c r="J55" s="37"/>
      <c r="K55" s="37"/>
      <c r="L55" s="37"/>
      <c r="M55" s="37"/>
      <c r="N55" s="37"/>
      <c r="O55" s="37"/>
      <c r="P55" s="37"/>
      <c r="Q55" s="37"/>
      <c r="R55" s="38"/>
    </row>
    <row r="56" spans="2:22" ht="15.95" customHeight="1" x14ac:dyDescent="0.3">
      <c r="B56" s="34"/>
      <c r="C56" s="37"/>
      <c r="D56" s="37"/>
      <c r="E56" s="37"/>
      <c r="F56" s="37"/>
      <c r="G56" s="37"/>
      <c r="H56" s="56">
        <v>8</v>
      </c>
      <c r="I56" s="57" t="s">
        <v>277</v>
      </c>
      <c r="J56" s="37"/>
      <c r="K56" s="37"/>
      <c r="L56" s="37"/>
      <c r="M56" s="37"/>
      <c r="N56" s="37"/>
      <c r="O56" s="37"/>
      <c r="P56" s="37"/>
      <c r="Q56" s="37"/>
      <c r="R56" s="38"/>
    </row>
    <row r="57" spans="2:22" ht="15.95" customHeight="1" x14ac:dyDescent="0.3">
      <c r="B57" s="34"/>
      <c r="C57" s="37"/>
      <c r="D57" s="37"/>
      <c r="E57" s="37"/>
      <c r="F57" s="37"/>
      <c r="G57" s="37"/>
      <c r="H57" s="56">
        <v>9</v>
      </c>
      <c r="I57" s="57" t="s">
        <v>278</v>
      </c>
      <c r="J57" s="37"/>
      <c r="K57" s="37"/>
      <c r="L57" s="37"/>
      <c r="M57" s="37"/>
      <c r="N57" s="37"/>
      <c r="O57" s="37"/>
      <c r="P57" s="37"/>
      <c r="Q57" s="37"/>
      <c r="R57" s="38"/>
    </row>
    <row r="58" spans="2:22" ht="15.95" customHeight="1" x14ac:dyDescent="0.3">
      <c r="B58" s="34"/>
      <c r="C58" s="37"/>
      <c r="D58" s="37"/>
      <c r="E58" s="37"/>
      <c r="F58" s="37"/>
      <c r="G58" s="37"/>
      <c r="H58" s="56">
        <v>10</v>
      </c>
      <c r="I58" s="57" t="s">
        <v>279</v>
      </c>
      <c r="J58" s="37"/>
      <c r="K58" s="37"/>
      <c r="L58" s="37"/>
      <c r="M58" s="37"/>
      <c r="N58" s="37"/>
      <c r="O58" s="37"/>
      <c r="P58" s="37"/>
      <c r="Q58" s="37"/>
      <c r="R58" s="38"/>
    </row>
    <row r="59" spans="2:22" ht="15.95" customHeight="1" x14ac:dyDescent="0.3">
      <c r="B59" s="34"/>
      <c r="C59" s="37"/>
      <c r="D59" s="37"/>
      <c r="E59" s="37"/>
      <c r="F59" s="37"/>
      <c r="G59" s="37"/>
      <c r="H59" s="56">
        <v>11</v>
      </c>
      <c r="I59" s="57" t="s">
        <v>280</v>
      </c>
      <c r="J59" s="37"/>
      <c r="K59" s="37"/>
      <c r="L59" s="37"/>
      <c r="M59" s="37"/>
      <c r="N59" s="37"/>
      <c r="O59" s="37"/>
      <c r="P59" s="37"/>
      <c r="Q59" s="37"/>
      <c r="R59" s="38"/>
    </row>
    <row r="60" spans="2:22" ht="15.95" customHeight="1" x14ac:dyDescent="0.3">
      <c r="B60" s="34"/>
      <c r="C60" s="37"/>
      <c r="D60" s="37"/>
      <c r="E60" s="37"/>
      <c r="F60" s="37"/>
      <c r="G60" s="37"/>
      <c r="H60" s="56">
        <v>12</v>
      </c>
      <c r="I60" s="57" t="s">
        <v>185</v>
      </c>
      <c r="J60" s="37"/>
      <c r="K60" s="37"/>
      <c r="L60" s="37"/>
      <c r="M60" s="37"/>
      <c r="N60" s="37"/>
      <c r="O60" s="37"/>
      <c r="P60" s="37"/>
      <c r="Q60" s="37"/>
      <c r="R60" s="38"/>
    </row>
    <row r="61" spans="2:22" ht="15.95" customHeight="1" x14ac:dyDescent="0.3">
      <c r="B61" s="34"/>
      <c r="C61" s="37"/>
      <c r="D61" s="37"/>
      <c r="E61" s="37"/>
      <c r="F61" s="37"/>
      <c r="G61" s="37"/>
      <c r="H61" s="56">
        <v>13</v>
      </c>
      <c r="I61" s="57" t="s">
        <v>281</v>
      </c>
      <c r="J61" s="37"/>
      <c r="K61" s="37"/>
      <c r="L61" s="37"/>
      <c r="M61" s="37"/>
      <c r="N61" s="37"/>
      <c r="O61" s="37"/>
      <c r="P61" s="37"/>
      <c r="Q61" s="37"/>
      <c r="R61" s="38"/>
    </row>
    <row r="62" spans="2:22" ht="15.95" customHeight="1" x14ac:dyDescent="0.3">
      <c r="B62" s="34"/>
      <c r="C62" s="37"/>
      <c r="D62" s="37"/>
      <c r="E62" s="37"/>
      <c r="F62" s="37"/>
      <c r="G62" s="37"/>
      <c r="H62" s="56">
        <v>14</v>
      </c>
      <c r="I62" s="57" t="s">
        <v>282</v>
      </c>
      <c r="J62" s="37"/>
      <c r="K62" s="37"/>
      <c r="L62" s="37"/>
      <c r="M62" s="37"/>
      <c r="N62" s="37"/>
      <c r="O62" s="37"/>
      <c r="P62" s="37"/>
      <c r="Q62" s="37"/>
      <c r="R62" s="38"/>
    </row>
    <row r="63" spans="2:22" ht="15.95" customHeight="1" x14ac:dyDescent="0.3">
      <c r="B63" s="34"/>
      <c r="C63" s="37"/>
      <c r="D63" s="37"/>
      <c r="E63" s="37"/>
      <c r="F63" s="37"/>
      <c r="G63" s="37"/>
      <c r="H63" s="56">
        <v>15</v>
      </c>
      <c r="I63" s="37" t="s">
        <v>283</v>
      </c>
      <c r="J63" s="37"/>
      <c r="K63" s="37"/>
      <c r="L63" s="37"/>
      <c r="M63" s="37"/>
      <c r="N63" s="37"/>
      <c r="O63" s="37"/>
      <c r="P63" s="37"/>
      <c r="Q63" s="37"/>
      <c r="R63" s="38"/>
    </row>
    <row r="64" spans="2:22" s="58" customFormat="1" ht="15.95" customHeight="1" x14ac:dyDescent="0.3">
      <c r="B64" s="34"/>
      <c r="C64" s="37"/>
      <c r="D64" s="37"/>
      <c r="E64" s="37"/>
      <c r="F64" s="37"/>
      <c r="G64" s="37"/>
      <c r="H64" s="56">
        <v>16</v>
      </c>
      <c r="I64" s="58" t="s">
        <v>284</v>
      </c>
      <c r="J64" s="43"/>
      <c r="K64" s="43"/>
      <c r="L64" s="43"/>
      <c r="M64" s="43"/>
      <c r="N64" s="37"/>
      <c r="O64" s="37"/>
      <c r="P64" s="37"/>
      <c r="Q64" s="37"/>
      <c r="R64" s="38"/>
      <c r="S64" s="30"/>
      <c r="T64" s="30"/>
      <c r="U64" s="30"/>
      <c r="V64" s="30"/>
    </row>
    <row r="65" spans="2:22" s="58" customFormat="1" ht="15.95" customHeight="1" thickBot="1" x14ac:dyDescent="0.35">
      <c r="B65" s="59"/>
      <c r="C65" s="59"/>
      <c r="D65" s="59"/>
      <c r="E65" s="59"/>
      <c r="F65" s="59"/>
      <c r="G65" s="59"/>
      <c r="H65" s="60"/>
      <c r="I65" s="60"/>
      <c r="J65" s="60"/>
      <c r="K65" s="60"/>
      <c r="L65" s="60"/>
      <c r="M65" s="60"/>
      <c r="N65" s="59"/>
      <c r="O65" s="59"/>
      <c r="P65" s="59"/>
      <c r="Q65" s="59"/>
      <c r="R65" s="61"/>
    </row>
    <row r="66" spans="2:22" s="58" customFormat="1" ht="15.95" customHeight="1" x14ac:dyDescent="0.3">
      <c r="B66" s="30"/>
      <c r="C66" s="30"/>
      <c r="D66" s="30"/>
      <c r="E66" s="30"/>
      <c r="F66" s="30"/>
      <c r="G66" s="30"/>
      <c r="N66" s="30"/>
      <c r="O66" s="30"/>
      <c r="P66" s="30"/>
      <c r="Q66" s="30"/>
      <c r="R66" s="30"/>
    </row>
    <row r="67" spans="2:22" s="58" customFormat="1" ht="15.95" customHeight="1" x14ac:dyDescent="0.2"/>
    <row r="68" spans="2:22" s="58" customFormat="1" ht="15.95" hidden="1" customHeight="1" x14ac:dyDescent="0.2"/>
    <row r="69" spans="2:22" s="58" customFormat="1" ht="15.95" hidden="1" customHeight="1" x14ac:dyDescent="0.2"/>
    <row r="70" spans="2:22" s="58" customFormat="1" ht="15.95" hidden="1" customHeight="1" x14ac:dyDescent="0.2"/>
    <row r="71" spans="2:22" s="58" customFormat="1" ht="15.95" hidden="1" customHeight="1" x14ac:dyDescent="0.2"/>
    <row r="72" spans="2:22" s="58" customFormat="1" ht="15.95" hidden="1" customHeight="1" x14ac:dyDescent="0.2"/>
    <row r="73" spans="2:22" s="58" customFormat="1" ht="15.95" hidden="1" customHeight="1" x14ac:dyDescent="0.2"/>
    <row r="74" spans="2:22" s="58" customFormat="1" ht="15.95" hidden="1" customHeight="1" x14ac:dyDescent="0.2"/>
    <row r="75" spans="2:22" s="58" customFormat="1" ht="15.95" hidden="1" customHeight="1" x14ac:dyDescent="0.2"/>
    <row r="76" spans="2:22" s="58" customFormat="1" ht="15.95" hidden="1" customHeight="1" x14ac:dyDescent="0.2"/>
    <row r="77" spans="2:22" s="58" customFormat="1" ht="15.95" hidden="1" customHeight="1" x14ac:dyDescent="0.2"/>
    <row r="78" spans="2:22" s="58" customFormat="1" ht="15.95" hidden="1" customHeight="1" x14ac:dyDescent="0.2"/>
    <row r="79" spans="2:22" ht="15.95" hidden="1" customHeight="1" x14ac:dyDescent="0.3">
      <c r="B79" s="58"/>
      <c r="C79" s="58"/>
      <c r="D79" s="58"/>
      <c r="E79" s="58"/>
      <c r="F79" s="58"/>
      <c r="G79" s="58"/>
      <c r="H79" s="58"/>
      <c r="I79" s="58"/>
      <c r="J79" s="58"/>
      <c r="K79" s="58"/>
      <c r="L79" s="58"/>
      <c r="M79" s="58"/>
      <c r="N79" s="58"/>
      <c r="O79" s="58"/>
      <c r="P79" s="58"/>
      <c r="Q79" s="58"/>
      <c r="R79" s="58"/>
      <c r="S79" s="58"/>
      <c r="T79" s="58"/>
      <c r="U79" s="58"/>
      <c r="V79" s="58"/>
    </row>
    <row r="80" spans="2:22" ht="15.95" hidden="1" customHeight="1" x14ac:dyDescent="0.3">
      <c r="C80" s="58"/>
      <c r="D80" s="58"/>
      <c r="E80" s="58"/>
      <c r="F80" s="58"/>
      <c r="G80" s="58"/>
      <c r="N80" s="58"/>
      <c r="O80" s="58"/>
      <c r="P80" s="58"/>
      <c r="Q80" s="58"/>
      <c r="R80" s="58"/>
    </row>
    <row r="81" spans="3:18" ht="15.95" hidden="1" customHeight="1" x14ac:dyDescent="0.3">
      <c r="C81" s="58"/>
      <c r="D81" s="58"/>
      <c r="E81" s="58"/>
      <c r="F81" s="58"/>
      <c r="G81" s="58"/>
      <c r="N81" s="58"/>
      <c r="O81" s="58"/>
      <c r="P81" s="58"/>
      <c r="Q81" s="58"/>
      <c r="R81" s="58"/>
    </row>
    <row r="82" spans="3:18" ht="15.95" hidden="1" customHeight="1" x14ac:dyDescent="0.3"/>
  </sheetData>
  <mergeCells count="4">
    <mergeCell ref="H4:L5"/>
    <mergeCell ref="C6:Q10"/>
    <mergeCell ref="C11:Q13"/>
    <mergeCell ref="H27:L28"/>
  </mergeCells>
  <hyperlinks>
    <hyperlink ref="I31" r:id="rId1" tooltip="اضغط للوصول الي رابط التحميل" xr:uid="{00000000-0004-0000-0000-000000000000}"/>
    <hyperlink ref="I38" r:id="rId2" tooltip="اضغط لتحميل التطبيق" xr:uid="{00000000-0004-0000-0000-000001000000}"/>
    <hyperlink ref="I33" r:id="rId3" tooltip="اضغط لتحميل التطبيق" xr:uid="{00000000-0004-0000-0000-000002000000}"/>
    <hyperlink ref="I30" r:id="rId4" tooltip="اضغط لتحميل التطبيق" xr:uid="{00000000-0004-0000-0000-000003000000}"/>
    <hyperlink ref="I35" r:id="rId5" tooltip="اضغط هنا لتحميل التطبيق" xr:uid="{00000000-0004-0000-0000-000004000000}"/>
    <hyperlink ref="I36" r:id="rId6" xr:uid="{00000000-0004-0000-0000-000005000000}"/>
    <hyperlink ref="I42" r:id="rId7" xr:uid="{00000000-0004-0000-0000-000006000000}"/>
    <hyperlink ref="I43" r:id="rId8" xr:uid="{00000000-0004-0000-0000-000007000000}"/>
    <hyperlink ref="I41" r:id="rId9" xr:uid="{00000000-0004-0000-0000-000008000000}"/>
    <hyperlink ref="I37" r:id="rId10" xr:uid="{00000000-0004-0000-0000-000009000000}"/>
    <hyperlink ref="I45" r:id="rId11" tooltip="اضغط للتحميل" xr:uid="{00000000-0004-0000-0000-00000A000000}"/>
  </hyperlinks>
  <printOptions horizontalCentered="1" verticalCentered="1"/>
  <pageMargins left="0" right="0" top="0" bottom="0" header="0" footer="0"/>
  <pageSetup paperSize="9" scale="10" orientation="landscape" r:id="rId12"/>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B3A2-4E5B-4F84-8183-67FE021A28BC}">
  <sheetPr codeName="Sheet3"/>
  <dimension ref="A1:B14"/>
  <sheetViews>
    <sheetView rightToLeft="1" workbookViewId="0">
      <selection activeCell="J25" sqref="J25"/>
    </sheetView>
  </sheetViews>
  <sheetFormatPr defaultRowHeight="15" x14ac:dyDescent="0.25"/>
  <cols>
    <col min="1" max="1" width="16.125" bestFit="1" customWidth="1"/>
    <col min="2" max="2" width="13.5" bestFit="1" customWidth="1"/>
    <col min="3" max="3" width="26.5" bestFit="1" customWidth="1"/>
    <col min="4" max="4" width="158.125" bestFit="1" customWidth="1"/>
    <col min="5" max="5" width="97.125" bestFit="1" customWidth="1"/>
    <col min="6" max="6" width="198.25" bestFit="1" customWidth="1"/>
    <col min="7" max="7" width="123" bestFit="1" customWidth="1"/>
    <col min="8" max="8" width="255.625" bestFit="1" customWidth="1"/>
    <col min="9" max="9" width="6.125" bestFit="1" customWidth="1"/>
    <col min="10" max="10" width="217.25" bestFit="1" customWidth="1"/>
    <col min="11" max="11" width="45.125" bestFit="1" customWidth="1"/>
    <col min="12" max="12" width="92.625" bestFit="1" customWidth="1"/>
    <col min="13" max="13" width="132.375" bestFit="1" customWidth="1"/>
    <col min="14" max="14" width="126.875" bestFit="1" customWidth="1"/>
    <col min="15" max="15" width="34.25" bestFit="1" customWidth="1"/>
    <col min="16" max="16" width="41.125" bestFit="1" customWidth="1"/>
    <col min="17" max="17" width="158.25" bestFit="1" customWidth="1"/>
    <col min="18" max="18" width="60.5" bestFit="1" customWidth="1"/>
    <col min="19" max="19" width="255.625" bestFit="1" customWidth="1"/>
    <col min="20" max="20" width="106.25" bestFit="1" customWidth="1"/>
    <col min="21" max="21" width="91.375" bestFit="1" customWidth="1"/>
    <col min="22" max="22" width="73.125" bestFit="1" customWidth="1"/>
    <col min="23" max="23" width="63.5" bestFit="1" customWidth="1"/>
    <col min="24" max="24" width="185.375" bestFit="1" customWidth="1"/>
    <col min="25" max="25" width="42.125" bestFit="1" customWidth="1"/>
    <col min="26" max="26" width="49.125" bestFit="1" customWidth="1"/>
    <col min="27" max="27" width="137.25" bestFit="1" customWidth="1"/>
    <col min="28" max="28" width="235.75" bestFit="1" customWidth="1"/>
    <col min="29" max="35" width="255.625" bestFit="1" customWidth="1"/>
    <col min="36" max="36" width="100.25" bestFit="1" customWidth="1"/>
    <col min="37" max="37" width="118.125" bestFit="1" customWidth="1"/>
    <col min="38" max="38" width="173.625" bestFit="1" customWidth="1"/>
    <col min="39" max="39" width="93.875" bestFit="1" customWidth="1"/>
    <col min="40" max="40" width="37.875" bestFit="1" customWidth="1"/>
    <col min="41" max="41" width="176.875" bestFit="1" customWidth="1"/>
    <col min="42" max="42" width="44.75" bestFit="1" customWidth="1"/>
    <col min="43" max="43" width="255.625" bestFit="1" customWidth="1"/>
    <col min="44" max="44" width="112.875" bestFit="1" customWidth="1"/>
    <col min="45" max="45" width="52.5" bestFit="1" customWidth="1"/>
    <col min="46" max="46" width="160.5" bestFit="1" customWidth="1"/>
    <col min="47" max="47" width="94.5" bestFit="1" customWidth="1"/>
    <col min="48" max="48" width="22.625" bestFit="1" customWidth="1"/>
    <col min="49" max="49" width="255.625" bestFit="1" customWidth="1"/>
    <col min="50" max="50" width="192.375" bestFit="1" customWidth="1"/>
    <col min="51" max="51" width="163.5" bestFit="1" customWidth="1"/>
    <col min="52" max="52" width="255.625" bestFit="1" customWidth="1"/>
    <col min="53" max="53" width="97.125" bestFit="1" customWidth="1"/>
    <col min="54" max="54" width="124.375" bestFit="1" customWidth="1"/>
    <col min="55" max="55" width="95.125" bestFit="1" customWidth="1"/>
    <col min="56" max="56" width="102.625" bestFit="1" customWidth="1"/>
    <col min="57" max="57" width="178.5" bestFit="1" customWidth="1"/>
    <col min="58" max="58" width="78.375" bestFit="1" customWidth="1"/>
    <col min="59" max="59" width="74.625" bestFit="1" customWidth="1"/>
    <col min="60" max="60" width="255.625" bestFit="1" customWidth="1"/>
    <col min="61" max="61" width="21.25" bestFit="1" customWidth="1"/>
    <col min="62" max="62" width="255.625" bestFit="1" customWidth="1"/>
    <col min="63" max="63" width="137.25" bestFit="1" customWidth="1"/>
    <col min="64" max="64" width="35" bestFit="1" customWidth="1"/>
    <col min="65" max="65" width="140.5" bestFit="1" customWidth="1"/>
    <col min="66" max="66" width="255.625" bestFit="1" customWidth="1"/>
    <col min="67" max="67" width="114.375" bestFit="1" customWidth="1"/>
    <col min="68" max="68" width="40" bestFit="1" customWidth="1"/>
    <col min="69" max="69" width="112.75" bestFit="1" customWidth="1"/>
    <col min="70" max="70" width="118.5" bestFit="1" customWidth="1"/>
    <col min="71" max="71" width="176.875" bestFit="1" customWidth="1"/>
    <col min="72" max="72" width="48.75" bestFit="1" customWidth="1"/>
    <col min="73" max="73" width="115" bestFit="1" customWidth="1"/>
    <col min="74" max="76" width="255.625" bestFit="1" customWidth="1"/>
    <col min="77" max="77" width="137" bestFit="1" customWidth="1"/>
    <col min="78" max="78" width="84.75" bestFit="1" customWidth="1"/>
    <col min="79" max="79" width="94.5" bestFit="1" customWidth="1"/>
    <col min="80" max="81" width="255.625" bestFit="1" customWidth="1"/>
    <col min="82" max="82" width="222.875" bestFit="1" customWidth="1"/>
    <col min="83" max="83" width="98.75" bestFit="1" customWidth="1"/>
    <col min="84" max="84" width="255.625" bestFit="1" customWidth="1"/>
    <col min="85" max="85" width="229.875" bestFit="1" customWidth="1"/>
    <col min="86" max="86" width="182.125" bestFit="1" customWidth="1"/>
    <col min="87" max="87" width="122.125" bestFit="1" customWidth="1"/>
    <col min="88" max="88" width="255.625" bestFit="1" customWidth="1"/>
    <col min="89" max="89" width="229" bestFit="1" customWidth="1"/>
    <col min="90" max="90" width="71" bestFit="1" customWidth="1"/>
    <col min="91" max="91" width="121.875" bestFit="1" customWidth="1"/>
    <col min="92" max="92" width="163.75" bestFit="1" customWidth="1"/>
    <col min="93" max="93" width="201" bestFit="1" customWidth="1"/>
    <col min="94" max="94" width="114.75" bestFit="1" customWidth="1"/>
    <col min="95" max="95" width="33.625" bestFit="1" customWidth="1"/>
    <col min="96" max="96" width="152.125" bestFit="1" customWidth="1"/>
    <col min="97" max="97" width="50.75" bestFit="1" customWidth="1"/>
    <col min="98" max="98" width="89.625" bestFit="1" customWidth="1"/>
    <col min="99" max="99" width="48.5" bestFit="1" customWidth="1"/>
    <col min="100" max="100" width="71.5" bestFit="1" customWidth="1"/>
    <col min="101" max="101" width="255.625" bestFit="1" customWidth="1"/>
    <col min="102" max="102" width="30" bestFit="1" customWidth="1"/>
    <col min="103" max="103" width="30.875" bestFit="1" customWidth="1"/>
    <col min="104" max="104" width="45.75" bestFit="1" customWidth="1"/>
    <col min="105" max="105" width="60.75" bestFit="1" customWidth="1"/>
    <col min="106" max="106" width="110.375" bestFit="1" customWidth="1"/>
    <col min="107" max="107" width="95.5" bestFit="1" customWidth="1"/>
    <col min="108" max="108" width="65.625" bestFit="1" customWidth="1"/>
    <col min="109" max="109" width="94.75" bestFit="1" customWidth="1"/>
    <col min="110" max="110" width="166.25" bestFit="1" customWidth="1"/>
    <col min="111" max="111" width="247.5" bestFit="1" customWidth="1"/>
    <col min="112" max="112" width="160.875" bestFit="1" customWidth="1"/>
    <col min="113" max="113" width="50.5" bestFit="1" customWidth="1"/>
    <col min="114" max="114" width="83.125" bestFit="1" customWidth="1"/>
    <col min="115" max="115" width="61.625" bestFit="1" customWidth="1"/>
    <col min="116" max="116" width="174.25" bestFit="1" customWidth="1"/>
    <col min="117" max="117" width="201.5" bestFit="1" customWidth="1"/>
    <col min="118" max="118" width="127.75" bestFit="1" customWidth="1"/>
    <col min="119" max="119" width="240.625" bestFit="1" customWidth="1"/>
    <col min="120" max="120" width="147.625" bestFit="1" customWidth="1"/>
    <col min="121" max="121" width="117.25" bestFit="1" customWidth="1"/>
    <col min="122" max="122" width="75" bestFit="1" customWidth="1"/>
    <col min="123" max="123" width="41.25" bestFit="1" customWidth="1"/>
    <col min="124" max="124" width="133.125" bestFit="1" customWidth="1"/>
    <col min="125" max="125" width="86" bestFit="1" customWidth="1"/>
    <col min="126" max="126" width="255.625" bestFit="1" customWidth="1"/>
    <col min="127" max="127" width="149.875" bestFit="1" customWidth="1"/>
    <col min="128" max="129" width="255.625" bestFit="1" customWidth="1"/>
    <col min="130" max="130" width="6.375" bestFit="1" customWidth="1"/>
    <col min="131" max="131" width="9.875" bestFit="1" customWidth="1"/>
  </cols>
  <sheetData>
    <row r="1" spans="1:2" x14ac:dyDescent="0.25">
      <c r="A1" s="76" t="s">
        <v>400</v>
      </c>
      <c r="B1" s="77" t="s">
        <v>286</v>
      </c>
    </row>
    <row r="3" spans="1:2" x14ac:dyDescent="0.25">
      <c r="A3" s="76" t="s">
        <v>411</v>
      </c>
    </row>
    <row r="4" spans="1:2" x14ac:dyDescent="0.25">
      <c r="A4" s="77" t="s">
        <v>374</v>
      </c>
    </row>
    <row r="5" spans="1:2" x14ac:dyDescent="0.25">
      <c r="A5" s="77" t="s">
        <v>363</v>
      </c>
    </row>
    <row r="6" spans="1:2" x14ac:dyDescent="0.25">
      <c r="A6" s="77" t="s">
        <v>325</v>
      </c>
    </row>
    <row r="7" spans="1:2" x14ac:dyDescent="0.25">
      <c r="A7" s="77" t="s">
        <v>408</v>
      </c>
    </row>
    <row r="8" spans="1:2" x14ac:dyDescent="0.25">
      <c r="A8" s="77" t="s">
        <v>405</v>
      </c>
    </row>
    <row r="9" spans="1:2" x14ac:dyDescent="0.25">
      <c r="A9" s="77" t="s">
        <v>375</v>
      </c>
    </row>
    <row r="10" spans="1:2" x14ac:dyDescent="0.25">
      <c r="A10" s="77" t="s">
        <v>369</v>
      </c>
    </row>
    <row r="11" spans="1:2" x14ac:dyDescent="0.25">
      <c r="A11" s="77" t="s">
        <v>315</v>
      </c>
    </row>
    <row r="12" spans="1:2" x14ac:dyDescent="0.25">
      <c r="A12" s="77" t="s">
        <v>285</v>
      </c>
    </row>
    <row r="13" spans="1:2" x14ac:dyDescent="0.25">
      <c r="A13" s="77" t="s">
        <v>362</v>
      </c>
    </row>
    <row r="14" spans="1:2" x14ac:dyDescent="0.25">
      <c r="A14" s="77" t="s">
        <v>412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sheetPr>
  <dimension ref="A1:H206"/>
  <sheetViews>
    <sheetView rightToLeft="1" workbookViewId="0">
      <pane ySplit="1" topLeftCell="A171" activePane="bottomLeft" state="frozen"/>
      <selection activeCell="J25" sqref="J25"/>
      <selection pane="bottomLeft" activeCell="D173" sqref="D173"/>
    </sheetView>
  </sheetViews>
  <sheetFormatPr defaultColWidth="0" defaultRowHeight="15" customHeight="1" x14ac:dyDescent="0.25"/>
  <cols>
    <col min="1" max="1" width="6.25" style="23" customWidth="1"/>
    <col min="2" max="2" width="60.5" style="24" customWidth="1"/>
    <col min="3" max="3" width="16.75" style="62" bestFit="1" customWidth="1"/>
    <col min="4" max="4" width="18.125" style="62" bestFit="1" customWidth="1"/>
    <col min="5" max="5" width="12.625" style="25" customWidth="1"/>
    <col min="6" max="6" width="62.625" style="26" customWidth="1"/>
    <col min="7" max="7" width="12.625" style="6" customWidth="1"/>
    <col min="8" max="8" width="12.625" style="27" hidden="1" customWidth="1"/>
    <col min="9" max="16384" width="9" style="27" hidden="1"/>
  </cols>
  <sheetData>
    <row r="1" spans="1:6" ht="34.5" customHeight="1" thickTop="1" x14ac:dyDescent="0.25">
      <c r="A1" s="4" t="s">
        <v>10</v>
      </c>
      <c r="B1" s="71" t="s">
        <v>401</v>
      </c>
      <c r="C1" s="70" t="s">
        <v>400</v>
      </c>
      <c r="D1" s="70" t="s">
        <v>399</v>
      </c>
      <c r="E1" s="5" t="s">
        <v>11</v>
      </c>
      <c r="F1" s="69" t="s">
        <v>12</v>
      </c>
    </row>
    <row r="2" spans="1:6" ht="18" x14ac:dyDescent="0.25">
      <c r="A2" s="7">
        <v>1</v>
      </c>
      <c r="B2" s="1" t="s">
        <v>13</v>
      </c>
      <c r="C2" s="67" t="s">
        <v>378</v>
      </c>
      <c r="D2" s="67" t="s">
        <v>396</v>
      </c>
      <c r="E2" s="8">
        <v>41053</v>
      </c>
      <c r="F2" s="9" t="s">
        <v>14</v>
      </c>
    </row>
    <row r="3" spans="1:6" ht="18" x14ac:dyDescent="0.25">
      <c r="A3" s="7">
        <v>2</v>
      </c>
      <c r="B3" s="1" t="s">
        <v>15</v>
      </c>
      <c r="C3" s="66" t="s">
        <v>358</v>
      </c>
      <c r="D3" s="66" t="s">
        <v>357</v>
      </c>
      <c r="E3" s="8">
        <v>41063</v>
      </c>
      <c r="F3" s="10" t="s">
        <v>16</v>
      </c>
    </row>
    <row r="4" spans="1:6" ht="18" x14ac:dyDescent="0.25">
      <c r="A4" s="7">
        <v>3</v>
      </c>
      <c r="B4" s="1" t="s">
        <v>17</v>
      </c>
      <c r="C4" s="66" t="s">
        <v>358</v>
      </c>
      <c r="D4" s="66" t="s">
        <v>357</v>
      </c>
      <c r="E4" s="8">
        <v>41066</v>
      </c>
      <c r="F4" s="10" t="s">
        <v>18</v>
      </c>
    </row>
    <row r="5" spans="1:6" ht="18" x14ac:dyDescent="0.25">
      <c r="A5" s="7">
        <v>4</v>
      </c>
      <c r="B5" s="1" t="s">
        <v>19</v>
      </c>
      <c r="C5" s="67" t="s">
        <v>378</v>
      </c>
      <c r="D5" s="67" t="s">
        <v>396</v>
      </c>
      <c r="E5" s="8">
        <v>41087</v>
      </c>
      <c r="F5" s="10" t="s">
        <v>20</v>
      </c>
    </row>
    <row r="6" spans="1:6" ht="18" x14ac:dyDescent="0.25">
      <c r="A6" s="7">
        <v>5</v>
      </c>
      <c r="B6" s="1" t="s">
        <v>21</v>
      </c>
      <c r="C6" s="66" t="s">
        <v>358</v>
      </c>
      <c r="D6" s="66" t="s">
        <v>357</v>
      </c>
      <c r="E6" s="8">
        <v>41092</v>
      </c>
      <c r="F6" s="10" t="s">
        <v>22</v>
      </c>
    </row>
    <row r="7" spans="1:6" ht="31.5" x14ac:dyDescent="0.25">
      <c r="A7" s="7">
        <v>6</v>
      </c>
      <c r="B7" s="1" t="s">
        <v>23</v>
      </c>
      <c r="C7" s="67" t="s">
        <v>333</v>
      </c>
      <c r="D7" s="67" t="s">
        <v>366</v>
      </c>
      <c r="E7" s="8">
        <v>41093</v>
      </c>
      <c r="F7" s="10" t="s">
        <v>24</v>
      </c>
    </row>
    <row r="8" spans="1:6" ht="47.25" x14ac:dyDescent="0.25">
      <c r="A8" s="7">
        <v>7</v>
      </c>
      <c r="B8" s="1" t="s">
        <v>25</v>
      </c>
      <c r="C8" s="67" t="s">
        <v>333</v>
      </c>
      <c r="D8" s="67" t="s">
        <v>383</v>
      </c>
      <c r="E8" s="8">
        <v>41097</v>
      </c>
      <c r="F8" s="10" t="s">
        <v>26</v>
      </c>
    </row>
    <row r="9" spans="1:6" ht="18" x14ac:dyDescent="0.25">
      <c r="A9" s="7">
        <v>8</v>
      </c>
      <c r="B9" s="1" t="s">
        <v>27</v>
      </c>
      <c r="C9" s="67" t="s">
        <v>333</v>
      </c>
      <c r="D9" s="67" t="s">
        <v>361</v>
      </c>
      <c r="E9" s="8">
        <v>41126</v>
      </c>
      <c r="F9" s="10" t="s">
        <v>28</v>
      </c>
    </row>
    <row r="10" spans="1:6" ht="47.25" x14ac:dyDescent="0.25">
      <c r="A10" s="7">
        <v>9</v>
      </c>
      <c r="B10" s="1" t="s">
        <v>29</v>
      </c>
      <c r="C10" s="66" t="s">
        <v>358</v>
      </c>
      <c r="D10" s="66" t="s">
        <v>357</v>
      </c>
      <c r="E10" s="8">
        <v>41130</v>
      </c>
      <c r="F10" s="9" t="s">
        <v>30</v>
      </c>
    </row>
    <row r="11" spans="1:6" ht="47.25" x14ac:dyDescent="0.25">
      <c r="A11" s="7">
        <v>10</v>
      </c>
      <c r="B11" s="1" t="s">
        <v>31</v>
      </c>
      <c r="C11" s="67" t="s">
        <v>333</v>
      </c>
      <c r="D11" s="67" t="s">
        <v>373</v>
      </c>
      <c r="E11" s="8">
        <v>41136</v>
      </c>
      <c r="F11" s="9" t="s">
        <v>32</v>
      </c>
    </row>
    <row r="12" spans="1:6" ht="31.5" x14ac:dyDescent="0.25">
      <c r="A12" s="7">
        <v>11</v>
      </c>
      <c r="B12" s="1" t="s">
        <v>33</v>
      </c>
      <c r="C12" s="67" t="s">
        <v>333</v>
      </c>
      <c r="D12" s="67" t="s">
        <v>398</v>
      </c>
      <c r="E12" s="8">
        <v>41137</v>
      </c>
      <c r="F12" s="9" t="s">
        <v>34</v>
      </c>
    </row>
    <row r="13" spans="1:6" ht="47.25" x14ac:dyDescent="0.25">
      <c r="A13" s="7">
        <v>12</v>
      </c>
      <c r="B13" s="1" t="s">
        <v>35</v>
      </c>
      <c r="C13" s="67" t="s">
        <v>333</v>
      </c>
      <c r="D13" s="67" t="s">
        <v>376</v>
      </c>
      <c r="E13" s="8">
        <v>41149</v>
      </c>
      <c r="F13" s="9" t="s">
        <v>36</v>
      </c>
    </row>
    <row r="14" spans="1:6" ht="78.75" x14ac:dyDescent="0.25">
      <c r="A14" s="7">
        <v>13</v>
      </c>
      <c r="B14" s="1" t="s">
        <v>37</v>
      </c>
      <c r="C14" s="67" t="s">
        <v>378</v>
      </c>
      <c r="D14" s="67" t="s">
        <v>397</v>
      </c>
      <c r="E14" s="8">
        <v>41177</v>
      </c>
      <c r="F14" s="9" t="s">
        <v>38</v>
      </c>
    </row>
    <row r="15" spans="1:6" ht="78.75" x14ac:dyDescent="0.25">
      <c r="A15" s="7">
        <v>14</v>
      </c>
      <c r="B15" s="1" t="s">
        <v>39</v>
      </c>
      <c r="C15" s="67" t="s">
        <v>378</v>
      </c>
      <c r="D15" s="67" t="s">
        <v>396</v>
      </c>
      <c r="E15" s="8">
        <v>41222</v>
      </c>
      <c r="F15" s="9" t="s">
        <v>40</v>
      </c>
    </row>
    <row r="16" spans="1:6" ht="31.5" x14ac:dyDescent="0.25">
      <c r="A16" s="7">
        <v>15</v>
      </c>
      <c r="B16" s="1" t="s">
        <v>41</v>
      </c>
      <c r="C16" s="66" t="s">
        <v>358</v>
      </c>
      <c r="D16" s="66" t="s">
        <v>357</v>
      </c>
      <c r="E16" s="8">
        <v>41224</v>
      </c>
      <c r="F16" s="9" t="s">
        <v>42</v>
      </c>
    </row>
    <row r="17" spans="1:6" ht="47.25" x14ac:dyDescent="0.25">
      <c r="A17" s="7">
        <v>16</v>
      </c>
      <c r="B17" s="1" t="s">
        <v>43</v>
      </c>
      <c r="C17" s="67" t="s">
        <v>378</v>
      </c>
      <c r="D17" s="67" t="s">
        <v>383</v>
      </c>
      <c r="E17" s="8">
        <v>41224</v>
      </c>
      <c r="F17" s="9" t="s">
        <v>44</v>
      </c>
    </row>
    <row r="18" spans="1:6" ht="18" x14ac:dyDescent="0.25">
      <c r="A18" s="7">
        <v>17</v>
      </c>
      <c r="B18" s="1" t="s">
        <v>2</v>
      </c>
      <c r="C18" s="67" t="s">
        <v>364</v>
      </c>
      <c r="D18" s="67"/>
      <c r="E18" s="8">
        <v>41231</v>
      </c>
      <c r="F18" s="9"/>
    </row>
    <row r="19" spans="1:6" ht="18" x14ac:dyDescent="0.25">
      <c r="A19" s="7">
        <v>18</v>
      </c>
      <c r="B19" s="1" t="s">
        <v>45</v>
      </c>
      <c r="C19" s="67" t="s">
        <v>333</v>
      </c>
      <c r="D19" s="67" t="s">
        <v>373</v>
      </c>
      <c r="E19" s="8">
        <v>41243</v>
      </c>
      <c r="F19" s="9" t="s">
        <v>46</v>
      </c>
    </row>
    <row r="20" spans="1:6" ht="31.5" x14ac:dyDescent="0.25">
      <c r="A20" s="7">
        <v>19</v>
      </c>
      <c r="B20" s="1" t="s">
        <v>47</v>
      </c>
      <c r="C20" s="67" t="s">
        <v>333</v>
      </c>
      <c r="D20" s="67" t="s">
        <v>380</v>
      </c>
      <c r="E20" s="8">
        <v>41249</v>
      </c>
      <c r="F20" s="9" t="s">
        <v>48</v>
      </c>
    </row>
    <row r="21" spans="1:6" ht="31.5" x14ac:dyDescent="0.25">
      <c r="A21" s="7">
        <v>20</v>
      </c>
      <c r="B21" s="1" t="s">
        <v>49</v>
      </c>
      <c r="C21" s="67" t="s">
        <v>333</v>
      </c>
      <c r="D21" s="67" t="s">
        <v>379</v>
      </c>
      <c r="E21" s="8">
        <v>41269</v>
      </c>
      <c r="F21" s="9" t="s">
        <v>50</v>
      </c>
    </row>
    <row r="22" spans="1:6" ht="94.5" x14ac:dyDescent="0.25">
      <c r="A22" s="7">
        <v>21</v>
      </c>
      <c r="B22" s="1" t="s">
        <v>51</v>
      </c>
      <c r="C22" s="67" t="s">
        <v>333</v>
      </c>
      <c r="D22" s="67" t="s">
        <v>297</v>
      </c>
      <c r="E22" s="8">
        <v>41270</v>
      </c>
      <c r="F22" s="9" t="s">
        <v>52</v>
      </c>
    </row>
    <row r="23" spans="1:6" ht="47.25" x14ac:dyDescent="0.25">
      <c r="A23" s="7">
        <v>22</v>
      </c>
      <c r="B23" s="1" t="s">
        <v>53</v>
      </c>
      <c r="C23" s="67" t="s">
        <v>333</v>
      </c>
      <c r="D23" s="67" t="s">
        <v>381</v>
      </c>
      <c r="E23" s="8">
        <v>41270</v>
      </c>
      <c r="F23" s="9" t="s">
        <v>54</v>
      </c>
    </row>
    <row r="24" spans="1:6" ht="18" x14ac:dyDescent="0.25">
      <c r="A24" s="7">
        <v>23</v>
      </c>
      <c r="B24" s="1" t="s">
        <v>55</v>
      </c>
      <c r="C24" s="67" t="s">
        <v>378</v>
      </c>
      <c r="D24" s="67" t="s">
        <v>387</v>
      </c>
      <c r="E24" s="8">
        <v>41273</v>
      </c>
      <c r="F24" s="9"/>
    </row>
    <row r="25" spans="1:6" ht="31.5" x14ac:dyDescent="0.25">
      <c r="A25" s="7">
        <v>24</v>
      </c>
      <c r="B25" s="1" t="s">
        <v>56</v>
      </c>
      <c r="C25" s="67" t="s">
        <v>333</v>
      </c>
      <c r="D25" s="67" t="s">
        <v>395</v>
      </c>
      <c r="E25" s="8">
        <v>41274</v>
      </c>
      <c r="F25" s="9" t="s">
        <v>57</v>
      </c>
    </row>
    <row r="26" spans="1:6" ht="47.25" x14ac:dyDescent="0.25">
      <c r="A26" s="7">
        <v>25</v>
      </c>
      <c r="B26" s="1" t="s">
        <v>58</v>
      </c>
      <c r="C26" s="67" t="s">
        <v>333</v>
      </c>
      <c r="D26" s="67" t="s">
        <v>297</v>
      </c>
      <c r="E26" s="8">
        <v>41291</v>
      </c>
      <c r="F26" s="9" t="s">
        <v>59</v>
      </c>
    </row>
    <row r="27" spans="1:6" ht="94.5" x14ac:dyDescent="0.25">
      <c r="A27" s="7">
        <v>26</v>
      </c>
      <c r="B27" s="1" t="s">
        <v>60</v>
      </c>
      <c r="C27" s="67" t="s">
        <v>333</v>
      </c>
      <c r="D27" s="67" t="s">
        <v>297</v>
      </c>
      <c r="E27" s="8">
        <v>41294</v>
      </c>
      <c r="F27" s="9" t="s">
        <v>61</v>
      </c>
    </row>
    <row r="28" spans="1:6" ht="78.75" x14ac:dyDescent="0.25">
      <c r="A28" s="7">
        <v>27</v>
      </c>
      <c r="B28" s="1" t="s">
        <v>62</v>
      </c>
      <c r="C28" s="67" t="s">
        <v>333</v>
      </c>
      <c r="D28" s="67" t="s">
        <v>297</v>
      </c>
      <c r="E28" s="8">
        <v>41303</v>
      </c>
      <c r="F28" s="9" t="s">
        <v>63</v>
      </c>
    </row>
    <row r="29" spans="1:6" ht="31.5" x14ac:dyDescent="0.25">
      <c r="A29" s="7">
        <v>28</v>
      </c>
      <c r="B29" s="1" t="s">
        <v>64</v>
      </c>
      <c r="C29" s="67" t="s">
        <v>333</v>
      </c>
      <c r="D29" s="67" t="s">
        <v>385</v>
      </c>
      <c r="E29" s="8">
        <v>41304</v>
      </c>
      <c r="F29" s="9" t="s">
        <v>65</v>
      </c>
    </row>
    <row r="30" spans="1:6" ht="18" x14ac:dyDescent="0.25">
      <c r="A30" s="7">
        <v>29</v>
      </c>
      <c r="B30" s="1" t="s">
        <v>66</v>
      </c>
      <c r="C30" s="66" t="s">
        <v>358</v>
      </c>
      <c r="D30" s="66" t="s">
        <v>357</v>
      </c>
      <c r="E30" s="8">
        <v>41313</v>
      </c>
      <c r="F30" s="9" t="s">
        <v>67</v>
      </c>
    </row>
    <row r="31" spans="1:6" ht="31.5" x14ac:dyDescent="0.25">
      <c r="A31" s="7">
        <v>30</v>
      </c>
      <c r="B31" s="1" t="s">
        <v>68</v>
      </c>
      <c r="C31" s="67" t="s">
        <v>333</v>
      </c>
      <c r="D31" s="67" t="s">
        <v>394</v>
      </c>
      <c r="E31" s="8">
        <v>41326</v>
      </c>
      <c r="F31" s="9" t="s">
        <v>69</v>
      </c>
    </row>
    <row r="32" spans="1:6" ht="18" x14ac:dyDescent="0.25">
      <c r="A32" s="7">
        <v>31</v>
      </c>
      <c r="B32" s="1" t="s">
        <v>70</v>
      </c>
      <c r="C32" s="67" t="s">
        <v>333</v>
      </c>
      <c r="D32" s="67" t="s">
        <v>394</v>
      </c>
      <c r="E32" s="8">
        <v>41333</v>
      </c>
      <c r="F32" s="9" t="s">
        <v>71</v>
      </c>
    </row>
    <row r="33" spans="1:6" ht="18" x14ac:dyDescent="0.25">
      <c r="A33" s="7">
        <v>32</v>
      </c>
      <c r="B33" s="1" t="s">
        <v>72</v>
      </c>
      <c r="C33" s="67" t="s">
        <v>333</v>
      </c>
      <c r="D33" s="67" t="s">
        <v>394</v>
      </c>
      <c r="E33" s="8">
        <v>41333</v>
      </c>
      <c r="F33" s="9" t="s">
        <v>71</v>
      </c>
    </row>
    <row r="34" spans="1:6" ht="18" x14ac:dyDescent="0.25">
      <c r="A34" s="7">
        <v>33</v>
      </c>
      <c r="B34" s="1" t="s">
        <v>73</v>
      </c>
      <c r="C34" s="67" t="s">
        <v>333</v>
      </c>
      <c r="D34" s="67" t="s">
        <v>394</v>
      </c>
      <c r="E34" s="8">
        <v>41334</v>
      </c>
      <c r="F34" s="10" t="s">
        <v>74</v>
      </c>
    </row>
    <row r="35" spans="1:6" ht="18" x14ac:dyDescent="0.25">
      <c r="A35" s="7">
        <v>34</v>
      </c>
      <c r="B35" s="1" t="s">
        <v>75</v>
      </c>
      <c r="C35" s="67" t="s">
        <v>333</v>
      </c>
      <c r="D35" s="67" t="s">
        <v>389</v>
      </c>
      <c r="E35" s="8">
        <v>41340</v>
      </c>
      <c r="F35" s="10" t="s">
        <v>76</v>
      </c>
    </row>
    <row r="36" spans="1:6" ht="31.5" x14ac:dyDescent="0.25">
      <c r="A36" s="7">
        <v>35</v>
      </c>
      <c r="B36" s="1" t="s">
        <v>77</v>
      </c>
      <c r="C36" s="67" t="s">
        <v>333</v>
      </c>
      <c r="D36" s="67" t="s">
        <v>393</v>
      </c>
      <c r="E36" s="8">
        <v>41340</v>
      </c>
      <c r="F36" s="9" t="s">
        <v>78</v>
      </c>
    </row>
    <row r="37" spans="1:6" ht="18" x14ac:dyDescent="0.25">
      <c r="A37" s="7">
        <v>36</v>
      </c>
      <c r="B37" s="1" t="s">
        <v>79</v>
      </c>
      <c r="C37" s="67" t="s">
        <v>333</v>
      </c>
      <c r="D37" s="67" t="s">
        <v>389</v>
      </c>
      <c r="E37" s="8">
        <v>41340</v>
      </c>
      <c r="F37" s="9" t="s">
        <v>71</v>
      </c>
    </row>
    <row r="38" spans="1:6" ht="47.25" x14ac:dyDescent="0.25">
      <c r="A38" s="7">
        <v>37</v>
      </c>
      <c r="B38" s="1" t="s">
        <v>80</v>
      </c>
      <c r="C38" s="67" t="s">
        <v>333</v>
      </c>
      <c r="D38" s="67" t="s">
        <v>392</v>
      </c>
      <c r="E38" s="8">
        <v>41348</v>
      </c>
      <c r="F38" s="9" t="s">
        <v>81</v>
      </c>
    </row>
    <row r="39" spans="1:6" ht="47.25" x14ac:dyDescent="0.25">
      <c r="A39" s="7">
        <v>38</v>
      </c>
      <c r="B39" s="1" t="s">
        <v>82</v>
      </c>
      <c r="C39" s="67" t="s">
        <v>333</v>
      </c>
      <c r="D39" s="67" t="s">
        <v>391</v>
      </c>
      <c r="E39" s="8">
        <v>41362</v>
      </c>
      <c r="F39" s="9" t="s">
        <v>83</v>
      </c>
    </row>
    <row r="40" spans="1:6" ht="18" x14ac:dyDescent="0.25">
      <c r="A40" s="7">
        <v>39</v>
      </c>
      <c r="B40" s="1" t="s">
        <v>84</v>
      </c>
      <c r="C40" s="67" t="s">
        <v>333</v>
      </c>
      <c r="D40" s="67" t="s">
        <v>390</v>
      </c>
      <c r="E40" s="8">
        <v>41362</v>
      </c>
      <c r="F40" s="10" t="s">
        <v>85</v>
      </c>
    </row>
    <row r="41" spans="1:6" ht="94.5" x14ac:dyDescent="0.25">
      <c r="A41" s="7">
        <v>40</v>
      </c>
      <c r="B41" s="1" t="s">
        <v>86</v>
      </c>
      <c r="C41" s="67" t="s">
        <v>333</v>
      </c>
      <c r="D41" s="67" t="s">
        <v>373</v>
      </c>
      <c r="E41" s="8">
        <v>41365</v>
      </c>
      <c r="F41" s="9" t="s">
        <v>87</v>
      </c>
    </row>
    <row r="42" spans="1:6" ht="18" x14ac:dyDescent="0.25">
      <c r="A42" s="7">
        <v>41</v>
      </c>
      <c r="B42" s="1" t="s">
        <v>88</v>
      </c>
      <c r="C42" s="67" t="s">
        <v>333</v>
      </c>
      <c r="D42" s="67" t="s">
        <v>389</v>
      </c>
      <c r="E42" s="8">
        <v>41376</v>
      </c>
      <c r="F42" s="9" t="s">
        <v>89</v>
      </c>
    </row>
    <row r="43" spans="1:6" ht="47.25" x14ac:dyDescent="0.25">
      <c r="A43" s="7">
        <v>42</v>
      </c>
      <c r="B43" s="1" t="s">
        <v>90</v>
      </c>
      <c r="C43" s="67" t="s">
        <v>333</v>
      </c>
      <c r="D43" s="67" t="s">
        <v>373</v>
      </c>
      <c r="E43" s="8">
        <v>41383</v>
      </c>
      <c r="F43" s="9" t="s">
        <v>91</v>
      </c>
    </row>
    <row r="44" spans="1:6" ht="18" x14ac:dyDescent="0.25">
      <c r="A44" s="7">
        <v>43</v>
      </c>
      <c r="B44" s="1" t="s">
        <v>92</v>
      </c>
      <c r="C44" s="67" t="s">
        <v>333</v>
      </c>
      <c r="D44" s="67" t="s">
        <v>379</v>
      </c>
      <c r="E44" s="8">
        <v>41399</v>
      </c>
      <c r="F44" s="10" t="s">
        <v>93</v>
      </c>
    </row>
    <row r="45" spans="1:6" ht="31.5" x14ac:dyDescent="0.25">
      <c r="A45" s="7">
        <v>44</v>
      </c>
      <c r="B45" s="1" t="s">
        <v>94</v>
      </c>
      <c r="C45" s="67" t="s">
        <v>292</v>
      </c>
      <c r="D45" s="67" t="s">
        <v>388</v>
      </c>
      <c r="E45" s="8">
        <v>41399</v>
      </c>
      <c r="F45" s="9" t="s">
        <v>95</v>
      </c>
    </row>
    <row r="46" spans="1:6" ht="78.75" x14ac:dyDescent="0.25">
      <c r="A46" s="7">
        <v>45</v>
      </c>
      <c r="B46" s="1" t="s">
        <v>96</v>
      </c>
      <c r="C46" s="67" t="s">
        <v>333</v>
      </c>
      <c r="D46" s="67" t="s">
        <v>297</v>
      </c>
      <c r="E46" s="8">
        <v>41407</v>
      </c>
      <c r="F46" s="9" t="s">
        <v>97</v>
      </c>
    </row>
    <row r="47" spans="1:6" ht="78.75" x14ac:dyDescent="0.25">
      <c r="A47" s="7">
        <v>46</v>
      </c>
      <c r="B47" s="1" t="s">
        <v>98</v>
      </c>
      <c r="C47" s="67" t="s">
        <v>378</v>
      </c>
      <c r="D47" s="67" t="s">
        <v>387</v>
      </c>
      <c r="E47" s="8">
        <v>41412</v>
      </c>
      <c r="F47" s="9" t="s">
        <v>99</v>
      </c>
    </row>
    <row r="48" spans="1:6" ht="18" x14ac:dyDescent="0.25">
      <c r="A48" s="7">
        <v>47</v>
      </c>
      <c r="B48" s="1" t="s">
        <v>100</v>
      </c>
      <c r="C48" s="67" t="s">
        <v>292</v>
      </c>
      <c r="D48" s="67" t="s">
        <v>386</v>
      </c>
      <c r="E48" s="8">
        <v>41424</v>
      </c>
      <c r="F48" s="10" t="s">
        <v>101</v>
      </c>
    </row>
    <row r="49" spans="1:6" ht="47.25" x14ac:dyDescent="0.25">
      <c r="A49" s="7">
        <v>48</v>
      </c>
      <c r="B49" s="1" t="s">
        <v>102</v>
      </c>
      <c r="C49" s="67" t="s">
        <v>333</v>
      </c>
      <c r="D49" s="67" t="s">
        <v>366</v>
      </c>
      <c r="E49" s="8">
        <v>41429</v>
      </c>
      <c r="F49" s="9" t="s">
        <v>103</v>
      </c>
    </row>
    <row r="50" spans="1:6" ht="18" x14ac:dyDescent="0.25">
      <c r="A50" s="7">
        <v>49</v>
      </c>
      <c r="B50" s="11" t="s">
        <v>104</v>
      </c>
      <c r="C50" s="68" t="s">
        <v>352</v>
      </c>
      <c r="D50" s="68"/>
      <c r="E50" s="12"/>
      <c r="F50" s="9"/>
    </row>
    <row r="51" spans="1:6" ht="18" x14ac:dyDescent="0.25">
      <c r="A51" s="7">
        <v>50</v>
      </c>
      <c r="B51" s="11" t="s">
        <v>104</v>
      </c>
      <c r="C51" s="68" t="s">
        <v>352</v>
      </c>
      <c r="D51" s="68"/>
      <c r="E51" s="12"/>
      <c r="F51" s="9"/>
    </row>
    <row r="52" spans="1:6" ht="31.5" x14ac:dyDescent="0.25">
      <c r="A52" s="7">
        <v>51</v>
      </c>
      <c r="B52" s="1" t="s">
        <v>105</v>
      </c>
      <c r="C52" s="67" t="s">
        <v>304</v>
      </c>
      <c r="D52" s="67" t="s">
        <v>355</v>
      </c>
      <c r="E52" s="12">
        <v>41438</v>
      </c>
      <c r="F52" s="10" t="s">
        <v>106</v>
      </c>
    </row>
    <row r="53" spans="1:6" ht="47.25" x14ac:dyDescent="0.25">
      <c r="A53" s="7">
        <v>52</v>
      </c>
      <c r="B53" s="1" t="s">
        <v>107</v>
      </c>
      <c r="C53" s="67" t="s">
        <v>333</v>
      </c>
      <c r="D53" s="67" t="s">
        <v>297</v>
      </c>
      <c r="E53" s="12">
        <v>41456</v>
      </c>
      <c r="F53" s="9" t="s">
        <v>108</v>
      </c>
    </row>
    <row r="54" spans="1:6" ht="18" x14ac:dyDescent="0.25">
      <c r="A54" s="7">
        <v>53</v>
      </c>
      <c r="B54" s="1" t="s">
        <v>109</v>
      </c>
      <c r="C54" s="67" t="s">
        <v>364</v>
      </c>
      <c r="D54" s="67"/>
      <c r="E54" s="12">
        <v>41458</v>
      </c>
      <c r="F54" s="9"/>
    </row>
    <row r="55" spans="1:6" ht="18" x14ac:dyDescent="0.25">
      <c r="A55" s="7">
        <v>54</v>
      </c>
      <c r="B55" s="11" t="s">
        <v>104</v>
      </c>
      <c r="C55" s="68" t="s">
        <v>352</v>
      </c>
      <c r="D55" s="68"/>
      <c r="E55" s="12"/>
      <c r="F55" s="9"/>
    </row>
    <row r="56" spans="1:6" ht="47.25" x14ac:dyDescent="0.25">
      <c r="A56" s="7">
        <v>55</v>
      </c>
      <c r="B56" s="1" t="s">
        <v>110</v>
      </c>
      <c r="C56" s="67" t="s">
        <v>333</v>
      </c>
      <c r="D56" s="67" t="s">
        <v>385</v>
      </c>
      <c r="E56" s="12">
        <v>41474</v>
      </c>
      <c r="F56" s="9" t="s">
        <v>111</v>
      </c>
    </row>
    <row r="57" spans="1:6" ht="63" x14ac:dyDescent="0.25">
      <c r="A57" s="7">
        <v>56</v>
      </c>
      <c r="B57" s="1" t="s">
        <v>112</v>
      </c>
      <c r="C57" s="67" t="s">
        <v>333</v>
      </c>
      <c r="D57" s="67" t="s">
        <v>381</v>
      </c>
      <c r="E57" s="12">
        <v>41478</v>
      </c>
      <c r="F57" s="9" t="s">
        <v>113</v>
      </c>
    </row>
    <row r="58" spans="1:6" ht="18" x14ac:dyDescent="0.25">
      <c r="A58" s="7">
        <v>57</v>
      </c>
      <c r="B58" s="11" t="s">
        <v>104</v>
      </c>
      <c r="C58" s="68" t="s">
        <v>352</v>
      </c>
      <c r="D58" s="68"/>
      <c r="E58" s="12"/>
      <c r="F58" s="9"/>
    </row>
    <row r="59" spans="1:6" ht="18" x14ac:dyDescent="0.25">
      <c r="A59" s="7">
        <v>58</v>
      </c>
      <c r="B59" s="11" t="s">
        <v>104</v>
      </c>
      <c r="C59" s="68" t="s">
        <v>352</v>
      </c>
      <c r="D59" s="68"/>
      <c r="E59" s="12"/>
      <c r="F59" s="9"/>
    </row>
    <row r="60" spans="1:6" ht="18" x14ac:dyDescent="0.25">
      <c r="A60" s="7">
        <v>59</v>
      </c>
      <c r="B60" s="11" t="s">
        <v>104</v>
      </c>
      <c r="C60" s="68" t="s">
        <v>352</v>
      </c>
      <c r="D60" s="68"/>
      <c r="E60" s="12"/>
      <c r="F60" s="9"/>
    </row>
    <row r="61" spans="1:6" ht="18" x14ac:dyDescent="0.25">
      <c r="A61" s="7">
        <v>60</v>
      </c>
      <c r="B61" s="11" t="s">
        <v>104</v>
      </c>
      <c r="C61" s="68" t="s">
        <v>352</v>
      </c>
      <c r="D61" s="68"/>
      <c r="E61" s="12"/>
      <c r="F61" s="9"/>
    </row>
    <row r="62" spans="1:6" ht="63" x14ac:dyDescent="0.25">
      <c r="A62" s="7">
        <v>61</v>
      </c>
      <c r="B62" s="1" t="s">
        <v>114</v>
      </c>
      <c r="C62" s="67" t="s">
        <v>378</v>
      </c>
      <c r="D62" s="67" t="s">
        <v>384</v>
      </c>
      <c r="E62" s="12">
        <v>41523</v>
      </c>
      <c r="F62" s="9" t="s">
        <v>115</v>
      </c>
    </row>
    <row r="63" spans="1:6" ht="18" x14ac:dyDescent="0.25">
      <c r="A63" s="7">
        <v>62</v>
      </c>
      <c r="B63" s="1" t="s">
        <v>116</v>
      </c>
      <c r="C63" s="67" t="s">
        <v>378</v>
      </c>
      <c r="D63" s="67" t="s">
        <v>384</v>
      </c>
      <c r="E63" s="12">
        <v>41529</v>
      </c>
      <c r="F63" s="9" t="s">
        <v>117</v>
      </c>
    </row>
    <row r="64" spans="1:6" ht="18" x14ac:dyDescent="0.25">
      <c r="A64" s="7">
        <v>63</v>
      </c>
      <c r="B64" s="11" t="s">
        <v>104</v>
      </c>
      <c r="C64" s="68" t="s">
        <v>352</v>
      </c>
      <c r="D64" s="68"/>
      <c r="E64" s="12"/>
      <c r="F64" s="9"/>
    </row>
    <row r="65" spans="1:6" ht="94.5" x14ac:dyDescent="0.25">
      <c r="A65" s="7">
        <v>64</v>
      </c>
      <c r="B65" s="1" t="s">
        <v>118</v>
      </c>
      <c r="C65" s="67" t="s">
        <v>333</v>
      </c>
      <c r="D65" s="67" t="s">
        <v>381</v>
      </c>
      <c r="E65" s="12">
        <v>41550</v>
      </c>
      <c r="F65" s="9" t="s">
        <v>119</v>
      </c>
    </row>
    <row r="66" spans="1:6" ht="18" x14ac:dyDescent="0.25">
      <c r="A66" s="7">
        <v>65</v>
      </c>
      <c r="B66" s="11" t="s">
        <v>104</v>
      </c>
      <c r="C66" s="68" t="s">
        <v>352</v>
      </c>
      <c r="D66" s="68"/>
      <c r="E66" s="12"/>
      <c r="F66" s="9"/>
    </row>
    <row r="67" spans="1:6" ht="47.25" x14ac:dyDescent="0.25">
      <c r="A67" s="7">
        <v>66</v>
      </c>
      <c r="B67" s="1" t="s">
        <v>120</v>
      </c>
      <c r="C67" s="67" t="s">
        <v>298</v>
      </c>
      <c r="D67" s="67" t="s">
        <v>368</v>
      </c>
      <c r="E67" s="12">
        <v>41572</v>
      </c>
      <c r="F67" s="9" t="s">
        <v>121</v>
      </c>
    </row>
    <row r="68" spans="1:6" ht="63" x14ac:dyDescent="0.25">
      <c r="A68" s="7">
        <v>67</v>
      </c>
      <c r="B68" s="1" t="s">
        <v>122</v>
      </c>
      <c r="C68" s="67" t="s">
        <v>333</v>
      </c>
      <c r="D68" s="67" t="s">
        <v>383</v>
      </c>
      <c r="E68" s="12">
        <v>41579</v>
      </c>
      <c r="F68" s="9" t="s">
        <v>123</v>
      </c>
    </row>
    <row r="69" spans="1:6" ht="47.25" x14ac:dyDescent="0.25">
      <c r="A69" s="7">
        <v>68</v>
      </c>
      <c r="B69" s="1" t="s">
        <v>124</v>
      </c>
      <c r="C69" s="67" t="s">
        <v>298</v>
      </c>
      <c r="D69" s="67" t="s">
        <v>368</v>
      </c>
      <c r="E69" s="12">
        <v>41586</v>
      </c>
      <c r="F69" s="9" t="s">
        <v>125</v>
      </c>
    </row>
    <row r="70" spans="1:6" ht="63" x14ac:dyDescent="0.25">
      <c r="A70" s="7">
        <v>69</v>
      </c>
      <c r="B70" s="1" t="s">
        <v>126</v>
      </c>
      <c r="C70" s="67" t="s">
        <v>298</v>
      </c>
      <c r="D70" s="67" t="s">
        <v>368</v>
      </c>
      <c r="E70" s="12">
        <v>41586</v>
      </c>
      <c r="F70" s="9" t="s">
        <v>127</v>
      </c>
    </row>
    <row r="71" spans="1:6" ht="157.5" x14ac:dyDescent="0.25">
      <c r="A71" s="7">
        <v>70</v>
      </c>
      <c r="B71" s="1" t="s">
        <v>128</v>
      </c>
      <c r="C71" s="67" t="s">
        <v>333</v>
      </c>
      <c r="D71" s="67" t="s">
        <v>366</v>
      </c>
      <c r="E71" s="12">
        <v>41606</v>
      </c>
      <c r="F71" s="9" t="s">
        <v>129</v>
      </c>
    </row>
    <row r="72" spans="1:6" ht="63" x14ac:dyDescent="0.25">
      <c r="A72" s="7">
        <v>71</v>
      </c>
      <c r="B72" s="2" t="s">
        <v>130</v>
      </c>
      <c r="C72" s="67" t="s">
        <v>333</v>
      </c>
      <c r="D72" s="67" t="s">
        <v>297</v>
      </c>
      <c r="E72" s="12">
        <v>41634</v>
      </c>
      <c r="F72" s="9" t="s">
        <v>131</v>
      </c>
    </row>
    <row r="73" spans="1:6" ht="78.75" x14ac:dyDescent="0.25">
      <c r="A73" s="7">
        <v>72</v>
      </c>
      <c r="B73" s="2" t="s">
        <v>132</v>
      </c>
      <c r="C73" s="67" t="s">
        <v>333</v>
      </c>
      <c r="D73" s="67" t="s">
        <v>297</v>
      </c>
      <c r="E73" s="12">
        <v>41655</v>
      </c>
      <c r="F73" s="9" t="s">
        <v>133</v>
      </c>
    </row>
    <row r="74" spans="1:6" ht="78.75" x14ac:dyDescent="0.25">
      <c r="A74" s="7">
        <v>73</v>
      </c>
      <c r="B74" s="2" t="s">
        <v>134</v>
      </c>
      <c r="C74" s="67" t="s">
        <v>333</v>
      </c>
      <c r="D74" s="67" t="s">
        <v>382</v>
      </c>
      <c r="E74" s="12">
        <v>41656</v>
      </c>
      <c r="F74" s="9" t="s">
        <v>135</v>
      </c>
    </row>
    <row r="75" spans="1:6" ht="18" x14ac:dyDescent="0.25">
      <c r="A75" s="7">
        <v>74</v>
      </c>
      <c r="B75" s="11" t="s">
        <v>104</v>
      </c>
      <c r="C75" s="68" t="s">
        <v>352</v>
      </c>
      <c r="D75" s="68"/>
      <c r="E75" s="12"/>
      <c r="F75" s="9"/>
    </row>
    <row r="76" spans="1:6" ht="126" x14ac:dyDescent="0.25">
      <c r="A76" s="7">
        <v>75</v>
      </c>
      <c r="B76" s="2" t="s">
        <v>136</v>
      </c>
      <c r="C76" s="67" t="s">
        <v>333</v>
      </c>
      <c r="D76" s="67" t="s">
        <v>381</v>
      </c>
      <c r="E76" s="12">
        <v>41683</v>
      </c>
      <c r="F76" s="9" t="s">
        <v>137</v>
      </c>
    </row>
    <row r="77" spans="1:6" ht="63" x14ac:dyDescent="0.25">
      <c r="A77" s="7">
        <v>76</v>
      </c>
      <c r="B77" s="2" t="s">
        <v>138</v>
      </c>
      <c r="C77" s="67" t="s">
        <v>333</v>
      </c>
      <c r="D77" s="67" t="s">
        <v>381</v>
      </c>
      <c r="E77" s="12">
        <v>41698</v>
      </c>
      <c r="F77" s="9" t="s">
        <v>139</v>
      </c>
    </row>
    <row r="78" spans="1:6" ht="78.75" x14ac:dyDescent="0.25">
      <c r="A78" s="7">
        <v>77</v>
      </c>
      <c r="B78" s="2" t="s">
        <v>140</v>
      </c>
      <c r="C78" s="67" t="s">
        <v>333</v>
      </c>
      <c r="D78" s="67" t="s">
        <v>380</v>
      </c>
      <c r="E78" s="12">
        <v>41712</v>
      </c>
      <c r="F78" s="9" t="s">
        <v>141</v>
      </c>
    </row>
    <row r="79" spans="1:6" ht="18" x14ac:dyDescent="0.25">
      <c r="A79" s="7">
        <v>78</v>
      </c>
      <c r="B79" s="2" t="s">
        <v>142</v>
      </c>
      <c r="C79" s="67" t="s">
        <v>333</v>
      </c>
      <c r="D79" s="67" t="s">
        <v>297</v>
      </c>
      <c r="E79" s="12">
        <v>41712</v>
      </c>
      <c r="F79" s="9" t="s">
        <v>143</v>
      </c>
    </row>
    <row r="80" spans="1:6" ht="31.5" x14ac:dyDescent="0.25">
      <c r="A80" s="7">
        <v>79</v>
      </c>
      <c r="B80" s="2" t="s">
        <v>144</v>
      </c>
      <c r="C80" s="67" t="s">
        <v>333</v>
      </c>
      <c r="D80" s="67" t="s">
        <v>376</v>
      </c>
      <c r="E80" s="12">
        <v>41712</v>
      </c>
      <c r="F80" s="9" t="s">
        <v>145</v>
      </c>
    </row>
    <row r="81" spans="1:6" ht="141.75" x14ac:dyDescent="0.25">
      <c r="A81" s="7">
        <v>80</v>
      </c>
      <c r="B81" s="2" t="s">
        <v>146</v>
      </c>
      <c r="C81" s="67" t="s">
        <v>333</v>
      </c>
      <c r="D81" s="67" t="s">
        <v>373</v>
      </c>
      <c r="E81" s="12">
        <v>41718</v>
      </c>
      <c r="F81" s="9" t="s">
        <v>147</v>
      </c>
    </row>
    <row r="82" spans="1:6" ht="31.5" x14ac:dyDescent="0.25">
      <c r="A82" s="7">
        <v>81</v>
      </c>
      <c r="B82" s="2" t="s">
        <v>148</v>
      </c>
      <c r="C82" s="67" t="s">
        <v>298</v>
      </c>
      <c r="D82" s="67" t="s">
        <v>379</v>
      </c>
      <c r="E82" s="12">
        <v>41719</v>
      </c>
      <c r="F82" s="9" t="s">
        <v>149</v>
      </c>
    </row>
    <row r="83" spans="1:6" ht="47.25" x14ac:dyDescent="0.25">
      <c r="A83" s="7">
        <v>82</v>
      </c>
      <c r="B83" s="2" t="s">
        <v>150</v>
      </c>
      <c r="C83" s="67" t="s">
        <v>333</v>
      </c>
      <c r="D83" s="67" t="s">
        <v>373</v>
      </c>
      <c r="E83" s="12">
        <v>41747</v>
      </c>
      <c r="F83" s="9" t="s">
        <v>151</v>
      </c>
    </row>
    <row r="84" spans="1:6" ht="18" x14ac:dyDescent="0.25">
      <c r="A84" s="7">
        <v>83</v>
      </c>
      <c r="B84" s="1" t="s">
        <v>152</v>
      </c>
      <c r="C84" s="67" t="s">
        <v>352</v>
      </c>
      <c r="D84" s="67"/>
      <c r="E84" s="12">
        <v>41819</v>
      </c>
      <c r="F84" s="9"/>
    </row>
    <row r="85" spans="1:6" ht="94.5" x14ac:dyDescent="0.25">
      <c r="A85" s="7">
        <v>84</v>
      </c>
      <c r="B85" s="11" t="s">
        <v>153</v>
      </c>
      <c r="C85" s="67" t="s">
        <v>333</v>
      </c>
      <c r="D85" s="67" t="s">
        <v>366</v>
      </c>
      <c r="E85" s="12">
        <v>41820</v>
      </c>
      <c r="F85" s="9" t="s">
        <v>154</v>
      </c>
    </row>
    <row r="86" spans="1:6" ht="63" x14ac:dyDescent="0.25">
      <c r="A86" s="7">
        <v>85</v>
      </c>
      <c r="B86" s="1" t="s">
        <v>155</v>
      </c>
      <c r="C86" s="67" t="s">
        <v>333</v>
      </c>
      <c r="D86" s="67" t="s">
        <v>367</v>
      </c>
      <c r="E86" s="12">
        <v>41821</v>
      </c>
      <c r="F86" s="9" t="s">
        <v>156</v>
      </c>
    </row>
    <row r="87" spans="1:6" ht="18" x14ac:dyDescent="0.25">
      <c r="A87" s="7">
        <v>86</v>
      </c>
      <c r="B87" s="1" t="s">
        <v>104</v>
      </c>
      <c r="C87" s="68" t="s">
        <v>352</v>
      </c>
      <c r="D87" s="68"/>
      <c r="E87" s="12"/>
      <c r="F87" s="9"/>
    </row>
    <row r="88" spans="1:6" s="6" customFormat="1" ht="157.5" x14ac:dyDescent="0.25">
      <c r="A88" s="7">
        <v>87</v>
      </c>
      <c r="B88" s="1" t="s">
        <v>157</v>
      </c>
      <c r="C88" s="67" t="s">
        <v>304</v>
      </c>
      <c r="D88" s="67" t="s">
        <v>355</v>
      </c>
      <c r="E88" s="12">
        <v>41972</v>
      </c>
      <c r="F88" s="9" t="s">
        <v>158</v>
      </c>
    </row>
    <row r="89" spans="1:6" s="6" customFormat="1" ht="78.75" x14ac:dyDescent="0.25">
      <c r="A89" s="13">
        <v>88</v>
      </c>
      <c r="B89" s="1" t="s">
        <v>159</v>
      </c>
      <c r="C89" s="67" t="s">
        <v>378</v>
      </c>
      <c r="D89" s="66" t="s">
        <v>377</v>
      </c>
      <c r="E89" s="14">
        <v>42090</v>
      </c>
      <c r="F89" s="15" t="s">
        <v>160</v>
      </c>
    </row>
    <row r="90" spans="1:6" s="6" customFormat="1" ht="110.25" x14ac:dyDescent="0.25">
      <c r="A90" s="13">
        <v>89</v>
      </c>
      <c r="B90" s="1" t="s">
        <v>161</v>
      </c>
      <c r="C90" s="66" t="s">
        <v>333</v>
      </c>
      <c r="D90" s="66" t="s">
        <v>376</v>
      </c>
      <c r="E90" s="14">
        <v>42090</v>
      </c>
      <c r="F90" s="15" t="s">
        <v>162</v>
      </c>
    </row>
    <row r="91" spans="1:6" s="6" customFormat="1" ht="94.5" x14ac:dyDescent="0.25">
      <c r="A91" s="13">
        <v>90</v>
      </c>
      <c r="B91" s="1" t="s">
        <v>163</v>
      </c>
      <c r="C91" s="66" t="s">
        <v>333</v>
      </c>
      <c r="D91" s="66" t="s">
        <v>297</v>
      </c>
      <c r="E91" s="14">
        <v>42205</v>
      </c>
      <c r="F91" s="15" t="s">
        <v>164</v>
      </c>
    </row>
    <row r="92" spans="1:6" s="6" customFormat="1" ht="47.25" x14ac:dyDescent="0.25">
      <c r="A92" s="13">
        <v>91</v>
      </c>
      <c r="B92" s="1" t="s">
        <v>165</v>
      </c>
      <c r="C92" s="66" t="s">
        <v>333</v>
      </c>
      <c r="D92" s="66" t="s">
        <v>373</v>
      </c>
      <c r="E92" s="14">
        <v>42207</v>
      </c>
      <c r="F92" s="15" t="s">
        <v>166</v>
      </c>
    </row>
    <row r="93" spans="1:6" s="6" customFormat="1" ht="63" x14ac:dyDescent="0.25">
      <c r="A93" s="13">
        <v>92</v>
      </c>
      <c r="B93" s="1" t="s">
        <v>167</v>
      </c>
      <c r="C93" s="66" t="s">
        <v>333</v>
      </c>
      <c r="D93" s="66" t="s">
        <v>297</v>
      </c>
      <c r="E93" s="14">
        <v>42322</v>
      </c>
      <c r="F93" s="15" t="s">
        <v>168</v>
      </c>
    </row>
    <row r="94" spans="1:6" s="6" customFormat="1" ht="82.5" customHeight="1" x14ac:dyDescent="0.25">
      <c r="A94" s="7">
        <v>93</v>
      </c>
      <c r="B94" s="1" t="s">
        <v>169</v>
      </c>
      <c r="C94" s="66" t="s">
        <v>333</v>
      </c>
      <c r="D94" s="66" t="s">
        <v>297</v>
      </c>
      <c r="E94" s="12">
        <v>42322</v>
      </c>
      <c r="F94" s="9" t="s">
        <v>170</v>
      </c>
    </row>
    <row r="95" spans="1:6" s="6" customFormat="1" ht="133.5" customHeight="1" x14ac:dyDescent="0.25">
      <c r="A95" s="7">
        <v>94</v>
      </c>
      <c r="B95" s="1" t="s">
        <v>186</v>
      </c>
      <c r="C95" s="67" t="s">
        <v>286</v>
      </c>
      <c r="D95" s="67" t="s">
        <v>375</v>
      </c>
      <c r="E95" s="12">
        <v>42371</v>
      </c>
      <c r="F95" s="16" t="s">
        <v>187</v>
      </c>
    </row>
    <row r="96" spans="1:6" s="6" customFormat="1" ht="133.5" customHeight="1" x14ac:dyDescent="0.25">
      <c r="A96" s="7">
        <v>95</v>
      </c>
      <c r="B96" s="1" t="s">
        <v>188</v>
      </c>
      <c r="C96" s="67" t="s">
        <v>286</v>
      </c>
      <c r="D96" s="67" t="s">
        <v>374</v>
      </c>
      <c r="E96" s="12">
        <v>42382</v>
      </c>
      <c r="F96" s="16" t="s">
        <v>189</v>
      </c>
    </row>
    <row r="97" spans="1:7" s="6" customFormat="1" ht="90.75" customHeight="1" x14ac:dyDescent="0.25">
      <c r="A97" s="13">
        <v>96</v>
      </c>
      <c r="B97" s="1" t="s">
        <v>190</v>
      </c>
      <c r="C97" s="67" t="s">
        <v>286</v>
      </c>
      <c r="D97" s="66" t="s">
        <v>374</v>
      </c>
      <c r="E97" s="14">
        <v>42405</v>
      </c>
      <c r="F97" s="17" t="s">
        <v>191</v>
      </c>
      <c r="G97" s="18"/>
    </row>
    <row r="98" spans="1:7" s="6" customFormat="1" ht="42.75" x14ac:dyDescent="0.25">
      <c r="A98" s="13">
        <v>97</v>
      </c>
      <c r="B98" s="1" t="s">
        <v>192</v>
      </c>
      <c r="C98" s="66" t="s">
        <v>333</v>
      </c>
      <c r="D98" s="66" t="s">
        <v>373</v>
      </c>
      <c r="E98" s="14">
        <v>42413</v>
      </c>
      <c r="F98" s="17" t="s">
        <v>193</v>
      </c>
    </row>
    <row r="99" spans="1:7" s="6" customFormat="1" ht="133.5" customHeight="1" x14ac:dyDescent="0.25">
      <c r="A99" s="13">
        <v>98</v>
      </c>
      <c r="B99" s="19" t="s">
        <v>194</v>
      </c>
      <c r="C99" s="66" t="s">
        <v>333</v>
      </c>
      <c r="D99" s="66" t="s">
        <v>360</v>
      </c>
      <c r="E99" s="14">
        <v>42427</v>
      </c>
      <c r="F99" s="17" t="s">
        <v>195</v>
      </c>
    </row>
    <row r="100" spans="1:7" s="6" customFormat="1" ht="42.75" x14ac:dyDescent="0.25">
      <c r="A100" s="13">
        <v>99</v>
      </c>
      <c r="B100" s="19" t="s">
        <v>196</v>
      </c>
      <c r="C100" s="66" t="s">
        <v>333</v>
      </c>
      <c r="D100" s="66" t="s">
        <v>360</v>
      </c>
      <c r="E100" s="14">
        <v>42427</v>
      </c>
      <c r="F100" s="17" t="s">
        <v>197</v>
      </c>
    </row>
    <row r="101" spans="1:7" s="6" customFormat="1" ht="42.75" x14ac:dyDescent="0.25">
      <c r="A101" s="13">
        <v>100</v>
      </c>
      <c r="B101" s="19" t="s">
        <v>198</v>
      </c>
      <c r="C101" s="66" t="s">
        <v>333</v>
      </c>
      <c r="D101" s="66" t="s">
        <v>373</v>
      </c>
      <c r="E101" s="14">
        <v>42482</v>
      </c>
      <c r="F101" s="17" t="s">
        <v>199</v>
      </c>
    </row>
    <row r="102" spans="1:7" s="6" customFormat="1" ht="57" customHeight="1" x14ac:dyDescent="0.25">
      <c r="A102" s="13">
        <v>101</v>
      </c>
      <c r="B102" s="19" t="s">
        <v>200</v>
      </c>
      <c r="C102" s="67" t="s">
        <v>304</v>
      </c>
      <c r="D102" s="66" t="s">
        <v>365</v>
      </c>
      <c r="E102" s="14">
        <v>42525</v>
      </c>
      <c r="F102" s="17" t="s">
        <v>201</v>
      </c>
    </row>
    <row r="103" spans="1:7" s="6" customFormat="1" ht="71.25" x14ac:dyDescent="0.25">
      <c r="A103" s="13">
        <v>102</v>
      </c>
      <c r="B103" s="19" t="s">
        <v>202</v>
      </c>
      <c r="C103" s="66" t="s">
        <v>333</v>
      </c>
      <c r="D103" s="66" t="s">
        <v>297</v>
      </c>
      <c r="E103" s="14">
        <v>42535</v>
      </c>
      <c r="F103" s="17" t="s">
        <v>203</v>
      </c>
    </row>
    <row r="104" spans="1:7" s="6" customFormat="1" ht="85.5" x14ac:dyDescent="0.25">
      <c r="A104" s="13">
        <v>103</v>
      </c>
      <c r="B104" s="19" t="s">
        <v>204</v>
      </c>
      <c r="C104" s="66" t="s">
        <v>289</v>
      </c>
      <c r="D104" s="66" t="s">
        <v>372</v>
      </c>
      <c r="E104" s="14">
        <v>42554</v>
      </c>
      <c r="F104" s="17" t="s">
        <v>205</v>
      </c>
    </row>
    <row r="105" spans="1:7" s="6" customFormat="1" ht="132.75" customHeight="1" x14ac:dyDescent="0.25">
      <c r="A105" s="13">
        <v>104</v>
      </c>
      <c r="B105" s="19" t="s">
        <v>206</v>
      </c>
      <c r="C105" s="66" t="s">
        <v>333</v>
      </c>
      <c r="D105" s="66" t="s">
        <v>367</v>
      </c>
      <c r="E105" s="14">
        <v>42560</v>
      </c>
      <c r="F105" s="17" t="s">
        <v>207</v>
      </c>
    </row>
    <row r="106" spans="1:7" s="6" customFormat="1" ht="85.5" x14ac:dyDescent="0.25">
      <c r="A106" s="13">
        <v>105</v>
      </c>
      <c r="B106" s="19" t="s">
        <v>208</v>
      </c>
      <c r="C106" s="66" t="s">
        <v>289</v>
      </c>
      <c r="D106" s="66" t="s">
        <v>371</v>
      </c>
      <c r="E106" s="14">
        <v>42591</v>
      </c>
      <c r="F106" s="17" t="s">
        <v>209</v>
      </c>
    </row>
    <row r="107" spans="1:7" s="6" customFormat="1" ht="128.25" x14ac:dyDescent="0.25">
      <c r="A107" s="13">
        <v>106</v>
      </c>
      <c r="B107" s="19" t="s">
        <v>210</v>
      </c>
      <c r="C107" s="66" t="s">
        <v>289</v>
      </c>
      <c r="D107" s="66" t="s">
        <v>370</v>
      </c>
      <c r="E107" s="14">
        <v>42638</v>
      </c>
      <c r="F107" s="17" t="s">
        <v>211</v>
      </c>
    </row>
    <row r="108" spans="1:7" s="6" customFormat="1" ht="99.75" x14ac:dyDescent="0.25">
      <c r="A108" s="13">
        <v>107</v>
      </c>
      <c r="B108" s="19" t="s">
        <v>212</v>
      </c>
      <c r="C108" s="67" t="s">
        <v>286</v>
      </c>
      <c r="D108" s="66" t="s">
        <v>369</v>
      </c>
      <c r="E108" s="14">
        <v>42645</v>
      </c>
      <c r="F108" s="17" t="s">
        <v>213</v>
      </c>
    </row>
    <row r="109" spans="1:7" s="6" customFormat="1" ht="85.5" x14ac:dyDescent="0.25">
      <c r="A109" s="13">
        <v>108</v>
      </c>
      <c r="B109" s="19" t="s">
        <v>214</v>
      </c>
      <c r="C109" s="66" t="s">
        <v>333</v>
      </c>
      <c r="D109" s="66" t="s">
        <v>297</v>
      </c>
      <c r="E109" s="14">
        <v>42650</v>
      </c>
      <c r="F109" s="17" t="s">
        <v>215</v>
      </c>
    </row>
    <row r="110" spans="1:7" s="6" customFormat="1" ht="199.5" x14ac:dyDescent="0.25">
      <c r="A110" s="13">
        <v>109</v>
      </c>
      <c r="B110" s="19" t="s">
        <v>216</v>
      </c>
      <c r="C110" s="67" t="s">
        <v>286</v>
      </c>
      <c r="D110" s="66" t="s">
        <v>369</v>
      </c>
      <c r="E110" s="14">
        <v>42657</v>
      </c>
      <c r="F110" s="17" t="s">
        <v>217</v>
      </c>
    </row>
    <row r="111" spans="1:7" s="6" customFormat="1" ht="114" x14ac:dyDescent="0.25">
      <c r="A111" s="13">
        <v>110</v>
      </c>
      <c r="B111" s="19" t="s">
        <v>218</v>
      </c>
      <c r="C111" s="66" t="s">
        <v>298</v>
      </c>
      <c r="D111" s="67" t="s">
        <v>368</v>
      </c>
      <c r="E111" s="14">
        <v>42685</v>
      </c>
      <c r="F111" s="17" t="s">
        <v>219</v>
      </c>
    </row>
    <row r="112" spans="1:7" s="6" customFormat="1" ht="85.5" x14ac:dyDescent="0.25">
      <c r="A112" s="13">
        <v>111</v>
      </c>
      <c r="B112" s="19" t="s">
        <v>220</v>
      </c>
      <c r="C112" s="66" t="s">
        <v>333</v>
      </c>
      <c r="D112" s="66" t="s">
        <v>367</v>
      </c>
      <c r="E112" s="14">
        <v>42685</v>
      </c>
      <c r="F112" s="17" t="s">
        <v>221</v>
      </c>
    </row>
    <row r="113" spans="1:6" s="6" customFormat="1" ht="114" x14ac:dyDescent="0.25">
      <c r="A113" s="13">
        <v>112</v>
      </c>
      <c r="B113" s="19" t="s">
        <v>222</v>
      </c>
      <c r="C113" s="66" t="s">
        <v>358</v>
      </c>
      <c r="D113" s="66" t="s">
        <v>357</v>
      </c>
      <c r="E113" s="14">
        <v>42760</v>
      </c>
      <c r="F113" s="17" t="s">
        <v>223</v>
      </c>
    </row>
    <row r="114" spans="1:6" s="6" customFormat="1" ht="71.25" x14ac:dyDescent="0.25">
      <c r="A114" s="13">
        <v>113</v>
      </c>
      <c r="B114" s="19" t="s">
        <v>224</v>
      </c>
      <c r="C114" s="66" t="s">
        <v>333</v>
      </c>
      <c r="D114" s="66" t="s">
        <v>366</v>
      </c>
      <c r="E114" s="14">
        <v>42789</v>
      </c>
      <c r="F114" s="17" t="s">
        <v>225</v>
      </c>
    </row>
    <row r="115" spans="1:6" s="6" customFormat="1" ht="99.75" x14ac:dyDescent="0.25">
      <c r="A115" s="13">
        <v>114</v>
      </c>
      <c r="B115" s="19" t="s">
        <v>226</v>
      </c>
      <c r="C115" s="66" t="s">
        <v>333</v>
      </c>
      <c r="D115" s="66" t="s">
        <v>297</v>
      </c>
      <c r="E115" s="14">
        <v>42812</v>
      </c>
      <c r="F115" s="17" t="s">
        <v>227</v>
      </c>
    </row>
    <row r="116" spans="1:6" s="6" customFormat="1" ht="114" x14ac:dyDescent="0.25">
      <c r="A116" s="13">
        <v>115</v>
      </c>
      <c r="B116" s="19" t="s">
        <v>228</v>
      </c>
      <c r="C116" s="66" t="s">
        <v>304</v>
      </c>
      <c r="D116" s="66" t="s">
        <v>365</v>
      </c>
      <c r="E116" s="14">
        <v>42816</v>
      </c>
      <c r="F116" s="17" t="s">
        <v>229</v>
      </c>
    </row>
    <row r="117" spans="1:6" s="6" customFormat="1" ht="99.75" x14ac:dyDescent="0.25">
      <c r="A117" s="13">
        <v>116</v>
      </c>
      <c r="B117" s="19" t="s">
        <v>230</v>
      </c>
      <c r="C117" s="66" t="s">
        <v>304</v>
      </c>
      <c r="D117" s="66" t="s">
        <v>365</v>
      </c>
      <c r="E117" s="14">
        <v>42826</v>
      </c>
      <c r="F117" s="17" t="s">
        <v>231</v>
      </c>
    </row>
    <row r="118" spans="1:6" s="6" customFormat="1" ht="42.75" x14ac:dyDescent="0.25">
      <c r="A118" s="13">
        <v>117</v>
      </c>
      <c r="B118" s="19" t="s">
        <v>232</v>
      </c>
      <c r="C118" s="66" t="s">
        <v>364</v>
      </c>
      <c r="D118" s="66"/>
      <c r="E118" s="14">
        <v>42852</v>
      </c>
      <c r="F118" s="17" t="s">
        <v>233</v>
      </c>
    </row>
    <row r="119" spans="1:6" s="6" customFormat="1" ht="57" x14ac:dyDescent="0.25">
      <c r="A119" s="13">
        <v>118</v>
      </c>
      <c r="B119" s="19" t="s">
        <v>234</v>
      </c>
      <c r="C119" s="66" t="s">
        <v>286</v>
      </c>
      <c r="D119" s="66" t="s">
        <v>363</v>
      </c>
      <c r="E119" s="14">
        <v>42853</v>
      </c>
      <c r="F119" s="17" t="s">
        <v>235</v>
      </c>
    </row>
    <row r="120" spans="1:6" s="6" customFormat="1" ht="71.25" x14ac:dyDescent="0.25">
      <c r="A120" s="13">
        <v>119</v>
      </c>
      <c r="B120" s="19" t="s">
        <v>236</v>
      </c>
      <c r="C120" s="66" t="s">
        <v>286</v>
      </c>
      <c r="D120" s="66" t="s">
        <v>362</v>
      </c>
      <c r="E120" s="14">
        <v>42854</v>
      </c>
      <c r="F120" s="17" t="s">
        <v>237</v>
      </c>
    </row>
    <row r="121" spans="1:6" s="6" customFormat="1" ht="99.75" x14ac:dyDescent="0.25">
      <c r="A121" s="13">
        <v>120</v>
      </c>
      <c r="B121" s="19" t="s">
        <v>238</v>
      </c>
      <c r="C121" s="66" t="s">
        <v>333</v>
      </c>
      <c r="D121" s="66" t="s">
        <v>361</v>
      </c>
      <c r="E121" s="14">
        <v>42865</v>
      </c>
      <c r="F121" s="17" t="s">
        <v>239</v>
      </c>
    </row>
    <row r="122" spans="1:6" s="6" customFormat="1" ht="114" x14ac:dyDescent="0.25">
      <c r="A122" s="13">
        <v>121</v>
      </c>
      <c r="B122" s="19" t="s">
        <v>240</v>
      </c>
      <c r="C122" s="66" t="s">
        <v>333</v>
      </c>
      <c r="D122" s="66" t="s">
        <v>361</v>
      </c>
      <c r="E122" s="14">
        <v>42865</v>
      </c>
      <c r="F122" s="17" t="s">
        <v>241</v>
      </c>
    </row>
    <row r="123" spans="1:6" s="6" customFormat="1" ht="99.75" x14ac:dyDescent="0.25">
      <c r="A123" s="13">
        <v>122</v>
      </c>
      <c r="B123" s="19" t="s">
        <v>242</v>
      </c>
      <c r="C123" s="66" t="s">
        <v>333</v>
      </c>
      <c r="D123" s="66" t="s">
        <v>297</v>
      </c>
      <c r="E123" s="14">
        <v>42866</v>
      </c>
      <c r="F123" s="17" t="s">
        <v>243</v>
      </c>
    </row>
    <row r="124" spans="1:6" s="6" customFormat="1" ht="57" x14ac:dyDescent="0.25">
      <c r="A124" s="13">
        <v>123</v>
      </c>
      <c r="B124" s="19" t="s">
        <v>244</v>
      </c>
      <c r="C124" s="66" t="s">
        <v>333</v>
      </c>
      <c r="D124" s="66" t="s">
        <v>360</v>
      </c>
      <c r="E124" s="14">
        <v>42928</v>
      </c>
      <c r="F124" s="17" t="s">
        <v>245</v>
      </c>
    </row>
    <row r="125" spans="1:6" s="6" customFormat="1" ht="114" x14ac:dyDescent="0.25">
      <c r="A125" s="13">
        <v>124</v>
      </c>
      <c r="B125" s="19" t="s">
        <v>246</v>
      </c>
      <c r="C125" s="66" t="s">
        <v>289</v>
      </c>
      <c r="D125" s="66" t="s">
        <v>359</v>
      </c>
      <c r="E125" s="14">
        <v>42930</v>
      </c>
      <c r="F125" s="17" t="s">
        <v>247</v>
      </c>
    </row>
    <row r="126" spans="1:6" s="6" customFormat="1" ht="42.75" x14ac:dyDescent="0.25">
      <c r="A126" s="13">
        <v>125</v>
      </c>
      <c r="B126" s="19" t="s">
        <v>248</v>
      </c>
      <c r="C126" s="66" t="s">
        <v>358</v>
      </c>
      <c r="D126" s="66" t="s">
        <v>357</v>
      </c>
      <c r="E126" s="14">
        <v>42933</v>
      </c>
      <c r="F126" s="17" t="s">
        <v>249</v>
      </c>
    </row>
    <row r="127" spans="1:6" s="6" customFormat="1" ht="42.75" x14ac:dyDescent="0.25">
      <c r="A127" s="13">
        <v>126</v>
      </c>
      <c r="B127" s="19" t="s">
        <v>250</v>
      </c>
      <c r="C127" s="66" t="s">
        <v>358</v>
      </c>
      <c r="D127" s="66" t="s">
        <v>357</v>
      </c>
      <c r="E127" s="14">
        <v>42933</v>
      </c>
      <c r="F127" s="17" t="s">
        <v>251</v>
      </c>
    </row>
    <row r="128" spans="1:6" s="6" customFormat="1" ht="42.75" x14ac:dyDescent="0.25">
      <c r="A128" s="13">
        <v>127</v>
      </c>
      <c r="B128" s="19" t="s">
        <v>252</v>
      </c>
      <c r="C128" s="66" t="s">
        <v>358</v>
      </c>
      <c r="D128" s="66" t="s">
        <v>357</v>
      </c>
      <c r="E128" s="14">
        <v>42933</v>
      </c>
      <c r="F128" s="17" t="s">
        <v>253</v>
      </c>
    </row>
    <row r="129" spans="1:6" s="6" customFormat="1" ht="57" x14ac:dyDescent="0.25">
      <c r="A129" s="13">
        <v>128</v>
      </c>
      <c r="B129" s="19" t="s">
        <v>254</v>
      </c>
      <c r="C129" s="66" t="s">
        <v>358</v>
      </c>
      <c r="D129" s="66" t="s">
        <v>357</v>
      </c>
      <c r="E129" s="14">
        <v>42933</v>
      </c>
      <c r="F129" s="17" t="s">
        <v>255</v>
      </c>
    </row>
    <row r="130" spans="1:6" s="6" customFormat="1" ht="42.75" x14ac:dyDescent="0.25">
      <c r="A130" s="13">
        <v>129</v>
      </c>
      <c r="B130" s="19" t="s">
        <v>256</v>
      </c>
      <c r="C130" s="66" t="s">
        <v>358</v>
      </c>
      <c r="D130" s="66" t="s">
        <v>357</v>
      </c>
      <c r="E130" s="14">
        <v>42933</v>
      </c>
      <c r="F130" s="17" t="s">
        <v>257</v>
      </c>
    </row>
    <row r="131" spans="1:6" s="6" customFormat="1" ht="42.75" x14ac:dyDescent="0.25">
      <c r="A131" s="13">
        <v>130</v>
      </c>
      <c r="B131" s="19" t="s">
        <v>258</v>
      </c>
      <c r="C131" s="66" t="s">
        <v>358</v>
      </c>
      <c r="D131" s="66" t="s">
        <v>357</v>
      </c>
      <c r="E131" s="14">
        <v>42933</v>
      </c>
      <c r="F131" s="17" t="s">
        <v>259</v>
      </c>
    </row>
    <row r="132" spans="1:6" s="6" customFormat="1" ht="85.5" x14ac:dyDescent="0.25">
      <c r="A132" s="13">
        <v>131</v>
      </c>
      <c r="B132" s="19" t="s">
        <v>260</v>
      </c>
      <c r="C132" s="66" t="s">
        <v>358</v>
      </c>
      <c r="D132" s="66" t="s">
        <v>357</v>
      </c>
      <c r="E132" s="14">
        <v>42933</v>
      </c>
      <c r="F132" s="17" t="s">
        <v>261</v>
      </c>
    </row>
    <row r="133" spans="1:6" s="6" customFormat="1" ht="99.75" x14ac:dyDescent="0.25">
      <c r="A133" s="13">
        <v>132</v>
      </c>
      <c r="B133" s="19" t="s">
        <v>356</v>
      </c>
      <c r="C133" s="67" t="s">
        <v>304</v>
      </c>
      <c r="D133" s="66" t="s">
        <v>355</v>
      </c>
      <c r="E133" s="14">
        <v>42937</v>
      </c>
      <c r="F133" s="17" t="s">
        <v>354</v>
      </c>
    </row>
    <row r="134" spans="1:6" s="6" customFormat="1" ht="42.75" x14ac:dyDescent="0.25">
      <c r="A134" s="13">
        <v>133</v>
      </c>
      <c r="B134" s="19" t="s">
        <v>353</v>
      </c>
      <c r="C134" s="67" t="s">
        <v>352</v>
      </c>
      <c r="D134" s="66"/>
      <c r="E134" s="14">
        <v>42937</v>
      </c>
      <c r="F134" s="17" t="s">
        <v>351</v>
      </c>
    </row>
    <row r="135" spans="1:6" s="6" customFormat="1" ht="57" x14ac:dyDescent="0.25">
      <c r="A135" s="13">
        <v>134</v>
      </c>
      <c r="B135" s="19" t="s">
        <v>350</v>
      </c>
      <c r="C135" s="67" t="s">
        <v>289</v>
      </c>
      <c r="D135" s="66" t="s">
        <v>349</v>
      </c>
      <c r="E135" s="14">
        <v>42952</v>
      </c>
      <c r="F135" s="17" t="s">
        <v>348</v>
      </c>
    </row>
    <row r="136" spans="1:6" s="6" customFormat="1" ht="114" x14ac:dyDescent="0.25">
      <c r="A136" s="13">
        <v>135</v>
      </c>
      <c r="B136" s="19" t="s">
        <v>347</v>
      </c>
      <c r="C136" s="67" t="s">
        <v>333</v>
      </c>
      <c r="D136" s="66" t="s">
        <v>346</v>
      </c>
      <c r="E136" s="14">
        <v>42957</v>
      </c>
      <c r="F136" s="17" t="s">
        <v>345</v>
      </c>
    </row>
    <row r="137" spans="1:6" s="6" customFormat="1" ht="114" x14ac:dyDescent="0.25">
      <c r="A137" s="13">
        <v>136</v>
      </c>
      <c r="B137" s="19" t="s">
        <v>344</v>
      </c>
      <c r="C137" s="67" t="s">
        <v>289</v>
      </c>
      <c r="D137" s="66" t="s">
        <v>343</v>
      </c>
      <c r="E137" s="14">
        <v>42959</v>
      </c>
      <c r="F137" s="17" t="s">
        <v>342</v>
      </c>
    </row>
    <row r="138" spans="1:6" s="6" customFormat="1" ht="18" x14ac:dyDescent="0.25">
      <c r="A138" s="13">
        <v>137</v>
      </c>
      <c r="B138" s="19" t="s">
        <v>341</v>
      </c>
      <c r="C138" s="67" t="s">
        <v>289</v>
      </c>
      <c r="D138" s="66" t="s">
        <v>339</v>
      </c>
      <c r="E138" s="14">
        <v>43065</v>
      </c>
      <c r="F138" s="17"/>
    </row>
    <row r="139" spans="1:6" s="6" customFormat="1" ht="36" x14ac:dyDescent="0.25">
      <c r="A139" s="13">
        <v>138</v>
      </c>
      <c r="B139" s="19" t="s">
        <v>340</v>
      </c>
      <c r="C139" s="67" t="s">
        <v>289</v>
      </c>
      <c r="D139" s="66" t="s">
        <v>339</v>
      </c>
      <c r="E139" s="14">
        <v>43065</v>
      </c>
      <c r="F139" s="17"/>
    </row>
    <row r="140" spans="1:6" s="6" customFormat="1" ht="36" x14ac:dyDescent="0.25">
      <c r="A140" s="13">
        <v>139</v>
      </c>
      <c r="B140" s="19" t="s">
        <v>338</v>
      </c>
      <c r="C140" s="67" t="s">
        <v>289</v>
      </c>
      <c r="D140" s="66" t="s">
        <v>325</v>
      </c>
      <c r="E140" s="14">
        <v>43065</v>
      </c>
      <c r="F140" s="17"/>
    </row>
    <row r="141" spans="1:6" s="6" customFormat="1" ht="36" x14ac:dyDescent="0.25">
      <c r="A141" s="13">
        <v>140</v>
      </c>
      <c r="B141" s="19" t="s">
        <v>337</v>
      </c>
      <c r="C141" s="67" t="s">
        <v>289</v>
      </c>
      <c r="D141" s="66" t="s">
        <v>335</v>
      </c>
      <c r="E141" s="14">
        <v>43071</v>
      </c>
      <c r="F141" s="17" t="s">
        <v>331</v>
      </c>
    </row>
    <row r="142" spans="1:6" s="6" customFormat="1" ht="28.5" x14ac:dyDescent="0.25">
      <c r="A142" s="13">
        <v>141</v>
      </c>
      <c r="B142" s="19" t="s">
        <v>336</v>
      </c>
      <c r="C142" s="67" t="s">
        <v>289</v>
      </c>
      <c r="D142" s="66" t="s">
        <v>335</v>
      </c>
      <c r="E142" s="14">
        <v>43071</v>
      </c>
      <c r="F142" s="17" t="s">
        <v>331</v>
      </c>
    </row>
    <row r="143" spans="1:6" s="6" customFormat="1" ht="36" x14ac:dyDescent="0.25">
      <c r="A143" s="13">
        <v>142</v>
      </c>
      <c r="B143" s="19" t="s">
        <v>334</v>
      </c>
      <c r="C143" s="67" t="s">
        <v>333</v>
      </c>
      <c r="D143" s="66" t="s">
        <v>332</v>
      </c>
      <c r="E143" s="14">
        <v>43071</v>
      </c>
      <c r="F143" s="17" t="s">
        <v>331</v>
      </c>
    </row>
    <row r="144" spans="1:6" s="6" customFormat="1" ht="77.25" customHeight="1" x14ac:dyDescent="0.25">
      <c r="A144" s="13">
        <v>143</v>
      </c>
      <c r="B144" s="19" t="s">
        <v>330</v>
      </c>
      <c r="C144" s="67" t="s">
        <v>286</v>
      </c>
      <c r="D144" s="66" t="s">
        <v>325</v>
      </c>
      <c r="E144" s="14">
        <v>43077</v>
      </c>
      <c r="F144" s="17" t="s">
        <v>324</v>
      </c>
    </row>
    <row r="145" spans="1:6" s="6" customFormat="1" ht="85.5" x14ac:dyDescent="0.25">
      <c r="A145" s="13">
        <v>144</v>
      </c>
      <c r="B145" s="19" t="s">
        <v>329</v>
      </c>
      <c r="C145" s="67" t="s">
        <v>286</v>
      </c>
      <c r="D145" s="66" t="s">
        <v>325</v>
      </c>
      <c r="E145" s="14">
        <v>43078</v>
      </c>
      <c r="F145" s="17" t="s">
        <v>324</v>
      </c>
    </row>
    <row r="146" spans="1:6" s="6" customFormat="1" ht="85.5" x14ac:dyDescent="0.25">
      <c r="A146" s="13">
        <v>145</v>
      </c>
      <c r="B146" s="19" t="s">
        <v>328</v>
      </c>
      <c r="C146" s="67" t="s">
        <v>286</v>
      </c>
      <c r="D146" s="66" t="s">
        <v>325</v>
      </c>
      <c r="E146" s="14">
        <v>43078</v>
      </c>
      <c r="F146" s="17" t="s">
        <v>324</v>
      </c>
    </row>
    <row r="147" spans="1:6" s="6" customFormat="1" ht="85.5" x14ac:dyDescent="0.25">
      <c r="A147" s="13">
        <v>146</v>
      </c>
      <c r="B147" s="19" t="s">
        <v>327</v>
      </c>
      <c r="C147" s="67" t="s">
        <v>286</v>
      </c>
      <c r="D147" s="66" t="s">
        <v>325</v>
      </c>
      <c r="E147" s="14">
        <v>43078</v>
      </c>
      <c r="F147" s="17" t="s">
        <v>324</v>
      </c>
    </row>
    <row r="148" spans="1:6" s="6" customFormat="1" ht="85.5" x14ac:dyDescent="0.25">
      <c r="A148" s="13">
        <v>147</v>
      </c>
      <c r="B148" s="19" t="s">
        <v>326</v>
      </c>
      <c r="C148" s="67" t="s">
        <v>286</v>
      </c>
      <c r="D148" s="66" t="s">
        <v>325</v>
      </c>
      <c r="E148" s="14">
        <v>43078</v>
      </c>
      <c r="F148" s="17" t="s">
        <v>324</v>
      </c>
    </row>
    <row r="149" spans="1:6" s="6" customFormat="1" ht="42.75" x14ac:dyDescent="0.25">
      <c r="A149" s="13">
        <v>148</v>
      </c>
      <c r="B149" s="19" t="s">
        <v>323</v>
      </c>
      <c r="C149" s="67" t="s">
        <v>319</v>
      </c>
      <c r="D149" s="66" t="s">
        <v>322</v>
      </c>
      <c r="E149" s="14">
        <v>43106</v>
      </c>
      <c r="F149" s="17" t="s">
        <v>321</v>
      </c>
    </row>
    <row r="150" spans="1:6" s="6" customFormat="1" ht="36" x14ac:dyDescent="0.25">
      <c r="A150" s="13">
        <v>149</v>
      </c>
      <c r="B150" s="19" t="s">
        <v>320</v>
      </c>
      <c r="C150" s="67" t="s">
        <v>319</v>
      </c>
      <c r="D150" s="66" t="s">
        <v>318</v>
      </c>
      <c r="E150" s="14">
        <v>43106</v>
      </c>
      <c r="F150" s="17" t="s">
        <v>317</v>
      </c>
    </row>
    <row r="151" spans="1:6" s="6" customFormat="1" ht="142.5" x14ac:dyDescent="0.25">
      <c r="A151" s="13">
        <v>150</v>
      </c>
      <c r="B151" s="19" t="s">
        <v>316</v>
      </c>
      <c r="C151" s="67" t="s">
        <v>286</v>
      </c>
      <c r="D151" s="66" t="s">
        <v>315</v>
      </c>
      <c r="E151" s="14">
        <v>43107</v>
      </c>
      <c r="F151" s="17" t="s">
        <v>314</v>
      </c>
    </row>
    <row r="152" spans="1:6" s="6" customFormat="1" ht="18" x14ac:dyDescent="0.25">
      <c r="A152" s="13">
        <v>151</v>
      </c>
      <c r="B152" s="19" t="s">
        <v>313</v>
      </c>
      <c r="C152" s="67" t="s">
        <v>312</v>
      </c>
      <c r="D152" s="66" t="str">
        <f>C152</f>
        <v>الـمـراجـعة الـداخـلـية</v>
      </c>
      <c r="E152" s="14">
        <v>43151</v>
      </c>
      <c r="F152" s="17"/>
    </row>
    <row r="153" spans="1:6" s="6" customFormat="1" ht="18" x14ac:dyDescent="0.25">
      <c r="A153" s="13">
        <v>152</v>
      </c>
      <c r="B153" s="19" t="s">
        <v>311</v>
      </c>
      <c r="C153" s="67" t="s">
        <v>308</v>
      </c>
      <c r="D153" s="66" t="s">
        <v>310</v>
      </c>
      <c r="E153" s="14">
        <v>43155</v>
      </c>
      <c r="F153" s="17"/>
    </row>
    <row r="154" spans="1:6" s="6" customFormat="1" ht="57" x14ac:dyDescent="0.25">
      <c r="A154" s="13">
        <v>153</v>
      </c>
      <c r="B154" s="19" t="s">
        <v>309</v>
      </c>
      <c r="C154" s="67" t="s">
        <v>308</v>
      </c>
      <c r="D154" s="66" t="s">
        <v>307</v>
      </c>
      <c r="E154" s="14">
        <v>43197</v>
      </c>
      <c r="F154" s="17" t="s">
        <v>306</v>
      </c>
    </row>
    <row r="155" spans="1:6" s="6" customFormat="1" ht="28.5" x14ac:dyDescent="0.25">
      <c r="A155" s="13">
        <v>154</v>
      </c>
      <c r="B155" s="19" t="s">
        <v>305</v>
      </c>
      <c r="C155" s="67" t="s">
        <v>304</v>
      </c>
      <c r="D155" s="66" t="s">
        <v>303</v>
      </c>
      <c r="E155" s="14">
        <v>43198</v>
      </c>
      <c r="F155" s="17" t="s">
        <v>302</v>
      </c>
    </row>
    <row r="156" spans="1:6" s="6" customFormat="1" ht="85.5" x14ac:dyDescent="0.25">
      <c r="A156" s="13">
        <v>155</v>
      </c>
      <c r="B156" s="19" t="s">
        <v>301</v>
      </c>
      <c r="C156" s="67" t="s">
        <v>298</v>
      </c>
      <c r="D156" s="66" t="s">
        <v>297</v>
      </c>
      <c r="E156" s="14">
        <v>43245</v>
      </c>
      <c r="F156" s="17" t="s">
        <v>300</v>
      </c>
    </row>
    <row r="157" spans="1:6" s="6" customFormat="1" ht="156.75" x14ac:dyDescent="0.25">
      <c r="A157" s="13">
        <v>156</v>
      </c>
      <c r="B157" s="19" t="s">
        <v>299</v>
      </c>
      <c r="C157" s="67" t="s">
        <v>298</v>
      </c>
      <c r="D157" s="66" t="s">
        <v>297</v>
      </c>
      <c r="E157" s="14">
        <v>43252</v>
      </c>
      <c r="F157" s="17" t="s">
        <v>296</v>
      </c>
    </row>
    <row r="158" spans="1:6" s="6" customFormat="1" ht="18" x14ac:dyDescent="0.25">
      <c r="A158" s="13">
        <v>157</v>
      </c>
      <c r="B158" s="19" t="s">
        <v>295</v>
      </c>
      <c r="C158" s="67" t="s">
        <v>289</v>
      </c>
      <c r="D158" s="66" t="s">
        <v>294</v>
      </c>
      <c r="E158" s="14">
        <v>43253</v>
      </c>
      <c r="F158" s="17"/>
    </row>
    <row r="159" spans="1:6" s="6" customFormat="1" ht="18" x14ac:dyDescent="0.25">
      <c r="A159" s="13">
        <v>158</v>
      </c>
      <c r="B159" s="19" t="s">
        <v>293</v>
      </c>
      <c r="C159" s="67" t="s">
        <v>292</v>
      </c>
      <c r="D159" s="66" t="s">
        <v>291</v>
      </c>
      <c r="E159" s="14">
        <v>43260</v>
      </c>
      <c r="F159" s="17"/>
    </row>
    <row r="160" spans="1:6" s="6" customFormat="1" ht="18" x14ac:dyDescent="0.25">
      <c r="A160" s="13">
        <v>159</v>
      </c>
      <c r="B160" s="19" t="s">
        <v>290</v>
      </c>
      <c r="C160" s="67" t="s">
        <v>289</v>
      </c>
      <c r="D160" s="66" t="s">
        <v>288</v>
      </c>
      <c r="E160" s="14">
        <v>43260</v>
      </c>
      <c r="F160" s="17"/>
    </row>
    <row r="161" spans="1:6" s="6" customFormat="1" ht="18" x14ac:dyDescent="0.25">
      <c r="A161" s="13">
        <v>160</v>
      </c>
      <c r="B161" s="19" t="s">
        <v>287</v>
      </c>
      <c r="C161" s="66" t="s">
        <v>286</v>
      </c>
      <c r="D161" s="66" t="s">
        <v>285</v>
      </c>
      <c r="E161" s="14">
        <v>43266</v>
      </c>
      <c r="F161" s="17"/>
    </row>
    <row r="162" spans="1:6" s="6" customFormat="1" ht="18" x14ac:dyDescent="0.25">
      <c r="A162" s="13">
        <v>161</v>
      </c>
      <c r="B162" s="19" t="s">
        <v>404</v>
      </c>
      <c r="C162" s="66" t="s">
        <v>286</v>
      </c>
      <c r="D162" s="66" t="s">
        <v>405</v>
      </c>
      <c r="E162" s="14">
        <v>43267</v>
      </c>
      <c r="F162" s="17"/>
    </row>
    <row r="163" spans="1:6" s="6" customFormat="1" ht="18" x14ac:dyDescent="0.25">
      <c r="A163" s="13">
        <v>162</v>
      </c>
      <c r="B163" s="19" t="s">
        <v>406</v>
      </c>
      <c r="C163" s="66" t="s">
        <v>286</v>
      </c>
      <c r="D163" s="66" t="s">
        <v>405</v>
      </c>
      <c r="E163" s="14">
        <v>43268</v>
      </c>
      <c r="F163" s="17"/>
    </row>
    <row r="164" spans="1:6" s="6" customFormat="1" ht="18" x14ac:dyDescent="0.25">
      <c r="A164" s="13">
        <v>163</v>
      </c>
      <c r="B164" s="19" t="s">
        <v>407</v>
      </c>
      <c r="C164" s="66" t="s">
        <v>286</v>
      </c>
      <c r="D164" s="66" t="s">
        <v>408</v>
      </c>
      <c r="E164" s="14">
        <v>43269</v>
      </c>
      <c r="F164" s="17"/>
    </row>
    <row r="165" spans="1:6" s="6" customFormat="1" ht="18" x14ac:dyDescent="0.25">
      <c r="A165" s="13">
        <v>164</v>
      </c>
      <c r="B165" s="19" t="s">
        <v>409</v>
      </c>
      <c r="C165" s="66" t="s">
        <v>304</v>
      </c>
      <c r="D165" s="66" t="s">
        <v>355</v>
      </c>
      <c r="E165" s="14">
        <v>43287</v>
      </c>
      <c r="F165" s="17"/>
    </row>
    <row r="166" spans="1:6" s="6" customFormat="1" ht="18" x14ac:dyDescent="0.25">
      <c r="A166" s="13">
        <v>165</v>
      </c>
      <c r="B166" s="19" t="s">
        <v>410</v>
      </c>
      <c r="C166" s="66" t="s">
        <v>333</v>
      </c>
      <c r="D166" s="66" t="s">
        <v>373</v>
      </c>
      <c r="E166" s="14">
        <v>43315</v>
      </c>
      <c r="F166" s="17"/>
    </row>
    <row r="167" spans="1:6" s="6" customFormat="1" ht="18" x14ac:dyDescent="0.25">
      <c r="A167" s="13">
        <v>166</v>
      </c>
      <c r="B167" s="19" t="s">
        <v>413</v>
      </c>
      <c r="C167" s="66" t="s">
        <v>333</v>
      </c>
      <c r="D167" s="66" t="s">
        <v>382</v>
      </c>
      <c r="E167" s="14">
        <v>43387</v>
      </c>
      <c r="F167" s="17"/>
    </row>
    <row r="168" spans="1:6" s="6" customFormat="1" ht="18" x14ac:dyDescent="0.25">
      <c r="A168" s="13">
        <v>167</v>
      </c>
      <c r="B168" s="19" t="s">
        <v>414</v>
      </c>
      <c r="C168" s="66" t="s">
        <v>304</v>
      </c>
      <c r="D168" s="66" t="s">
        <v>415</v>
      </c>
      <c r="E168" s="14">
        <v>43391</v>
      </c>
      <c r="F168" s="17"/>
    </row>
    <row r="169" spans="1:6" s="6" customFormat="1" ht="18" x14ac:dyDescent="0.25">
      <c r="A169" s="13">
        <v>168</v>
      </c>
      <c r="B169" s="19" t="s">
        <v>417</v>
      </c>
      <c r="C169" s="66" t="s">
        <v>418</v>
      </c>
      <c r="D169" s="66" t="s">
        <v>419</v>
      </c>
      <c r="E169" s="14">
        <v>43405</v>
      </c>
      <c r="F169" s="17"/>
    </row>
    <row r="170" spans="1:6" s="6" customFormat="1" ht="114" x14ac:dyDescent="0.25">
      <c r="A170" s="13">
        <v>169</v>
      </c>
      <c r="B170" s="19" t="s">
        <v>420</v>
      </c>
      <c r="C170" s="66" t="s">
        <v>289</v>
      </c>
      <c r="D170" s="66" t="s">
        <v>422</v>
      </c>
      <c r="E170" s="14">
        <v>43435</v>
      </c>
      <c r="F170" s="17" t="s">
        <v>424</v>
      </c>
    </row>
    <row r="171" spans="1:6" s="6" customFormat="1" ht="85.5" x14ac:dyDescent="0.25">
      <c r="A171" s="13">
        <v>170</v>
      </c>
      <c r="B171" s="19" t="s">
        <v>421</v>
      </c>
      <c r="C171" s="66" t="s">
        <v>286</v>
      </c>
      <c r="D171" s="66" t="s">
        <v>423</v>
      </c>
      <c r="E171" s="14">
        <v>43449</v>
      </c>
      <c r="F171" s="17" t="s">
        <v>425</v>
      </c>
    </row>
    <row r="172" spans="1:6" s="6" customFormat="1" ht="128.25" x14ac:dyDescent="0.25">
      <c r="A172" s="13">
        <v>171</v>
      </c>
      <c r="B172" s="19" t="s">
        <v>461</v>
      </c>
      <c r="C172" s="66" t="s">
        <v>333</v>
      </c>
      <c r="D172" s="66" t="s">
        <v>383</v>
      </c>
      <c r="E172" s="14">
        <v>43497</v>
      </c>
      <c r="F172" s="17" t="s">
        <v>462</v>
      </c>
    </row>
    <row r="173" spans="1:6" s="6" customFormat="1" ht="18" x14ac:dyDescent="0.25">
      <c r="A173" s="13"/>
      <c r="B173" s="19"/>
      <c r="C173" s="66"/>
      <c r="D173" s="66"/>
      <c r="E173" s="14"/>
      <c r="F173" s="17"/>
    </row>
    <row r="174" spans="1:6" s="6" customFormat="1" ht="18" x14ac:dyDescent="0.25">
      <c r="A174" s="13"/>
      <c r="B174" s="19"/>
      <c r="C174" s="66"/>
      <c r="D174" s="66"/>
      <c r="E174" s="14"/>
      <c r="F174" s="17"/>
    </row>
    <row r="175" spans="1:6" s="6" customFormat="1" ht="18" x14ac:dyDescent="0.25">
      <c r="A175" s="13"/>
      <c r="B175" s="19"/>
      <c r="C175" s="66"/>
      <c r="D175" s="66"/>
      <c r="E175" s="14"/>
      <c r="F175" s="17"/>
    </row>
    <row r="176" spans="1:6" s="6" customFormat="1" ht="18" x14ac:dyDescent="0.25">
      <c r="A176" s="13"/>
      <c r="B176" s="19"/>
      <c r="C176" s="66"/>
      <c r="D176" s="66"/>
      <c r="E176" s="14"/>
      <c r="F176" s="17"/>
    </row>
    <row r="177" spans="1:6" s="6" customFormat="1" ht="18" x14ac:dyDescent="0.25">
      <c r="A177" s="13"/>
      <c r="B177" s="19"/>
      <c r="C177" s="66"/>
      <c r="D177" s="66"/>
      <c r="E177" s="14"/>
      <c r="F177" s="17"/>
    </row>
    <row r="178" spans="1:6" s="6" customFormat="1" ht="18" x14ac:dyDescent="0.25">
      <c r="A178" s="13"/>
      <c r="B178" s="19"/>
      <c r="C178" s="66"/>
      <c r="D178" s="66"/>
      <c r="E178" s="14"/>
      <c r="F178" s="17"/>
    </row>
    <row r="179" spans="1:6" s="6" customFormat="1" ht="18" x14ac:dyDescent="0.25">
      <c r="A179" s="13"/>
      <c r="B179" s="19"/>
      <c r="C179" s="66"/>
      <c r="D179" s="66"/>
      <c r="E179" s="14"/>
      <c r="F179" s="17"/>
    </row>
    <row r="180" spans="1:6" s="6" customFormat="1" ht="18" x14ac:dyDescent="0.25">
      <c r="A180" s="13"/>
      <c r="B180" s="19"/>
      <c r="C180" s="66"/>
      <c r="D180" s="66"/>
      <c r="E180" s="14"/>
      <c r="F180" s="17"/>
    </row>
    <row r="181" spans="1:6" s="6" customFormat="1" ht="18" x14ac:dyDescent="0.25">
      <c r="A181" s="13"/>
      <c r="B181" s="19"/>
      <c r="C181" s="66"/>
      <c r="D181" s="66"/>
      <c r="E181" s="14"/>
      <c r="F181" s="17"/>
    </row>
    <row r="182" spans="1:6" s="6" customFormat="1" ht="18" x14ac:dyDescent="0.25">
      <c r="A182" s="13"/>
      <c r="B182" s="19"/>
      <c r="C182" s="66"/>
      <c r="D182" s="66"/>
      <c r="E182" s="14"/>
      <c r="F182" s="17"/>
    </row>
    <row r="183" spans="1:6" s="6" customFormat="1" ht="18" x14ac:dyDescent="0.25">
      <c r="A183" s="13"/>
      <c r="B183" s="19"/>
      <c r="C183" s="66"/>
      <c r="D183" s="66"/>
      <c r="E183" s="14"/>
      <c r="F183" s="17"/>
    </row>
    <row r="184" spans="1:6" s="6" customFormat="1" ht="18" x14ac:dyDescent="0.25">
      <c r="A184" s="13"/>
      <c r="B184" s="19"/>
      <c r="C184" s="66"/>
      <c r="D184" s="66"/>
      <c r="E184" s="14"/>
      <c r="F184" s="17"/>
    </row>
    <row r="185" spans="1:6" s="6" customFormat="1" ht="18" x14ac:dyDescent="0.25">
      <c r="A185" s="13"/>
      <c r="B185" s="19"/>
      <c r="C185" s="66"/>
      <c r="D185" s="66"/>
      <c r="E185" s="14"/>
      <c r="F185" s="17"/>
    </row>
    <row r="186" spans="1:6" s="6" customFormat="1" ht="18" x14ac:dyDescent="0.25">
      <c r="A186" s="13"/>
      <c r="B186" s="19"/>
      <c r="C186" s="66"/>
      <c r="D186" s="66"/>
      <c r="E186" s="14"/>
      <c r="F186" s="17"/>
    </row>
    <row r="187" spans="1:6" s="6" customFormat="1" ht="18" x14ac:dyDescent="0.25">
      <c r="A187" s="13"/>
      <c r="B187" s="19"/>
      <c r="C187" s="66"/>
      <c r="D187" s="66"/>
      <c r="E187" s="14"/>
      <c r="F187" s="17"/>
    </row>
    <row r="188" spans="1:6" s="6" customFormat="1" ht="18" x14ac:dyDescent="0.25">
      <c r="A188" s="13"/>
      <c r="B188" s="19"/>
      <c r="C188" s="66"/>
      <c r="D188" s="66"/>
      <c r="E188" s="14"/>
      <c r="F188" s="17"/>
    </row>
    <row r="189" spans="1:6" s="6" customFormat="1" ht="18" x14ac:dyDescent="0.25">
      <c r="A189" s="13"/>
      <c r="B189" s="19"/>
      <c r="C189" s="66"/>
      <c r="D189" s="66"/>
      <c r="E189" s="14"/>
      <c r="F189" s="17"/>
    </row>
    <row r="190" spans="1:6" s="6" customFormat="1" ht="18" x14ac:dyDescent="0.25">
      <c r="A190" s="13"/>
      <c r="B190" s="19"/>
      <c r="C190" s="66"/>
      <c r="D190" s="66"/>
      <c r="E190" s="14"/>
      <c r="F190" s="17"/>
    </row>
    <row r="191" spans="1:6" s="6" customFormat="1" ht="18" x14ac:dyDescent="0.25">
      <c r="A191" s="13"/>
      <c r="B191" s="19"/>
      <c r="C191" s="66"/>
      <c r="D191" s="66"/>
      <c r="E191" s="14"/>
      <c r="F191" s="17"/>
    </row>
    <row r="192" spans="1:6" s="6" customFormat="1" ht="18" x14ac:dyDescent="0.25">
      <c r="A192" s="13"/>
      <c r="B192" s="19"/>
      <c r="C192" s="66"/>
      <c r="D192" s="66"/>
      <c r="E192" s="14"/>
      <c r="F192" s="17"/>
    </row>
    <row r="193" spans="1:8" s="6" customFormat="1" ht="18" x14ac:dyDescent="0.25">
      <c r="A193" s="13"/>
      <c r="B193" s="19"/>
      <c r="C193" s="66"/>
      <c r="D193" s="66"/>
      <c r="E193" s="14"/>
      <c r="F193" s="17"/>
    </row>
    <row r="194" spans="1:8" s="6" customFormat="1" ht="18" x14ac:dyDescent="0.25">
      <c r="A194" s="13"/>
      <c r="B194" s="19"/>
      <c r="C194" s="66"/>
      <c r="D194" s="66"/>
      <c r="E194" s="14"/>
      <c r="F194" s="17"/>
    </row>
    <row r="195" spans="1:8" s="6" customFormat="1" ht="18" x14ac:dyDescent="0.25">
      <c r="A195" s="13"/>
      <c r="B195" s="19"/>
      <c r="C195" s="66"/>
      <c r="D195" s="66"/>
      <c r="E195" s="14"/>
      <c r="F195" s="17"/>
    </row>
    <row r="196" spans="1:8" s="6" customFormat="1" ht="18" x14ac:dyDescent="0.25">
      <c r="A196" s="13"/>
      <c r="B196" s="19"/>
      <c r="C196" s="66"/>
      <c r="D196" s="66"/>
      <c r="E196" s="14"/>
      <c r="F196" s="17"/>
    </row>
    <row r="197" spans="1:8" s="6" customFormat="1" ht="18" x14ac:dyDescent="0.25">
      <c r="A197" s="13"/>
      <c r="B197" s="19"/>
      <c r="C197" s="66"/>
      <c r="D197" s="66"/>
      <c r="E197" s="14"/>
      <c r="F197" s="17"/>
    </row>
    <row r="198" spans="1:8" s="6" customFormat="1" ht="18" x14ac:dyDescent="0.25">
      <c r="A198" s="13"/>
      <c r="B198" s="19"/>
      <c r="C198" s="66"/>
      <c r="D198" s="66"/>
      <c r="E198" s="14"/>
      <c r="F198" s="17"/>
    </row>
    <row r="199" spans="1:8" s="6" customFormat="1" ht="18.75" thickBot="1" x14ac:dyDescent="0.3">
      <c r="A199" s="20"/>
      <c r="B199" s="3"/>
      <c r="C199" s="65"/>
      <c r="D199" s="65"/>
      <c r="E199" s="21"/>
      <c r="F199" s="22"/>
    </row>
    <row r="200" spans="1:8" s="6" customFormat="1" ht="16.5" thickTop="1" x14ac:dyDescent="0.25">
      <c r="A200" s="23"/>
      <c r="B200" s="24"/>
      <c r="C200" s="62"/>
      <c r="D200" s="62"/>
      <c r="E200" s="25"/>
      <c r="F200" s="26"/>
    </row>
    <row r="201" spans="1:8" s="6" customFormat="1" ht="15.75" x14ac:dyDescent="0.25">
      <c r="A201" s="23"/>
      <c r="B201" s="24"/>
      <c r="C201" s="62"/>
      <c r="D201" s="62"/>
      <c r="E201" s="25"/>
      <c r="F201" s="26"/>
      <c r="H201" s="27"/>
    </row>
    <row r="202" spans="1:8" s="6" customFormat="1" ht="15.75" customHeight="1" x14ac:dyDescent="0.25">
      <c r="A202" s="23"/>
      <c r="B202" s="28"/>
      <c r="C202" s="64"/>
      <c r="D202" s="64"/>
      <c r="E202" s="28"/>
    </row>
    <row r="203" spans="1:8" s="6" customFormat="1" ht="15.75" customHeight="1" x14ac:dyDescent="0.25">
      <c r="A203" s="23"/>
      <c r="B203" s="28"/>
      <c r="C203" s="64"/>
      <c r="D203" s="64"/>
      <c r="E203" s="28"/>
      <c r="F203" s="28"/>
    </row>
    <row r="204" spans="1:8" s="6" customFormat="1" ht="15.75" customHeight="1" x14ac:dyDescent="0.25">
      <c r="A204" s="23"/>
      <c r="B204" s="28"/>
      <c r="C204" s="64"/>
      <c r="D204" s="64"/>
      <c r="E204" s="28"/>
      <c r="F204" s="28"/>
    </row>
    <row r="205" spans="1:8" s="6" customFormat="1" ht="15" customHeight="1" x14ac:dyDescent="0.25">
      <c r="A205" s="23"/>
      <c r="C205" s="63"/>
      <c r="D205" s="63"/>
      <c r="E205" s="28"/>
      <c r="F205" s="28"/>
    </row>
    <row r="206" spans="1:8" s="6" customFormat="1" ht="15" customHeight="1" x14ac:dyDescent="0.25">
      <c r="A206" s="23"/>
      <c r="B206" s="24"/>
      <c r="C206" s="62"/>
      <c r="D206" s="62"/>
      <c r="E206" s="25"/>
      <c r="F206" s="26"/>
      <c r="H206" s="27"/>
    </row>
  </sheetData>
  <sheetProtection selectLockedCells="1" selectUnlockedCells="1"/>
  <hyperlinks>
    <hyperlink ref="B2" r:id="rId1" tooltip="مدونة محمود حموده:-  شرح برنامج إكسل محاسب المبيعات" display="http://www.youtube.com/watch?v=lwB6T1sXo4o" xr:uid="{00000000-0004-0000-0200-000000000000}"/>
    <hyperlink ref="B3" r:id="rId2" tooltip="مدونة محمود حموده:-  شرح دالة الجمع الشرطي Sumif" display="http://www.youtube.com/watch?v=daSUEWg7wJ8" xr:uid="{00000000-0004-0000-0200-000001000000}"/>
    <hyperlink ref="B4" r:id="rId3" tooltip="مدونة محمود حموده:-  شرح دالة الجمع الشرطي المتعدد Sumifs" display="http://www.youtube.com/watch?v=v-_dEjWZqB0" xr:uid="{00000000-0004-0000-0200-000002000000}"/>
    <hyperlink ref="B5" r:id="rId4" tooltip="مدونة محمود حموده :-إكسل محاسب المبيعات النسخة المطورة" display="http://www.youtube.com/watch?v=9MH4ffVGX78" xr:uid="{00000000-0004-0000-0200-000003000000}"/>
    <hyperlink ref="B6" r:id="rId5" tooltip="مدونة محمود حموده :- دالة البحث الرأسي في الإكسل VlookUp" display="http://www.youtube.com/watch?v=FiQDymiaIVE" xr:uid="{00000000-0004-0000-0200-000004000000}"/>
    <hyperlink ref="B7" r:id="rId6" tooltip="مدونة محمود حموده :- شرح تصميم دورة دفترية علي الإكسل" display="http://www.youtube.com/watch?v=OVZg38o3Pg0" xr:uid="{00000000-0004-0000-0200-000005000000}"/>
    <hyperlink ref="B8" r:id="rId7" tooltip="شرح دوال إكسل لتعريف وحدتين إدخال للصنف" display="http://www.youtube.com/watch?v=t4hKX4Rl_jE" xr:uid="{00000000-0004-0000-0200-000006000000}"/>
    <hyperlink ref="B9" r:id="rId8" tooltip="مدونة محمود حموده:- كيفية تصميم شاشة رئيسية علي الإكسل" display="http://www.youtube.com/watch?v=8JNU7cWg8a4" xr:uid="{00000000-0004-0000-0200-000007000000}"/>
    <hyperlink ref="B10" r:id="rId9" tooltip="مدونة محمود حموده :- شرح دالتي MATCH &amp; INDEX" display="http://www.youtube.com/watch?v=RZA-jDQhC1A" xr:uid="{00000000-0004-0000-0200-000008000000}"/>
    <hyperlink ref="B11" r:id="rId10" tooltip="تصميم تقريرعلي الإكسل باستعلام وفقا لفترة محددة" display="http://www.youtube.com/watch?v=h1j2uiRjqAU" xr:uid="{00000000-0004-0000-0200-000009000000}"/>
    <hyperlink ref="B12" r:id="rId11" tooltip="مدونة محمود حموده :- كيفية البحث عن صورة علي الإكسل" display="http://www.youtube.com/watch?v=823G2g5dMGM" xr:uid="{00000000-0004-0000-0200-00000A000000}"/>
    <hyperlink ref="B13" r:id="rId12" tooltip="مدونة محمود حموده:الدمج والفصل والاستبدال في الإكسل" display="http://www.youtube.com/watch?v=-JIU2q3Mt1c" xr:uid="{00000000-0004-0000-0200-00000B000000}"/>
    <hyperlink ref="B14" r:id="rId13" tooltip="حسابات التصنيع والتكاليف علي الاكسل" display="http://www.youtube.com/watch?v=s37wpbr7nUk" xr:uid="{00000000-0004-0000-0200-00000C000000}"/>
    <hyperlink ref="B15" r:id="rId14" tooltip="اكسل محاسب المبيعات .. حل مشكلة عملية" display="http://www.youtube.com/watch?v=sjIcL9FIK0c" xr:uid="{00000000-0004-0000-0200-00000D000000}"/>
    <hyperlink ref="B16" r:id="rId15" tooltip="AND - OR  مدونة محمود حموده: شرح دالتي" display="http://www.youtube.com/watch?v=77nwWLY-md4" xr:uid="{00000000-0004-0000-0200-00000E000000}"/>
    <hyperlink ref="B17" r:id="rId16" tooltip="مدونة محمود حموده : شرح تصميم يومية مخازن علي الاكسل" display="http://www.youtube.com/watch?v=Jff36C3iSbI" xr:uid="{00000000-0004-0000-0200-00000F000000}"/>
    <hyperlink ref="B18" r:id="rId17" tooltip="مدونة محمود حموده" display="http://www.youtube.com/watch?v=o1guAoBslxc" xr:uid="{00000000-0004-0000-0200-000010000000}"/>
    <hyperlink ref="B19" r:id="rId18" tooltip="مدونة محمود حموده :شرح تصميم كشف حساب علي الاكسل" display="http://www.youtube.com/watch?v=F37FN1jaE30" xr:uid="{00000000-0004-0000-0200-000011000000}"/>
    <hyperlink ref="B20" r:id="rId19" tooltip="مدونة محمود حموده:- حالة عملية للتنسيق الشرطي" display="http://www.youtube.com/watch?v=0FOR8REXevM" xr:uid="{00000000-0004-0000-0200-000012000000}"/>
    <hyperlink ref="B21" r:id="rId20" tooltip="حالة عملية لتنفيذ دالة الشرط IFفي تحديد نسب الخصم" display="http://www.youtube.com/watch?v=ICzyZLZjEYU" xr:uid="{00000000-0004-0000-0200-000013000000}"/>
    <hyperlink ref="B22" r:id="rId21" tooltip="مدونة محمود حموده:- حالة عملية للاحصاء الشرطي في الاكسل" display="http://www.youtube.com/watch?v=JyNdhQkyoe4" xr:uid="{00000000-0004-0000-0200-000014000000}"/>
    <hyperlink ref="B23" r:id="rId22" tooltip="مدونة محمود حموده:-تجهيز قائمة منسدلة بين اكثر من شيت" display="http://www.youtube.com/watch?v=vAoQoXwBUEM" xr:uid="{00000000-0004-0000-0200-000015000000}"/>
    <hyperlink ref="B24" r:id="rId23" tooltip="شروحات مدونة محمود حموده تحليل اهم البرامج المحاسبية" display="http://www.youtube.com/watch?v=Ir3Xy2LIK4U" xr:uid="{00000000-0004-0000-0200-000016000000}"/>
    <hyperlink ref="B25" r:id="rId24" tooltip="مدونة محمود حموده :- شرح كيفية التشفير في الاكسل" display="http://www.youtube.com/watch?v=RhFGQzvp6Ms" xr:uid="{00000000-0004-0000-0200-000017000000}"/>
    <hyperlink ref="B26" r:id="rId25" tooltip="مدونة محمود حموده:- ادارة البيانات في الاكسل 1" display="http://www.youtube.com/watch?v=cXOH4q6mzuw" xr:uid="{00000000-0004-0000-0200-000018000000}"/>
    <hyperlink ref="B27" r:id="rId26" tooltip="مدونة محمود حموده :- إدارة البيانات في الإكسل&quot;2&quot;ـ الفلتر" display="http://www.youtube.com/watch?v=I0wiR50CJrE" xr:uid="{00000000-0004-0000-0200-000019000000}"/>
    <hyperlink ref="B28" r:id="rId27" tooltip="مدونة محمود حموده :- إدارة البيانات في الإكسل&quot;3&quot;ـ الفرز" display="http://www.youtube.com/watch?v=lFFC6vvX3Rc" xr:uid="{00000000-0004-0000-0200-00001A000000}"/>
    <hyperlink ref="B29" r:id="rId28" tooltip="كيفية البحث عن الفواتير المفقودة في سيريال مكتمل" display="http://www.youtube.com/watch?v=DdetYYQKrog" xr:uid="{00000000-0004-0000-0200-00001B000000}"/>
    <hyperlink ref="B30" r:id="rId29" tooltip="مدونة محمود حموده:- اساسيات الاكسل 1" display="http://www.youtube.com/watch?v=AechB-neLeQ" xr:uid="{00000000-0004-0000-0200-00001C000000}"/>
    <hyperlink ref="B31" r:id="rId30" tooltip="مدونة محمود حموده:حالة عملية لترحيل البيانات وفقا لشرط" display="http://www.youtube.com/watch?v=myE1c4QZClo" xr:uid="{00000000-0004-0000-0200-00001D000000}"/>
    <hyperlink ref="B32" r:id="rId31" tooltip="حالة عملية لترحيل البيانات وفقا لشرط 2" display="http://www.youtube.com/watch?v=wHvd8bDTXaA" xr:uid="{00000000-0004-0000-0200-00001E000000}"/>
    <hyperlink ref="B33" r:id="rId32" tooltip="حالة عملية لترحيل البيانات وفقا لشرط 3" display="http://www.youtube.com/watch?v=9baAzDhXok0" xr:uid="{00000000-0004-0000-0200-00001F000000}"/>
    <hyperlink ref="B34" r:id="rId33" tooltip="مدونة محمود حموده: مراجعة تغير اسعار الاصناف" display="http://www.youtube.com/watch?v=aHvubDKYYyc" xr:uid="{00000000-0004-0000-0200-000020000000}"/>
    <hyperlink ref="B35" r:id="rId34" tooltip="مدونة محمود حموده :- دالة التفقيط في الاكسل" display="http://www.youtube.com/watch?v=ygoqUraXFAk" xr:uid="{00000000-0004-0000-0200-000021000000}"/>
    <hyperlink ref="B36" r:id="rId35" tooltip="مدونة محمود حموده: ترحيل البيانات غير المتكررة تلقائيا" display="http://www.youtube.com/watch?v=oetmB54eY8Y" xr:uid="{00000000-0004-0000-0200-000022000000}"/>
    <hyperlink ref="B37" r:id="rId36" tooltip="محمد جود الله : مراجعة تغير اسعار الاصناف 2" display="http://www.youtube.com/watch?v=IBOvkyRb96s" xr:uid="{00000000-0004-0000-0200-000023000000}"/>
    <hyperlink ref="B38" r:id="rId37" tooltip="مدونة محمود حموده:عمل ارتباط تشعبي بطريقة متقدمة" display="http://www.youtube.com/watch?v=FZ9dSL4Xrr4" xr:uid="{00000000-0004-0000-0200-000024000000}"/>
    <hyperlink ref="B39" r:id="rId38" tooltip="مدونة محمود حموده :- تعلم مهارات الطباعة في الاكسل" display="http://www.youtube.com/watch?v=xeblgf7DAVk" xr:uid="{00000000-0004-0000-0200-000025000000}"/>
    <hyperlink ref="B40" r:id="rId39" tooltip="مدونة محمود حموده كيفية حفظ الماكرو علي اكسل 2007" display="http://www.youtube.com/watch?v=RLaZqxOQt2s" xr:uid="{00000000-0004-0000-0200-000026000000}"/>
    <hyperlink ref="B41" r:id="rId40" tooltip="كيفية تصميم التقاير لاستخلاص المعلومات من بيانات في الاكسل" display="http://www.youtube.com/watch?v=loxWCJIx8Xc" xr:uid="{00000000-0004-0000-0200-000027000000}"/>
    <hyperlink ref="B42" r:id="rId41" tooltip="مدونة محمود حموده:- مراجعة حركة الاصناف بالمخازن &quot;كرت الصنف&quot;ـ" display="http://www.youtube.com/watch?v=ArIEzDgyK9A" xr:uid="{00000000-0004-0000-0200-000028000000}"/>
    <hyperlink ref="B43" r:id="rId42" tooltip="مدونة محمود حموده:تصميم كشف حساب متقدم علي الاكسل" display="http://www.youtube.com/watch?v=a_ALUESbJjI" xr:uid="{00000000-0004-0000-0200-000029000000}"/>
    <hyperlink ref="B44" r:id="rId43" tooltip="إكسل :- استخدام قاعدة الشرط في تقسيم الشرائح" display="http://www.youtube.com/watch?v=YOZA1tMVg9s" xr:uid="{00000000-0004-0000-0200-00002A000000}"/>
    <hyperlink ref="B45" r:id="rId44" tooltip="وورد :- كيفية تنسيق المخاطبات الرسمية علي برنامج الوورد" display="http://www.youtube.com/watch?v=bk6GgA_rMZw" xr:uid="{00000000-0004-0000-0200-00002B000000}"/>
    <hyperlink ref="B46" r:id="rId45" tooltip="مدونة محمود حموده : حالة عملية : -تحديد البيانات المكررة واستخلاصها" display="http://www.youtube.com/watch?v=fEOQrc5NZSI" xr:uid="{00000000-0004-0000-0200-00002C000000}"/>
    <hyperlink ref="B47" r:id="rId46" tooltip="كيفية عرض القوائم المالية في البرامج المحاسبية والتطبيق علي الإكسل" display="http://www.youtube.com/watch?v=RrWFpi0qYbs" xr:uid="{00000000-0004-0000-0200-00002D000000}"/>
    <hyperlink ref="B48" r:id="rId47" tooltip="كيفية كتابة الارقام والتقارير المالية علي برنامج الورد" display="http://www.youtube.com/watch?v=pJT0p7KpFwU" xr:uid="{00000000-0004-0000-0200-00002E000000}"/>
    <hyperlink ref="B49" r:id="rId48" tooltip="مدونة محمود حموده :- ترحيل بيانات دفتر اليومية الي كشوف الحساب علي الاكسل" display="http://www.youtube.com/watch?v=1haL1acPvfo" xr:uid="{00000000-0004-0000-0200-00002F000000}"/>
    <hyperlink ref="B52" r:id="rId49" tooltip="مدونة محمود حموده :- معادلة حساب الضريبة علي الاكسل وفقا للقانون 11 لسنة 2013" display="http://www.youtube.com/watch?v=ddp-K9nt0OM" xr:uid="{00000000-0004-0000-0200-000030000000}"/>
    <hyperlink ref="B53" r:id="rId50" tooltip="مدونة محمود حموده : حالة عملية لإستقصاء اخر سعر شراء" display="http://www.youtube.com/watch?v=ZXBPJlIwoZA" xr:uid="{00000000-0004-0000-0200-000031000000}"/>
    <hyperlink ref="B54" r:id="rId51" tooltip="مقدمة دروسة مدونة محمود حموده الجديدة" display="http://www.youtube.com/watch?v=j7KN13PlAv0" xr:uid="{00000000-0004-0000-0200-000032000000}"/>
    <hyperlink ref="B56" r:id="rId52" tooltip="مدونة محمود حموده: ترقيم دفاتر الايصالات والفواتير تلقائيا في الاكسل" display="http://www.youtube.com/watch?v=377VSEsHTZA" xr:uid="{00000000-0004-0000-0200-000033000000}"/>
    <hyperlink ref="B57" r:id="rId53" tooltip="القائمة المنسدلة في الاكسل بين اكثر من شيت وبشكل مطاطي للصفوف وللاعمدة" display="http://www.youtube.com/watch?v=VERzeIR6eyI" xr:uid="{00000000-0004-0000-0200-000034000000}"/>
    <hyperlink ref="B62" r:id="rId54" tooltip="شرح برنامج اكسل محاسب الاستيراد واهم مستندات الرسائل الاستيرادية والجمارك" display="http://www.youtube.com/watch?v=UrKZmyiUvFI" xr:uid="{00000000-0004-0000-0200-000035000000}"/>
    <hyperlink ref="B63" r:id="rId55" tooltip="شرح برنامج إكسل محاسب الاستيراد برنامج لحساب التكاليف الاستيرادية" display="http://www.youtube.com/watch?v=XiR7r1-dzio" xr:uid="{00000000-0004-0000-0200-000036000000}"/>
    <hyperlink ref="B65" r:id="rId56" tooltip="تصميم قائمة منسدلة ديناميكية في الاكسل تستجيب بتغيير بيانات قائمتها المسندلة وفقا لمحتوي خلية معينة" display="http://www.youtube.com/watch?v=WDKSsRvE6gE" xr:uid="{00000000-0004-0000-0200-000037000000}"/>
    <hyperlink ref="B67" r:id="rId57" tooltip="Design errors in Excel sheets 1 _1 (أخطاء التصميم في الإكسل (المعادلات وصياغتها" display="http://www.youtube.com/watch?v=_-PB5RGhdQI" xr:uid="{00000000-0004-0000-0200-000038000000}"/>
    <hyperlink ref="B68" r:id="rId58" tooltip="جرد المخازن في الاكسل معالجة تعدد وحدات إدخال وتعبئة الأصناف" display="http://www.youtube.com/watch?v=IPLKBSZ-gR0" xr:uid="{00000000-0004-0000-0200-000039000000}"/>
    <hyperlink ref="B69" r:id="rId59" tooltip="Design errors in Excel sheets 2 _ 2 (أخطاء التصميم في الإكسل (اخطاء الحفظ" display="http://www.youtube.com/watch?v=q0WRmgY2I-8" xr:uid="{00000000-0004-0000-0200-00003A000000}"/>
    <hyperlink ref="B70" r:id="rId60" tooltip="Design errors in Excel sheets 3 _3 (أخطاء التصميم في الإكسل (مشكلات الوزن" display="http://www.youtube.com/watch?v=xFMCEsp0uUk" xr:uid="{00000000-0004-0000-0200-00003B000000}"/>
    <hyperlink ref="B71" r:id="rId61" tooltip="تحويل قيود اليومية الفرنسية الي يومية امريكية .. شقلبة البيانات افقيا وراسيا في الاكسل" display="http://www.youtube.com/watch?v=vxE3o19FSUk" xr:uid="{00000000-0004-0000-0200-00003C000000}"/>
    <hyperlink ref="B72" r:id="rId62" tooltip="تعدد السياسات السعرية : جمع قيم الفواتير وفقا لبحث دالة الشرط عن الأسعار SUMPRODUCT &amp;IF" display="http://www.youtube.com/watch?v=_sU3PSxSC5g" xr:uid="{00000000-0004-0000-0200-00003D000000}"/>
    <hyperlink ref="B73" r:id="rId63" tooltip="طريقة للاحصاء في الاكسل بناء علي شرط بدون استخدام دالة COUNTIF" display="http://www.youtube.com/watch?v=kDMNEhl_Rbc" xr:uid="{00000000-0004-0000-0200-00003E000000}"/>
    <hyperlink ref="B74" r:id="rId64" tooltip="كيفية اظهار كافة النتائج المطابقة للبحث في قائمة منسدلة وليس اول قيمة مطابقة فقط Excel Vlookup" display="http://www.youtube.com/watch?v=rm-1_MdUcqM" xr:uid="{00000000-0004-0000-0200-00003F000000}"/>
    <hyperlink ref="B76" r:id="rId65" tooltip="الاستكمال التلقائي للقائمة المنسدلة في الاكسل تصميم قائمة منسدلة تفرزمحتواها وفقا لحروف الخلية" display="http://www.youtube.com/watch?v=E4SNRdQIUQc" xr:uid="{00000000-0004-0000-0200-000040000000}"/>
    <hyperlink ref="B77" r:id="rId66" tooltip="تصميم قائمة منسدلة لا تقبل سوي البيانات الرقمية ولا تقبل التكرار في الإكسل" display="http://www.youtube.com/watch?v=hck0odQBwuM" xr:uid="{00000000-0004-0000-0200-000041000000}"/>
    <hyperlink ref="B78" r:id="rId67" tooltip="التنبية علي مواعيد استحقاق الشيكات أو بلوغ حد الطلب للمخازن بالتنسيق الشرطي في الإكسل" display="http://www.youtube.com/watch?v=pqSV2XITbew" xr:uid="{00000000-0004-0000-0200-000042000000}"/>
    <hyperlink ref="B79" r:id="rId68" tooltip="استدعاء أخر قيمة في الصف أو العمود بدوال الاكسل" display="http://www.youtube.com/watch?v=9bAM21FXbH4" xr:uid="{00000000-0004-0000-0200-000043000000}"/>
    <hyperlink ref="B80" r:id="rId69" tooltip="استخلاص بيانات محددة من الجمل بواسطة الدوال في الاكسل" display="http://www.youtube.com/watch?v=FVK8aAhitMI" xr:uid="{00000000-0004-0000-0200-000044000000}"/>
    <hyperlink ref="B81" r:id="rId70" tooltip="تصميم كشف حساب في الأكسل بمحددات متعددة وصياغة متقدمة لشرط التاريخ" display="http://www.youtube.com/watch?v=hYA6LZltl90" xr:uid="{00000000-0004-0000-0200-000045000000}"/>
    <hyperlink ref="B82" r:id="rId71" tooltip="حالة عملية لكيفية صياغة المعادلات متعددة الشروط في الاكسل" display="http://www.youtube.com/watch?v=cf1YgC8WS1U" xr:uid="{00000000-0004-0000-0200-000046000000}"/>
    <hyperlink ref="B83" r:id="rId72" tooltip="كيفية عرض ارقام المستندات في خانة البيان في تقارير الاكسل" display="http://www.youtube.com/watch?v=-pedCbI5Wdk" xr:uid="{00000000-0004-0000-0200-000047000000}"/>
    <hyperlink ref="B84" r:id="rId73" tooltip="المحاسبين تحت التمرين .. مآساة الإستغلال الحقير .. في ظل غياب العدل" display="https://www.youtube.com/watch?v=hMcZTpTDV1c" xr:uid="{00000000-0004-0000-0200-000048000000}"/>
    <hyperlink ref="B85" r:id="rId74" tooltip="شرح تصميم دورة دفترية الكترونية لحسابات لشركة تجارية" display="https://www.youtube.com/watch?v=HJN_W427buA" xr:uid="{00000000-0004-0000-0200-000049000000}"/>
    <hyperlink ref="B86" r:id="rId75" tooltip="البحث عن أقرب قيمة مطابقة ( أكبر أو أقل وفقا لشرطك) مفيدة في محاسبة التكاليف والمحاسبة الإدارية" display="https://www.youtube.com/watch?v=R8e4epFO5yc" xr:uid="{00000000-0004-0000-0200-00004A000000}"/>
    <hyperlink ref="B88" r:id="rId76" tooltip="التفكير العكسي في الإكسل - كيفية حساب اصل المبلغ بمعلومية الصافي" display="https://www.youtube.com/watch?v=M1vSWEMbYCw" xr:uid="{00000000-0004-0000-0200-00004B000000}"/>
    <hyperlink ref="B89" r:id="rId77" tooltip="مراجعة اهلاك الاصول الثابتة - شيت اكسل سجل الاصول الثابتة - Fixed Assets Register" display="https://www.youtube.com/watch?v=60MZsrUzMk8" xr:uid="{00000000-0004-0000-0200-00004C000000}"/>
    <hyperlink ref="B90" r:id="rId78" tooltip="معالجة مشكلة تصدير البيانات الرقمية كنصوص في الاكسل" display="https://www.youtube.com/watch?v=4Ir6Gc8ofiU" xr:uid="{00000000-0004-0000-0200-00004D000000}"/>
    <hyperlink ref="B91" r:id="rId79" tooltip="إدارة البيانات 4 :- نسخ بيانات لنطاق محدد في الفلتر في الإكسل" display="https://www.youtube.com/watch?v=nAkqDPaoBU8" xr:uid="{00000000-0004-0000-0200-00004E000000}"/>
    <hyperlink ref="B92" r:id="rId80" tooltip="عرض التقارير المالية باستخدام تقنية البيفوت تيبل PivotTable" display="https://www.youtube.com/watch?v=ZvKQGPNQw4U" xr:uid="{00000000-0004-0000-0200-00004F000000}"/>
    <hyperlink ref="B93" r:id="rId81" display="https://www.youtube.com/watch?v=T9-aZXSIwiM" xr:uid="{00000000-0004-0000-0200-000050000000}"/>
    <hyperlink ref="B94" r:id="rId82" tooltip="Convert &amp; Manage PDF into  Excel (2-2) بواسطة الاكسل PDF إدارة بيانات ملفات الـ" display="https://www.youtube.com/watch?v=pBo6fwIvwnk" xr:uid="{00000000-0004-0000-0200-000051000000}"/>
    <hyperlink ref="B95" r:id="rId83" tooltip="شرح معايير المراجعة المصرية - حضور جرد المخزون" display="https://www.youtube.com/watch?v=IjJ2C_AjK64" xr:uid="{00000000-0004-0000-0200-000052000000}"/>
    <hyperlink ref="B96" r:id="rId84" display="https://www.youtube.com/watch?v=qOg4A3PukC4" xr:uid="{00000000-0004-0000-0200-000053000000}"/>
    <hyperlink ref="B97" r:id="rId85" tooltip="اعداد القوائم الختامية ومراجعتها بالاكسل - ملف المراجعة الإلكتروني 2 - Excel Audit" xr:uid="{00000000-0004-0000-0200-000054000000}"/>
    <hyperlink ref="B98" r:id="rId86" tooltip="صياغة المعادلات وفقا لاسم الشيت في الإكسل - جمع بيانات محددة من أكثر من شيت " xr:uid="{00000000-0004-0000-0200-000055000000}"/>
    <hyperlink ref="B100" r:id="rId87" tooltip="مراجعة حسابات مصر - راتب مأمور الضرائب" xr:uid="{00000000-0004-0000-0200-000056000000}"/>
    <hyperlink ref="B99" r:id="rId88" tooltip="التدفقات النقدية والموازنات التخطيطية - تحويل المدخلات متعددة الوحدات فتريا أو كميا  في الإكسل" xr:uid="{00000000-0004-0000-0200-000057000000}"/>
    <hyperlink ref="B101" r:id="rId89" tooltip="الاكسل المحاسبي - كيفية صياغة المعادلات في الإكسل لتصميم التقارير والنظم وتدقيقها" xr:uid="{00000000-0004-0000-0200-000058000000}"/>
    <hyperlink ref="B102" r:id="rId90" tooltip="إعداد التحليلات الشهرية لأغراض الفحص الضريبي - تجميع البيانات من أكثر من شيت" xr:uid="{00000000-0004-0000-0200-000059000000}"/>
    <hyperlink ref="B105" r:id="rId91" tooltip="إعداد تقرير بتوزيع عناصر التكاليف علي مراكز التكلفة" xr:uid="{00000000-0004-0000-0200-00005A000000}"/>
    <hyperlink ref="B104" r:id="rId92" tooltip="شرح معايير المحاسبة المصرية بالحالات العملية  : تكلفة الاقتراض" display="https://www.youtube.com/watch?v=PP8U-083eKA" xr:uid="{00000000-0004-0000-0200-00005B000000}"/>
    <hyperlink ref="B103" r:id="rId93" tooltip="استبعاد المسافات من الأرقام في الإكسل - تجهيز البيانات المستخرجة من البرامج المحاسبية" display="https://www.youtube.com/watch?v=HUyoZ998S-s" xr:uid="{00000000-0004-0000-0200-00005C000000}"/>
    <hyperlink ref="B106" r:id="rId94" tooltip="دليل الحسابات ( شجرة الحسابات ) شرح المفهوم والتصميم والتطبيق عليه" display="https://www.youtube.com/watch?v=gECzKCsJLAw" xr:uid="{00000000-0004-0000-0200-00005D000000}"/>
    <hyperlink ref="B107" r:id="rId95" tooltip="شرح معايير المحاسبة  - المعالجة المحاسبية للمخزون" display="https://www.youtube.com/watch?v=Oz8EmlzNHgM" xr:uid="{00000000-0004-0000-0200-00005E000000}"/>
    <hyperlink ref="B108" r:id="rId96" tooltip="جودة أعمال مراقبي الحسابات - شرح معايير المراجعة المصرية  - منهج المراجعة" display="https://www.youtube.com/watch?v=E2MLxB5eeHI" xr:uid="{00000000-0004-0000-0200-00005F000000}"/>
    <hyperlink ref="B110" r:id="rId97" tooltip="مراجعة القوائم المالية بالاكسل - تصميم خطة المراجعة - تصميم نظم رقابة الجودة بمكاتب المراجعة" display="https://www.youtube.com/watch?v=XMEetMeOO8A" xr:uid="{00000000-0004-0000-0200-000060000000}"/>
    <hyperlink ref="B111" r:id="rId98" display="https://www.youtube.com/watch?v=-Q3OFcyxdyA" xr:uid="{00000000-0004-0000-0200-000061000000}"/>
    <hyperlink ref="B112" r:id="rId99" tooltip="شرح حسابات التكاليف الصناعية ومراقبة الانتاج تحت التشغيل وتطبيقها علي الاكسل" display="https://www.youtube.com/watch?v=uDiPkS2LmOg" xr:uid="{00000000-0004-0000-0200-000062000000}"/>
    <hyperlink ref="B113" r:id="rId100" tooltip="شرح دالة IF - استخدام دالة الشرط بدون حد أقصي لقواعد الشرط" display="https://www.youtube.com/watch?v=Gvwx_W43LBE" xr:uid="{00000000-0004-0000-0200-000063000000}"/>
    <hyperlink ref="B114" r:id="rId101" display="https://www.youtube.com/watch?v=QUdvN47O-fQ" xr:uid="{00000000-0004-0000-0200-000064000000}"/>
    <hyperlink ref="B119" r:id="rId102" tooltip="الأهمية النسبية  | التطبيق العملي وشرح مفهوم   |  Materiality" display="https://www.youtube.com/watch?v=NCbMkJDHqn8" xr:uid="{00000000-0004-0000-0200-000065000000}"/>
    <hyperlink ref="B118" r:id="rId103" tooltip="مدونة محمود حموده  |  دليل شروحات مدونة محمود حموده" display="https://www.youtube.com/watch?v=0UboappqSzI" xr:uid="{00000000-0004-0000-0200-000066000000}"/>
    <hyperlink ref="B120" r:id="rId104" tooltip="مطلوبات مراجعة القوائم المالية | قراءة وتحليل القوائم المالية | Audit Requirements" display="https://www.youtube.com/watch?v=RWm30u0YwHg" xr:uid="{00000000-0004-0000-0200-000067000000}"/>
    <hyperlink ref="B122" r:id="rId105" tooltip="تصميم واجهة مستخدم ديناميكية | تفعيل فكرة القائمة المنسدلة | " display="تصميم واجهة مستخدم ديناميكية | تفعيل فكرة القائمة المنسدلة | User Interface Excel" xr:uid="{00000000-0004-0000-0200-000068000000}"/>
    <hyperlink ref="B121" r:id="rId106" tooltip="تصميم واجهة مستخدم ديناميكية | تفعيل فكرة القائمة المنسدلة | " xr:uid="{00000000-0004-0000-0200-000069000000}"/>
    <hyperlink ref="B123" r:id="rId107" xr:uid="{00000000-0004-0000-0200-00006A000000}"/>
    <hyperlink ref="B124" r:id="rId108" tooltip="الموازنات | الموزانة العامة للدولة | الدين العام |  عجز الموزانة | الضرائب" xr:uid="{00000000-0004-0000-0200-00006B000000}"/>
    <hyperlink ref="B125" r:id="rId109" tooltip="شرح معايير المحاسبة المصرية | الاستثمارات في شركات شقيقة | معيار رقم 18 |  Investments in associates" display="https://www.youtube.com/watch?v=5asYOB4hgWg" xr:uid="{00000000-0004-0000-0200-00006C000000}"/>
    <hyperlink ref="B126" r:id="rId110" tooltip="شرح معادلات الإكسل  |شرح دالة  Address Function |   شرح دوال البحث في الإكسل  | Excel functions" display="https://www.youtube.com/watch?v=7x_lfEYzNHg" xr:uid="{00000000-0004-0000-0200-00006D000000}"/>
    <hyperlink ref="B127" r:id="rId111" tooltip="شرح معادلات الإكسل  |شرح دالة   AREAS Function |   شرح دوال البحث في الإكسل  | Excel functions" display="https://www.youtube.com/watch?v=OF7tafhdgGk" xr:uid="{00000000-0004-0000-0200-00006E000000}"/>
    <hyperlink ref="B128" r:id="rId112" tooltip="شرح معادلات الإكسل  |شرح دالة   CHOOSE Function |   شرح دوال البحث في الإكسل  | Excel functions" display="https://www.youtube.com/watch?v=eKdS5Q5JLAc" xr:uid="{00000000-0004-0000-0200-00006F000000}"/>
    <hyperlink ref="B129" r:id="rId113" tooltip="شرح معادلات الإكسل  |شرح دالة   COLUMN Function |   شرح دوال البحث في الإكسل  | Excel functions" display="https://www.youtube.com/watch?v=N7RiRt3YDWk" xr:uid="{00000000-0004-0000-0200-000070000000}"/>
    <hyperlink ref="B130" r:id="rId114" tooltip="شرح معادلات الإكسل  | شرح دالة   COLUMNS Function |   شرح دوال البحث في الإكسل  | Excel functions" display="https://www.youtube.com/watch?v=UD9nMlHn_Ao" xr:uid="{00000000-0004-0000-0200-000071000000}"/>
    <hyperlink ref="B131" r:id="rId115" tooltip="شرح معادلات الإكسل | شرح دالة  FORMULATEXT |   شرح دوال البحث في الإكسل | Excel functions" display="https://www.youtube.com/watch?v=ncpgd6Wiu8Q" xr:uid="{00000000-0004-0000-0200-000072000000}"/>
    <hyperlink ref="B132" r:id="rId116" tooltip="شرح معادلات الإكسل | شرح دالة  HLOOKUP |   شرح دوال البحث في الإكسل | Excel functions" display="https://www.youtube.com/watch?v=imcLFM6nmp4" xr:uid="{00000000-0004-0000-0200-000073000000}"/>
    <hyperlink ref="B133" r:id="rId117" tooltip="حساب الضريبة علي المرتبات | تسوية كسب العمل | حساب الراتب الاجمالي بمعلومية الصافي" display="https://www.youtube.com/watch?v=HvyEFe64oik" xr:uid="{00000000-0004-0000-0200-000074000000}"/>
    <hyperlink ref="B134" r:id="rId118" tooltip="اضحك مع   | خدمة عملاء فودافون  |  ممكن تقف في مكان فيه شبكة !!!!  | أختي عندها شبكة وأنا معنديش ^_^" display="https://www.youtube.com/watch?v=ByeexhowKjs" xr:uid="{00000000-0004-0000-0200-000075000000}"/>
    <hyperlink ref="B136" r:id="rId119" tooltip="إستخراج بيانات آخر حركة محاسبية (فاتورة – إذن) | إجراءات القطع في المراجعة | آخر حركة للمخازن " xr:uid="{00000000-0004-0000-0200-000076000000}"/>
    <hyperlink ref="B137" r:id="rId120" tooltip="شرح معايير المحاسبة | السياسات المحاسبية | التقديرات | الأثر رجعي" display="https://www.youtube.com/watch?v=_bk6OACHOmo" xr:uid="{00000000-0004-0000-0200-000077000000}"/>
    <hyperlink ref="B138" r:id="rId121" tooltip="شرح إعداد قائمة التدفقات النقدية | ورقة عمل إعداد قائمة التدفقات النقدية" display="https://www.youtube.com/watch?v=aEaOAawoLGc" xr:uid="{00000000-0004-0000-0200-000078000000}"/>
    <hyperlink ref="B139" r:id="rId122" tooltip="شرح قائمة التدفقات النقدية | شرح القيد المحاسبي  |  ورقة عمل التدفقات النقدية" display="https://www.youtube.com/watch?v=v9tW7GOIIBA" xr:uid="{00000000-0004-0000-0200-000079000000}"/>
    <hyperlink ref="B140" r:id="rId123" tooltip="تحليل قائمة التدفقات النقدية لشركة طلعت مصطفي جروب القابضة المجمعة | ورقة عمل التدفقات النقدية" display="https://www.youtube.com/watch?v=2i0xaoIRqWY" xr:uid="{00000000-0004-0000-0200-00007A000000}"/>
    <hyperlink ref="B141" r:id="rId124" tooltip="التكلفة المستهلكة | معدل الفائدة الفعلي | الأصول المالية | Effective Interest Rate" display="https://www.youtube.com/watch?v=DyKpW7TPCfY" xr:uid="{00000000-0004-0000-0200-00007B000000}"/>
    <hyperlink ref="B142" r:id="rId125" tooltip="الأدوات المالية | الاعتراف والقياس | الاصول المالية" display="https://www.youtube.com/watch?v=1UTg_kvZw8c" xr:uid="{00000000-0004-0000-0200-00007C000000}"/>
    <hyperlink ref="B143" r:id="rId126" tooltip="ورقة عمل | معدل الفائدة الفعلي | الأصول المالية | Effective Interest Rate" display="https://www.youtube.com/watch?v=BI02-5nKLsI" xr:uid="{00000000-0004-0000-0200-00007D000000}"/>
    <hyperlink ref="B147" r:id="rId127" tooltip="إجراءات المراجعة التحليلية | التحقق من ربط المخازن بالفواتير" display="https://www.youtube.com/watch?v=brmkFU7WcVI" xr:uid="{00000000-0004-0000-0200-00007E000000}"/>
    <hyperlink ref="B148" r:id="rId128" tooltip="إجراءات المراجعة التحليلية | التحقق من أعمار الديون" display="https://www.youtube.com/watch?v=I_i2FbIsJBo" xr:uid="{00000000-0004-0000-0200-00007F000000}"/>
    <hyperlink ref="B145" r:id="rId129" tooltip="إجراءات المراجعة التحليلية | التحقق من عدم تكرار الفواتير" display="https://www.youtube.com/watch?v=ilbEjYUTS-4" xr:uid="{00000000-0004-0000-0200-000080000000}"/>
    <hyperlink ref="B146" r:id="rId130" tooltip="إجراءات المراجعة التحليلية | التحقق من تسلسل الفواتير تاريخيا" display="https://www.youtube.com/watch?v=zWPGrPdYJ0Y" xr:uid="{00000000-0004-0000-0200-000081000000}"/>
    <hyperlink ref="B1" r:id="rId131" tooltip="مشاهدة القناة علي اليوتيوب" xr:uid="{00000000-0004-0000-0200-000082000000}"/>
    <hyperlink ref="B149" r:id="rId132" tooltip="تصميم استقصاء / استبيان الرسائل البحثية علي برنامج الورد  |  Design Survey  With Word" display="https://www.youtube.com/watch?v=rJew8hT7V_4" xr:uid="{00000000-0004-0000-0200-000083000000}"/>
    <hyperlink ref="B150" r:id="rId133" tooltip="تصميم استقصاء / استبيان الرسائل البحثية علي جوجل فورم  |  Design Survey  With Googles Form" display="https://www.youtube.com/watch?v=Qb20XgBvg9A" xr:uid="{00000000-0004-0000-0200-000084000000}"/>
    <hyperlink ref="B151" r:id="rId134" tooltip="شرح برنامج المراجعة  CaseWare  -  تمهيد | التطبيق العملي لمعايير المراجعة" display="https://www.youtube.com/watch?v=XmpKoIVDKjI" xr:uid="{00000000-0004-0000-0200-000085000000}"/>
    <hyperlink ref="B152" r:id="rId135" tooltip="محاضرات المراجعة الداخلية | عمرو كمبال" display="https://www.youtube.com/watch?v=Wdv17gcQTkg" xr:uid="{00000000-0004-0000-0200-000086000000}"/>
    <hyperlink ref="B170" r:id="rId136" display="https://studio.youtube.com/video/JkNPUqpTFVo/edit" xr:uid="{E5070409-162C-47AC-9C5A-C4F9C73B1864}"/>
    <hyperlink ref="B171" r:id="rId137" display="https://studio.youtube.com/video/u-zAZQU1u8k/edit" xr:uid="{3F83FBDB-3D37-437B-993D-39E8CF1B3F87}"/>
  </hyperlinks>
  <pageMargins left="0.7" right="0.7" top="0.75" bottom="0.75" header="0.3" footer="0.3"/>
  <pageSetup paperSize="9" orientation="portrait" horizontalDpi="300" r:id="rId138"/>
  <drawing r:id="rId1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one product</vt:lpstr>
      <vt:lpstr>multiple products</vt:lpstr>
      <vt:lpstr>Blogger</vt:lpstr>
      <vt:lpstr>PivoteReport</vt:lpstr>
      <vt:lpstr>DB</vt:lpstr>
      <vt:lpstr>'multiple products'!ilosc</vt:lpstr>
      <vt:lpstr>ilosc</vt:lpstr>
      <vt:lpstr>'multiple products'!lokalizacje</vt:lpstr>
      <vt:lpstr>lokalizacje</vt:lpstr>
      <vt:lpstr>'multiple products'!wartosc</vt:lpstr>
      <vt:lpstr>wartosc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Mahmoud_Hamouda</dc:creator>
  <cp:lastModifiedBy>Mahmoud Hamouda</cp:lastModifiedBy>
  <dcterms:created xsi:type="dcterms:W3CDTF">2006-09-16T00:00:00Z</dcterms:created>
  <dcterms:modified xsi:type="dcterms:W3CDTF">2019-02-01T11:57:32Z</dcterms:modified>
</cp:coreProperties>
</file>