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zzedin\Desktop\"/>
    </mc:Choice>
  </mc:AlternateContent>
  <bookViews>
    <workbookView xWindow="0" yWindow="0" windowWidth="20400" windowHeight="6420"/>
  </bookViews>
  <sheets>
    <sheet name="ANA SAYFA (3)" sheetId="1" r:id="rId1"/>
  </sheets>
  <externalReferences>
    <externalReference r:id="rId2"/>
    <externalReference r:id="rId3"/>
  </externalReferences>
  <definedNames>
    <definedName name="_xlnm._FilterDatabase" localSheetId="0" hidden="1">'ANA SAYFA (3)'!$A$1:$I$47</definedName>
    <definedName name="_xlnm.Print_Area" localSheetId="0">'ANA SAYFA (3)'!$A$1:$AM$53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93" i="1" l="1"/>
  <c r="AE93" i="1"/>
  <c r="AF93" i="1" s="1"/>
  <c r="AA93" i="1"/>
  <c r="W93" i="1"/>
  <c r="K93" i="1"/>
  <c r="AN93" i="1" s="1"/>
  <c r="J93" i="1"/>
  <c r="AL92" i="1"/>
  <c r="AF92" i="1"/>
  <c r="AE92" i="1"/>
  <c r="AA92" i="1"/>
  <c r="W92" i="1"/>
  <c r="J92" i="1"/>
  <c r="K92" i="1" s="1"/>
  <c r="L92" i="1" s="1"/>
  <c r="AI92" i="1" s="1"/>
  <c r="AL91" i="1"/>
  <c r="AE91" i="1"/>
  <c r="AA91" i="1"/>
  <c r="W91" i="1"/>
  <c r="J91" i="1"/>
  <c r="K91" i="1" s="1"/>
  <c r="AL90" i="1"/>
  <c r="AE90" i="1"/>
  <c r="AA90" i="1"/>
  <c r="W90" i="1"/>
  <c r="AF90" i="1" s="1"/>
  <c r="J90" i="1"/>
  <c r="K90" i="1" s="1"/>
  <c r="AN90" i="1" s="1"/>
  <c r="AL89" i="1"/>
  <c r="AE89" i="1"/>
  <c r="AA89" i="1"/>
  <c r="AF89" i="1" s="1"/>
  <c r="W89" i="1"/>
  <c r="J89" i="1"/>
  <c r="K89" i="1" s="1"/>
  <c r="AN88" i="1"/>
  <c r="AL88" i="1"/>
  <c r="AF88" i="1"/>
  <c r="AE88" i="1"/>
  <c r="AA88" i="1"/>
  <c r="W88" i="1"/>
  <c r="L88" i="1"/>
  <c r="J88" i="1"/>
  <c r="K88" i="1" s="1"/>
  <c r="A88" i="1"/>
  <c r="A75" i="1" s="1"/>
  <c r="AL87" i="1"/>
  <c r="AE87" i="1"/>
  <c r="AA87" i="1"/>
  <c r="W87" i="1"/>
  <c r="J87" i="1"/>
  <c r="K87" i="1" s="1"/>
  <c r="AL86" i="1"/>
  <c r="AF86" i="1"/>
  <c r="AE86" i="1"/>
  <c r="AA86" i="1"/>
  <c r="W86" i="1"/>
  <c r="K86" i="1"/>
  <c r="J86" i="1"/>
  <c r="AL85" i="1"/>
  <c r="AE85" i="1"/>
  <c r="AA85" i="1"/>
  <c r="W85" i="1"/>
  <c r="AF85" i="1" s="1"/>
  <c r="J85" i="1"/>
  <c r="K85" i="1" s="1"/>
  <c r="L85" i="1" s="1"/>
  <c r="AI85" i="1" s="1"/>
  <c r="AL84" i="1"/>
  <c r="AE84" i="1"/>
  <c r="AA84" i="1"/>
  <c r="AF84" i="1" s="1"/>
  <c r="W84" i="1"/>
  <c r="J84" i="1"/>
  <c r="K84" i="1" s="1"/>
  <c r="AN83" i="1"/>
  <c r="AL83" i="1"/>
  <c r="AF83" i="1"/>
  <c r="AE83" i="1"/>
  <c r="AA83" i="1"/>
  <c r="W83" i="1"/>
  <c r="L83" i="1"/>
  <c r="AI83" i="1" s="1"/>
  <c r="J83" i="1"/>
  <c r="K83" i="1" s="1"/>
  <c r="AL82" i="1"/>
  <c r="AE82" i="1"/>
  <c r="AA82" i="1"/>
  <c r="AF82" i="1" s="1"/>
  <c r="W82" i="1"/>
  <c r="J82" i="1"/>
  <c r="K82" i="1" s="1"/>
  <c r="AL81" i="1"/>
  <c r="AF81" i="1"/>
  <c r="AE81" i="1"/>
  <c r="AA81" i="1"/>
  <c r="W81" i="1"/>
  <c r="J81" i="1"/>
  <c r="K81" i="1" s="1"/>
  <c r="L81" i="1" s="1"/>
  <c r="AL80" i="1"/>
  <c r="AE80" i="1"/>
  <c r="AA80" i="1"/>
  <c r="AF80" i="1" s="1"/>
  <c r="W80" i="1"/>
  <c r="K80" i="1"/>
  <c r="J80" i="1"/>
  <c r="AL79" i="1"/>
  <c r="AF79" i="1"/>
  <c r="AE79" i="1"/>
  <c r="AA79" i="1"/>
  <c r="W79" i="1"/>
  <c r="J79" i="1"/>
  <c r="K79" i="1" s="1"/>
  <c r="AL78" i="1"/>
  <c r="AM78" i="1" s="1"/>
  <c r="AE78" i="1"/>
  <c r="AA78" i="1"/>
  <c r="W78" i="1"/>
  <c r="AF78" i="1" s="1"/>
  <c r="J78" i="1"/>
  <c r="K78" i="1" s="1"/>
  <c r="AL77" i="1"/>
  <c r="AF77" i="1"/>
  <c r="AE77" i="1"/>
  <c r="AA77" i="1"/>
  <c r="W77" i="1"/>
  <c r="K77" i="1"/>
  <c r="AN77" i="1" s="1"/>
  <c r="J77" i="1"/>
  <c r="AN76" i="1"/>
  <c r="AL76" i="1"/>
  <c r="AE76" i="1"/>
  <c r="AA76" i="1"/>
  <c r="W76" i="1"/>
  <c r="J76" i="1"/>
  <c r="K76" i="1" s="1"/>
  <c r="L76" i="1" s="1"/>
  <c r="AI76" i="1" s="1"/>
  <c r="A76" i="1"/>
  <c r="A79" i="1" s="1"/>
  <c r="AL75" i="1"/>
  <c r="AF75" i="1"/>
  <c r="AE75" i="1"/>
  <c r="AA75" i="1"/>
  <c r="W75" i="1"/>
  <c r="K75" i="1"/>
  <c r="J75" i="1"/>
  <c r="AN74" i="1"/>
  <c r="AL74" i="1"/>
  <c r="AI74" i="1"/>
  <c r="AE74" i="1"/>
  <c r="AA74" i="1"/>
  <c r="W74" i="1"/>
  <c r="J74" i="1"/>
  <c r="K74" i="1" s="1"/>
  <c r="L74" i="1" s="1"/>
  <c r="A74" i="1"/>
  <c r="AL73" i="1"/>
  <c r="AF73" i="1"/>
  <c r="AE73" i="1"/>
  <c r="AA73" i="1"/>
  <c r="W73" i="1"/>
  <c r="K73" i="1"/>
  <c r="AN73" i="1" s="1"/>
  <c r="J73" i="1"/>
  <c r="A73" i="1"/>
  <c r="AN72" i="1"/>
  <c r="AL72" i="1"/>
  <c r="AI72" i="1"/>
  <c r="AE72" i="1"/>
  <c r="AA72" i="1"/>
  <c r="W72" i="1"/>
  <c r="AF72" i="1" s="1"/>
  <c r="J72" i="1"/>
  <c r="K72" i="1" s="1"/>
  <c r="L72" i="1" s="1"/>
  <c r="AG72" i="1" s="1"/>
  <c r="AL71" i="1"/>
  <c r="AE71" i="1"/>
  <c r="AA71" i="1"/>
  <c r="W71" i="1"/>
  <c r="AF71" i="1" s="1"/>
  <c r="K71" i="1"/>
  <c r="J71" i="1"/>
  <c r="A71" i="1"/>
  <c r="AN70" i="1"/>
  <c r="AL70" i="1"/>
  <c r="AF70" i="1"/>
  <c r="AE70" i="1"/>
  <c r="AA70" i="1"/>
  <c r="W70" i="1"/>
  <c r="L70" i="1"/>
  <c r="K70" i="1"/>
  <c r="J70" i="1"/>
  <c r="AL69" i="1"/>
  <c r="AE69" i="1"/>
  <c r="AA69" i="1"/>
  <c r="W69" i="1"/>
  <c r="AF69" i="1" s="1"/>
  <c r="J69" i="1"/>
  <c r="K69" i="1" s="1"/>
  <c r="AL68" i="1"/>
  <c r="AE68" i="1"/>
  <c r="AA68" i="1"/>
  <c r="W68" i="1"/>
  <c r="AF68" i="1" s="1"/>
  <c r="K68" i="1"/>
  <c r="L68" i="1" s="1"/>
  <c r="J68" i="1"/>
  <c r="AN67" i="1"/>
  <c r="AM67" i="1"/>
  <c r="AL67" i="1"/>
  <c r="AF67" i="1"/>
  <c r="AE67" i="1"/>
  <c r="AA67" i="1"/>
  <c r="W67" i="1"/>
  <c r="L67" i="1"/>
  <c r="AI67" i="1" s="1"/>
  <c r="AO67" i="1" s="1"/>
  <c r="K67" i="1"/>
  <c r="J67" i="1"/>
  <c r="AL66" i="1"/>
  <c r="AE66" i="1"/>
  <c r="AA66" i="1"/>
  <c r="W66" i="1"/>
  <c r="AF66" i="1" s="1"/>
  <c r="K66" i="1"/>
  <c r="J66" i="1"/>
  <c r="AN65" i="1"/>
  <c r="AM65" i="1"/>
  <c r="AL65" i="1"/>
  <c r="AF65" i="1"/>
  <c r="AE65" i="1"/>
  <c r="AA65" i="1"/>
  <c r="W65" i="1"/>
  <c r="L65" i="1"/>
  <c r="AI65" i="1" s="1"/>
  <c r="AO65" i="1" s="1"/>
  <c r="K65" i="1"/>
  <c r="J65" i="1"/>
  <c r="AL64" i="1"/>
  <c r="AE64" i="1"/>
  <c r="AA64" i="1"/>
  <c r="W64" i="1"/>
  <c r="AF64" i="1" s="1"/>
  <c r="K64" i="1"/>
  <c r="J64" i="1"/>
  <c r="A64" i="1"/>
  <c r="AN63" i="1"/>
  <c r="AL63" i="1"/>
  <c r="AF63" i="1"/>
  <c r="AE63" i="1"/>
  <c r="AA63" i="1"/>
  <c r="W63" i="1"/>
  <c r="L63" i="1"/>
  <c r="K63" i="1"/>
  <c r="J63" i="1"/>
  <c r="AL62" i="1"/>
  <c r="AE62" i="1"/>
  <c r="AA62" i="1"/>
  <c r="W62" i="1"/>
  <c r="AF62" i="1" s="1"/>
  <c r="J62" i="1"/>
  <c r="K62" i="1" s="1"/>
  <c r="AL61" i="1"/>
  <c r="AF61" i="1"/>
  <c r="AE61" i="1"/>
  <c r="AA61" i="1"/>
  <c r="W61" i="1"/>
  <c r="K61" i="1"/>
  <c r="AN61" i="1" s="1"/>
  <c r="J61" i="1"/>
  <c r="AL60" i="1"/>
  <c r="AF60" i="1"/>
  <c r="AE60" i="1"/>
  <c r="AA60" i="1"/>
  <c r="W60" i="1"/>
  <c r="K60" i="1"/>
  <c r="L60" i="1" s="1"/>
  <c r="J60" i="1"/>
  <c r="AL59" i="1"/>
  <c r="AE59" i="1"/>
  <c r="AA59" i="1"/>
  <c r="W59" i="1"/>
  <c r="J59" i="1"/>
  <c r="K59" i="1" s="1"/>
  <c r="L59" i="1" s="1"/>
  <c r="AL58" i="1"/>
  <c r="AE58" i="1"/>
  <c r="AA58" i="1"/>
  <c r="W58" i="1"/>
  <c r="J58" i="1"/>
  <c r="K58" i="1" s="1"/>
  <c r="L58" i="1" s="1"/>
  <c r="AI58" i="1" s="1"/>
  <c r="AM58" i="1" s="1"/>
  <c r="AL52" i="1"/>
  <c r="AE52" i="1"/>
  <c r="AA52" i="1"/>
  <c r="W52" i="1"/>
  <c r="AF52" i="1" s="1"/>
  <c r="AI52" i="1"/>
  <c r="AM52" i="1" s="1"/>
  <c r="J52" i="1"/>
  <c r="K52" i="1" s="1"/>
  <c r="AN52" i="1" s="1"/>
  <c r="AL51" i="1"/>
  <c r="AI51" i="1"/>
  <c r="AM51" i="1" s="1"/>
  <c r="AE51" i="1"/>
  <c r="AA51" i="1"/>
  <c r="W51" i="1"/>
  <c r="K51" i="1"/>
  <c r="AN51" i="1" s="1"/>
  <c r="J51" i="1"/>
  <c r="AL50" i="1"/>
  <c r="AE50" i="1"/>
  <c r="AA50" i="1"/>
  <c r="W50" i="1"/>
  <c r="AF50" i="1" s="1"/>
  <c r="AI50" i="1"/>
  <c r="AM50" i="1" s="1"/>
  <c r="J50" i="1"/>
  <c r="K50" i="1" s="1"/>
  <c r="AN50" i="1" s="1"/>
  <c r="AL49" i="1"/>
  <c r="AI49" i="1"/>
  <c r="AM49" i="1" s="1"/>
  <c r="AE49" i="1"/>
  <c r="AA49" i="1"/>
  <c r="W49" i="1"/>
  <c r="K49" i="1"/>
  <c r="AN49" i="1" s="1"/>
  <c r="J49" i="1"/>
  <c r="AM48" i="1"/>
  <c r="AL48" i="1"/>
  <c r="AE48" i="1"/>
  <c r="AF48" i="1" s="1"/>
  <c r="AA48" i="1"/>
  <c r="W48" i="1"/>
  <c r="K48" i="1"/>
  <c r="AN48" i="1" s="1"/>
  <c r="AO48" i="1" s="1"/>
  <c r="J48" i="1"/>
  <c r="AL47" i="1"/>
  <c r="AI47" i="1"/>
  <c r="AM47" i="1" s="1"/>
  <c r="AG47" i="1"/>
  <c r="AE47" i="1"/>
  <c r="AA47" i="1"/>
  <c r="W47" i="1"/>
  <c r="AF47" i="1" s="1"/>
  <c r="J47" i="1"/>
  <c r="K47" i="1" s="1"/>
  <c r="AN47" i="1" s="1"/>
  <c r="AL46" i="1"/>
  <c r="AF46" i="1"/>
  <c r="AE46" i="1"/>
  <c r="AA46" i="1"/>
  <c r="W46" i="1"/>
  <c r="K46" i="1"/>
  <c r="AN46" i="1" s="1"/>
  <c r="J46" i="1"/>
  <c r="AL45" i="1"/>
  <c r="AI45" i="1"/>
  <c r="AM45" i="1" s="1"/>
  <c r="AG45" i="1"/>
  <c r="AE45" i="1"/>
  <c r="AA45" i="1"/>
  <c r="W45" i="1"/>
  <c r="AF45" i="1" s="1"/>
  <c r="J45" i="1"/>
  <c r="K45" i="1" s="1"/>
  <c r="AN45" i="1" s="1"/>
  <c r="AO45" i="1" s="1"/>
  <c r="AN44" i="1"/>
  <c r="AL44" i="1"/>
  <c r="AF44" i="1"/>
  <c r="AE44" i="1"/>
  <c r="AA44" i="1"/>
  <c r="W44" i="1"/>
  <c r="K44" i="1"/>
  <c r="J44" i="1"/>
  <c r="AE43" i="1"/>
  <c r="AA43" i="1"/>
  <c r="AF43" i="1" s="1"/>
  <c r="W43" i="1"/>
  <c r="J43" i="1"/>
  <c r="K43" i="1" s="1"/>
  <c r="AL42" i="1"/>
  <c r="AF42" i="1"/>
  <c r="AE42" i="1"/>
  <c r="AA42" i="1"/>
  <c r="W42" i="1"/>
  <c r="AI42" i="1"/>
  <c r="J42" i="1"/>
  <c r="K42" i="1" s="1"/>
  <c r="AN42" i="1" s="1"/>
  <c r="AL41" i="1"/>
  <c r="AE41" i="1"/>
  <c r="AA41" i="1"/>
  <c r="AF41" i="1" s="1"/>
  <c r="W41" i="1"/>
  <c r="J41" i="1"/>
  <c r="K41" i="1" s="1"/>
  <c r="AN41" i="1" s="1"/>
  <c r="AL40" i="1"/>
  <c r="AF40" i="1"/>
  <c r="AE40" i="1"/>
  <c r="AA40" i="1"/>
  <c r="W40" i="1"/>
  <c r="AI40" i="1"/>
  <c r="J40" i="1"/>
  <c r="K40" i="1" s="1"/>
  <c r="AN40" i="1" s="1"/>
  <c r="AL39" i="1"/>
  <c r="AE39" i="1"/>
  <c r="AA39" i="1"/>
  <c r="AF39" i="1" s="1"/>
  <c r="W39" i="1"/>
  <c r="J39" i="1"/>
  <c r="K39" i="1" s="1"/>
  <c r="AN39" i="1" s="1"/>
  <c r="AL38" i="1"/>
  <c r="AF38" i="1"/>
  <c r="AE38" i="1"/>
  <c r="AA38" i="1"/>
  <c r="W38" i="1"/>
  <c r="AI38" i="1"/>
  <c r="J38" i="1"/>
  <c r="K38" i="1" s="1"/>
  <c r="AN38" i="1" s="1"/>
  <c r="AL37" i="1"/>
  <c r="AE37" i="1"/>
  <c r="AA37" i="1"/>
  <c r="AF37" i="1" s="1"/>
  <c r="W37" i="1"/>
  <c r="J37" i="1"/>
  <c r="K37" i="1" s="1"/>
  <c r="AN37" i="1" s="1"/>
  <c r="AL36" i="1"/>
  <c r="AF36" i="1"/>
  <c r="AE36" i="1"/>
  <c r="AA36" i="1"/>
  <c r="W36" i="1"/>
  <c r="AI36" i="1"/>
  <c r="J36" i="1"/>
  <c r="K36" i="1" s="1"/>
  <c r="AN36" i="1" s="1"/>
  <c r="AL35" i="1"/>
  <c r="AE35" i="1"/>
  <c r="AA35" i="1"/>
  <c r="AF35" i="1" s="1"/>
  <c r="W35" i="1"/>
  <c r="J35" i="1"/>
  <c r="K35" i="1" s="1"/>
  <c r="AN35" i="1" s="1"/>
  <c r="AL34" i="1"/>
  <c r="AF34" i="1"/>
  <c r="AE34" i="1"/>
  <c r="AA34" i="1"/>
  <c r="W34" i="1"/>
  <c r="AI34" i="1"/>
  <c r="J34" i="1"/>
  <c r="K34" i="1" s="1"/>
  <c r="AN34" i="1" s="1"/>
  <c r="AL33" i="1"/>
  <c r="AE33" i="1"/>
  <c r="AA33" i="1"/>
  <c r="AF33" i="1" s="1"/>
  <c r="W33" i="1"/>
  <c r="J33" i="1"/>
  <c r="K33" i="1" s="1"/>
  <c r="AN33" i="1" s="1"/>
  <c r="AL32" i="1"/>
  <c r="AF32" i="1"/>
  <c r="AE32" i="1"/>
  <c r="AA32" i="1"/>
  <c r="W32" i="1"/>
  <c r="AI32" i="1"/>
  <c r="J32" i="1"/>
  <c r="K32" i="1" s="1"/>
  <c r="AN32" i="1" s="1"/>
  <c r="AL31" i="1"/>
  <c r="AE31" i="1"/>
  <c r="AA31" i="1"/>
  <c r="AF31" i="1" s="1"/>
  <c r="W31" i="1"/>
  <c r="J31" i="1"/>
  <c r="K31" i="1" s="1"/>
  <c r="AN31" i="1" s="1"/>
  <c r="AL30" i="1"/>
  <c r="AF30" i="1"/>
  <c r="AE30" i="1"/>
  <c r="AA30" i="1"/>
  <c r="AI30" i="1"/>
  <c r="K30" i="1"/>
  <c r="AN30" i="1" s="1"/>
  <c r="J30" i="1"/>
  <c r="AL29" i="1"/>
  <c r="AE29" i="1"/>
  <c r="AF29" i="1" s="1"/>
  <c r="AA29" i="1"/>
  <c r="W29" i="1"/>
  <c r="AI29" i="1"/>
  <c r="K29" i="1"/>
  <c r="AN29" i="1" s="1"/>
  <c r="J29" i="1"/>
  <c r="AN28" i="1"/>
  <c r="AL28" i="1"/>
  <c r="AE28" i="1"/>
  <c r="AA28" i="1"/>
  <c r="AF28" i="1" s="1"/>
  <c r="AI28" i="1"/>
  <c r="J28" i="1"/>
  <c r="K28" i="1" s="1"/>
  <c r="AL27" i="1"/>
  <c r="AI27" i="1"/>
  <c r="AM27" i="1" s="1"/>
  <c r="AE27" i="1"/>
  <c r="AA27" i="1"/>
  <c r="AF27" i="1" s="1"/>
  <c r="W27" i="1"/>
  <c r="AG27" i="1"/>
  <c r="J27" i="1"/>
  <c r="K27" i="1" s="1"/>
  <c r="AN27" i="1" s="1"/>
  <c r="AL26" i="1"/>
  <c r="AF26" i="1"/>
  <c r="AE26" i="1"/>
  <c r="AA26" i="1"/>
  <c r="W26" i="1"/>
  <c r="J26" i="1"/>
  <c r="K26" i="1" s="1"/>
  <c r="AN26" i="1" s="1"/>
  <c r="AL25" i="1"/>
  <c r="AI25" i="1"/>
  <c r="AM25" i="1" s="1"/>
  <c r="AE25" i="1"/>
  <c r="AA25" i="1"/>
  <c r="AF25" i="1" s="1"/>
  <c r="AG25" i="1"/>
  <c r="J25" i="1"/>
  <c r="K25" i="1" s="1"/>
  <c r="AN25" i="1" s="1"/>
  <c r="AL24" i="1"/>
  <c r="AE24" i="1"/>
  <c r="AF24" i="1" s="1"/>
  <c r="AA24" i="1"/>
  <c r="W24" i="1"/>
  <c r="AI24" i="1"/>
  <c r="K24" i="1"/>
  <c r="AN24" i="1" s="1"/>
  <c r="J24" i="1"/>
  <c r="AL23" i="1"/>
  <c r="AI23" i="1"/>
  <c r="AM23" i="1" s="1"/>
  <c r="AE23" i="1"/>
  <c r="AA23" i="1"/>
  <c r="W23" i="1"/>
  <c r="AF23" i="1" s="1"/>
  <c r="AG23" i="1" s="1"/>
  <c r="J23" i="1"/>
  <c r="K23" i="1" s="1"/>
  <c r="AN23" i="1" s="1"/>
  <c r="AL22" i="1"/>
  <c r="AE22" i="1"/>
  <c r="AF22" i="1" s="1"/>
  <c r="AA22" i="1"/>
  <c r="W22" i="1"/>
  <c r="AI22" i="1"/>
  <c r="K22" i="1"/>
  <c r="AN22" i="1" s="1"/>
  <c r="J22" i="1"/>
  <c r="AL21" i="1"/>
  <c r="AI21" i="1"/>
  <c r="AM21" i="1" s="1"/>
  <c r="AE21" i="1"/>
  <c r="AA21" i="1"/>
  <c r="W21" i="1"/>
  <c r="AF21" i="1" s="1"/>
  <c r="AG21" i="1" s="1"/>
  <c r="J21" i="1"/>
  <c r="K21" i="1" s="1"/>
  <c r="AN21" i="1" s="1"/>
  <c r="AL20" i="1"/>
  <c r="AE20" i="1"/>
  <c r="AF20" i="1" s="1"/>
  <c r="AA20" i="1"/>
  <c r="W20" i="1"/>
  <c r="AI20" i="1"/>
  <c r="K20" i="1"/>
  <c r="AN20" i="1" s="1"/>
  <c r="J20" i="1"/>
  <c r="AL19" i="1"/>
  <c r="AI19" i="1"/>
  <c r="AM19" i="1" s="1"/>
  <c r="AG19" i="1"/>
  <c r="AE19" i="1"/>
  <c r="AA19" i="1"/>
  <c r="W19" i="1"/>
  <c r="AF19" i="1" s="1"/>
  <c r="J19" i="1"/>
  <c r="K19" i="1" s="1"/>
  <c r="AN19" i="1" s="1"/>
  <c r="AL18" i="1"/>
  <c r="AE18" i="1"/>
  <c r="AF18" i="1" s="1"/>
  <c r="AA18" i="1"/>
  <c r="AI18" i="1"/>
  <c r="J18" i="1"/>
  <c r="K18" i="1" s="1"/>
  <c r="AN18" i="1" s="1"/>
  <c r="AL17" i="1"/>
  <c r="AI17" i="1"/>
  <c r="AM17" i="1" s="1"/>
  <c r="AE17" i="1"/>
  <c r="AF17" i="1"/>
  <c r="AG17" i="1" s="1"/>
  <c r="J17" i="1"/>
  <c r="K17" i="1" s="1"/>
  <c r="AL16" i="1"/>
  <c r="AF16" i="1"/>
  <c r="AE16" i="1"/>
  <c r="J16" i="1"/>
  <c r="K16" i="1" s="1"/>
  <c r="AN16" i="1" s="1"/>
  <c r="AL15" i="1"/>
  <c r="AI15" i="1"/>
  <c r="AM15" i="1" s="1"/>
  <c r="AE15" i="1"/>
  <c r="AF15" i="1"/>
  <c r="AG15" i="1" s="1"/>
  <c r="J15" i="1"/>
  <c r="K15" i="1" s="1"/>
  <c r="AN15" i="1" s="1"/>
  <c r="AL14" i="1"/>
  <c r="AF14" i="1"/>
  <c r="AE14" i="1"/>
  <c r="AI14" i="1"/>
  <c r="K14" i="1"/>
  <c r="AN14" i="1" s="1"/>
  <c r="J14" i="1"/>
  <c r="AL13" i="1"/>
  <c r="AI13" i="1"/>
  <c r="AM13" i="1" s="1"/>
  <c r="AE13" i="1"/>
  <c r="AF13" i="1"/>
  <c r="AG13" i="1" s="1"/>
  <c r="J13" i="1"/>
  <c r="K13" i="1" s="1"/>
  <c r="AN13" i="1" s="1"/>
  <c r="AL12" i="1"/>
  <c r="AE12" i="1"/>
  <c r="AF12" i="1" s="1"/>
  <c r="AI12" i="1"/>
  <c r="K12" i="1"/>
  <c r="AN12" i="1" s="1"/>
  <c r="J12" i="1"/>
  <c r="AL11" i="1"/>
  <c r="AI11" i="1"/>
  <c r="AM11" i="1" s="1"/>
  <c r="AE11" i="1"/>
  <c r="AF11" i="1"/>
  <c r="AG11" i="1" s="1"/>
  <c r="J11" i="1"/>
  <c r="K11" i="1" s="1"/>
  <c r="AN11" i="1" s="1"/>
  <c r="AL10" i="1"/>
  <c r="AE10" i="1"/>
  <c r="AF10" i="1" s="1"/>
  <c r="AI10" i="1"/>
  <c r="K10" i="1"/>
  <c r="AN10" i="1" s="1"/>
  <c r="J10" i="1"/>
  <c r="AL9" i="1"/>
  <c r="AI9" i="1"/>
  <c r="AM9" i="1" s="1"/>
  <c r="AE9" i="1"/>
  <c r="AF9" i="1" s="1"/>
  <c r="AG9" i="1" s="1"/>
  <c r="J9" i="1"/>
  <c r="K9" i="1" s="1"/>
  <c r="AN9" i="1" s="1"/>
  <c r="AL8" i="1"/>
  <c r="AE8" i="1"/>
  <c r="AF8" i="1" s="1"/>
  <c r="AI8" i="1"/>
  <c r="K8" i="1"/>
  <c r="AN8" i="1" s="1"/>
  <c r="J8" i="1"/>
  <c r="AL7" i="1"/>
  <c r="AI7" i="1"/>
  <c r="AM7" i="1" s="1"/>
  <c r="AE7" i="1"/>
  <c r="AF7" i="1"/>
  <c r="AG7" i="1" s="1"/>
  <c r="J7" i="1"/>
  <c r="K7" i="1" s="1"/>
  <c r="AN7" i="1" s="1"/>
  <c r="AL6" i="1"/>
  <c r="AE6" i="1"/>
  <c r="AF6" i="1" s="1"/>
  <c r="AI6" i="1"/>
  <c r="K6" i="1"/>
  <c r="AN6" i="1" s="1"/>
  <c r="J6" i="1"/>
  <c r="AL5" i="1"/>
  <c r="AI5" i="1"/>
  <c r="AM5" i="1" s="1"/>
  <c r="AE5" i="1"/>
  <c r="AF5" i="1"/>
  <c r="AG5" i="1" s="1"/>
  <c r="J5" i="1"/>
  <c r="K5" i="1" s="1"/>
  <c r="AN5" i="1" s="1"/>
  <c r="A5" i="1"/>
  <c r="A6" i="1" s="1"/>
  <c r="A7" i="1" s="1"/>
  <c r="A8" i="1" s="1"/>
  <c r="A9" i="1" s="1"/>
  <c r="AL4" i="1"/>
  <c r="AE4" i="1"/>
  <c r="AF4" i="1" s="1"/>
  <c r="K4" i="1"/>
  <c r="AN4" i="1" s="1"/>
  <c r="J4" i="1"/>
  <c r="A4" i="1"/>
  <c r="AM3" i="1"/>
  <c r="AL3" i="1"/>
  <c r="AE3" i="1"/>
  <c r="AF3" i="1" s="1"/>
  <c r="L3" i="1"/>
  <c r="AI3" i="1" s="1"/>
  <c r="J3" i="1"/>
  <c r="K3" i="1" s="1"/>
  <c r="AN3" i="1" s="1"/>
  <c r="AO47" i="1" l="1"/>
  <c r="A10" i="1"/>
  <c r="A11" i="1" s="1"/>
  <c r="A12" i="1" s="1"/>
  <c r="A13" i="1" s="1"/>
  <c r="A14" i="1" s="1"/>
  <c r="A15" i="1" s="1"/>
  <c r="A16" i="1" s="1"/>
  <c r="A17" i="1" s="1"/>
  <c r="A91" i="1" s="1"/>
  <c r="A78" i="1"/>
  <c r="AO12" i="1"/>
  <c r="AM12" i="1"/>
  <c r="AI16" i="1"/>
  <c r="AG16" i="1"/>
  <c r="AO22" i="1"/>
  <c r="AM22" i="1"/>
  <c r="AO36" i="1"/>
  <c r="AM36" i="1"/>
  <c r="AI81" i="1"/>
  <c r="AG81" i="1"/>
  <c r="AN86" i="1"/>
  <c r="L86" i="1"/>
  <c r="AN89" i="1"/>
  <c r="L89" i="1"/>
  <c r="AO3" i="1"/>
  <c r="AO6" i="1"/>
  <c r="AM6" i="1"/>
  <c r="AO14" i="1"/>
  <c r="AO24" i="1"/>
  <c r="AM24" i="1"/>
  <c r="AO25" i="1"/>
  <c r="AO27" i="1"/>
  <c r="AO38" i="1"/>
  <c r="AM38" i="1"/>
  <c r="AI44" i="1"/>
  <c r="AG44" i="1"/>
  <c r="AI88" i="1"/>
  <c r="AG88" i="1"/>
  <c r="AG3" i="1"/>
  <c r="AO8" i="1"/>
  <c r="AM8" i="1"/>
  <c r="AM14" i="1"/>
  <c r="AO15" i="1"/>
  <c r="AG28" i="1"/>
  <c r="AO30" i="1"/>
  <c r="AM30" i="1"/>
  <c r="AO32" i="1"/>
  <c r="AM32" i="1"/>
  <c r="AO40" i="1"/>
  <c r="AM40" i="1"/>
  <c r="AN80" i="1"/>
  <c r="L80" i="1"/>
  <c r="AN91" i="1"/>
  <c r="L91" i="1"/>
  <c r="AO10" i="1"/>
  <c r="AM10" i="1"/>
  <c r="AO18" i="1"/>
  <c r="AM18" i="1"/>
  <c r="AO20" i="1"/>
  <c r="AM20" i="1"/>
  <c r="AG26" i="1"/>
  <c r="AI26" i="1"/>
  <c r="AM28" i="1"/>
  <c r="AO28" i="1"/>
  <c r="AM29" i="1"/>
  <c r="AO29" i="1"/>
  <c r="AO34" i="1"/>
  <c r="AM34" i="1"/>
  <c r="AO42" i="1"/>
  <c r="AM42" i="1"/>
  <c r="AI60" i="1"/>
  <c r="AM60" i="1" s="1"/>
  <c r="AG60" i="1"/>
  <c r="AN79" i="1"/>
  <c r="L79" i="1"/>
  <c r="AO5" i="1"/>
  <c r="AO7" i="1"/>
  <c r="AO9" i="1"/>
  <c r="AO13" i="1"/>
  <c r="AG14" i="1"/>
  <c r="AO19" i="1"/>
  <c r="AI70" i="1"/>
  <c r="AG70" i="1"/>
  <c r="AM72" i="1"/>
  <c r="AO72" i="1"/>
  <c r="AN78" i="1"/>
  <c r="AO78" i="1" s="1"/>
  <c r="L78" i="1"/>
  <c r="AG78" i="1" s="1"/>
  <c r="AG85" i="1"/>
  <c r="AG4" i="1"/>
  <c r="AG6" i="1"/>
  <c r="AG8" i="1"/>
  <c r="AG10" i="1"/>
  <c r="AG12" i="1"/>
  <c r="AG18" i="1"/>
  <c r="AG20" i="1"/>
  <c r="AG22" i="1"/>
  <c r="AG24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O50" i="1"/>
  <c r="AO52" i="1"/>
  <c r="AI59" i="1"/>
  <c r="AM59" i="1" s="1"/>
  <c r="AN66" i="1"/>
  <c r="L66" i="1"/>
  <c r="AM74" i="1"/>
  <c r="AO74" i="1"/>
  <c r="AN75" i="1"/>
  <c r="L75" i="1"/>
  <c r="AM76" i="1"/>
  <c r="AO76" i="1"/>
  <c r="L77" i="1"/>
  <c r="AN81" i="1"/>
  <c r="AO83" i="1"/>
  <c r="AM83" i="1"/>
  <c r="AN84" i="1"/>
  <c r="L84" i="1"/>
  <c r="L93" i="1"/>
  <c r="AO11" i="1"/>
  <c r="AO21" i="1"/>
  <c r="AO23" i="1"/>
  <c r="AN64" i="1"/>
  <c r="L64" i="1"/>
  <c r="AN69" i="1"/>
  <c r="L69" i="1"/>
  <c r="AM92" i="1"/>
  <c r="AO92" i="1"/>
  <c r="AI4" i="1"/>
  <c r="AI31" i="1"/>
  <c r="AI33" i="1"/>
  <c r="AI35" i="1"/>
  <c r="AI37" i="1"/>
  <c r="AI39" i="1"/>
  <c r="AI41" i="1"/>
  <c r="AI43" i="1"/>
  <c r="AM43" i="1" s="1"/>
  <c r="AI46" i="1"/>
  <c r="AG46" i="1"/>
  <c r="AG48" i="1"/>
  <c r="AF49" i="1"/>
  <c r="AG49" i="1" s="1"/>
  <c r="AO49" i="1"/>
  <c r="AG50" i="1"/>
  <c r="AF51" i="1"/>
  <c r="AO51" i="1"/>
  <c r="AG52" i="1"/>
  <c r="AN62" i="1"/>
  <c r="L62" i="1"/>
  <c r="AI63" i="1"/>
  <c r="AG63" i="1"/>
  <c r="AG68" i="1"/>
  <c r="AI68" i="1"/>
  <c r="AM68" i="1" s="1"/>
  <c r="AN71" i="1"/>
  <c r="L71" i="1"/>
  <c r="AF74" i="1"/>
  <c r="AG74" i="1" s="1"/>
  <c r="AN82" i="1"/>
  <c r="L82" i="1"/>
  <c r="AG83" i="1"/>
  <c r="AN92" i="1"/>
  <c r="AG58" i="1"/>
  <c r="AN85" i="1"/>
  <c r="AO85" i="1" s="1"/>
  <c r="AN87" i="1"/>
  <c r="L87" i="1"/>
  <c r="AF58" i="1"/>
  <c r="AF59" i="1"/>
  <c r="AG59" i="1" s="1"/>
  <c r="L61" i="1"/>
  <c r="AG65" i="1"/>
  <c r="AG67" i="1"/>
  <c r="L73" i="1"/>
  <c r="AF76" i="1"/>
  <c r="AG76" i="1" s="1"/>
  <c r="AF87" i="1"/>
  <c r="L90" i="1"/>
  <c r="AF91" i="1"/>
  <c r="AO41" i="1" l="1"/>
  <c r="AM41" i="1"/>
  <c r="AO33" i="1"/>
  <c r="AM33" i="1"/>
  <c r="AI61" i="1"/>
  <c r="AG61" i="1"/>
  <c r="AG64" i="1"/>
  <c r="AI64" i="1"/>
  <c r="AI73" i="1"/>
  <c r="AG73" i="1"/>
  <c r="AG71" i="1"/>
  <c r="AI71" i="1"/>
  <c r="AO46" i="1"/>
  <c r="AM46" i="1"/>
  <c r="AM37" i="1"/>
  <c r="AO37" i="1"/>
  <c r="AO4" i="1"/>
  <c r="AM4" i="1"/>
  <c r="AI93" i="1"/>
  <c r="AG93" i="1"/>
  <c r="AG51" i="1"/>
  <c r="AI79" i="1"/>
  <c r="AG79" i="1"/>
  <c r="AO26" i="1"/>
  <c r="AM26" i="1"/>
  <c r="AG91" i="1"/>
  <c r="AI91" i="1"/>
  <c r="AO44" i="1"/>
  <c r="AM44" i="1"/>
  <c r="AO16" i="1"/>
  <c r="AM16" i="1"/>
  <c r="AI87" i="1"/>
  <c r="AO87" i="1" s="1"/>
  <c r="AG87" i="1"/>
  <c r="AG62" i="1"/>
  <c r="AI62" i="1"/>
  <c r="AI77" i="1"/>
  <c r="AG77" i="1"/>
  <c r="AG66" i="1"/>
  <c r="AI66" i="1"/>
  <c r="AG80" i="1"/>
  <c r="AI80" i="1"/>
  <c r="AO88" i="1"/>
  <c r="AM88" i="1"/>
  <c r="AO81" i="1"/>
  <c r="AM81" i="1"/>
  <c r="AM39" i="1"/>
  <c r="AO39" i="1"/>
  <c r="AO31" i="1"/>
  <c r="AM31" i="1"/>
  <c r="AO70" i="1"/>
  <c r="AM70" i="1"/>
  <c r="AI86" i="1"/>
  <c r="AG86" i="1"/>
  <c r="AI90" i="1"/>
  <c r="AG90" i="1"/>
  <c r="AG82" i="1"/>
  <c r="AI82" i="1"/>
  <c r="AO63" i="1"/>
  <c r="AM63" i="1"/>
  <c r="AO35" i="1"/>
  <c r="AM35" i="1"/>
  <c r="AG69" i="1"/>
  <c r="AI69" i="1"/>
  <c r="AG84" i="1"/>
  <c r="AI84" i="1"/>
  <c r="AI75" i="1"/>
  <c r="AG75" i="1"/>
  <c r="AG89" i="1"/>
  <c r="AI89" i="1"/>
  <c r="A80" i="1"/>
  <c r="A18" i="1"/>
  <c r="A19" i="1" s="1"/>
  <c r="AM82" i="1" l="1"/>
  <c r="AO82" i="1"/>
  <c r="AO86" i="1"/>
  <c r="AM86" i="1"/>
  <c r="AO79" i="1"/>
  <c r="AM79" i="1"/>
  <c r="A65" i="1"/>
  <c r="A20" i="1"/>
  <c r="A21" i="1" s="1"/>
  <c r="A22" i="1" s="1"/>
  <c r="A23" i="1" s="1"/>
  <c r="AM69" i="1"/>
  <c r="AO69" i="1"/>
  <c r="AO77" i="1"/>
  <c r="AM77" i="1"/>
  <c r="AO73" i="1"/>
  <c r="AM73" i="1"/>
  <c r="AO61" i="1"/>
  <c r="AM61" i="1"/>
  <c r="AM89" i="1"/>
  <c r="AO89" i="1"/>
  <c r="AM84" i="1"/>
  <c r="AO84" i="1"/>
  <c r="AM91" i="1"/>
  <c r="AO91" i="1"/>
  <c r="AO93" i="1"/>
  <c r="AM93" i="1"/>
  <c r="AM80" i="1"/>
  <c r="AO80" i="1"/>
  <c r="AO75" i="1"/>
  <c r="AM75" i="1"/>
  <c r="AO90" i="1"/>
  <c r="AM90" i="1"/>
  <c r="AM66" i="1"/>
  <c r="AO66" i="1"/>
  <c r="AM62" i="1"/>
  <c r="AO62" i="1"/>
  <c r="AM71" i="1"/>
  <c r="AO71" i="1"/>
  <c r="AM64" i="1"/>
  <c r="AO64" i="1"/>
  <c r="A63" i="1" l="1"/>
  <c r="A24" i="1"/>
  <c r="A25" i="1" s="1"/>
  <c r="A26" i="1" s="1"/>
  <c r="A81" i="1" l="1"/>
  <c r="A27" i="1"/>
  <c r="A86" i="1" l="1"/>
  <c r="A28" i="1" s="1"/>
  <c r="A61" i="1"/>
  <c r="A77" i="1" l="1"/>
  <c r="A66" i="1" s="1"/>
  <c r="A67" i="1" s="1"/>
  <c r="A29" i="1"/>
  <c r="A30" i="1" s="1"/>
  <c r="A31" i="1" s="1"/>
  <c r="A32" i="1" s="1"/>
  <c r="A33" i="1" s="1"/>
  <c r="A69" i="1" l="1"/>
  <c r="A34" i="1"/>
  <c r="A35" i="1" s="1"/>
  <c r="A90" i="1" s="1"/>
  <c r="A82" i="1" l="1"/>
  <c r="A36" i="1"/>
  <c r="A37" i="1" s="1"/>
  <c r="A38" i="1" s="1"/>
  <c r="A39" i="1" l="1"/>
  <c r="A40" i="1" s="1"/>
  <c r="A83" i="1"/>
  <c r="A41" i="1" l="1"/>
  <c r="A42" i="1" s="1"/>
  <c r="A85" i="1"/>
  <c r="A68" i="1" s="1"/>
  <c r="A93" i="1" l="1"/>
  <c r="A43" i="1"/>
  <c r="A44" i="1" s="1"/>
  <c r="A45" i="1" s="1"/>
  <c r="A46" i="1" s="1"/>
  <c r="A47" i="1" s="1"/>
  <c r="A89" i="1" l="1"/>
  <c r="A70" i="1"/>
  <c r="A48" i="1"/>
  <c r="A49" i="1" l="1"/>
  <c r="A50" i="1" s="1"/>
  <c r="A92" i="1"/>
  <c r="A84" i="1" l="1"/>
  <c r="A51" i="1"/>
  <c r="A52" i="1" s="1"/>
  <c r="A87" i="1"/>
  <c r="AF53" i="1" l="1"/>
  <c r="N54" i="1"/>
  <c r="N53" i="1"/>
  <c r="AK53" i="1"/>
  <c r="AG53" i="1"/>
  <c r="P53" i="1"/>
  <c r="AI53" i="1"/>
  <c r="R53" i="1"/>
  <c r="Q53" i="1"/>
  <c r="AL53" i="1"/>
  <c r="S53" i="1"/>
  <c r="AJ53" i="1"/>
  <c r="W53" i="1"/>
  <c r="U53" i="1"/>
  <c r="AM53" i="1"/>
  <c r="T53" i="1"/>
  <c r="O53" i="1"/>
  <c r="V53" i="1"/>
  <c r="L53" i="1"/>
</calcChain>
</file>

<file path=xl/comments1.xml><?xml version="1.0" encoding="utf-8"?>
<comments xmlns="http://schemas.openxmlformats.org/spreadsheetml/2006/main">
  <authors>
    <author>BULENT BILGEN</author>
    <author>RECEP SUBAŞI</author>
  </authors>
  <commentList>
    <comment ref="AJ4" authorId="0" shapeId="0">
      <text>
        <r>
          <rPr>
            <b/>
            <sz val="9"/>
            <color indexed="81"/>
            <rFont val="Tahoma"/>
            <family val="2"/>
          </rPr>
          <t>HÜSEYİN UZUN UN BİLET HAKKINI ALDI DÜŞÜŞ YAPILMADI</t>
        </r>
      </text>
    </comment>
    <comment ref="AK9" authorId="0" shapeId="0">
      <text>
        <r>
          <rPr>
            <b/>
            <sz val="9"/>
            <color indexed="81"/>
            <rFont val="Tahoma"/>
            <family val="2"/>
          </rPr>
          <t>Mayıs Ayı Eşi ve 2 Çocuğu Geliş bileti. Dönüş bileti alınmadı. Alındığında düşülmeyecek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>
      <text>
        <r>
          <rPr>
            <b/>
            <sz val="9"/>
            <color indexed="81"/>
            <rFont val="Tahoma"/>
            <family val="2"/>
          </rPr>
          <t>16/05  - 24/05 ARASI 6 YILLIK 1 HAFTA TATİLİ 2 YOL İZNİ</t>
        </r>
      </text>
    </comment>
    <comment ref="AC13" authorId="0" shapeId="0">
      <text>
        <r>
          <rPr>
            <b/>
            <sz val="9"/>
            <color indexed="81"/>
            <rFont val="Tahoma"/>
            <family val="2"/>
          </rPr>
          <t>01/03</t>
        </r>
      </text>
    </comment>
    <comment ref="AD13" authorId="0" shapeId="0">
      <text>
        <r>
          <rPr>
            <b/>
            <sz val="9"/>
            <color indexed="81"/>
            <rFont val="Tahoma"/>
            <family val="2"/>
          </rPr>
          <t>12/03 - 13/03</t>
        </r>
      </text>
    </comment>
    <comment ref="AM15" authorId="0" shapeId="0">
      <text>
        <r>
          <rPr>
            <b/>
            <sz val="9"/>
            <color indexed="81"/>
            <rFont val="Tahoma"/>
            <family val="2"/>
          </rPr>
          <t>4 BİLETİ HÜSEYİN KÖRMENE AKTARILDI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7" authorId="0" shapeId="0">
      <text>
        <r>
          <rPr>
            <b/>
            <sz val="9"/>
            <color indexed="81"/>
            <rFont val="Tahoma"/>
            <family val="2"/>
          </rPr>
          <t>29/12 - 02/01</t>
        </r>
      </text>
    </comment>
    <comment ref="AD17" authorId="0" shapeId="0">
      <text>
        <r>
          <rPr>
            <b/>
            <sz val="9"/>
            <color indexed="81"/>
            <rFont val="Tahoma"/>
            <family val="2"/>
          </rPr>
          <t>31/05 - 16/06 ARASI 5 YILLIK 5 İDARİ 2 BAYRAM 2 YOL 2 HAFTA TATİLİ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ERHAN KILBAŞ IN BİLET HAKKINI ALDI KULLANDIĞI BİLET SAYISI 1 EKSİLTİLDİ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18/01 - 05/02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22/06 - 07/07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15/06 - 01/07 ARASI 5 GÜN YILLIK 2 GÜN YOL 3 GÜN HAFTA TATİLİ 2 GÜN BAYRAM 5 GÜN İDARİ İZİN 1 GÜN RESMİ TATİL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07/11 - 22/11 arası 6 yıllık 5 idari 2 hafta tatili 2 yol 1 resmi tatil</t>
        </r>
      </text>
    </comment>
    <comment ref="AB18" authorId="0" shapeId="0">
      <text>
        <r>
          <rPr>
            <b/>
            <sz val="9"/>
            <color indexed="81"/>
            <rFont val="Tahoma"/>
            <family val="2"/>
          </rPr>
          <t>24/04 03/05 ARASI 2 YILLIK 1 İDARİ 3 RESMİ TATİL 2 HAFTA SONU 2 YOL İZNİ</t>
        </r>
      </text>
    </comment>
    <comment ref="AJ18" authorId="0" shapeId="0">
      <text>
        <r>
          <rPr>
            <b/>
            <sz val="9"/>
            <color indexed="81"/>
            <rFont val="Tahoma"/>
            <family val="2"/>
          </rPr>
          <t>HÜSEYİN UZUN UN BİLET HAKKINI ALDI DÜŞÜŞ YAPILMADI</t>
        </r>
      </text>
    </comment>
    <comment ref="U19" authorId="0" shapeId="0">
      <text>
        <r>
          <rPr>
            <sz val="9"/>
            <color indexed="81"/>
            <rFont val="Tahoma"/>
            <family val="2"/>
          </rPr>
          <t xml:space="preserve">29/08 - 16/09   11 GÜN YILLIK+3 GÜN BAYRAM+2 GÜN YOL+3 GÜN CUMA + 4 GÜN DİNLENME
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08/04 - 02/05 arası 9 gün yıllık 9 gün idari 3 hafta tatili 2 gün yol 2 resmi tatil</t>
        </r>
      </text>
    </comment>
    <comment ref="AB19" authorId="0" shapeId="0">
      <text>
        <r>
          <rPr>
            <b/>
            <sz val="9"/>
            <color indexed="81"/>
            <rFont val="Tahoma"/>
            <family val="2"/>
          </rPr>
          <t>23/01 - 09/02 6 YILLIK 6 İDARİ 3 HAFTA TATİLİ 1 RESMİ TATİL 2 YOL İZNİ</t>
        </r>
      </text>
    </comment>
    <comment ref="AC19" authorId="0" shapeId="0">
      <text>
        <r>
          <rPr>
            <b/>
            <sz val="9"/>
            <color indexed="81"/>
            <rFont val="Tahoma"/>
            <family val="2"/>
          </rPr>
          <t>18/04 - 19/05 ARASI 9 YILLIK 8 İDARİ 5 BABALIK 5 HAFTA TATİLİ 3 RESMİ TATİL 2 YOL İZNİ</t>
        </r>
      </text>
    </comment>
    <comment ref="AJ19" authorId="0" shapeId="0">
      <text>
        <r>
          <rPr>
            <b/>
            <sz val="9"/>
            <color indexed="81"/>
            <rFont val="Tahoma"/>
            <family val="2"/>
          </rPr>
          <t>2 BİLETİ SÜLEYMAN İŞBİLİRDEN ALDIĞI HAKTAN DÜŞÜLDÜ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 xml:space="preserve">21/09 - 25/09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12/04/2018 - 07/05/2018 ARASI 19 GÜN YILLIK 4 HAFTA SONU 2 YOL 2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14-15-16 HAZİRAN MISIR DA KULLANDI</t>
        </r>
      </text>
    </comment>
    <comment ref="Z20" authorId="0" shapeId="0">
      <text>
        <r>
          <rPr>
            <b/>
            <sz val="9"/>
            <color indexed="81"/>
            <rFont val="Tahoma"/>
            <family val="2"/>
          </rPr>
          <t>20/10 - 07/11 arası 18 gün yıllık 4 hafta tatili 2 yün yol</t>
        </r>
      </text>
    </comment>
    <comment ref="AB20" authorId="0" shapeId="0">
      <text>
        <r>
          <rPr>
            <b/>
            <sz val="9"/>
            <color indexed="81"/>
            <rFont val="Tahoma"/>
            <family val="2"/>
          </rPr>
          <t>18/04 - 10/05 ARASI 9 YILLIK 5 DOĞUM 3 RESMİ TATİL 4 HAFTA SONU 2 YOL İZNİ</t>
        </r>
      </text>
    </comment>
    <comment ref="P21" authorId="0" shapeId="0">
      <text>
        <r>
          <rPr>
            <b/>
            <sz val="9"/>
            <color indexed="81"/>
            <rFont val="Tahoma"/>
            <family val="2"/>
          </rPr>
          <t>DÖNEMSEL İZNİ 7 GÜNE ÇIKTIĞINDAN FORMÜL İÇİN GEÇMİŞ İZİLERİ 1 GÜN EKSİLTİLDİ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DÖNEMSEL İZNİ 7 GÜNE ÇIKTIĞINDAN FORMÜL İÇİN GEÇMİŞ İZİLERİ 1 GÜN EKSİLTİLDİ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14/04 - 24/04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21/06 - 02/07 BİLETİ KENDİ ALDI</t>
        </r>
      </text>
    </comment>
    <comment ref="V21" authorId="0" shapeId="0">
      <text>
        <r>
          <rPr>
            <sz val="9"/>
            <color indexed="81"/>
            <rFont val="Tahoma"/>
            <family val="2"/>
          </rPr>
          <t xml:space="preserve">26/08 - 08/09   7 GÜN YILLIK+3 GÜN BAYRAM+2 GÜN YOL+2 CUMA
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21/12 - 08/01 arası 13 gün yıllık 3 hafta tarili 1 resmi tatil + 2 yol izni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1" authorId="0" shapeId="0">
      <text>
        <r>
          <rPr>
            <b/>
            <sz val="9"/>
            <color indexed="81"/>
            <rFont val="Tahoma"/>
            <family val="2"/>
          </rPr>
          <t>07/04 - 30 /04 ARASI 6 GÜN YILLIK 3 GÜN HAFTA TATİLİ 2 GÜN YOL 8 GÜN İDARİ İZİN 3 GÜN TÜRKİYE GÖREV</t>
        </r>
      </text>
    </comment>
    <comment ref="Z21" authorId="0" shapeId="0">
      <text>
        <r>
          <rPr>
            <b/>
            <sz val="9"/>
            <color indexed="81"/>
            <rFont val="Tahoma"/>
            <family val="2"/>
          </rPr>
          <t>18/08 - 03/09 ARASI 6 YILLIK 5 İDARİ 3 BAYRAM 2 HAFTA TATİLİ 2 YOL İZNİ + 2 GÜN 09/10 - 10/10 ARASI TÜRKİE ÇALIŞTAY TOPLANTI SONRASI + 2 GÜN 27/10 - 28/10</t>
        </r>
      </text>
    </comment>
    <comment ref="AB21" authorId="0" shapeId="0">
      <text>
        <r>
          <rPr>
            <b/>
            <sz val="9"/>
            <color indexed="81"/>
            <rFont val="Tahoma"/>
            <family val="2"/>
          </rPr>
          <t>21/12 - 06/01 ARASI 9 YILLIK 2 YOL 3 HAFTA TATİLİ</t>
        </r>
      </text>
    </comment>
    <comment ref="AC21" authorId="0" shapeId="0">
      <text>
        <r>
          <rPr>
            <b/>
            <sz val="9"/>
            <color indexed="81"/>
            <rFont val="Tahoma"/>
            <family val="2"/>
          </rPr>
          <t xml:space="preserve">27/4 - 6/5 ARASI 4 YILLIK 3 RESMİ TATİL 2 YOL İZNİ
</t>
        </r>
      </text>
    </comment>
    <comment ref="AJ21" authorId="0" shapeId="0">
      <text>
        <r>
          <rPr>
            <b/>
            <sz val="9"/>
            <color indexed="81"/>
            <rFont val="Tahoma"/>
            <family val="2"/>
          </rPr>
          <t>1 ADET BİLET HAKKI FATİH IŞIKDEMİR DEN GEÇTİ. KULLANILAN 1 BİLETİ DÜŞÜLDÜ 1 BİLET HAYDAR TUNÇ HAKKINI KULLANDI</t>
        </r>
      </text>
    </comment>
    <comment ref="AK21" authorId="0" shapeId="0">
      <text>
        <r>
          <rPr>
            <b/>
            <sz val="9"/>
            <color indexed="81"/>
            <rFont val="Tahoma"/>
            <family val="2"/>
          </rPr>
          <t>KULLANILAN 2 BİLET DÜŞÜLDÜ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 xml:space="preserve">15/07   25/07
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20/08 - 16/09 ARASI 10 GÜN YILLIK 9 GÜN İDARİ 4 HAFTA TATİLİ 3 BAYRAM 2 GÜN YOL İZNİ</t>
        </r>
      </text>
    </comment>
    <comment ref="P23" authorId="0" shapeId="0">
      <text>
        <r>
          <rPr>
            <b/>
            <sz val="9"/>
            <color indexed="81"/>
            <rFont val="Tahoma"/>
            <family val="2"/>
          </rPr>
          <t>7 GÜN İZİN HAKKI KAZANDIĞINDAN KULLANDIĞI GEÇMİŞ İZİNLERDEN 1 GÜN DÜŞÜLDÜ</t>
        </r>
      </text>
    </comment>
    <comment ref="T23" authorId="0" shapeId="0">
      <text>
        <r>
          <rPr>
            <b/>
            <sz val="9"/>
            <color indexed="81"/>
            <rFont val="Tahoma"/>
            <family val="2"/>
          </rPr>
          <t xml:space="preserve">01/12 - 08/12 </t>
        </r>
      </text>
    </comment>
    <comment ref="U23" authorId="0" shapeId="0">
      <text>
        <r>
          <rPr>
            <b/>
            <sz val="9"/>
            <color indexed="81"/>
            <rFont val="Tahoma"/>
            <family val="2"/>
          </rPr>
          <t>10/09 - 16/09 ARASI</t>
        </r>
      </text>
    </comment>
    <comment ref="X23" authorId="0" shapeId="0">
      <text>
        <r>
          <rPr>
            <b/>
            <sz val="9"/>
            <color indexed="81"/>
            <rFont val="Tahoma"/>
            <family val="2"/>
          </rPr>
          <t xml:space="preserve">11/6 - 14/06 </t>
        </r>
      </text>
    </comment>
    <comment ref="Z23" authorId="0" shapeId="0">
      <text>
        <r>
          <rPr>
            <b/>
            <sz val="9"/>
            <color indexed="81"/>
            <rFont val="Tahoma"/>
            <family val="2"/>
          </rPr>
          <t>20/12 - 24/12 Türkiye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12/03 - 03/03 ARASI 6 gün yıllık izin 2 gün idari izin 2 gün yol 2 gün hafta tatili 9 gün İstanbul Merter Görev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</rPr>
          <t>13/10 - 02/11 ARASI 8 YILLIK 8 İDARİ 3 HAFTA TATİLİ 2 YOL İZNİ</t>
        </r>
      </text>
    </comment>
    <comment ref="AM24" authorId="0" shapeId="0">
      <text>
        <r>
          <rPr>
            <b/>
            <sz val="9"/>
            <color indexed="81"/>
            <rFont val="Tahoma"/>
            <family val="2"/>
          </rPr>
          <t>1 BİLET SELAHATTİN BEYE 1 BİLET HALUK BEY E AKTARILDI</t>
        </r>
      </text>
    </comment>
    <comment ref="T25" authorId="0" shapeId="0">
      <text>
        <r>
          <rPr>
            <b/>
            <sz val="9"/>
            <color indexed="81"/>
            <rFont val="Tahoma"/>
            <family val="2"/>
          </rPr>
          <t>18/01 - 05/02</t>
        </r>
      </text>
    </comment>
    <comment ref="U25" authorId="0" shapeId="0">
      <text>
        <r>
          <rPr>
            <b/>
            <sz val="9"/>
            <color indexed="81"/>
            <rFont val="Tahoma"/>
            <family val="2"/>
          </rPr>
          <t>22/06 - 07/07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14/06 - 03/07 ARASI 7 GÜN YILLIK 7 GÜN İDARİ 3 HAFTA TATİLİ 2 YOL İZNİ 1 BAYRAM İZNİ1 GÜN RESMİ TATİL</t>
        </r>
      </text>
    </comment>
    <comment ref="Y25" authorId="0" shapeId="0">
      <text>
        <r>
          <rPr>
            <b/>
            <sz val="9"/>
            <color indexed="81"/>
            <rFont val="Tahoma"/>
            <family val="2"/>
          </rPr>
          <t>03/08 - 05/08 TÜRKİYE DE GÖREVDE İKEN KULLANDI BİLET HAKKI DÜŞÜLMEDİFUAT</t>
        </r>
      </text>
    </comment>
    <comment ref="AB25" authorId="0" shapeId="0">
      <text>
        <r>
          <rPr>
            <b/>
            <sz val="9"/>
            <color indexed="81"/>
            <rFont val="Tahoma"/>
            <family val="2"/>
          </rPr>
          <t>21/02 - 26/02 ARASI 3 YILLIK 2 YOL İZNİ 1 HAFTA TATİLİ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</rPr>
          <t>ÇALIŞMA İZNİ İŞLEMLERİ İÇİN GİTTİĞİNDEN 16 GÜNLÜK İZNİ GÜROL BEY TALİMATI İLE İPTAL EDİLDİ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</rPr>
          <t>08/03 - 18/03 ARASI 7 YILLIK 2 YOL 2 HAFTA TATİLİ</t>
        </r>
      </text>
    </comment>
    <comment ref="U26" authorId="0" shapeId="0">
      <text>
        <r>
          <rPr>
            <b/>
            <sz val="9"/>
            <color indexed="81"/>
            <rFont val="Tahoma"/>
            <family val="2"/>
          </rPr>
          <t>23/06 - 03/07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30/08-10/09  3 GÜN YILLIK+2 GÜN YOL+2 GÜN CUMA+3 GÜN BAYRAM+2 GÜN İDARİ</t>
        </r>
      </text>
    </comment>
    <comment ref="X26" authorId="0" shapeId="0">
      <text>
        <r>
          <rPr>
            <sz val="9"/>
            <color indexed="81"/>
            <rFont val="Tahoma"/>
            <family val="2"/>
          </rPr>
          <t>28/11/2017 DE BABASININ RAHATSIZLANMASI NEDENİ İLE GÖKHAN BEY GECE GİDİŞ BİLETİ ALDI. 01/01/2018 DE DÖNDÜ. TOPLAM 33 GÜN İZİN KULLANDI. BUNA MAHSUIBEN 13 GÜN YILLIK İZİN 12 GÜN İDARİ İZİN 6 HAFTA TATİLİ 2 YOL İZNİ KULLANDI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</rPr>
          <t>14/06 - 30/06 ARASI 6 GÜN YILLIK İZİN 5 GÜN İDARİ 2 BAYRAM 3 HAFTA TATİLİ 2 YOL İZNİ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04/09 - 26/09 ARASI 10 YILLIK 7 DİNLENME 3 HAFTA TATİLİ 2 YOL 1 RESMİ TATİL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7/2 - 18/2 ARASI 4 YILLIK 4 İDARİ 2 HAFTA TATİLİ 2 YOL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02/04</t>
        </r>
      </text>
    </comment>
    <comment ref="AD26" authorId="0" shapeId="0">
      <text>
        <r>
          <rPr>
            <b/>
            <sz val="9"/>
            <color indexed="81"/>
            <rFont val="Tahoma"/>
            <family val="2"/>
          </rPr>
          <t>30/05 - 14/06 ARASI 5 YILLIK 5 İDARİ 2 BAYRAM 2 HAFTA TATİLİ 2 YOL İZNİ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08/03 - 19/03 ARASI 7 YILLIK 2 HAFTA TATİLİ 2 YOL İZNİ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24/06 - 11/07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30/08 - 10/09 ARASI 6 YILLIK İZİN 1 HAFTA TATİLİ 3 BAYRAM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7" authorId="0" shapeId="0">
      <text>
        <r>
          <rPr>
            <sz val="9"/>
            <color indexed="81"/>
            <rFont val="Tahoma"/>
            <family val="2"/>
          </rPr>
          <t xml:space="preserve">27/01 - 10/02 ARASI 15 GÜN 6 GÜN YILLIK İZİN 3 GÜN İDARİ İZİN 2 GÜN YOL 3 CUMA TATİLİ 1 RESMİ TATİL
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09/09 - 28/09 ARASI 7 YILLIK 7 İDARİ 3 HAFTA TATİLİ 2 YOL 1 GÜN RESMİ TATİL</t>
        </r>
      </text>
    </comment>
    <comment ref="Z27" authorId="0" shapeId="0">
      <text>
        <r>
          <rPr>
            <b/>
            <sz val="9"/>
            <color indexed="81"/>
            <rFont val="Tahoma"/>
            <family val="2"/>
          </rPr>
          <t>20/11 - 27/11 ARASI 2 yıllık 2 idari 1 resmi tatil 1 hafta sonu 2 yol izni</t>
        </r>
      </text>
    </comment>
    <comment ref="AB27" authorId="0" shapeId="0">
      <text>
        <r>
          <rPr>
            <b/>
            <sz val="9"/>
            <color indexed="81"/>
            <rFont val="Tahoma"/>
            <family val="2"/>
          </rPr>
          <t>10/01 - 20/01 ARASI 5 YILLIK 2 İDARİ 2 YOL</t>
        </r>
      </text>
    </comment>
    <comment ref="AC27" authorId="0" shapeId="0">
      <text>
        <r>
          <rPr>
            <b/>
            <sz val="9"/>
            <color indexed="81"/>
            <rFont val="Tahoma"/>
            <family val="2"/>
          </rPr>
          <t>13/02 - 16/02 arası</t>
        </r>
      </text>
    </comment>
    <comment ref="AM27" authorId="0" shapeId="0">
      <text>
        <r>
          <rPr>
            <sz val="9"/>
            <color indexed="81"/>
            <rFont val="Tahoma"/>
            <family val="2"/>
          </rPr>
          <t>4 BİLETİ ERKAN ÇAYDAN DEVRALDI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18/01 - 05/02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22/06 - 07/07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</t>
        </r>
      </text>
    </comment>
    <comment ref="X28" authorId="0" shapeId="0">
      <text>
        <r>
          <rPr>
            <b/>
            <sz val="9"/>
            <color indexed="81"/>
            <rFont val="Tahoma"/>
            <family val="2"/>
          </rPr>
          <t>03/05 - 19/05 ARASI 2 GÜN YOL 6 GÜN YILLIK İZİN 3 HAFTA TATİLİ 6 İDARİ İZİN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8" authorId="0" shapeId="0">
      <text>
        <r>
          <rPr>
            <b/>
            <sz val="9"/>
            <color indexed="81"/>
            <rFont val="Tahoma"/>
            <family val="2"/>
          </rPr>
          <t>12/06 - 14 06 TÜRKİYE DE GÖREVDE İKEN KULLANDI</t>
        </r>
      </text>
    </comment>
    <comment ref="AK28" authorId="0" shapeId="0">
      <text>
        <r>
          <rPr>
            <b/>
            <sz val="9"/>
            <color indexed="81"/>
            <rFont val="Tahoma"/>
            <family val="2"/>
          </rPr>
          <t>AHMET DEVECİ NİN BİLET HAKKINDAN DÜŞÜLDÜ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21/06 - 08/07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30/08-06/09   2 GÜN YILLIK+3 GÜN BAYRAM+1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</rPr>
          <t>17/01 - 28/01 ARASI 8 GÜN YILLIK 2 GÜN YOL 2 GÜN HAFTA TATİLİ 1 GÜN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9" authorId="0" shapeId="0">
      <text>
        <r>
          <rPr>
            <b/>
            <sz val="9"/>
            <color indexed="81"/>
            <rFont val="Tahoma"/>
            <family val="2"/>
          </rPr>
          <t>12/06 / 22/06 ARASI 4 GÜN YILLIK 2 BAYRAM 2 YOL 2 HAFTA TATİLİ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</rPr>
          <t>19/08 - 01/09 ARASI 7 GÜN YILLIK 3 BAYRAM 2 YOL 2 HAFTA TATİLİ + 20/11 07/12 ARASI 6 YILLIK 6 İDARİ 3 HAFTA TATİLİ 2 YOL 1 RESMİ TATİL</t>
        </r>
      </text>
    </comment>
    <comment ref="AB29" authorId="0" shapeId="0">
      <text>
        <r>
          <rPr>
            <b/>
            <sz val="9"/>
            <color indexed="81"/>
            <rFont val="Tahoma"/>
            <family val="2"/>
          </rPr>
          <t>03/04 - 19/04 ARASI 6 YILLIK 6 İDARİ 3 HAFTA TATİLİ 2 YOL</t>
        </r>
      </text>
    </comment>
    <comment ref="T30" authorId="0" shapeId="0">
      <text>
        <r>
          <rPr>
            <b/>
            <sz val="9"/>
            <color indexed="81"/>
            <rFont val="Tahoma"/>
            <family val="2"/>
          </rPr>
          <t>18/01 - 05/02</t>
        </r>
      </text>
    </comment>
    <comment ref="U30" authorId="0" shapeId="0">
      <text>
        <r>
          <rPr>
            <b/>
            <sz val="9"/>
            <color indexed="81"/>
            <rFont val="Tahoma"/>
            <family val="2"/>
          </rPr>
          <t>22/06 - 07/07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18/10 - 03/11 ARASI 6 GÜN YILLIK 6 GÜN İDARİ 3 HAFTA TATİLİ 2 YOL İZNİ</t>
        </r>
      </text>
    </comment>
    <comment ref="AB30" authorId="0" shapeId="0">
      <text>
        <r>
          <rPr>
            <b/>
            <sz val="9"/>
            <color indexed="81"/>
            <rFont val="Tahoma"/>
            <family val="2"/>
          </rPr>
          <t>11/03 - 30/03 ARASI 8 YILLIK 7 İDARİ 3 HAFTA TATİLİ 2 YOL İZNİ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</rPr>
          <t>22/6 - 04/07</t>
        </r>
      </text>
    </comment>
    <comment ref="U31" authorId="0" shapeId="0">
      <text>
        <r>
          <rPr>
            <b/>
            <sz val="9"/>
            <color indexed="81"/>
            <rFont val="Tahoma"/>
            <family val="2"/>
          </rPr>
          <t>04/10 - 16/10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1" authorId="0" shapeId="0">
      <text>
        <r>
          <rPr>
            <sz val="9"/>
            <color indexed="81"/>
            <rFont val="Tahoma"/>
            <family val="2"/>
          </rPr>
          <t xml:space="preserve">11/04 - 21/04 TOPLAM 10 GÜN 6 YÜN YILLIK 2 GÜN YOL 2 HAFTA TATİLİ
</t>
        </r>
      </text>
    </comment>
    <comment ref="Y31" authorId="0" shapeId="0">
      <text>
        <r>
          <rPr>
            <b/>
            <sz val="9"/>
            <color indexed="81"/>
            <rFont val="Tahoma"/>
            <family val="2"/>
          </rPr>
          <t>09/08 - 27/08 ARASI 11 GÜN YILLIK 3 BAYRAM 3 HAFTA TATİLİ 2 GÜN YOL</t>
        </r>
      </text>
    </comment>
    <comment ref="AB31" authorId="0" shapeId="0">
      <text>
        <r>
          <rPr>
            <b/>
            <sz val="9"/>
            <color indexed="81"/>
            <rFont val="Tahoma"/>
            <family val="2"/>
          </rPr>
          <t>07/02- 19/02 arası 10 yıllık 2 yol 2 hafta tatili</t>
        </r>
      </text>
    </comment>
    <comment ref="AC31" authorId="0" shapeId="0">
      <text>
        <r>
          <rPr>
            <sz val="9"/>
            <color indexed="81"/>
            <rFont val="Tahoma"/>
            <family val="2"/>
          </rPr>
          <t xml:space="preserve">20/06 30/06 ARASI 7 YILLIK 12 YOL 2 HAFTA TATİLİ
</t>
        </r>
      </text>
    </comment>
    <comment ref="U32" authorId="0" shapeId="0">
      <text>
        <r>
          <rPr>
            <b/>
            <sz val="9"/>
            <color indexed="81"/>
            <rFont val="Tahoma"/>
            <family val="2"/>
          </rPr>
          <t>03/08 - 19/08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23/11 - 04/12 ARASI 6 GÜN YILLIK 2 GÜN İDARİ + 2 GÜN HAFTA TATİLİ + 2 GÜN YOL</t>
        </r>
      </text>
    </comment>
    <comment ref="X32" authorId="0" shapeId="0">
      <text>
        <r>
          <rPr>
            <sz val="9"/>
            <color indexed="81"/>
            <rFont val="Tahoma"/>
            <family val="2"/>
          </rPr>
          <t>07/04 - 26/04 arası
7 gün yıllık 7 gün idari 2 gün resmi tatil 2 gün yol 2 hafta tatili</t>
        </r>
      </text>
    </comment>
    <comment ref="Y32" authorId="0" shapeId="0">
      <text>
        <r>
          <rPr>
            <b/>
            <sz val="9"/>
            <color indexed="81"/>
            <rFont val="Tahoma"/>
            <family val="2"/>
          </rPr>
          <t>16/08 - 05 /9 ARASI 7 GÜN YILLIK 6 GÜN İDARİ 3 BAYRAM 3 HAFTA TARİLİ 2 GÜN YOL İZNİ</t>
        </r>
      </text>
    </comment>
    <comment ref="Z32" authorId="0" shapeId="0">
      <text>
        <r>
          <rPr>
            <b/>
            <sz val="9"/>
            <color indexed="81"/>
            <rFont val="Tahoma"/>
            <family val="2"/>
          </rPr>
          <t>15/11 - 02/12 ARASI 6 YILLIK 6 İDARİ 2 YOL 3 HAFTA TATİLİ 1 RESMİ TATİL</t>
        </r>
      </text>
    </comment>
    <comment ref="AB32" authorId="0" shapeId="0">
      <text>
        <r>
          <rPr>
            <b/>
            <sz val="9"/>
            <color indexed="81"/>
            <rFont val="Tahoma"/>
            <family val="2"/>
          </rPr>
          <t>11/04 - 29/04 ARASI 6 YILLIK 6 İDARİ 3 HAFTA TATİLİ 2 RESMİ TATİL 2 YOL İZNİ</t>
        </r>
      </text>
    </comment>
    <comment ref="P33" authorId="0" shapeId="0">
      <text>
        <r>
          <rPr>
            <b/>
            <sz val="9"/>
            <color indexed="81"/>
            <rFont val="Tahoma"/>
            <family val="2"/>
          </rPr>
          <t>09/05 - 22/05 + 04/11 - 11/11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28/02 - 09/03 ARASI 6 GÜN + 23/07 - 03/08 ARASI 6 GÜN</t>
        </r>
      </text>
    </comment>
    <comment ref="R33" authorId="0" shapeId="0">
      <text>
        <r>
          <rPr>
            <b/>
            <sz val="9"/>
            <color indexed="81"/>
            <rFont val="Tahoma"/>
            <family val="2"/>
          </rPr>
          <t>21/02 - 26/02 ARASI 6 GÜN + 20/06 - 25/06 ARASI 6 GÜN (ÇALIŞMA İZNİ İÇİN GİTTİ İPTAL EDİLDİ) + 16/07 - 25/07 ARASI 4 GÜN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03/03 - 15/03 ARASI 4 GÜN + 02/01 + 09/01 ARASI 2 GÜN + 29/04 - 06/05 ARASI 4 GÜN + 08/09 - 20/09 ARASI 6 GÜN + 01/07 - 08/07 ARASI 3 GÜN</t>
        </r>
      </text>
    </comment>
    <comment ref="T33" authorId="0" shapeId="0">
      <text>
        <r>
          <rPr>
            <b/>
            <sz val="9"/>
            <color indexed="81"/>
            <rFont val="Tahoma"/>
            <family val="2"/>
          </rPr>
          <t>2018 İTİBARİ İLE 7 GÜN HAK EDİOYR SİSTEM 6 GÜN HESAPLADIĞI İÇİN 1 GÜN KULLANILAN İZİN EKSİLTİLDİ</t>
        </r>
      </text>
    </comment>
    <comment ref="U33" authorId="0" shapeId="0">
      <text>
        <r>
          <rPr>
            <b/>
            <sz val="9"/>
            <color indexed="81"/>
            <rFont val="Tahoma"/>
            <family val="2"/>
          </rPr>
          <t>20/07 - 29/07 arasında 3 gün yıllık izin 3 gün idari izin 2 gün yol izni 2 gün hafta tatili</t>
        </r>
      </text>
    </comment>
    <comment ref="V33" authorId="0" shapeId="0">
      <text>
        <r>
          <rPr>
            <b/>
            <sz val="9"/>
            <color indexed="81"/>
            <rFont val="Tahoma"/>
            <family val="2"/>
          </rPr>
          <t>24/09 - 18/10 10 GÜN YILLIK İZİN 9 GÜN İDAİRİ İZİN 2 GÜN YOL İZNİ 3 GÜN H.TATİLİ 1 GÜN RESM İ TATİL</t>
        </r>
      </text>
    </comment>
    <comment ref="AJ33" authorId="0" shapeId="0">
      <text>
        <r>
          <rPr>
            <b/>
            <sz val="9"/>
            <color indexed="81"/>
            <rFont val="Tahoma"/>
            <family val="2"/>
          </rPr>
          <t>2 BİLET HAKKI TOLGA DAĞLI 1 BİLET TÜRKAY DEMİR DEN DEVREDİLDİ. KULLANDIĞI 2 BİLET DÜŞÜLEREK HAK DEVRİ YAPILDI</t>
        </r>
      </text>
    </comment>
    <comment ref="I34" authorId="0" shapeId="0">
      <text>
        <r>
          <rPr>
            <b/>
            <sz val="9"/>
            <color indexed="81"/>
            <rFont val="Tahoma"/>
            <family val="2"/>
          </rPr>
          <t>2007 YILINDA İSMALİYE EROĞLU GİYİMDE İŞE BAŞLADI 2011 DE 9 GUN İZİN HAKKI DNM E DEVROLDU</t>
        </r>
      </text>
    </comment>
    <comment ref="T34" authorId="0" shapeId="0">
      <text>
        <r>
          <rPr>
            <b/>
            <sz val="9"/>
            <color indexed="81"/>
            <rFont val="Tahoma"/>
            <family val="2"/>
          </rPr>
          <t>07/06 - 08/06</t>
        </r>
      </text>
    </comment>
    <comment ref="U34" authorId="0" shapeId="0">
      <text>
        <r>
          <rPr>
            <b/>
            <sz val="9"/>
            <color indexed="81"/>
            <rFont val="Tahoma"/>
            <family val="2"/>
          </rPr>
          <t>01/08 - 21/08  10 GÜN YILLIK + 3 GÜN CUMA + 2 GĞN YOL + 6 GÜN DİNLENME</t>
        </r>
      </text>
    </comment>
    <comment ref="X34" authorId="0" shapeId="0">
      <text>
        <r>
          <rPr>
            <b/>
            <sz val="9"/>
            <color indexed="81"/>
            <rFont val="Tahoma"/>
            <family val="2"/>
          </rPr>
          <t>03/08 - 03/09 ARASI 11 GÜN YILLIK 12 GÜN İDARİ 3 BAYRAM 5 HAFTA TATİLİ 2 GÜN YOL</t>
        </r>
      </text>
    </comment>
    <comment ref="U35" authorId="1" shapeId="0">
      <text>
        <r>
          <rPr>
            <b/>
            <sz val="9"/>
            <color indexed="81"/>
            <rFont val="Tahoma"/>
            <family val="2"/>
          </rPr>
          <t>20/5-25/5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5" authorId="0" shapeId="0">
      <text>
        <r>
          <rPr>
            <b/>
            <sz val="9"/>
            <color indexed="81"/>
            <rFont val="Tahoma"/>
            <family val="2"/>
          </rPr>
          <t>TOPLAM 18 GÜN. 7 GÜN YILLIK 6 GÜN DİNLENME 2 GÜN YOL 3 GÜN HAFTA TATİLİ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5" authorId="0" shapeId="0">
      <text>
        <r>
          <rPr>
            <b/>
            <sz val="9"/>
            <color indexed="81"/>
            <rFont val="Tahoma"/>
            <family val="2"/>
          </rPr>
          <t>TOPLAM 17 GÜN 6 GÜN YILLIK 6 GÜN İDARİ 3 HAFTA TATİLİ 2 YOL İZNİ 1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5" authorId="0" shapeId="0">
      <text>
        <r>
          <rPr>
            <b/>
            <sz val="9"/>
            <color indexed="81"/>
            <rFont val="Tahoma"/>
            <family val="2"/>
          </rPr>
          <t>13/06 - 01/07 ARASI 6 GÜN YILLIK 6 İDARİ 2 BAYRAM 3 HAFTA TATİLİ 2 YOL İZNİ 1 GÜN RESMİ TATİL</t>
        </r>
      </text>
    </comment>
    <comment ref="Z35" authorId="0" shapeId="0">
      <text>
        <r>
          <rPr>
            <b/>
            <sz val="9"/>
            <color indexed="81"/>
            <rFont val="Tahoma"/>
            <family val="2"/>
          </rPr>
          <t>16/09 - 02/10 ARASI 7 YILLIK 6 İDARİ 2 HAFTA TATİLİ 2 YOL İZNİ</t>
        </r>
      </text>
    </comment>
    <comment ref="AB35" authorId="0" shapeId="0">
      <text>
        <r>
          <rPr>
            <b/>
            <sz val="9"/>
            <color indexed="81"/>
            <rFont val="Tahoma"/>
            <family val="2"/>
          </rPr>
          <t>17/01 - 03/02 ARASI 6 YILLIK 6 İDARİ 3 HAFTA TATİLİ 2 YOL 1 RESMİ TATİL</t>
        </r>
      </text>
    </comment>
    <comment ref="AJ35" authorId="0" shapeId="0">
      <text>
        <r>
          <rPr>
            <b/>
            <sz val="9"/>
            <color indexed="81"/>
            <rFont val="Tahoma"/>
            <family val="2"/>
          </rPr>
          <t>1 BİLET YALÇIN KÜÇÜKBAKANDAN ALDI</t>
        </r>
      </text>
    </comment>
    <comment ref="T36" authorId="0" shapeId="0">
      <text>
        <r>
          <rPr>
            <b/>
            <sz val="9"/>
            <color indexed="81"/>
            <rFont val="Tahoma"/>
            <family val="2"/>
          </rPr>
          <t>27/04 - 04/05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6" authorId="0" shapeId="0">
      <text>
        <r>
          <rPr>
            <b/>
            <sz val="9"/>
            <color indexed="81"/>
            <rFont val="Tahoma"/>
            <family val="2"/>
          </rPr>
          <t>25/8 - 14/9 8 GÜN YILLIK 7 GÜN+ DİNLENME+3GÜN BAYRAM+2 GÜN YOL+3 H.TATİLİ</t>
        </r>
      </text>
    </comment>
    <comment ref="X36" authorId="0" shapeId="0">
      <text>
        <r>
          <rPr>
            <b/>
            <sz val="9"/>
            <color indexed="81"/>
            <rFont val="Tahoma"/>
            <family val="2"/>
          </rPr>
          <t>09/08 - 31/08 ARASI 7 GÜN YILLIK 7 GÜN İDARİ 4 HAFTA SONU 3 BAYRAM 2 GÜN YOL İZNİ</t>
        </r>
      </text>
    </comment>
    <comment ref="U37" authorId="0" shapeId="0">
      <text>
        <r>
          <rPr>
            <b/>
            <sz val="9"/>
            <color indexed="81"/>
            <rFont val="Tahoma"/>
            <family val="2"/>
          </rPr>
          <t>22/6 - 10/7</t>
        </r>
      </text>
    </comment>
    <comment ref="V37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 VE 07/12 - 20/12 TARİHLERİ ARASI 7 GÜN VE 07/12 20/12 ARASI 7 GÜN YILLIK İZİN TOPLAM 14 GÜN YILLIK İZİN</t>
        </r>
      </text>
    </comment>
    <comment ref="X37" authorId="0" shapeId="0">
      <text>
        <r>
          <rPr>
            <b/>
            <sz val="9"/>
            <color indexed="81"/>
            <rFont val="Tahoma"/>
            <family val="2"/>
          </rPr>
          <t>16/08 - 05/09 ARASI 7 GÜN YILLIK 6 GÜN İDARİ 3 HAFTA TATİLİ 3 BAYRAM 2 GÜN YOL İZNİ</t>
        </r>
      </text>
    </comment>
    <comment ref="AB37" authorId="0" shapeId="0">
      <text>
        <r>
          <rPr>
            <b/>
            <sz val="9"/>
            <color indexed="81"/>
            <rFont val="Tahoma"/>
            <family val="2"/>
          </rPr>
          <t>17/01 - 03/02 ARASI 6 YILLIK 6 İDARİ 3 HAFTA TATİLİ 2 YOL 1 RESMİ TATİL</t>
        </r>
      </text>
    </comment>
    <comment ref="AC37" authorId="0" shapeId="0">
      <text>
        <r>
          <rPr>
            <b/>
            <sz val="9"/>
            <color indexed="81"/>
            <rFont val="Tahoma"/>
            <family val="2"/>
          </rPr>
          <t>30/05 - 22/06 ARASI 8 YILLIK 8 İDARİ 4 HAFTA TATİLİ 2 BAYRAM 2 YOL İZNİ</t>
        </r>
      </text>
    </comment>
    <comment ref="V38" authorId="0" shapeId="0">
      <text>
        <r>
          <rPr>
            <b/>
            <sz val="9"/>
            <color indexed="81"/>
            <rFont val="Tahoma"/>
            <family val="2"/>
          </rPr>
          <t>01/11 - 02/12 ARASI 15 gün yıllık izin + 9 gün idari + 5 hün hafta tatili + 2 gün yol</t>
        </r>
      </text>
    </comment>
    <comment ref="X38" authorId="0" shapeId="0">
      <text>
        <r>
          <rPr>
            <b/>
            <sz val="9"/>
            <color indexed="81"/>
            <rFont val="Tahoma"/>
            <family val="2"/>
          </rPr>
          <t>11/04 - 25/04 ARASI 6 GÜN YILLIK 4 GÜN İDARİ 2 GÜN YOL 2 HAFTA TATİLİ 1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8" authorId="0" shapeId="0">
      <text>
        <r>
          <rPr>
            <b/>
            <sz val="9"/>
            <color indexed="81"/>
            <rFont val="Tahoma"/>
            <family val="2"/>
          </rPr>
          <t>10/01/2019 - 02/02/2019 ARASI 9 YILLIK 9 İDARİ 4 HAFTA TATİLİ 2 YOL İZNİ</t>
        </r>
      </text>
    </comment>
    <comment ref="R39" authorId="0" shapeId="0">
      <text>
        <r>
          <rPr>
            <b/>
            <sz val="9"/>
            <color indexed="81"/>
            <rFont val="Tahoma"/>
            <family val="2"/>
          </rPr>
          <t>2015 DE 50 YAŞ ÜZERİ OLDUĞU İÇİN 2015 İZNİNDEN 9 GÜN EKSİLTİLDİ</t>
        </r>
      </text>
    </comment>
    <comment ref="U39" authorId="0" shapeId="0">
      <text>
        <r>
          <rPr>
            <sz val="9"/>
            <color indexed="81"/>
            <rFont val="Tahoma"/>
            <family val="2"/>
          </rPr>
          <t xml:space="preserve">21/06-10/07
</t>
        </r>
      </text>
    </comment>
    <comment ref="V39" authorId="0" shapeId="0">
      <text>
        <r>
          <rPr>
            <b/>
            <sz val="9"/>
            <color indexed="81"/>
            <rFont val="Tahoma"/>
            <family val="2"/>
          </rPr>
          <t>30/08 - 06/09   3 gün yıllık+2 gün yol+3 gün bayram VE 04/10 - 21/10   6 gün yıllık + 6 gün idari 3 gün hafta tatili 2 gün yol</t>
        </r>
      </text>
    </comment>
    <comment ref="X39" authorId="0" shapeId="0">
      <text>
        <r>
          <rPr>
            <b/>
            <sz val="9"/>
            <color indexed="81"/>
            <rFont val="Tahoma"/>
            <family val="2"/>
          </rPr>
          <t>28/02 16/03 ARASI 6 GÜN YILLIK ANCAK 7 GÜN İZİN HAKETTİĞİNDEN 5 GÜN DÜŞÜLDÜ 6 GÜN İDARİ İZİN 2 YOL 3 HAFTA TATİLİ</t>
        </r>
      </text>
    </comment>
    <comment ref="Y39" authorId="0" shapeId="0">
      <text>
        <r>
          <rPr>
            <b/>
            <sz val="9"/>
            <color indexed="81"/>
            <rFont val="Tahoma"/>
            <family val="2"/>
          </rPr>
          <t>14/06 - 30/06 ARASI 6 GÜN YILLIK 5 GÜN İDARİ 3 HAFTA TATİLİ 2 BAYRAM 2 YOL İZNİ</t>
        </r>
      </text>
    </comment>
    <comment ref="Z39" authorId="0" shapeId="0">
      <text>
        <r>
          <rPr>
            <b/>
            <sz val="9"/>
            <color indexed="81"/>
            <rFont val="Tahoma"/>
            <family val="2"/>
          </rPr>
          <t>17/08 - 05/09 6 GÜN YILLIK 6 GÜN DİNLENME 3 BAYRAM 3 HAFTA TATİLİ 2 YOL</t>
        </r>
      </text>
    </comment>
    <comment ref="AB39" authorId="0" shapeId="0">
      <text>
        <r>
          <rPr>
            <b/>
            <sz val="9"/>
            <color indexed="81"/>
            <rFont val="Tahoma"/>
            <family val="2"/>
          </rPr>
          <t>03/01 - 25/01 ARASI 7 YILLIK 8 İDARİ 2 RESMİ 3 HAFTA TATİLİ 2 YOL İZNİ</t>
        </r>
      </text>
    </comment>
    <comment ref="AC39" authorId="0" shapeId="0">
      <text>
        <r>
          <rPr>
            <b/>
            <sz val="9"/>
            <color indexed="81"/>
            <rFont val="Tahoma"/>
            <family val="2"/>
          </rPr>
          <t>31/05 - 19/06 ARASI 7 YILLIK 6 İDARİ 2 BAYRAM 3 HAFTA TATİLİ 2 YOL İZNİ</t>
        </r>
      </text>
    </comment>
    <comment ref="T40" authorId="0" shapeId="0">
      <text>
        <r>
          <rPr>
            <sz val="9"/>
            <color indexed="81"/>
            <rFont val="Tahoma"/>
            <family val="2"/>
          </rPr>
          <t>06/07-29-07 (9 GÜN YILLIK İZİN 8 GÜN DİNLENME İZNİ VERİLDİ)</t>
        </r>
      </text>
    </comment>
    <comment ref="X40" authorId="0" shapeId="0">
      <text>
        <r>
          <rPr>
            <b/>
            <sz val="9"/>
            <color indexed="81"/>
            <rFont val="Tahoma"/>
            <family val="2"/>
          </rPr>
          <t>27/6 - 23/7 ARASI 9 YILLIK İZİN 6 İDARİ 4 HAFTA SONU 2 YOL İZNİ 2 RESMİ TATİL</t>
        </r>
      </text>
    </comment>
    <comment ref="AJ40" authorId="0" shapeId="0">
      <text>
        <r>
          <rPr>
            <b/>
            <sz val="9"/>
            <color indexed="81"/>
            <rFont val="Tahoma"/>
            <family val="2"/>
          </rPr>
          <t xml:space="preserve">3 BİLET KULLANDI 1 BİLETİ ADEM İPEK' İN 1 BİLET SÜLEYMAN İŞBİLİR 1 BİLET AHMET DEVECİ DEN İN ALDI
</t>
        </r>
      </text>
    </comment>
    <comment ref="U41" authorId="0" shapeId="0">
      <text>
        <r>
          <rPr>
            <b/>
            <sz val="9"/>
            <color indexed="81"/>
            <rFont val="Tahoma"/>
            <family val="2"/>
          </rPr>
          <t>26/10 - 11/11 YILLIK İZİN 6 GÜN İDARİ İZİN 6 GÜN HATA TATİLİ 3 GÜN YOL İZNİ 2 GÜN</t>
        </r>
      </text>
    </comment>
    <comment ref="X41" authorId="0" shapeId="0">
      <text>
        <r>
          <rPr>
            <b/>
            <sz val="9"/>
            <color indexed="81"/>
            <rFont val="Tahoma"/>
            <family val="2"/>
          </rPr>
          <t>11/01 - 27/01 ARASI 6 gün yıllık + 5 gün idari + 3 gün hafta tatili + 2 gün yol 1 gün resmi tatil toplam 17 gün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1" authorId="0" shapeId="0">
      <text>
        <r>
          <rPr>
            <b/>
            <sz val="9"/>
            <color indexed="81"/>
            <rFont val="Tahoma"/>
            <family val="2"/>
          </rPr>
          <t>19/08 - 10/09 ARASI 8 YILLIK 7 İDARİ 3 BAYRAM 3 HAFTA TATİLİ 2 YOL İZNİ</t>
        </r>
      </text>
    </comment>
    <comment ref="Z41" authorId="0" shapeId="0">
      <text>
        <r>
          <rPr>
            <b/>
            <sz val="9"/>
            <color indexed="81"/>
            <rFont val="Tahoma"/>
            <family val="2"/>
          </rPr>
          <t>20/10 - 27/10 ARASI 3 GÜN YILLIK 3 GÜN İDARİ. TÜRKİYE YE GÖREV İÇİN GİDİLDİĞİNDE KULLANDI YOL İZNİ VERİLMEDİ</t>
        </r>
      </text>
    </comment>
    <comment ref="AB41" authorId="0" shapeId="0">
      <text>
        <r>
          <rPr>
            <b/>
            <sz val="9"/>
            <color indexed="81"/>
            <rFont val="Tahoma"/>
            <family val="2"/>
          </rPr>
          <t xml:space="preserve">29/12/18 - 09/01/19 5 GÜN YILLIK 4 İDARİ </t>
        </r>
      </text>
    </comment>
    <comment ref="AC41" authorId="0" shapeId="0">
      <text>
        <r>
          <rPr>
            <b/>
            <sz val="9"/>
            <color indexed="81"/>
            <rFont val="Tahoma"/>
            <family val="2"/>
          </rPr>
          <t>21/03 - 07/04 ARASI 7 YILLIK 6 İDARİ 3 HAFTA TATİLİ 2 YOL</t>
        </r>
      </text>
    </comment>
    <comment ref="T42" authorId="0" shapeId="0">
      <text>
        <r>
          <rPr>
            <b/>
            <sz val="9"/>
            <color indexed="81"/>
            <rFont val="Tahoma"/>
            <family val="2"/>
          </rPr>
          <t>21/04 - 03/05</t>
        </r>
      </text>
    </comment>
    <comment ref="X42" authorId="0" shapeId="0">
      <text>
        <r>
          <rPr>
            <b/>
            <sz val="9"/>
            <color indexed="81"/>
            <rFont val="Tahoma"/>
            <family val="2"/>
          </rPr>
          <t>09/06 - 26/06 ARASI 6 YILLIK 6 İDARİ 2 BAYRAM 2 YOL 2 HAFTA TATİLİ</t>
        </r>
      </text>
    </comment>
    <comment ref="Y42" authorId="0" shapeId="0">
      <text>
        <r>
          <rPr>
            <b/>
            <sz val="9"/>
            <color indexed="81"/>
            <rFont val="Tahoma"/>
            <family val="2"/>
          </rPr>
          <t>18/08 - 26/08 ARASI 4 GÜN YILLIK 1 HAFTA TATİLİ 2 GÜN YOL İZNİ</t>
        </r>
      </text>
    </comment>
    <comment ref="AB42" authorId="0" shapeId="0">
      <text>
        <r>
          <rPr>
            <b/>
            <sz val="9"/>
            <color indexed="81"/>
            <rFont val="Tahoma"/>
            <family val="2"/>
          </rPr>
          <t>21/12 - 13/01 ARASI 7 YILLIK 7 İDARİ 4 HAFTA TATİLİ 2 YOL 3 GÖREV 1 RESMİ TATİL</t>
        </r>
      </text>
    </comment>
    <comment ref="AC42" authorId="0" shapeId="0">
      <text>
        <r>
          <rPr>
            <b/>
            <sz val="9"/>
            <color indexed="81"/>
            <rFont val="Tahoma"/>
            <family val="2"/>
          </rPr>
          <t>11/04 - 24/04 ARASI 5 YILLIK 5 İDARİ 2 YOL 2 HAFTA TATİLİ</t>
        </r>
      </text>
    </comment>
    <comment ref="AB43" authorId="0" shapeId="0">
      <text>
        <r>
          <rPr>
            <b/>
            <sz val="9"/>
            <color indexed="81"/>
            <rFont val="Tahoma"/>
            <family val="2"/>
          </rPr>
          <t>03/04 - 17/04 ARASI 6 GÜN YILLIK 2 GÜN İDARİ 2 YOL 2 HAFTA TATİLİ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20/06 - 27/06</t>
        </r>
      </text>
    </comment>
    <comment ref="V44" authorId="0" shapeId="0">
      <text>
        <r>
          <rPr>
            <b/>
            <sz val="9"/>
            <color indexed="81"/>
            <rFont val="Tahoma"/>
            <family val="2"/>
          </rPr>
          <t>30/08-19/09   13 YILLIK+3 BAYRAM+3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4" authorId="0" shapeId="0">
      <text>
        <r>
          <rPr>
            <b/>
            <sz val="9"/>
            <color indexed="81"/>
            <rFont val="Tahoma"/>
            <family val="2"/>
          </rPr>
          <t>03/03/18 - 14/03/18 ARASINDA 8 GĞN YILLIK 2 GÜN YOL 2 GÜN HAFTA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4" authorId="0" shapeId="0">
      <text>
        <r>
          <rPr>
            <b/>
            <sz val="9"/>
            <color indexed="81"/>
            <rFont val="Tahoma"/>
            <family val="2"/>
          </rPr>
          <t>07/06 - 19-06 ARASI 6 GÜN YILLIK 1 İDARİ 2 BAYRAM 2 YOL 2 HAFTA TATİLİ</t>
        </r>
      </text>
    </comment>
    <comment ref="Z44" authorId="0" shapeId="0">
      <text>
        <r>
          <rPr>
            <b/>
            <sz val="9"/>
            <color indexed="81"/>
            <rFont val="Tahoma"/>
            <family val="2"/>
          </rPr>
          <t>17/08 - 30/08 ARASI 4 YILLIK 3 İDARİ 2 HAFTA TATİLİ 2 YOL 3 BAYRAM İZNİ</t>
        </r>
      </text>
    </comment>
    <comment ref="AB44" authorId="0" shapeId="0">
      <text>
        <r>
          <rPr>
            <b/>
            <sz val="9"/>
            <color indexed="81"/>
            <rFont val="Tahoma"/>
            <family val="2"/>
          </rPr>
          <t>17/01 - 02/02 ARASI 6 YILLIK 5 İDARİ 3 HAFTA TATİLİ 2 YOL 1 RESMİ TATİL</t>
        </r>
      </text>
    </comment>
    <comment ref="AJ44" authorId="0" shapeId="0">
      <text>
        <r>
          <rPr>
            <b/>
            <sz val="9"/>
            <color indexed="81"/>
            <rFont val="Tahoma"/>
            <family val="2"/>
          </rPr>
          <t>FAZLI ATAR IN 3 BİLETİNİ ALDI</t>
        </r>
      </text>
    </comment>
    <comment ref="Q45" authorId="0" shapeId="0">
      <text>
        <r>
          <rPr>
            <b/>
            <sz val="9"/>
            <color indexed="81"/>
            <rFont val="Tahoma"/>
            <family val="2"/>
          </rPr>
          <t>5 YILI GEÇTİĞİ İÇİN 1 GÜN EKSİLTİLİP TOPLAM GÜNE EKLENDİ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30/8-16/09  10 GÜN YILLIK+3 GÜN BAYRAM+3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5" authorId="0" shapeId="0">
      <text>
        <r>
          <rPr>
            <b/>
            <sz val="9"/>
            <color indexed="81"/>
            <rFont val="Tahoma"/>
            <family val="2"/>
          </rPr>
          <t>14/06-14/07 ARASI 18 YILLIK 5 BABALIK 5 HATA TATİLİ 2 BAYRAM 2 YOL</t>
        </r>
      </text>
    </comment>
    <comment ref="Y45" authorId="0" shapeId="0">
      <text>
        <r>
          <rPr>
            <b/>
            <sz val="9"/>
            <color indexed="81"/>
            <rFont val="Tahoma"/>
            <family val="2"/>
          </rPr>
          <t>03/09 - 14/09 TOPLAM 12 GÜN  7 GÜN YILLIK 2 HAFTA TATİLİ 2 YOL İZNİ 1 RESMİ TATİL</t>
        </r>
      </text>
    </comment>
    <comment ref="AB45" authorId="0" shapeId="0">
      <text>
        <r>
          <rPr>
            <b/>
            <sz val="9"/>
            <color indexed="81"/>
            <rFont val="Tahoma"/>
            <family val="2"/>
          </rPr>
          <t>17/01 - 02/02 arası 11 yıllık 3 hafta tatili 2 yol 1 resmi tatil</t>
        </r>
      </text>
    </comment>
    <comment ref="AC45" authorId="0" shapeId="0">
      <text>
        <r>
          <rPr>
            <b/>
            <sz val="9"/>
            <color indexed="81"/>
            <rFont val="Tahoma"/>
            <family val="2"/>
          </rPr>
          <t>30/05 15/06 arası 10 yıllık 2 yol 2 bayram 3 hafta tatili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TÜRKİYE YE GÖREVE GİTTİĞİNDE 3 GÜN MALATYA YA İZNE GİTTİ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13/6 - 29/6 arası 6 gün yıllık 4 gün idari 3 hafta tatili 2 gün yol 2 bayram 1 GÜN RESMİ TATİL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15/08 - 04/09 arası 6 yıllık 6 idari 3 hafta tatili 3 bayram 2 yol izni</t>
        </r>
      </text>
    </comment>
    <comment ref="AB46" authorId="0" shapeId="0">
      <text>
        <r>
          <rPr>
            <b/>
            <sz val="9"/>
            <color indexed="81"/>
            <rFont val="Tahoma"/>
            <family val="2"/>
          </rPr>
          <t>27/12 - 08/01 arası 7 yıllık 2 yol 1 görüev 2 hafta tatili 1 resmi tatil</t>
        </r>
      </text>
    </comment>
    <comment ref="AC46" authorId="0" shapeId="0">
      <text>
        <r>
          <rPr>
            <b/>
            <sz val="9"/>
            <color indexed="81"/>
            <rFont val="Tahoma"/>
            <family val="2"/>
          </rPr>
          <t>18/04 - 06/05 ARASI 10 GÜN YILLIK 3 RESMİ TATİL 2 YOL 3 HAFTA TATİLİ</t>
        </r>
      </text>
    </comment>
    <comment ref="AJ46" authorId="0" shapeId="0">
      <text>
        <r>
          <rPr>
            <b/>
            <sz val="9"/>
            <color indexed="81"/>
            <rFont val="Tahoma"/>
            <family val="2"/>
          </rPr>
          <t>ÖMER YILDIRIM DAN  BİLET ALDI SON İZİNDEN BİLET DÜŞÜLMEDİ</t>
        </r>
      </text>
    </comment>
    <comment ref="AK46" authorId="0" shapeId="0">
      <text>
        <r>
          <rPr>
            <sz val="9"/>
            <color indexed="81"/>
            <rFont val="Tahoma"/>
            <family val="2"/>
          </rPr>
          <t>Erdinç Güney in 1 bilet hakkını aldı eklendi  ve Ufuk Emlu nu 1 bilet hakkının aldı eklendi
1 bilet Haydar Tunç dan kullanıldı</t>
        </r>
      </text>
    </comment>
    <comment ref="U47" authorId="0" shapeId="0">
      <text>
        <r>
          <rPr>
            <b/>
            <sz val="9"/>
            <color indexed="81"/>
            <rFont val="Tahoma"/>
            <family val="2"/>
          </rPr>
          <t>27/04 - 09/05</t>
        </r>
      </text>
    </comment>
    <comment ref="V47" authorId="0" shapeId="0">
      <text>
        <r>
          <rPr>
            <b/>
            <sz val="9"/>
            <color indexed="81"/>
            <rFont val="Tahoma"/>
            <family val="2"/>
          </rPr>
          <t>30/08 - 12/09 GÜN 1 GÜN HAFTA TATİLİ 3 GÜN BAYRAM 2 GÜN YOL İZNİ 8 GÜN YILLIK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28/12/17 - 09/01/2018 8 gün yıllık 2 gün yol 2 hadta tatili 1 resmi tatil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25/04 - 06/05 ARASI 7 GÜN YILLIK İZİN 2 GÜN YOL 2 GÜN HAFTA TATİLİ 2 GÜN RESMİ TATİL</t>
        </r>
      </text>
    </comment>
    <comment ref="Z47" authorId="0" shapeId="0">
      <text>
        <r>
          <rPr>
            <b/>
            <sz val="9"/>
            <color indexed="81"/>
            <rFont val="Tahoma"/>
            <family val="2"/>
          </rPr>
          <t>10/09 - 21/09 arası 7 gün yıllık 2 yol 1 resmi tatil 2 hafta tatili</t>
        </r>
      </text>
    </comment>
    <comment ref="AB47" authorId="0" shapeId="0">
      <text>
        <r>
          <rPr>
            <b/>
            <sz val="9"/>
            <color indexed="81"/>
            <rFont val="Tahoma"/>
            <family val="2"/>
          </rPr>
          <t>27/12 - 07/01 ARASI 2 YOL 3 HAFTA TATİLİ 7 YILLIK İZİN</t>
        </r>
      </text>
    </comment>
    <comment ref="AC47" authorId="0" shapeId="0">
      <text>
        <r>
          <rPr>
            <b/>
            <sz val="9"/>
            <color indexed="81"/>
            <rFont val="Tahoma"/>
            <family val="2"/>
          </rPr>
          <t>25/04 - 07/05 ARASI 6 YILLIK 3 RESMİ TATİL 2 YOL 2 HAFTA TATİLİ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12/08  yöneticisinin maili ile mısır da kullandığı izni düşüldü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14/08 - 07/09 ARASI 14 GÜN YILLIK İZİN 3 GÜN H.TATİLİ 3 GÜN BAYRAM 3 GÜN ÖLÜM İZNİ 2 GÜN YL İZNİ</t>
        </r>
      </text>
    </comment>
    <comment ref="X48" authorId="0" shapeId="0">
      <text>
        <r>
          <rPr>
            <b/>
            <sz val="9"/>
            <color indexed="81"/>
            <rFont val="Tahoma"/>
            <family val="2"/>
          </rPr>
          <t>17/01 - 28/01 ARASI 8 GÜN YILLIK 2 GÜN YOL 2 GÜN HAFTA TATİLİ 1 GÜN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8" authorId="0" shapeId="0">
      <text>
        <r>
          <rPr>
            <b/>
            <sz val="9"/>
            <color indexed="81"/>
            <rFont val="Tahoma"/>
            <family val="2"/>
          </rPr>
          <t>14-15-16 /HAZİRAN MISIR DA 
KULLANDI</t>
        </r>
      </text>
    </comment>
    <comment ref="Z48" authorId="0" shapeId="0">
      <text>
        <r>
          <rPr>
            <b/>
            <sz val="9"/>
            <color indexed="81"/>
            <rFont val="Tahoma"/>
            <family val="2"/>
          </rPr>
          <t>09/11 - 26/11 ARASI 6 GÜN YILLIK 6 İDARİ 3 HAFTA TATİLİ 2 YOL 1 RESM İTATİL</t>
        </r>
      </text>
    </comment>
    <comment ref="AB48" authorId="0" shapeId="0">
      <text>
        <r>
          <rPr>
            <b/>
            <sz val="9"/>
            <color indexed="81"/>
            <rFont val="Tahoma"/>
            <family val="2"/>
          </rPr>
          <t>24/04 - 13/05 ARASI 7 YILLIK 6 İDARİ 3 HAFTA TATİLİ 3 RESM İTATİL 2 YOL İZNİ</t>
        </r>
      </text>
    </comment>
    <comment ref="AI48" authorId="0" shapeId="0">
      <text>
        <r>
          <rPr>
            <b/>
            <sz val="9"/>
            <color indexed="81"/>
            <rFont val="Tahoma"/>
            <family val="2"/>
          </rPr>
          <t>NECATİ GÖKÇENİN 1 BİLET HAKKINI ALDI. KULLANDIĞI BİLETLERDEN 1 BİLET EKLENDİ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M48" authorId="0" shapeId="0">
      <text>
        <r>
          <rPr>
            <b/>
            <sz val="9"/>
            <color indexed="81"/>
            <rFont val="Tahoma"/>
            <family val="2"/>
          </rPr>
          <t>SAİT SARITAŞ IN 1 VE FATİH MEHMET EREN İN 1
 BİLETİNİ DEVRALDI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9" authorId="0" shapeId="0">
      <text>
        <r>
          <rPr>
            <b/>
            <sz val="9"/>
            <color indexed="81"/>
            <rFont val="Tahoma"/>
            <family val="2"/>
          </rPr>
          <t>15/6 - 02/07</t>
        </r>
      </text>
    </comment>
    <comment ref="U49" authorId="0" shapeId="0">
      <text>
        <r>
          <rPr>
            <b/>
            <sz val="9"/>
            <color indexed="81"/>
            <rFont val="Tahoma"/>
            <family val="2"/>
          </rPr>
          <t>15/08 - 09/09 9 GÜN YILLIK+3 GÜN BAYRAM+4 GÜN CUMA + 2 GÜN YOL İZNİ + 9 GÜN DİNLENME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9" authorId="0" shapeId="0">
      <text>
        <r>
          <rPr>
            <b/>
            <sz val="9"/>
            <color indexed="81"/>
            <rFont val="Tahoma"/>
            <family val="2"/>
          </rPr>
          <t>09/11 - 24/11 arasında 6 gün yıllık+5 gün idari+ 3 hafta tatili+2 gün yol toplam 16 gün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9" authorId="0" shapeId="0">
      <text>
        <r>
          <rPr>
            <sz val="9"/>
            <color indexed="81"/>
            <rFont val="Tahoma"/>
            <family val="2"/>
          </rPr>
          <t xml:space="preserve">4/3 DE MARAŞ' A GİDİLDİĞİNDE 1 GÜN İZİN KULLANILDI
</t>
        </r>
      </text>
    </comment>
    <comment ref="Y49" authorId="0" shapeId="0">
      <text>
        <r>
          <rPr>
            <b/>
            <sz val="9"/>
            <color indexed="81"/>
            <rFont val="Tahoma"/>
            <family val="2"/>
          </rPr>
          <t>İSTANBUL FUAR GİDİŞİNDE KULLANDI</t>
        </r>
      </text>
    </comment>
    <comment ref="Z49" authorId="0" shapeId="0">
      <text>
        <r>
          <rPr>
            <b/>
            <sz val="9"/>
            <color indexed="81"/>
            <rFont val="Tahoma"/>
            <family val="2"/>
          </rPr>
          <t>08/06 - 26/06 ARASI 7 GÜN YILLIK 6 GÜN İDARİ 2 GÜN YOL 3 HFTA TATİLİ 2 BAYRAM + 17/08 - 08/09 ARASI 7 GÜN YILLIK Y GÜN İDARİ 4 HAFTA SONU 3 BAYRAM 2 GÜN YOL İZNİ</t>
        </r>
      </text>
    </comment>
    <comment ref="U50" authorId="0" shapeId="0">
      <text>
        <r>
          <rPr>
            <b/>
            <sz val="9"/>
            <color indexed="81"/>
            <rFont val="Tahoma"/>
            <family val="2"/>
          </rPr>
          <t>22/6 - 09/07</t>
        </r>
      </text>
    </comment>
    <comment ref="V50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YOL İZNİ 2 HAFTA TATİLİ 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50" authorId="0" shapeId="0">
      <text>
        <r>
          <rPr>
            <sz val="9"/>
            <color indexed="81"/>
            <rFont val="Tahoma"/>
            <family val="2"/>
          </rPr>
          <t xml:space="preserve">TOPLAM 19 GÜN 9 GÜN YILLIK 5 İDARİ İZİN 2 GÜN YOL İZNİ 2 GÜN HAFTA TATİLİ 1 GÜN RESMİ TATİL
</t>
        </r>
      </text>
    </comment>
    <comment ref="Y50" authorId="0" shapeId="0">
      <text>
        <r>
          <rPr>
            <b/>
            <sz val="9"/>
            <color indexed="81"/>
            <rFont val="Tahoma"/>
            <family val="2"/>
          </rPr>
          <t>09/08 - 30/08 ARASI 7 GÜN YILLIK 7 GÜN İDARİ 3 BAYRAM 3 HAFTA TATİLİ 2 GÜN YOL İZNİ</t>
        </r>
      </text>
    </comment>
    <comment ref="Z50" authorId="0" shapeId="0">
      <text>
        <r>
          <rPr>
            <b/>
            <sz val="9"/>
            <color indexed="81"/>
            <rFont val="Tahoma"/>
            <family val="2"/>
          </rPr>
          <t>18/10 - 03/11 arası 6 gün yıllık 6 gün idari 3 hafta tatili 2 yol izni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27/12 - 13/01 ARASI 7 YILLIK 6 İDARİ 3 HAFTA TATİLİ 2 YOL</t>
        </r>
      </text>
    </comment>
    <comment ref="AB51" authorId="0" shapeId="0">
      <text>
        <r>
          <rPr>
            <b/>
            <sz val="9"/>
            <color indexed="81"/>
            <rFont val="Tahoma"/>
            <family val="2"/>
          </rPr>
          <t>30/05 - 15/06 ARASI 6 YILLIK 4 İDARİ 2 BAYRAM 3 HAFTA TATİLİ 2 YOL İZNİ</t>
        </r>
      </text>
    </comment>
    <comment ref="AB52" authorId="0" shapeId="0">
      <text>
        <r>
          <rPr>
            <b/>
            <sz val="9"/>
            <color indexed="81"/>
            <rFont val="Tahoma"/>
            <family val="2"/>
          </rPr>
          <t>26/05 - 08/06 ARASI 6 GÜN YILLIK 1 İDARİ 2 BAYRAM 2 YOL 2 HAFTA TATİLİ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17/5-04/06</t>
        </r>
      </text>
    </comment>
    <comment ref="U68" authorId="0" shapeId="0">
      <text>
        <r>
          <rPr>
            <b/>
            <sz val="9"/>
            <color indexed="81"/>
            <rFont val="Tahoma"/>
            <family val="2"/>
          </rPr>
          <t>22/06-03/07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AĞUSTOS / 2017 DE İŞTEN AYRILIRKEN ÖDENDİ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AĞUSTOS / 2017 DE İŞTEN AYRILIRKEN ÖDENDİ</t>
        </r>
      </text>
    </comment>
    <comment ref="U70" authorId="0" shapeId="0">
      <text>
        <r>
          <rPr>
            <b/>
            <sz val="9"/>
            <color indexed="81"/>
            <rFont val="Tahoma"/>
            <family val="2"/>
          </rPr>
          <t>22/06-03/07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24/4 - 07/05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22/08 - 09/09   6 GÜN YILLIK+5 GÜN DİNLENME+3 GÜN BAYRAM+2 GÜN CUMA+2 GÜN YOL</t>
        </r>
      </text>
    </comment>
    <comment ref="U72" authorId="0" shapeId="0">
      <text>
        <r>
          <rPr>
            <b/>
            <sz val="9"/>
            <color indexed="81"/>
            <rFont val="Tahoma"/>
            <family val="2"/>
          </rPr>
          <t>31/08 - 14/09   6 GÜN YILLIK+2 GÜN DİNLENME+2 GÜN CUMA+3 GÜN BAYRAM+2 GÜN YOL</t>
        </r>
      </text>
    </comment>
    <comment ref="AG72" authorId="0" shapeId="0">
      <text>
        <r>
          <rPr>
            <b/>
            <sz val="9"/>
            <color indexed="81"/>
            <rFont val="Tahoma"/>
            <family val="2"/>
          </rPr>
          <t>18/11/2017 DE İŞTEN AYRILDI. 8 GÜNLÜK YILLIK İZİN HAKKI KASIM MAAŞINDA ÖDENDİ</t>
        </r>
      </text>
    </comment>
    <comment ref="AM72" authorId="0" shapeId="0">
      <text>
        <r>
          <rPr>
            <b/>
            <sz val="9"/>
            <color indexed="81"/>
            <rFont val="Tahoma"/>
            <family val="2"/>
          </rPr>
          <t>18/11/2017 DE AYRILDI. 1 BİLET HAKKININ HALUK AKTUNA YA DEVRETTİ</t>
        </r>
      </text>
    </comment>
    <comment ref="V73" authorId="0" shapeId="0">
      <text>
        <r>
          <rPr>
            <sz val="9"/>
            <color indexed="81"/>
            <rFont val="Tahoma"/>
            <family val="2"/>
          </rPr>
          <t>17/05 - 21/05 = 2 GÜN + 14/09 - 30/ 09 = 6 GÜN</t>
        </r>
      </text>
    </comment>
    <comment ref="AG73" authorId="0" shapeId="0">
      <text>
        <r>
          <rPr>
            <b/>
            <sz val="9"/>
            <color indexed="81"/>
            <rFont val="Tahoma"/>
            <family val="2"/>
          </rPr>
          <t>02/11/2017 DE AYRILDI. 18 GÜNLÜK YILLIK ÖDENDİ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74" authorId="0" shapeId="0">
      <text>
        <r>
          <rPr>
            <sz val="9"/>
            <color indexed="81"/>
            <rFont val="Tahoma"/>
            <family val="2"/>
          </rPr>
          <t xml:space="preserve">30/08-19/09  13 GÜN YILLIK+3 GÜN BAYRAM+3 GÜN CUMA+2 GÜN YOL
</t>
        </r>
      </text>
    </comment>
    <comment ref="AG74" authorId="0" shapeId="0">
      <text>
        <r>
          <rPr>
            <b/>
            <sz val="9"/>
            <color indexed="81"/>
            <rFont val="Tahoma"/>
            <family val="2"/>
          </rPr>
          <t>30/09 da işten ayrıldığında para olarak ödendi. İzin alacağı kalmadı</t>
        </r>
      </text>
    </comment>
    <comment ref="AM74" authorId="0" shapeId="0">
      <text>
        <r>
          <rPr>
            <b/>
            <sz val="9"/>
            <color indexed="81"/>
            <rFont val="Tahoma"/>
            <family val="2"/>
          </rPr>
          <t>30/09 DA İŞTEN AYRILDI. BİLET HAKKINI SUNGUR SARIYA DEVRETTİ</t>
        </r>
      </text>
    </comment>
    <comment ref="U75" authorId="0" shapeId="0">
      <text>
        <r>
          <rPr>
            <sz val="9"/>
            <color indexed="81"/>
            <rFont val="Tahoma"/>
            <family val="2"/>
          </rPr>
          <t>20/04 - 03/05</t>
        </r>
      </text>
    </comment>
    <comment ref="V75" authorId="0" shapeId="0">
      <text>
        <r>
          <rPr>
            <b/>
            <sz val="9"/>
            <color indexed="81"/>
            <rFont val="Tahoma"/>
            <family val="2"/>
          </rPr>
          <t>15/11 - 01/12 TOPLAM 18 GÜN. 12 GÜN YILLIK 2 GÜN YOL + 3 GÜN HAFTA TATİLİ + 1 RESMİ TATİL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76" authorId="0" shapeId="0">
      <text>
        <r>
          <rPr>
            <sz val="9"/>
            <color indexed="81"/>
            <rFont val="Tahoma"/>
            <family val="2"/>
          </rPr>
          <t xml:space="preserve">30/08 - 10/09   4 GÜN YILLIK+3 GÜN BAYRAM+2 GÜN CUMA+2 GÜN YOL
</t>
        </r>
      </text>
    </comment>
    <comment ref="S77" authorId="1" shapeId="0">
      <text>
        <r>
          <rPr>
            <b/>
            <sz val="9"/>
            <color indexed="81"/>
            <rFont val="Tahoma"/>
            <family val="2"/>
          </rPr>
          <t>RECEP SUBAŞI:</t>
        </r>
        <r>
          <rPr>
            <sz val="9"/>
            <color indexed="81"/>
            <rFont val="Tahoma"/>
            <family val="2"/>
          </rPr>
          <t xml:space="preserve">
25 gün izni kullanmıştı 5 günlük izne karşılık 2017 Nisan ayında 40 saat mesai yaptı. Mesai ücreti verilmedi izin bakiyesinden düşüldü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30/08 - 10/09    4 GÜN YILLIK+3 GÜN BAYRAM+2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 xml:space="preserve">30/8 - 10/09  6 GÜN YILLIK+2 GÜN YOL+2 CUMA+3 BAYRAM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78" authorId="0" shapeId="0">
      <text>
        <r>
          <rPr>
            <b/>
            <sz val="9"/>
            <color indexed="81"/>
            <rFont val="Tahoma"/>
            <family val="2"/>
          </rPr>
          <t>21/12 - 09/01 ARASI 7 GÜN YILLIK + 7 GÜN İDARİ + 3 GÜN HAFTA TATİLİ + 2 GÜN YOL + 1 GÜN RESMİ TATİL</t>
        </r>
      </text>
    </comment>
    <comment ref="AI78" authorId="0" shapeId="0">
      <text>
        <r>
          <rPr>
            <sz val="9"/>
            <color indexed="81"/>
            <rFont val="Tahoma"/>
            <family val="2"/>
          </rPr>
          <t>1 BİLET HAKKI MUSTAFA ŞAHİN DEN EKLENDİ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30/08-16/109 10 GÜN YILLIK+3 GÜN BAYRAM+3 GÜN CUMA+2 GÜN YOL</t>
        </r>
      </text>
    </comment>
    <comment ref="X79" authorId="0" shapeId="0">
      <text>
        <r>
          <rPr>
            <sz val="9"/>
            <color indexed="81"/>
            <rFont val="Tahoma"/>
            <family val="2"/>
          </rPr>
          <t xml:space="preserve">24/01 - 03/02 ARASI 11 GÜN 6 GÜN YILLIK İZİN 2 CUMA 2 YOL İZNİ 1 RESMİ TATİL
</t>
        </r>
      </text>
    </comment>
    <comment ref="AB79" authorId="0" shapeId="0">
      <text>
        <r>
          <rPr>
            <sz val="9"/>
            <color indexed="81"/>
            <rFont val="Tahoma"/>
            <family val="2"/>
          </rPr>
          <t xml:space="preserve">24/01 - 03/02 ARASI 11 GÜN 6 GÜN YILLIK İZİN 2 CUMA 2 YOL İZNİ 1 RESMİ TATİL
</t>
        </r>
      </text>
    </comment>
    <comment ref="AJ79" authorId="0" shapeId="0">
      <text>
        <r>
          <rPr>
            <b/>
            <sz val="9"/>
            <color indexed="81"/>
            <rFont val="Tahoma"/>
            <family val="2"/>
          </rPr>
          <t>LALA SERHAT ŞAHİNDEN 1 BİLET ALDI. KULLANDIĞI BİLETLERDEN 1 DÜŞÜLDÜ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M79" authorId="0" shapeId="0">
      <text>
        <r>
          <rPr>
            <b/>
            <sz val="9"/>
            <color indexed="81"/>
            <rFont val="Tahoma"/>
            <family val="2"/>
          </rPr>
          <t>İŞTEN AYRILIRKEN SUNGUR SARI YA DEVRETTİ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 xml:space="preserve">04/05 - 14/05
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30/08 - 23/09   7 GÜN YILLIK+7 GÜN DİNLENME+3 GÜN BAYRAM+2 GÜN YOL+4 CUMA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08/03 VE 24/03 ARASI 17 GÜN6 GÜN YILLIK 6 GÜN İDARİ 3 HAFTA TATİLİ 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80" authorId="0" shapeId="0">
      <text>
        <r>
          <rPr>
            <b/>
            <sz val="9"/>
            <color indexed="81"/>
            <rFont val="Tahoma"/>
            <family val="2"/>
          </rPr>
          <t>08/03 VE 24/03 ARASI 17 GÜN6 GÜN YILLIK 6 GÜN İDARİ 3 HAFTA TATİLİ 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81" authorId="1" shapeId="0">
      <text>
        <r>
          <rPr>
            <b/>
            <sz val="9"/>
            <color indexed="81"/>
            <rFont val="Tahoma"/>
            <family val="2"/>
          </rPr>
          <t>RECEP SUBAŞI:</t>
        </r>
        <r>
          <rPr>
            <sz val="9"/>
            <color indexed="81"/>
            <rFont val="Tahoma"/>
            <family val="2"/>
          </rPr>
          <t xml:space="preserve">
29 gün izni kullanmıştı 6 günlük izne karşılık 2017 Nisan ayında 48 saat mesai yaptı. Mesai ücreti verilmedi izin bakiyesinden düşüldü</t>
        </r>
      </text>
    </comment>
    <comment ref="T81" authorId="0" shapeId="0">
      <text>
        <r>
          <rPr>
            <b/>
            <sz val="9"/>
            <color indexed="81"/>
            <rFont val="Tahoma"/>
            <family val="2"/>
          </rPr>
          <t>BULENT BILGEN:</t>
        </r>
        <r>
          <rPr>
            <sz val="9"/>
            <color indexed="81"/>
            <rFont val="Tahoma"/>
            <family val="2"/>
          </rPr>
          <t xml:space="preserve">
21/6 - 04/07</t>
        </r>
      </text>
    </comment>
    <comment ref="U81" authorId="0" shapeId="0">
      <text>
        <r>
          <rPr>
            <b/>
            <sz val="9"/>
            <color indexed="81"/>
            <rFont val="Tahoma"/>
            <family val="2"/>
          </rPr>
          <t>30/08 - 10/09   4 GÜN YILLIK+3 GÜN BAYRAM+2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81" authorId="0" shapeId="0">
      <text>
        <r>
          <rPr>
            <sz val="9"/>
            <color indexed="81"/>
            <rFont val="Tahoma"/>
            <family val="2"/>
          </rPr>
          <t xml:space="preserve">24/01 - 03/02 ARASI 11 GÜN 6 GÜN YILLIK 2 GÜN YOL 2 CUMA 1 RESMİ TATİL
</t>
        </r>
      </text>
    </comment>
    <comment ref="AB81" authorId="0" shapeId="0">
      <text>
        <r>
          <rPr>
            <sz val="9"/>
            <color indexed="81"/>
            <rFont val="Tahoma"/>
            <family val="2"/>
          </rPr>
          <t xml:space="preserve">24/01 - 03/02 ARASI 11 GÜN 6 GÜN YILLIK 2 GÜN YOL 2 CUMA 1 RESMİ TATİL
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22/08  -  18/09 TARİHLERİ ARASINDA 9 GÜN YILLIK İZİN 10 GÜN DİNLENME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10/12 DE TÜRKİYEYE GÖREVE GİTTİĞİNDE KULLANDI</t>
        </r>
      </text>
    </comment>
    <comment ref="AJ82" authorId="0" shapeId="0">
      <text>
        <r>
          <rPr>
            <b/>
            <sz val="9"/>
            <color indexed="81"/>
            <rFont val="Tahoma"/>
            <family val="2"/>
          </rPr>
          <t>FATİH KARAKUYUNUN BİLETİNİ SATIN ALDI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82" authorId="0" shapeId="0">
      <text>
        <r>
          <rPr>
            <b/>
            <sz val="9"/>
            <color indexed="81"/>
            <rFont val="Tahoma"/>
            <family val="2"/>
          </rPr>
          <t>Eşi ve kızı için tek gidiş olarak kullandı</t>
        </r>
      </text>
    </comment>
    <comment ref="T83" authorId="0" shapeId="0">
      <text>
        <r>
          <rPr>
            <b/>
            <sz val="9"/>
            <color indexed="81"/>
            <rFont val="Tahoma"/>
            <family val="2"/>
          </rPr>
          <t>30/08-18/09   12 GÜN YILLIK+3 GÜN BAYRAM+3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M83" authorId="0" shapeId="0">
      <text>
        <r>
          <rPr>
            <sz val="9"/>
            <color indexed="81"/>
            <rFont val="Tahoma"/>
            <family val="2"/>
          </rPr>
          <t xml:space="preserve">İŞTEN AYRILDI  BİR BİLET SUNGUR SARI YA BİR BİLET TUFAN BEĞİCİ YE DEVRETTİ
</t>
        </r>
      </text>
    </comment>
    <comment ref="U84" authorId="0" shapeId="0">
      <text>
        <r>
          <rPr>
            <sz val="9"/>
            <color indexed="81"/>
            <rFont val="Tahoma"/>
            <family val="2"/>
          </rPr>
          <t>20/04 - 13/05</t>
        </r>
      </text>
    </comment>
    <comment ref="V84" authorId="0" shapeId="0">
      <text>
        <r>
          <rPr>
            <b/>
            <sz val="9"/>
            <color indexed="81"/>
            <rFont val="Tahoma"/>
            <family val="2"/>
          </rPr>
          <t>24/08-16/09   16 GÜN YILLIK+3 GÜN BAYRAM+3 GÜN CUMA+2 GÜN YOL</t>
        </r>
      </text>
    </comment>
    <comment ref="X84" authorId="0" shapeId="0">
      <text>
        <r>
          <rPr>
            <sz val="9"/>
            <color indexed="81"/>
            <rFont val="Tahoma"/>
            <family val="2"/>
          </rPr>
          <t xml:space="preserve">24/01 - 17/02 ARASI 25 GÜN 9 GÜN YILLIK İZİN 9 GÜN İDARİ İZİN 4 CUMA TATİLİ 2 YOL 1 RESMİ TATİL
</t>
        </r>
      </text>
    </comment>
    <comment ref="Y84" authorId="0" shapeId="0">
      <text>
        <r>
          <rPr>
            <b/>
            <sz val="9"/>
            <color indexed="81"/>
            <rFont val="Tahoma"/>
            <family val="2"/>
          </rPr>
          <t>16/08 - 03/09 ARASI 7 GÜN YILLIK 4 GÜN DİNLENME 3 GÜN HAFTA TATİLİ 3 GÜN BAYRAM 2 GÜN YOL İZNİ</t>
        </r>
      </text>
    </comment>
    <comment ref="AB84" authorId="0" shapeId="0">
      <text>
        <r>
          <rPr>
            <sz val="9"/>
            <color indexed="81"/>
            <rFont val="Tahoma"/>
            <family val="2"/>
          </rPr>
          <t xml:space="preserve">24/01 - 17/02 ARASI 25 GÜN 9 GÜN YILLIK İZİN 9 GÜN İDARİ İZİN 4 CUMA TATİLİ 2 YOL 1 RESMİ TATİL
</t>
        </r>
      </text>
    </comment>
    <comment ref="AC84" authorId="0" shapeId="0">
      <text>
        <r>
          <rPr>
            <b/>
            <sz val="9"/>
            <color indexed="81"/>
            <rFont val="Tahoma"/>
            <family val="2"/>
          </rPr>
          <t>16/08 - 03/09 ARASI 7 GÜN YILLIK 4 GÜN DİNLENME 3 GÜN HAFTA TATİLİ 3 GÜN BAYRAM 2 GÜN YOL İZNİ</t>
        </r>
      </text>
    </comment>
    <comment ref="T85" authorId="0" shapeId="0">
      <text>
        <r>
          <rPr>
            <b/>
            <sz val="9"/>
            <color indexed="81"/>
            <rFont val="Tahoma"/>
            <family val="2"/>
          </rPr>
          <t>03/07 - 22/07</t>
        </r>
      </text>
    </comment>
    <comment ref="U85" authorId="0" shapeId="0">
      <text>
        <r>
          <rPr>
            <b/>
            <sz val="9"/>
            <color indexed="81"/>
            <rFont val="Tahoma"/>
            <family val="2"/>
          </rPr>
          <t>14/09 - 07/10 YILLIK İZİN 8 GÜN İDARİ İZİN 8 GÜN HAFTA TATİLİ 4 GÜN YL İZNİ 2 GÜN RESMİ TATİL 2 GÜN</t>
        </r>
      </text>
    </comment>
    <comment ref="X85" authorId="0" shapeId="0">
      <text>
        <r>
          <rPr>
            <sz val="9"/>
            <color indexed="81"/>
            <rFont val="Tahoma"/>
            <family val="2"/>
          </rPr>
          <t xml:space="preserve">28/6 - 21/07 ARASI 9 GÜN YILLIK 9 GÜN İDARİ 4 HAFTA TATİLİ 2 GÜN YOL
</t>
        </r>
      </text>
    </comment>
    <comment ref="AB85" authorId="0" shapeId="0">
      <text>
        <r>
          <rPr>
            <sz val="9"/>
            <color indexed="81"/>
            <rFont val="Tahoma"/>
            <family val="2"/>
          </rPr>
          <t xml:space="preserve">28/6 - 21/07 ARASI 9 GÜN YILLIK 9 GÜN İDARİ 4 HAFTA TATİLİ 2 GÜN YOL
</t>
        </r>
      </text>
    </comment>
    <comment ref="AK85" authorId="0" shapeId="0">
      <text>
        <r>
          <rPr>
            <b/>
            <sz val="9"/>
            <color indexed="81"/>
            <rFont val="Tahoma"/>
            <family val="2"/>
          </rPr>
          <t>21/05 de Kayınbabası Rahatsızlandığı için, Eşi ve çocuğuna sadece gidiş bileti alındı. 1 bilet düşüldü</t>
        </r>
      </text>
    </comment>
    <comment ref="S86" authorId="1" shapeId="0">
      <text>
        <r>
          <rPr>
            <b/>
            <sz val="9"/>
            <color indexed="81"/>
            <rFont val="Tahoma"/>
            <family val="2"/>
          </rPr>
          <t>RECEP SUBAŞI:</t>
        </r>
        <r>
          <rPr>
            <sz val="9"/>
            <color indexed="81"/>
            <rFont val="Tahoma"/>
            <family val="2"/>
          </rPr>
          <t xml:space="preserve">
24 gün izni kullanmıştı 6 günlük izne karşılık 2017 Nisan ayında 48 saat mesai yaptı. Mesai ücreti verilmedi izin bakiyesinden düşüldü</t>
        </r>
      </text>
    </comment>
    <comment ref="U86" authorId="0" shapeId="0">
      <text>
        <r>
          <rPr>
            <b/>
            <sz val="9"/>
            <color indexed="81"/>
            <rFont val="Tahoma"/>
            <family val="2"/>
          </rPr>
          <t>22/06 - 03/07</t>
        </r>
      </text>
    </comment>
    <comment ref="V86" authorId="0" shapeId="0">
      <text>
        <r>
          <rPr>
            <b/>
            <sz val="9"/>
            <color indexed="81"/>
            <rFont val="Tahoma"/>
            <family val="2"/>
          </rPr>
          <t>30/08 - 10/09   4 GÜN YILLIK+3 GÜN BAYRAM+2 GÜN CUMA+2 GÜN YOL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86" authorId="0" shapeId="0">
      <text>
        <r>
          <rPr>
            <sz val="9"/>
            <color indexed="81"/>
            <rFont val="Tahoma"/>
            <family val="2"/>
          </rPr>
          <t>13/2/18 - 24/2/18 ARASI 11 GÜN 7 YILLIK İZİN 2 YOL İZNİ 2 CUMA TATİLİ</t>
        </r>
      </text>
    </comment>
    <comment ref="AB86" authorId="0" shapeId="0">
      <text>
        <r>
          <rPr>
            <sz val="9"/>
            <color indexed="81"/>
            <rFont val="Tahoma"/>
            <family val="2"/>
          </rPr>
          <t>13/2/18 - 24/2/18 ARASI 11 GÜN 7 YILLIK İZİN 2 YOL İZNİ 2 CUMA TATİLİ</t>
        </r>
      </text>
    </comment>
    <comment ref="AM86" authorId="0" shapeId="0">
      <text>
        <r>
          <rPr>
            <b/>
            <sz val="9"/>
            <color indexed="81"/>
            <rFont val="Tahoma"/>
            <family val="2"/>
          </rPr>
          <t>1 BİLET ERHAN TATAR' A 1 BİLETİNİ FUAT URAL' A VERDİ</t>
        </r>
      </text>
    </comment>
    <comment ref="T87" authorId="0" shapeId="0">
      <text>
        <r>
          <rPr>
            <b/>
            <sz val="9"/>
            <color indexed="81"/>
            <rFont val="Tahoma"/>
            <family val="2"/>
          </rPr>
          <t>18/01 - 05/02</t>
        </r>
      </text>
    </comment>
    <comment ref="U87" authorId="0" shapeId="0">
      <text>
        <r>
          <rPr>
            <b/>
            <sz val="9"/>
            <color indexed="81"/>
            <rFont val="Tahoma"/>
            <family val="2"/>
          </rPr>
          <t>22/06 - 07/07</t>
        </r>
      </text>
    </comment>
    <comment ref="V87" authorId="0" shapeId="0">
      <text>
        <r>
          <rPr>
            <b/>
            <sz val="9"/>
            <color indexed="81"/>
            <rFont val="Tahoma"/>
            <family val="2"/>
          </rPr>
          <t>05/10 - 23/10 YILLIK İZİN 7 İDARİ İZİN 7 HAFTA TATİLİ 3 YOL İZNİ 2</t>
        </r>
      </text>
    </comment>
    <comment ref="X87" authorId="0" shapeId="0">
      <text>
        <r>
          <rPr>
            <b/>
            <sz val="9"/>
            <color indexed="81"/>
            <rFont val="Tahoma"/>
            <family val="2"/>
          </rPr>
          <t>10/05 - 26/05 ARASI 6 GÜN YILLIK 6 DÜN İDARİ 2 GÜN YOL 3 HAFTA TATİLİ</t>
        </r>
      </text>
    </comment>
    <comment ref="Y87" authorId="0" shapeId="0">
      <text>
        <r>
          <rPr>
            <b/>
            <sz val="9"/>
            <color indexed="81"/>
            <rFont val="Tahoma"/>
            <family val="2"/>
          </rPr>
          <t>16/08 - 03/09 ARASI 6 GÜN YILLIK 6 GÜN İDARİ 3 BAYRAM 3 HAFTA TATİLİ 2 YOL İZNİ</t>
        </r>
      </text>
    </comment>
    <comment ref="AB87" authorId="0" shapeId="0">
      <text>
        <r>
          <rPr>
            <b/>
            <sz val="9"/>
            <color indexed="81"/>
            <rFont val="Tahoma"/>
            <family val="2"/>
          </rPr>
          <t>10/05 - 26/05 ARASI 6 GÜN YILLIK 6 DÜN İDARİ 2 GÜN YOL 3 HAFTA TATİLİ</t>
        </r>
      </text>
    </comment>
    <comment ref="AC87" authorId="0" shapeId="0">
      <text>
        <r>
          <rPr>
            <b/>
            <sz val="9"/>
            <color indexed="81"/>
            <rFont val="Tahoma"/>
            <family val="2"/>
          </rPr>
          <t>16/08 - 03/09 ARASI 6 GÜN YILLIK 6 GÜN İDARİ 3 BAYRAM 3 HAFTA TATİLİ 2 YOL İZNİ</t>
        </r>
      </text>
    </comment>
    <comment ref="AM87" authorId="0" shapeId="0">
      <text>
        <r>
          <rPr>
            <sz val="9"/>
            <color indexed="81"/>
            <rFont val="Tahoma"/>
            <family val="2"/>
          </rPr>
          <t>SAİT SARITAŞ IN 1
 BİLETİNİ DEVRALDI
SÜLEYMAN İŞBİLİR DEN 2 BİLET ALDI - 3 BİLETİNİ HALUK AKTUNA YA VERDİ</t>
        </r>
      </text>
    </comment>
    <comment ref="U88" authorId="0" shapeId="0">
      <text>
        <r>
          <rPr>
            <sz val="9"/>
            <color indexed="81"/>
            <rFont val="Tahoma"/>
            <family val="2"/>
          </rPr>
          <t>13/05 - 26/05 (6 gün dinlenme izni)</t>
        </r>
      </text>
    </comment>
    <comment ref="V88" authorId="0" shapeId="0">
      <text>
        <r>
          <rPr>
            <b/>
            <sz val="9"/>
            <color indexed="81"/>
            <rFont val="Tahoma"/>
            <family val="2"/>
          </rPr>
          <t>15/11 - 01/12 TOPLAM 18 GÜN. 13 GÜN YILLIK 2 GÜN YOL + 3 GÜN HAFTA TATİLİ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88" authorId="0" shapeId="0">
      <text>
        <r>
          <rPr>
            <b/>
            <sz val="9"/>
            <color indexed="81"/>
            <rFont val="Tahoma"/>
            <family val="2"/>
          </rPr>
          <t xml:space="preserve">15/03 - 06/04 ARASI 9 GÜN YILLIK 8 GÜN İDARİ 4 HAFTA SONU 2 YOL </t>
        </r>
      </text>
    </comment>
    <comment ref="Y88" authorId="0" shapeId="0">
      <text>
        <r>
          <rPr>
            <b/>
            <sz val="9"/>
            <color indexed="81"/>
            <rFont val="Tahoma"/>
            <family val="2"/>
          </rPr>
          <t>16/08 - 09/09 ARASI 8 GÜN YILLIK 8 GÜN İDARİ 4 HAFTA TATİLİ 3 BAYRAM 2 GÜN YOL İZNİ</t>
        </r>
      </text>
    </comment>
    <comment ref="AB88" authorId="0" shapeId="0">
      <text>
        <r>
          <rPr>
            <b/>
            <sz val="9"/>
            <color indexed="81"/>
            <rFont val="Tahoma"/>
            <family val="2"/>
          </rPr>
          <t xml:space="preserve">15/03 - 06/04 ARASI 9 GÜN YILLIK 8 GÜN İDARİ 4 HAFTA SONU 2 YOL </t>
        </r>
      </text>
    </comment>
    <comment ref="AC88" authorId="0" shapeId="0">
      <text>
        <r>
          <rPr>
            <b/>
            <sz val="9"/>
            <color indexed="81"/>
            <rFont val="Tahoma"/>
            <family val="2"/>
          </rPr>
          <t>16/08 - 09/09 ARASI 8 GÜN YILLIK 8 GÜN İDARİ 4 HAFTA TATİLİ 3 BAYRAM 2 GÜN YOL İZNİ</t>
        </r>
      </text>
    </comment>
    <comment ref="AJ88" authorId="0" shapeId="0">
      <text>
        <r>
          <rPr>
            <b/>
            <sz val="9"/>
            <color indexed="81"/>
            <rFont val="Tahoma"/>
            <family val="2"/>
          </rPr>
          <t>Mustafa Güven ve Erdinç Güney İşten ayrılırken in 1 er bilet hakkını devretti. Bilet hakkına eklendi</t>
        </r>
      </text>
    </comment>
    <comment ref="X89" authorId="0" shapeId="0">
      <text>
        <r>
          <rPr>
            <b/>
            <sz val="9"/>
            <color indexed="81"/>
            <rFont val="Tahoma"/>
            <family val="2"/>
          </rPr>
          <t>19/08 - 01/09 ARASI 7 GÜN YILLIK 3 BAYRAM 2 YOL 2 HAFTA TATİLİ</t>
        </r>
      </text>
    </comment>
    <comment ref="AB89" authorId="0" shapeId="0">
      <text>
        <r>
          <rPr>
            <b/>
            <sz val="9"/>
            <color indexed="81"/>
            <rFont val="Tahoma"/>
            <family val="2"/>
          </rPr>
          <t>19/08 - 01/09 ARASI 7 GÜN YILLIK 3 BAYRAM 2 YOL 2 HAFTA TATİLİ</t>
        </r>
      </text>
    </comment>
    <comment ref="U90" authorId="0" shapeId="0">
      <text>
        <r>
          <rPr>
            <b/>
            <sz val="9"/>
            <color indexed="81"/>
            <rFont val="Tahoma"/>
            <family val="2"/>
          </rPr>
          <t xml:space="preserve">24/06 - 30/06
</t>
        </r>
      </text>
    </comment>
    <comment ref="U91" authorId="0" shapeId="0">
      <text>
        <r>
          <rPr>
            <b/>
            <sz val="9"/>
            <color indexed="81"/>
            <rFont val="Tahoma"/>
            <family val="2"/>
          </rPr>
          <t>13/07 - 22/07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91" authorId="0" shapeId="0">
      <text>
        <r>
          <rPr>
            <b/>
            <sz val="9"/>
            <color indexed="81"/>
            <rFont val="Tahoma"/>
            <family val="2"/>
          </rPr>
          <t>30/08 - 11/09 YILLIK İZİN 7 GÜN YOL İZNİ 2 GÜN HAFTA TATİLİ 1 GÜN BAYRAM 3 GÜN</t>
        </r>
      </text>
    </comment>
    <comment ref="X91" authorId="0" shapeId="0">
      <text>
        <r>
          <rPr>
            <b/>
            <sz val="9"/>
            <color indexed="81"/>
            <rFont val="Tahoma"/>
            <family val="2"/>
          </rPr>
          <t>ÇOCUĞU KAZA GEÇİRDİĞİ İÇİN TÜRKİYE YE GİTTİ TOPLAM 90 GÜN (5 GÜN ŞUBAT MESAİSİNDEN DÜŞÜLDÜ + 16 GÜN MART + 10 GÜN NİSAN + 10 GÜN MAYIS + 8 GÜN HAZİRAN + 10.5 GÜN TEMMUZ + 18 AĞUSTOS MESAİDE DÜŞÜLDÜ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91" authorId="0" shapeId="0">
      <text>
        <r>
          <rPr>
            <b/>
            <sz val="9"/>
            <color indexed="81"/>
            <rFont val="Tahoma"/>
            <family val="2"/>
          </rPr>
          <t>14/06 - 25/06</t>
        </r>
      </text>
    </comment>
    <comment ref="U92" authorId="0" shapeId="0">
      <text>
        <r>
          <rPr>
            <b/>
            <sz val="9"/>
            <color indexed="81"/>
            <rFont val="Tahoma"/>
            <family val="2"/>
          </rPr>
          <t xml:space="preserve">22/06 - 01/07
</t>
        </r>
      </text>
    </comment>
    <comment ref="V92" authorId="0" shapeId="0">
      <text>
        <r>
          <rPr>
            <b/>
            <sz val="9"/>
            <color indexed="81"/>
            <rFont val="Tahoma"/>
            <family val="2"/>
          </rPr>
          <t xml:space="preserve">30/08-10/09   5 GÜN YILLIK+3 GÜN BAYRAM+2 GÜN YOL+2 CUMA VE 09/11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- 17/11 TARİHLERİ ARASI 6 GÜN</t>
        </r>
      </text>
    </comment>
    <comment ref="X92" authorId="0" shapeId="0">
      <text>
        <r>
          <rPr>
            <sz val="9"/>
            <color indexed="81"/>
            <rFont val="Tahoma"/>
            <family val="2"/>
          </rPr>
          <t xml:space="preserve">29/03 - 10/04 ARASI 7 GÜN YILLIK + 2 GÜN YOL + 2 GÜN HAFTA TATİLİ + 1 GÜR RESMİ TATİL + 1 GÜN EKLENEN İZİN
</t>
        </r>
      </text>
    </comment>
    <comment ref="Y92" authorId="0" shapeId="0">
      <text>
        <r>
          <rPr>
            <b/>
            <sz val="9"/>
            <color indexed="81"/>
            <rFont val="Tahoma"/>
            <family val="2"/>
          </rPr>
          <t>14/06 - 25/06 ARASI 6 GÜN YILLIK 2 YOL İZNİ 2 HAFTA TATİLİ 6 GÜN BAYRAM</t>
        </r>
      </text>
    </comment>
    <comment ref="Z92" authorId="0" shapeId="0">
      <text>
        <r>
          <rPr>
            <b/>
            <sz val="9"/>
            <color indexed="81"/>
            <rFont val="Tahoma"/>
            <family val="2"/>
          </rPr>
          <t>19/08 - 01/09 ARASI 7 GÜN YILLIK 3 BAYRAM 2 YOL 2 HAFTA TATİLİ</t>
        </r>
      </text>
    </comment>
    <comment ref="AG92" authorId="0" shapeId="0">
      <text>
        <r>
          <rPr>
            <b/>
            <sz val="9"/>
            <color indexed="81"/>
            <rFont val="Tahoma"/>
            <family val="2"/>
          </rPr>
          <t>NOMAL -1</t>
        </r>
      </text>
    </comment>
    <comment ref="AM92" authorId="0" shapeId="0">
      <text>
        <r>
          <rPr>
            <sz val="9"/>
            <color indexed="81"/>
            <rFont val="Tahoma"/>
            <family val="2"/>
          </rPr>
          <t xml:space="preserve">SAİT SARITAŞ IN 1
 BİLETİNİ DEVRALDI
</t>
        </r>
      </text>
    </comment>
    <comment ref="U93" authorId="0" shapeId="0">
      <text>
        <r>
          <rPr>
            <b/>
            <sz val="9"/>
            <color indexed="81"/>
            <rFont val="Tahoma"/>
            <family val="2"/>
          </rPr>
          <t>21/06 - 04/07</t>
        </r>
      </text>
    </comment>
    <comment ref="V93" authorId="0" shapeId="0">
      <text>
        <r>
          <rPr>
            <b/>
            <sz val="9"/>
            <color indexed="81"/>
            <rFont val="Tahoma"/>
            <family val="2"/>
          </rPr>
          <t>30/08-10/09  5 GÜN YILLIK+3 GÜN BAYRAM+2 GÜN YOL+2 GÜN CUMA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93" authorId="0" shapeId="0">
      <text>
        <r>
          <rPr>
            <sz val="9"/>
            <color indexed="81"/>
            <rFont val="Tahoma"/>
            <family val="2"/>
          </rPr>
          <t xml:space="preserve">24/01 - 03/02 ARASI 11 GÜN 6 GÜN YILLIK 2 GÜN YOL 2 CUMA 1 RESMİ TATİL
</t>
        </r>
      </text>
    </comment>
  </commentList>
</comments>
</file>

<file path=xl/sharedStrings.xml><?xml version="1.0" encoding="utf-8"?>
<sst xmlns="http://schemas.openxmlformats.org/spreadsheetml/2006/main" count="202" uniqueCount="125">
  <si>
    <t>S.
NO</t>
  </si>
  <si>
    <t>SİCİL 
NO</t>
  </si>
  <si>
    <t>ADI SOYADI</t>
  </si>
  <si>
    <t>DEPARTMAN</t>
  </si>
  <si>
    <t>ÜNVANI</t>
  </si>
  <si>
    <t>GÖREVİ</t>
  </si>
  <si>
    <t>TC No</t>
  </si>
  <si>
    <t>ŞEHİR</t>
  </si>
  <si>
    <t>İŞE GİRİŞ 
TARİHİ</t>
  </si>
  <si>
    <t>360
A
GÖRE
GÜN</t>
  </si>
  <si>
    <t>AY
YUVAR
LAMA</t>
  </si>
  <si>
    <t>TOPLAM
KULLANILAN
İZİN
GÜNÜ</t>
  </si>
  <si>
    <t>KALAN 
İZİN
GÜNÜ</t>
  </si>
  <si>
    <t>HAKETTİĞİ 
BİLET SAYISI</t>
  </si>
  <si>
    <t>KULLANILAN BİLET SAYISI</t>
  </si>
  <si>
    <t>TOPLAM KULLANILAN BİLET SAYISI</t>
  </si>
  <si>
    <t>KALAN BİLETİ SAYISI</t>
  </si>
  <si>
    <t>TOPLAM
İZİN
HAKKI</t>
  </si>
  <si>
    <t>2017
1. İZ</t>
  </si>
  <si>
    <t>2017
2. İZ</t>
  </si>
  <si>
    <t>2017
3. İZ</t>
  </si>
  <si>
    <t>selahattin</t>
  </si>
  <si>
    <t>2018
1. İZ</t>
  </si>
  <si>
    <t>2018
2. İZ</t>
  </si>
  <si>
    <t>2018
3. İZ</t>
  </si>
  <si>
    <t>2018
TOPL</t>
  </si>
  <si>
    <t>2019
1. İZ</t>
  </si>
  <si>
    <t>2019
2. İZ</t>
  </si>
  <si>
    <t>2019
3. İZ</t>
  </si>
  <si>
    <t>2019
TOPL</t>
  </si>
  <si>
    <t>KENDİ</t>
  </si>
  <si>
    <t>AİLESİ</t>
  </si>
  <si>
    <t>DOKUMA</t>
  </si>
  <si>
    <t>UZMAN</t>
  </si>
  <si>
    <t>ADANA</t>
  </si>
  <si>
    <t>MÜDÜR</t>
  </si>
  <si>
    <t>DOKUMA MÜDÜRÜ</t>
  </si>
  <si>
    <t>HALAT BOYA</t>
  </si>
  <si>
    <t>TEKNİSYEN</t>
  </si>
  <si>
    <t>BOYA TEKNİSYENİ</t>
  </si>
  <si>
    <t>İSTANBUL</t>
  </si>
  <si>
    <t>DOKUMA TEKNİSYENİ</t>
  </si>
  <si>
    <t>MÜDÜR YARD.</t>
  </si>
  <si>
    <t>MALATYA</t>
  </si>
  <si>
    <t>GENEL MAKİNE BK.</t>
  </si>
  <si>
    <t>ARITMA</t>
  </si>
  <si>
    <t>FİNANS</t>
  </si>
  <si>
    <t>KALİTE</t>
  </si>
  <si>
    <t>İPLİK</t>
  </si>
  <si>
    <t>ÜRGE</t>
  </si>
  <si>
    <t>ŞEF</t>
  </si>
  <si>
    <t>ÜRGE ŞEFİ</t>
  </si>
  <si>
    <t>TERBİYE</t>
  </si>
  <si>
    <t>TERBİYE MÜDÜRÜ</t>
  </si>
  <si>
    <t>KAYSERİ</t>
  </si>
  <si>
    <t>ENERJİ BAKIM</t>
  </si>
  <si>
    <t>PLANLAMA</t>
  </si>
  <si>
    <t>TERBİYE TEKNİSYENİ</t>
  </si>
  <si>
    <t>ELEKTRİK TEKNİSYENİ</t>
  </si>
  <si>
    <t>İŞTEN AYRILANLAR</t>
  </si>
  <si>
    <t>MUSTAFA AĞAR</t>
  </si>
  <si>
    <t>ELEKTRONİK BAKIM TEKNİSYENİ</t>
  </si>
  <si>
    <t>ERHAN BOZER</t>
  </si>
  <si>
    <t>HALAT AÇMA</t>
  </si>
  <si>
    <t>HALAT AÇMA TEKNİSYENİ</t>
  </si>
  <si>
    <t>ADEM ÇETİNER</t>
  </si>
  <si>
    <t>MUHAMMED BAHAEDDİN COŞKUN</t>
  </si>
  <si>
    <t>PLANLAMA MÜHENDİSİ</t>
  </si>
  <si>
    <t>ADEM İPEK</t>
  </si>
  <si>
    <t>MEHMET ÇELİK</t>
  </si>
  <si>
    <t>YIKAMA LAB. TEKNİSYENİ</t>
  </si>
  <si>
    <t>HABİB ARIK</t>
  </si>
  <si>
    <t>HASAN ASLAN</t>
  </si>
  <si>
    <t>VARDİYA TEKNİSYENİ</t>
  </si>
  <si>
    <t>MUSTAFA KARA</t>
  </si>
  <si>
    <t>MUSTAFA ŞAHİN</t>
  </si>
  <si>
    <t>SERHAT ŞAHİN</t>
  </si>
  <si>
    <t>AĞUSTOS / 2017 DE AYRILDI 1 BİLET HAKKINI FATİH MEHMET EREN' E DEVRETTİ</t>
  </si>
  <si>
    <t>OKAN MIZRAK</t>
  </si>
  <si>
    <t>HALAT SARMA</t>
  </si>
  <si>
    <t>HALAT SARMA UZMANI</t>
  </si>
  <si>
    <t>VELİ DUMAN</t>
  </si>
  <si>
    <t>BASRİ KAYAALP</t>
  </si>
  <si>
    <t>MÜHENDİS</t>
  </si>
  <si>
    <t>SEVKİYAT PLANLAMA MÜHENDİSİ</t>
  </si>
  <si>
    <t>FATİH IŞIKDEMİR</t>
  </si>
  <si>
    <t>KONTROLÖR</t>
  </si>
  <si>
    <t>FİNANSAL KONTROLÖR</t>
  </si>
  <si>
    <t>FATİH TURNA</t>
  </si>
  <si>
    <t>NECATİ GÖKÇE</t>
  </si>
  <si>
    <t>GENEL ELEKTRIK BK.</t>
  </si>
  <si>
    <t>AHMET KAYA</t>
  </si>
  <si>
    <t>VARDİYA  TEKNİSYENİ</t>
  </si>
  <si>
    <t>FATİH KARAKUYU</t>
  </si>
  <si>
    <t>DÜĞÜM &amp; TİP DEĞİŞİM TEKNİSYENİ</t>
  </si>
  <si>
    <t>MUSTAFA GÜVEN</t>
  </si>
  <si>
    <t>COŞKUN RENKLİOĞLU</t>
  </si>
  <si>
    <t>FATİH MEHMET EREN</t>
  </si>
  <si>
    <t>HADİ ÖZBULUT</t>
  </si>
  <si>
    <t>ARITMA MÜDÜRÜ</t>
  </si>
  <si>
    <t>METİN ŞAP</t>
  </si>
  <si>
    <t>RECEP ERDİNÇ GÜNEY</t>
  </si>
  <si>
    <t>HAŞIL ŞEFİ</t>
  </si>
  <si>
    <t>SAİT SARITAŞ</t>
  </si>
  <si>
    <t>İPLİK LAB. TEKNİSYENİ</t>
  </si>
  <si>
    <t>UFUK EMLU</t>
  </si>
  <si>
    <t>DOKUMA UZMANI</t>
  </si>
  <si>
    <t>ÖMER YILDIRIM</t>
  </si>
  <si>
    <t>İPLİK MÜDÜR YRD.</t>
  </si>
  <si>
    <t>HÜSEYİN UZUN</t>
  </si>
  <si>
    <t>YALÇIN KÜÇÜKBAKAN</t>
  </si>
  <si>
    <t>TERBİYE MÜDÜR YRD.</t>
  </si>
  <si>
    <t>AHMET DEVECİ</t>
  </si>
  <si>
    <t>PROSES KONTROL</t>
  </si>
  <si>
    <t>PROS.KONTROL UZMANI</t>
  </si>
  <si>
    <t>SÜLEYMAN İŞBİLİR</t>
  </si>
  <si>
    <t>MUSTAFA AYKIRI</t>
  </si>
  <si>
    <t>EĞİTİM TEKNİSYENİ</t>
  </si>
  <si>
    <t>FAZLI ATAR</t>
  </si>
  <si>
    <t>MAKİNE BAKIM TEKNİSYENİ</t>
  </si>
  <si>
    <t>TUFAN BEĞİCİ</t>
  </si>
  <si>
    <t>REFTİFİYE TEKNİSYENİ</t>
  </si>
  <si>
    <t>ŞABAN KARAER</t>
  </si>
  <si>
    <t>HALAT AÇMA EĞİTİM TEKNİSYENİ</t>
  </si>
  <si>
    <t>ارجو المساعده في معادله بين تاريخين ( كل 4 شهور يستحق الموظف 6 ايام رصيد الي ان يتم 5 سنوات ومن بعد الخمس سنوات يستحق 7 ايام كل 4 شهور ) 
تاريخ اليوم (L1 والتاريخ الاخر عمود 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</si>
</sst>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d/mm/yyyy;@"/>
  </numFmts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70C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5" fontId="5" fillId="3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2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" fontId="4" fillId="6" borderId="13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1" fontId="13" fillId="0" borderId="22" xfId="0" applyNumberFormat="1" applyFont="1" applyFill="1" applyBorder="1" applyAlignment="1">
      <alignment horizontal="center" vertical="center"/>
    </xf>
    <xf numFmtId="1" fontId="14" fillId="0" borderId="23" xfId="0" applyNumberFormat="1" applyFont="1" applyFill="1" applyBorder="1" applyAlignment="1">
      <alignment horizontal="center" vertical="center"/>
    </xf>
    <xf numFmtId="1" fontId="12" fillId="0" borderId="22" xfId="0" applyNumberFormat="1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1" fontId="13" fillId="0" borderId="2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" fontId="11" fillId="0" borderId="0" xfId="0" applyNumberFormat="1" applyFont="1" applyFill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1" fontId="7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/>
    </xf>
    <xf numFmtId="14" fontId="7" fillId="0" borderId="21" xfId="0" applyNumberFormat="1" applyFont="1" applyFill="1" applyBorder="1" applyAlignment="1">
      <alignment horizontal="center" vertical="center"/>
    </xf>
    <xf numFmtId="3" fontId="7" fillId="0" borderId="20" xfId="0" applyNumberFormat="1" applyFont="1" applyFill="1" applyBorder="1" applyAlignment="1">
      <alignment horizontal="center" vertical="center"/>
    </xf>
    <xf numFmtId="164" fontId="7" fillId="0" borderId="21" xfId="0" applyNumberFormat="1" applyFont="1" applyFill="1" applyBorder="1" applyAlignment="1">
      <alignment horizontal="center" vertical="center"/>
    </xf>
    <xf numFmtId="1" fontId="10" fillId="6" borderId="7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1" fontId="13" fillId="0" borderId="20" xfId="0" applyNumberFormat="1" applyFont="1" applyFill="1" applyBorder="1" applyAlignment="1">
      <alignment horizontal="center" vertical="center"/>
    </xf>
    <xf numFmtId="1" fontId="14" fillId="0" borderId="21" xfId="0" applyNumberFormat="1" applyFont="1" applyFill="1" applyBorder="1" applyAlignment="1">
      <alignment horizontal="center" vertical="center"/>
    </xf>
    <xf numFmtId="1" fontId="12" fillId="0" borderId="20" xfId="0" applyNumberFormat="1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3" fontId="18" fillId="0" borderId="26" xfId="0" applyNumberFormat="1" applyFon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19" fillId="0" borderId="10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9" fillId="0" borderId="0" xfId="0" applyFont="1" applyFill="1"/>
    <xf numFmtId="3" fontId="18" fillId="0" borderId="24" xfId="0" applyNumberFormat="1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/>
    </xf>
    <xf numFmtId="3" fontId="1" fillId="0" borderId="27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>
      <alignment horizontal="center"/>
    </xf>
    <xf numFmtId="3" fontId="1" fillId="0" borderId="27" xfId="0" applyNumberFormat="1" applyFont="1" applyFill="1" applyBorder="1" applyAlignment="1">
      <alignment horizontal="center"/>
    </xf>
    <xf numFmtId="0" fontId="11" fillId="0" borderId="0" xfId="0" applyFont="1" applyFill="1"/>
    <xf numFmtId="0" fontId="19" fillId="0" borderId="0" xfId="0" applyFont="1" applyFill="1"/>
    <xf numFmtId="0" fontId="14" fillId="0" borderId="0" xfId="0" applyFont="1" applyFill="1"/>
    <xf numFmtId="0" fontId="0" fillId="0" borderId="0" xfId="0" applyFill="1" applyAlignment="1">
      <alignment horizontal="center"/>
    </xf>
    <xf numFmtId="1" fontId="18" fillId="0" borderId="0" xfId="0" applyNumberFormat="1" applyFont="1" applyFill="1"/>
    <xf numFmtId="0" fontId="13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" fontId="23" fillId="0" borderId="9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/>
    </xf>
    <xf numFmtId="1" fontId="24" fillId="0" borderId="9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3" fillId="0" borderId="8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vertical="center"/>
    </xf>
    <xf numFmtId="14" fontId="23" fillId="0" borderId="9" xfId="0" applyNumberFormat="1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164" fontId="23" fillId="0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1" fillId="0" borderId="9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23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21" fillId="0" borderId="26" xfId="0" applyFont="1" applyFill="1" applyBorder="1" applyAlignment="1">
      <alignment vertical="center"/>
    </xf>
    <xf numFmtId="0" fontId="22" fillId="0" borderId="26" xfId="0" applyFont="1" applyFill="1" applyBorder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0" fontId="25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vertical="center"/>
    </xf>
    <xf numFmtId="1" fontId="27" fillId="0" borderId="9" xfId="0" applyNumberFormat="1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vertical="center"/>
    </xf>
    <xf numFmtId="14" fontId="13" fillId="0" borderId="9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" fontId="25" fillId="0" borderId="9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" fontId="19" fillId="0" borderId="9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0" fontId="28" fillId="0" borderId="26" xfId="0" applyFont="1" applyFill="1" applyBorder="1" applyAlignment="1">
      <alignment vertical="center"/>
    </xf>
    <xf numFmtId="14" fontId="13" fillId="0" borderId="26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1" fontId="26" fillId="0" borderId="20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/>
    </xf>
    <xf numFmtId="1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9" xfId="0" applyNumberFormat="1" applyFont="1" applyFill="1" applyBorder="1" applyAlignment="1">
      <alignment horizontal="center" vertical="center"/>
    </xf>
    <xf numFmtId="14" fontId="26" fillId="0" borderId="21" xfId="0" applyNumberFormat="1" applyFont="1" applyFill="1" applyBorder="1" applyAlignment="1">
      <alignment horizontal="center" vertical="center"/>
    </xf>
    <xf numFmtId="3" fontId="26" fillId="0" borderId="20" xfId="0" applyNumberFormat="1" applyFont="1" applyFill="1" applyBorder="1" applyAlignment="1">
      <alignment horizontal="center" vertical="center"/>
    </xf>
    <xf numFmtId="164" fontId="26" fillId="0" borderId="21" xfId="0" applyNumberFormat="1" applyFont="1" applyFill="1" applyBorder="1" applyAlignment="1">
      <alignment horizontal="center" vertical="center"/>
    </xf>
    <xf numFmtId="1" fontId="29" fillId="0" borderId="25" xfId="0" applyNumberFormat="1" applyFont="1" applyFill="1" applyBorder="1" applyAlignment="1">
      <alignment horizontal="center" vertical="center"/>
    </xf>
    <xf numFmtId="1" fontId="19" fillId="0" borderId="21" xfId="0" applyNumberFormat="1" applyFont="1" applyFill="1" applyBorder="1" applyAlignment="1">
      <alignment horizontal="center" vertical="center"/>
    </xf>
    <xf numFmtId="1" fontId="10" fillId="0" borderId="25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1" fontId="7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7" fillId="0" borderId="15" xfId="0" applyNumberFormat="1" applyFont="1" applyFill="1" applyBorder="1" applyAlignment="1">
      <alignment horizontal="center" vertical="center"/>
    </xf>
    <xf numFmtId="14" fontId="7" fillId="0" borderId="18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1" fontId="13" fillId="0" borderId="17" xfId="0" applyNumberFormat="1" applyFont="1" applyFill="1" applyBorder="1" applyAlignment="1">
      <alignment horizontal="center" vertical="center"/>
    </xf>
    <xf numFmtId="1" fontId="14" fillId="0" borderId="18" xfId="0" applyNumberFormat="1" applyFont="1" applyFill="1" applyBorder="1" applyAlignment="1">
      <alignment horizontal="center" vertical="center"/>
    </xf>
    <xf numFmtId="1" fontId="12" fillId="0" borderId="17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Alignment="1">
      <alignment horizontal="center" vertical="center"/>
    </xf>
    <xf numFmtId="0" fontId="32" fillId="0" borderId="29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0" fontId="12" fillId="0" borderId="29" xfId="0" applyFont="1" applyFill="1" applyBorder="1" applyAlignment="1">
      <alignment horizontal="center" vertical="top" wrapText="1"/>
    </xf>
    <xf numFmtId="0" fontId="12" fillId="0" borderId="31" xfId="0" applyFont="1" applyFill="1" applyBorder="1" applyAlignment="1">
      <alignment horizontal="center" vertical="top" wrapText="1"/>
    </xf>
    <xf numFmtId="0" fontId="12" fillId="0" borderId="32" xfId="0" applyFont="1" applyFill="1" applyBorder="1" applyAlignment="1">
      <alignment horizontal="center" vertical="top" wrapText="1"/>
    </xf>
    <xf numFmtId="0" fontId="12" fillId="0" borderId="3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642937</xdr:colOff>
      <xdr:row>4</xdr:row>
      <xdr:rowOff>107156</xdr:rowOff>
    </xdr:from>
    <xdr:to>
      <xdr:col>14</xdr:col>
      <xdr:colOff>59531</xdr:colOff>
      <xdr:row>6</xdr:row>
      <xdr:rowOff>226218</xdr:rowOff>
    </xdr:to>
    <xdr:cxnSp macro="">
      <xdr:nvCxnSpPr>
        <xdr:cNvPr id="3" name="Straight Arrow Connector 2"/>
        <xdr:cNvCxnSpPr/>
      </xdr:nvCxnSpPr>
      <xdr:spPr>
        <a:xfrm>
          <a:off x="9715500" y="1452562"/>
          <a:ext cx="631031" cy="619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zzedin/AppData/Local/Microsoft/Windows/INetCache/Content.Outlook/CWWEBBWO/DNM%20MISIR%20T&#220;RKLER%20YILLIK%20&#304;Z&#304;N%20TAK&#304;P%20TABLOS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-YILLIK%20&#304;Z&#304;N%20-%20D&#304;NLENME%20&#304;Z&#304;NLER&#304;-&#304;Z&#304;N%20ALIMLARINDA%20D&#220;ZENLE\--%20&#304;&#350;TEN%20&#199;IKAN%20YILLIK%20&#304;Z&#304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ünverisi"/>
      <sheetName val="Şehirler"/>
      <sheetName val="ANA SAYFA"/>
      <sheetName val="ANA SAYFA (2)"/>
      <sheetName val="ANA SAYFA (3)"/>
    </sheetNames>
    <sheetDataSet>
      <sheetData sheetId="0">
        <row r="2">
          <cell r="B2">
            <v>4</v>
          </cell>
          <cell r="C2">
            <v>6</v>
          </cell>
          <cell r="E2">
            <v>1</v>
          </cell>
        </row>
        <row r="3">
          <cell r="B3">
            <v>8</v>
          </cell>
          <cell r="C3">
            <v>12</v>
          </cell>
          <cell r="E3">
            <v>2</v>
          </cell>
        </row>
        <row r="4">
          <cell r="B4">
            <v>12</v>
          </cell>
          <cell r="C4">
            <v>18</v>
          </cell>
          <cell r="E4">
            <v>3</v>
          </cell>
        </row>
        <row r="5">
          <cell r="B5">
            <v>16</v>
          </cell>
          <cell r="C5">
            <v>24</v>
          </cell>
          <cell r="E5">
            <v>4</v>
          </cell>
        </row>
        <row r="6">
          <cell r="B6">
            <v>20</v>
          </cell>
          <cell r="C6">
            <v>30</v>
          </cell>
          <cell r="E6">
            <v>5</v>
          </cell>
        </row>
        <row r="7">
          <cell r="B7">
            <v>24</v>
          </cell>
          <cell r="C7">
            <v>36</v>
          </cell>
          <cell r="E7">
            <v>6</v>
          </cell>
        </row>
        <row r="8">
          <cell r="B8">
            <v>28</v>
          </cell>
          <cell r="C8">
            <v>42</v>
          </cell>
          <cell r="E8">
            <v>7</v>
          </cell>
        </row>
        <row r="9">
          <cell r="B9">
            <v>32</v>
          </cell>
          <cell r="C9">
            <v>48</v>
          </cell>
          <cell r="E9">
            <v>8</v>
          </cell>
        </row>
        <row r="10">
          <cell r="B10">
            <v>36</v>
          </cell>
          <cell r="C10">
            <v>54</v>
          </cell>
          <cell r="E10">
            <v>9</v>
          </cell>
        </row>
        <row r="11">
          <cell r="B11">
            <v>40</v>
          </cell>
          <cell r="C11">
            <v>60</v>
          </cell>
          <cell r="E11">
            <v>10</v>
          </cell>
        </row>
        <row r="12">
          <cell r="B12">
            <v>44</v>
          </cell>
          <cell r="C12">
            <v>66</v>
          </cell>
          <cell r="E12">
            <v>11</v>
          </cell>
        </row>
        <row r="13">
          <cell r="B13">
            <v>48</v>
          </cell>
          <cell r="C13">
            <v>72</v>
          </cell>
          <cell r="E13">
            <v>12</v>
          </cell>
        </row>
        <row r="14">
          <cell r="B14">
            <v>52</v>
          </cell>
          <cell r="C14">
            <v>78</v>
          </cell>
          <cell r="E14">
            <v>13</v>
          </cell>
        </row>
        <row r="15">
          <cell r="B15">
            <v>56</v>
          </cell>
          <cell r="C15">
            <v>84</v>
          </cell>
          <cell r="E15">
            <v>14</v>
          </cell>
        </row>
        <row r="16">
          <cell r="B16">
            <v>60</v>
          </cell>
          <cell r="C16">
            <v>90</v>
          </cell>
          <cell r="E16">
            <v>15</v>
          </cell>
        </row>
        <row r="17">
          <cell r="B17">
            <v>64</v>
          </cell>
          <cell r="C17">
            <v>96</v>
          </cell>
          <cell r="E17">
            <v>16</v>
          </cell>
        </row>
        <row r="18">
          <cell r="B18">
            <v>68</v>
          </cell>
          <cell r="C18">
            <v>102</v>
          </cell>
          <cell r="E18">
            <v>17</v>
          </cell>
        </row>
        <row r="19">
          <cell r="B19">
            <v>72</v>
          </cell>
          <cell r="C19">
            <v>108</v>
          </cell>
          <cell r="E19">
            <v>18</v>
          </cell>
        </row>
        <row r="20">
          <cell r="B20">
            <v>76</v>
          </cell>
          <cell r="C20">
            <v>114</v>
          </cell>
          <cell r="E20">
            <v>19</v>
          </cell>
        </row>
        <row r="21">
          <cell r="B21">
            <v>80</v>
          </cell>
          <cell r="C21">
            <v>120</v>
          </cell>
          <cell r="E21">
            <v>20</v>
          </cell>
        </row>
        <row r="22">
          <cell r="B22">
            <v>84</v>
          </cell>
          <cell r="C22">
            <v>126</v>
          </cell>
          <cell r="E22">
            <v>21</v>
          </cell>
        </row>
        <row r="23">
          <cell r="B23">
            <v>88</v>
          </cell>
          <cell r="C23">
            <v>132</v>
          </cell>
          <cell r="E23">
            <v>22</v>
          </cell>
        </row>
        <row r="24">
          <cell r="B24">
            <v>92</v>
          </cell>
          <cell r="C24">
            <v>138</v>
          </cell>
          <cell r="E24">
            <v>23</v>
          </cell>
        </row>
        <row r="25">
          <cell r="B25">
            <v>96</v>
          </cell>
          <cell r="C25">
            <v>144</v>
          </cell>
          <cell r="E25">
            <v>24</v>
          </cell>
        </row>
        <row r="26">
          <cell r="B26">
            <v>100</v>
          </cell>
          <cell r="C26">
            <v>150</v>
          </cell>
          <cell r="E26">
            <v>25</v>
          </cell>
        </row>
        <row r="27">
          <cell r="B27">
            <v>104</v>
          </cell>
          <cell r="C27">
            <v>156</v>
          </cell>
          <cell r="E27">
            <v>26</v>
          </cell>
        </row>
        <row r="28">
          <cell r="B28">
            <v>108</v>
          </cell>
          <cell r="C28">
            <v>162</v>
          </cell>
          <cell r="E28">
            <v>27</v>
          </cell>
        </row>
        <row r="29">
          <cell r="B29">
            <v>112</v>
          </cell>
          <cell r="C29">
            <v>168</v>
          </cell>
          <cell r="E29">
            <v>28</v>
          </cell>
        </row>
        <row r="30">
          <cell r="B30">
            <v>116</v>
          </cell>
          <cell r="C30">
            <v>174</v>
          </cell>
          <cell r="E30">
            <v>29</v>
          </cell>
        </row>
        <row r="31">
          <cell r="B31">
            <v>120</v>
          </cell>
          <cell r="C31">
            <v>180</v>
          </cell>
          <cell r="E31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ünveri"/>
      <sheetName val="Çıkan İzin Detayı"/>
      <sheetName val="MISIR"/>
      <sheetName val="TÜRKİYE"/>
    </sheetNames>
    <sheetDataSet>
      <sheetData sheetId="0" refreshError="1"/>
      <sheetData sheetId="1" refreshError="1"/>
      <sheetData sheetId="2">
        <row r="6">
          <cell r="A6">
            <v>7</v>
          </cell>
        </row>
        <row r="7">
          <cell r="A7">
            <v>19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41"/>
  <sheetViews>
    <sheetView tabSelected="1" zoomScale="80" zoomScaleNormal="80" workbookViewId="0">
      <pane ySplit="2" topLeftCell="A3" activePane="bottomLeft" state="frozen"/>
      <selection pane="bottomLeft" activeCell="AN40" sqref="AN40"/>
    </sheetView>
  </sheetViews>
  <sheetFormatPr defaultRowHeight="15" x14ac:dyDescent="0.25"/>
  <cols>
    <col min="1" max="1" width="4.28515625" style="114" customWidth="1"/>
    <col min="2" max="2" width="6" style="115" customWidth="1"/>
    <col min="3" max="3" width="25.42578125" style="116" customWidth="1"/>
    <col min="4" max="4" width="16.28515625" style="117" customWidth="1"/>
    <col min="5" max="5" width="11.7109375" style="115" customWidth="1"/>
    <col min="6" max="6" width="21.85546875" style="103" customWidth="1"/>
    <col min="7" max="7" width="13" style="206" customWidth="1"/>
    <col min="8" max="8" width="15" style="105" customWidth="1"/>
    <col min="9" max="9" width="9.85546875" style="115" customWidth="1"/>
    <col min="10" max="10" width="5.85546875" style="115" customWidth="1"/>
    <col min="11" max="11" width="6.7109375" style="115" customWidth="1"/>
    <col min="12" max="12" width="11.5703125" style="127" customWidth="1"/>
    <col min="13" max="13" width="1" style="115" customWidth="1"/>
    <col min="14" max="17" width="5.5703125" style="115" customWidth="1"/>
    <col min="18" max="19" width="6" style="115" customWidth="1"/>
    <col min="20" max="31" width="5.5703125" style="128" customWidth="1"/>
    <col min="32" max="32" width="11.5703125" style="124" customWidth="1"/>
    <col min="33" max="33" width="8.85546875" style="125" customWidth="1"/>
    <col min="34" max="34" width="1.5703125" style="115" customWidth="1"/>
    <col min="35" max="35" width="9.42578125" style="123" customWidth="1"/>
    <col min="36" max="36" width="6.7109375" style="124" customWidth="1"/>
    <col min="37" max="37" width="6" style="124" customWidth="1"/>
    <col min="38" max="38" width="8" style="124" customWidth="1"/>
    <col min="39" max="39" width="7" style="125" customWidth="1"/>
    <col min="40" max="40" width="21.140625" style="115" customWidth="1"/>
    <col min="41" max="41" width="9.140625" style="126"/>
    <col min="42" max="16384" width="9.140625" style="115"/>
  </cols>
  <sheetData>
    <row r="1" spans="1:41" s="9" customFormat="1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6" t="s">
        <v>9</v>
      </c>
      <c r="K1" s="7" t="s">
        <v>10</v>
      </c>
      <c r="L1" s="8">
        <v>43609</v>
      </c>
      <c r="N1" s="10">
        <v>2011</v>
      </c>
      <c r="O1" s="11">
        <v>2012</v>
      </c>
      <c r="P1" s="11">
        <v>2013</v>
      </c>
      <c r="Q1" s="11">
        <v>2014</v>
      </c>
      <c r="R1" s="11">
        <v>2015</v>
      </c>
      <c r="S1" s="12">
        <v>2016</v>
      </c>
      <c r="T1" s="13">
        <v>2017</v>
      </c>
      <c r="U1" s="14"/>
      <c r="V1" s="14"/>
      <c r="W1" s="15"/>
      <c r="X1" s="16">
        <v>2018</v>
      </c>
      <c r="Y1" s="17"/>
      <c r="Z1" s="17"/>
      <c r="AA1" s="18"/>
      <c r="AB1" s="13">
        <v>2019</v>
      </c>
      <c r="AC1" s="14"/>
      <c r="AD1" s="14"/>
      <c r="AE1" s="15"/>
      <c r="AF1" s="19" t="s">
        <v>11</v>
      </c>
      <c r="AG1" s="20" t="s">
        <v>12</v>
      </c>
      <c r="AI1" s="21" t="s">
        <v>13</v>
      </c>
      <c r="AJ1" s="22" t="s">
        <v>14</v>
      </c>
      <c r="AK1" s="23"/>
      <c r="AL1" s="24" t="s">
        <v>15</v>
      </c>
      <c r="AM1" s="25" t="s">
        <v>16</v>
      </c>
    </row>
    <row r="2" spans="1:41" s="9" customFormat="1" ht="42" customHeight="1" thickBot="1" x14ac:dyDescent="0.3">
      <c r="A2" s="26"/>
      <c r="B2" s="27"/>
      <c r="C2" s="27"/>
      <c r="D2" s="27"/>
      <c r="E2" s="28"/>
      <c r="F2" s="28"/>
      <c r="G2" s="29"/>
      <c r="H2" s="27"/>
      <c r="I2" s="30"/>
      <c r="J2" s="31"/>
      <c r="K2" s="32"/>
      <c r="L2" s="33" t="s">
        <v>17</v>
      </c>
      <c r="N2" s="34"/>
      <c r="O2" s="35"/>
      <c r="P2" s="35"/>
      <c r="Q2" s="35"/>
      <c r="R2" s="35"/>
      <c r="S2" s="36"/>
      <c r="T2" s="37" t="s">
        <v>18</v>
      </c>
      <c r="U2" s="38" t="s">
        <v>19</v>
      </c>
      <c r="V2" s="38" t="s">
        <v>20</v>
      </c>
      <c r="W2" s="39" t="s">
        <v>21</v>
      </c>
      <c r="X2" s="40" t="s">
        <v>22</v>
      </c>
      <c r="Y2" s="41" t="s">
        <v>23</v>
      </c>
      <c r="Z2" s="41" t="s">
        <v>24</v>
      </c>
      <c r="AA2" s="42" t="s">
        <v>25</v>
      </c>
      <c r="AB2" s="43" t="s">
        <v>26</v>
      </c>
      <c r="AC2" s="41" t="s">
        <v>27</v>
      </c>
      <c r="AD2" s="41" t="s">
        <v>28</v>
      </c>
      <c r="AE2" s="44" t="s">
        <v>29</v>
      </c>
      <c r="AF2" s="45"/>
      <c r="AG2" s="46"/>
      <c r="AI2" s="47"/>
      <c r="AJ2" s="48" t="s">
        <v>30</v>
      </c>
      <c r="AK2" s="48" t="s">
        <v>31</v>
      </c>
      <c r="AL2" s="49"/>
      <c r="AM2" s="50"/>
    </row>
    <row r="3" spans="1:41" s="62" customFormat="1" ht="20.100000000000001" customHeight="1" thickBot="1" x14ac:dyDescent="0.3">
      <c r="A3" s="51">
        <v>1</v>
      </c>
      <c r="B3" s="52"/>
      <c r="C3" s="53"/>
      <c r="D3" s="54"/>
      <c r="E3" s="55"/>
      <c r="F3" s="56"/>
      <c r="G3" s="57"/>
      <c r="H3" s="54"/>
      <c r="I3" s="58">
        <v>40817</v>
      </c>
      <c r="J3" s="59">
        <f t="shared" ref="J3:J52" si="0">DAYS360(I3,$L$1)</f>
        <v>2753</v>
      </c>
      <c r="K3" s="60">
        <f t="shared" ref="K3:K52" si="1">ROUNDDOWN((J3/30),-0.5)</f>
        <v>91</v>
      </c>
      <c r="L3" s="61">
        <f>IF($L$1-I3&gt;=120,6,IF($L$1-I3&gt;240,12,IF($L$1-I3&gt;=360,18,IF($L$1-I3&gt;=480,24,IF($L$1-I3&gt;=600,30,IF($L$1-I3&gt;=720,36,IF($L$1-I3&gt;=840,42,IF($L$1-I3&gt;=960,48,IF($L$1-I3&gt;=1080,54,IF($L$1-I3&gt;=1200,60,IF($L$1-I3&gt;=1320,66,IF($L$1-I3&gt;1440,72,IF($L$1-I3&gt;=1560,78,IF($L$1-I3&gt;=1680,84,IF($L$1-I3&gt;=1800,90,IF($L$1-I3&gt;=1920,96,IF($L$1-I3&gt;=2040,102,IF($L$1-I3&gt;=2160,109,IF($L$1-I3&gt;=2280,116,IF($L$1-I3&gt;=2400,123,0))))))))))))))))))))</f>
        <v>6</v>
      </c>
      <c r="N3" s="207" t="s">
        <v>124</v>
      </c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9"/>
      <c r="AC3" s="64"/>
      <c r="AD3" s="64"/>
      <c r="AE3" s="67">
        <f t="shared" ref="AE3:AE52" si="2">AB3+AC3+AD3</f>
        <v>0</v>
      </c>
      <c r="AF3" s="68" t="e">
        <f>N3+O3+P3+Q3+R3+S3+W3+AA3+AE3</f>
        <v>#VALUE!</v>
      </c>
      <c r="AG3" s="69" t="e">
        <f t="shared" ref="AG3:AG52" si="3">L3-AF3</f>
        <v>#VALUE!</v>
      </c>
      <c r="AI3" s="70">
        <f t="shared" ref="AI3:AI47" si="4">L3/6</f>
        <v>1</v>
      </c>
      <c r="AJ3" s="71">
        <v>21</v>
      </c>
      <c r="AK3" s="71">
        <v>0</v>
      </c>
      <c r="AL3" s="72">
        <f t="shared" ref="AL3:AL31" si="5">SUM(AJ3:AK3)</f>
        <v>21</v>
      </c>
      <c r="AM3" s="69">
        <f t="shared" ref="AM3:AM52" si="6">AI3-AL3</f>
        <v>-20</v>
      </c>
      <c r="AN3" s="73">
        <f>IFERROR(VLOOKUP(IF(K3&lt;4,0,TRUNC(K3/4,0)*4),[1]Günverisi!$B$2:$E$31,4,0),"0")</f>
        <v>22</v>
      </c>
      <c r="AO3" s="74">
        <f t="shared" ref="AO3:AO16" si="7">AI3-AN3</f>
        <v>-21</v>
      </c>
    </row>
    <row r="4" spans="1:41" s="62" customFormat="1" ht="20.100000000000001" customHeight="1" thickBot="1" x14ac:dyDescent="0.3">
      <c r="A4" s="75">
        <f>A3+1</f>
        <v>2</v>
      </c>
      <c r="B4" s="76"/>
      <c r="C4" s="77"/>
      <c r="D4" s="78"/>
      <c r="E4" s="79"/>
      <c r="F4" s="80"/>
      <c r="G4" s="81"/>
      <c r="H4" s="78"/>
      <c r="I4" s="82">
        <v>43044</v>
      </c>
      <c r="J4" s="83">
        <f t="shared" si="0"/>
        <v>559</v>
      </c>
      <c r="K4" s="84">
        <f t="shared" si="1"/>
        <v>18</v>
      </c>
      <c r="L4" s="85"/>
      <c r="N4" s="210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9"/>
      <c r="AC4" s="64"/>
      <c r="AD4" s="64"/>
      <c r="AE4" s="67">
        <f t="shared" si="2"/>
        <v>0</v>
      </c>
      <c r="AF4" s="90">
        <f>N4+O4+P4+Q4+R4+S4+W4+AA4+AE4</f>
        <v>0</v>
      </c>
      <c r="AG4" s="91">
        <f t="shared" si="3"/>
        <v>0</v>
      </c>
      <c r="AI4" s="92">
        <f t="shared" si="4"/>
        <v>0</v>
      </c>
      <c r="AJ4" s="64">
        <v>2</v>
      </c>
      <c r="AK4" s="64">
        <v>0</v>
      </c>
      <c r="AL4" s="93">
        <f t="shared" si="5"/>
        <v>2</v>
      </c>
      <c r="AM4" s="91">
        <f t="shared" si="6"/>
        <v>-2</v>
      </c>
      <c r="AN4" s="73">
        <f>IFERROR(VLOOKUP(IF(K4&lt;4,0,TRUNC(K4/4,0)*4),[1]Günverisi!$B$2:$E$31,4,0),"0")</f>
        <v>4</v>
      </c>
      <c r="AO4" s="74">
        <f t="shared" si="7"/>
        <v>-4</v>
      </c>
    </row>
    <row r="5" spans="1:41" s="62" customFormat="1" ht="20.100000000000001" customHeight="1" thickBot="1" x14ac:dyDescent="0.3">
      <c r="A5" s="75">
        <f t="shared" ref="A5:A52" si="8">A4+1</f>
        <v>3</v>
      </c>
      <c r="B5" s="76"/>
      <c r="C5" s="77"/>
      <c r="D5" s="78"/>
      <c r="E5" s="79"/>
      <c r="F5" s="80"/>
      <c r="G5" s="81"/>
      <c r="H5" s="78"/>
      <c r="I5" s="82">
        <v>40684</v>
      </c>
      <c r="J5" s="83">
        <f t="shared" si="0"/>
        <v>2883</v>
      </c>
      <c r="K5" s="84">
        <f t="shared" si="1"/>
        <v>96</v>
      </c>
      <c r="L5" s="85"/>
      <c r="N5" s="210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64"/>
      <c r="AD5" s="64"/>
      <c r="AE5" s="67">
        <f t="shared" si="2"/>
        <v>0</v>
      </c>
      <c r="AF5" s="90">
        <f t="shared" ref="AF5:AF52" si="9">N5+O5+P5+Q5+R5+S5+W5+AA5+AE5</f>
        <v>0</v>
      </c>
      <c r="AG5" s="91">
        <f t="shared" si="3"/>
        <v>0</v>
      </c>
      <c r="AI5" s="92">
        <f t="shared" si="4"/>
        <v>0</v>
      </c>
      <c r="AJ5" s="64">
        <v>17</v>
      </c>
      <c r="AK5" s="64">
        <v>5</v>
      </c>
      <c r="AL5" s="93">
        <f t="shared" si="5"/>
        <v>22</v>
      </c>
      <c r="AM5" s="91">
        <f t="shared" si="6"/>
        <v>-22</v>
      </c>
      <c r="AN5" s="73">
        <f>IFERROR(VLOOKUP(IF(K5&lt;4,0,TRUNC(K5/4,0)*4),[1]Günverisi!$B$2:$E$31,4,0),"0")</f>
        <v>24</v>
      </c>
      <c r="AO5" s="74">
        <f t="shared" si="7"/>
        <v>-24</v>
      </c>
    </row>
    <row r="6" spans="1:41" s="62" customFormat="1" ht="20.100000000000001" customHeight="1" thickBot="1" x14ac:dyDescent="0.3">
      <c r="A6" s="75">
        <f t="shared" si="8"/>
        <v>4</v>
      </c>
      <c r="B6" s="76"/>
      <c r="C6" s="77"/>
      <c r="D6" s="78"/>
      <c r="E6" s="79"/>
      <c r="F6" s="80"/>
      <c r="G6" s="81"/>
      <c r="H6" s="78"/>
      <c r="I6" s="82">
        <v>42005</v>
      </c>
      <c r="J6" s="83">
        <f t="shared" si="0"/>
        <v>1583</v>
      </c>
      <c r="K6" s="84">
        <f t="shared" si="1"/>
        <v>52</v>
      </c>
      <c r="L6" s="85"/>
      <c r="N6" s="210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9"/>
      <c r="AC6" s="64"/>
      <c r="AD6" s="64"/>
      <c r="AE6" s="67">
        <f t="shared" si="2"/>
        <v>0</v>
      </c>
      <c r="AF6" s="90">
        <f t="shared" si="9"/>
        <v>0</v>
      </c>
      <c r="AG6" s="91">
        <f t="shared" si="3"/>
        <v>0</v>
      </c>
      <c r="AI6" s="92">
        <f t="shared" si="4"/>
        <v>0</v>
      </c>
      <c r="AJ6" s="64">
        <v>8</v>
      </c>
      <c r="AK6" s="64">
        <v>5</v>
      </c>
      <c r="AL6" s="93">
        <f t="shared" si="5"/>
        <v>13</v>
      </c>
      <c r="AM6" s="91">
        <f t="shared" si="6"/>
        <v>-13</v>
      </c>
      <c r="AN6" s="73">
        <f>IFERROR(VLOOKUP(IF(K6&lt;4,0,TRUNC(K6/4,0)*4),[1]Günverisi!$B$2:$E$31,4,0),"0")</f>
        <v>13</v>
      </c>
      <c r="AO6" s="74">
        <f t="shared" si="7"/>
        <v>-13</v>
      </c>
    </row>
    <row r="7" spans="1:41" s="62" customFormat="1" ht="20.100000000000001" customHeight="1" thickBot="1" x14ac:dyDescent="0.3">
      <c r="A7" s="75">
        <f t="shared" si="8"/>
        <v>5</v>
      </c>
      <c r="B7" s="76"/>
      <c r="C7" s="77"/>
      <c r="D7" s="78"/>
      <c r="E7" s="79"/>
      <c r="F7" s="80"/>
      <c r="G7" s="81"/>
      <c r="H7" s="78"/>
      <c r="I7" s="82">
        <v>40817</v>
      </c>
      <c r="J7" s="83">
        <f t="shared" si="0"/>
        <v>2753</v>
      </c>
      <c r="K7" s="84">
        <f t="shared" si="1"/>
        <v>91</v>
      </c>
      <c r="L7" s="85"/>
      <c r="N7" s="210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9"/>
      <c r="AC7" s="64"/>
      <c r="AD7" s="64"/>
      <c r="AE7" s="67">
        <f t="shared" si="2"/>
        <v>0</v>
      </c>
      <c r="AF7" s="90">
        <f t="shared" si="9"/>
        <v>0</v>
      </c>
      <c r="AG7" s="91">
        <f t="shared" si="3"/>
        <v>0</v>
      </c>
      <c r="AI7" s="92">
        <f t="shared" si="4"/>
        <v>0</v>
      </c>
      <c r="AJ7" s="64">
        <v>17</v>
      </c>
      <c r="AK7" s="64">
        <v>1</v>
      </c>
      <c r="AL7" s="93">
        <f t="shared" si="5"/>
        <v>18</v>
      </c>
      <c r="AM7" s="91">
        <f t="shared" si="6"/>
        <v>-18</v>
      </c>
      <c r="AN7" s="73">
        <f>IFERROR(VLOOKUP(IF(K7&lt;4,0,TRUNC(K7/4,0)*4),[1]Günverisi!$B$2:$E$31,4,0),"0")</f>
        <v>22</v>
      </c>
      <c r="AO7" s="74">
        <f t="shared" si="7"/>
        <v>-22</v>
      </c>
    </row>
    <row r="8" spans="1:41" s="62" customFormat="1" ht="20.100000000000001" customHeight="1" thickBot="1" x14ac:dyDescent="0.3">
      <c r="A8" s="75">
        <f t="shared" si="8"/>
        <v>6</v>
      </c>
      <c r="B8" s="76"/>
      <c r="C8" s="77"/>
      <c r="D8" s="78"/>
      <c r="E8" s="79"/>
      <c r="F8" s="80"/>
      <c r="G8" s="81"/>
      <c r="H8" s="78"/>
      <c r="I8" s="82">
        <v>42858</v>
      </c>
      <c r="J8" s="83">
        <f t="shared" si="0"/>
        <v>741</v>
      </c>
      <c r="K8" s="84">
        <f t="shared" si="1"/>
        <v>24</v>
      </c>
      <c r="L8" s="85"/>
      <c r="N8" s="210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9"/>
      <c r="AC8" s="64"/>
      <c r="AD8" s="64"/>
      <c r="AE8" s="67">
        <f t="shared" si="2"/>
        <v>0</v>
      </c>
      <c r="AF8" s="90">
        <f t="shared" si="9"/>
        <v>0</v>
      </c>
      <c r="AG8" s="91">
        <f t="shared" si="3"/>
        <v>0</v>
      </c>
      <c r="AI8" s="92">
        <f t="shared" si="4"/>
        <v>0</v>
      </c>
      <c r="AJ8" s="64">
        <v>1</v>
      </c>
      <c r="AK8" s="64">
        <v>3</v>
      </c>
      <c r="AL8" s="93">
        <f t="shared" si="5"/>
        <v>4</v>
      </c>
      <c r="AM8" s="91">
        <f t="shared" si="6"/>
        <v>-4</v>
      </c>
      <c r="AN8" s="73">
        <f>IFERROR(VLOOKUP(IF(K8&lt;4,0,TRUNC(K8/4,0)*4),[1]Günverisi!$B$2:$E$31,4,0),"0")</f>
        <v>6</v>
      </c>
      <c r="AO8" s="74">
        <f t="shared" si="7"/>
        <v>-6</v>
      </c>
    </row>
    <row r="9" spans="1:41" s="62" customFormat="1" ht="20.100000000000001" customHeight="1" thickBot="1" x14ac:dyDescent="0.3">
      <c r="A9" s="75">
        <f t="shared" si="8"/>
        <v>7</v>
      </c>
      <c r="B9" s="76"/>
      <c r="C9" s="77"/>
      <c r="D9" s="94"/>
      <c r="E9" s="79"/>
      <c r="F9" s="80"/>
      <c r="G9" s="81"/>
      <c r="H9" s="94"/>
      <c r="I9" s="82">
        <v>41693</v>
      </c>
      <c r="J9" s="83">
        <f t="shared" si="0"/>
        <v>1891</v>
      </c>
      <c r="K9" s="84">
        <f t="shared" si="1"/>
        <v>63</v>
      </c>
      <c r="L9" s="85"/>
      <c r="N9" s="210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9"/>
      <c r="AC9" s="64"/>
      <c r="AD9" s="64"/>
      <c r="AE9" s="67">
        <f t="shared" si="2"/>
        <v>0</v>
      </c>
      <c r="AF9" s="90">
        <f t="shared" si="9"/>
        <v>0</v>
      </c>
      <c r="AG9" s="91">
        <f t="shared" si="3"/>
        <v>0</v>
      </c>
      <c r="AI9" s="92">
        <f t="shared" si="4"/>
        <v>0</v>
      </c>
      <c r="AJ9" s="64">
        <v>7</v>
      </c>
      <c r="AK9" s="64">
        <v>6</v>
      </c>
      <c r="AL9" s="93">
        <f t="shared" si="5"/>
        <v>13</v>
      </c>
      <c r="AM9" s="91">
        <f t="shared" si="6"/>
        <v>-13</v>
      </c>
      <c r="AN9" s="73">
        <f>IFERROR(VLOOKUP(IF(K9&lt;4,0,TRUNC(K9/4,0)*4),[1]Günverisi!$B$2:$E$31,4,0),"0")</f>
        <v>15</v>
      </c>
      <c r="AO9" s="74">
        <f t="shared" si="7"/>
        <v>-15</v>
      </c>
    </row>
    <row r="10" spans="1:41" s="62" customFormat="1" ht="20.100000000000001" customHeight="1" thickBot="1" x14ac:dyDescent="0.3">
      <c r="A10" s="75">
        <f t="shared" si="8"/>
        <v>8</v>
      </c>
      <c r="B10" s="76"/>
      <c r="C10" s="77"/>
      <c r="D10" s="78"/>
      <c r="E10" s="79"/>
      <c r="F10" s="80"/>
      <c r="G10" s="81"/>
      <c r="H10" s="78"/>
      <c r="I10" s="82">
        <v>40696</v>
      </c>
      <c r="J10" s="83">
        <f t="shared" si="0"/>
        <v>2872</v>
      </c>
      <c r="K10" s="84">
        <f t="shared" si="1"/>
        <v>95</v>
      </c>
      <c r="L10" s="85"/>
      <c r="N10" s="210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9"/>
      <c r="AC10" s="64"/>
      <c r="AD10" s="64"/>
      <c r="AE10" s="67">
        <f t="shared" si="2"/>
        <v>0</v>
      </c>
      <c r="AF10" s="90">
        <f t="shared" si="9"/>
        <v>0</v>
      </c>
      <c r="AG10" s="91">
        <f t="shared" si="3"/>
        <v>0</v>
      </c>
      <c r="AI10" s="92">
        <f t="shared" si="4"/>
        <v>0</v>
      </c>
      <c r="AJ10" s="64">
        <v>22</v>
      </c>
      <c r="AK10" s="64">
        <v>1</v>
      </c>
      <c r="AL10" s="93">
        <f t="shared" si="5"/>
        <v>23</v>
      </c>
      <c r="AM10" s="91">
        <f t="shared" si="6"/>
        <v>-23</v>
      </c>
      <c r="AN10" s="73">
        <f>IFERROR(VLOOKUP(IF(K10&lt;4,0,TRUNC(K10/4,0)*4),[1]Günverisi!$B$2:$E$31,4,0),"0")</f>
        <v>23</v>
      </c>
      <c r="AO10" s="74">
        <f t="shared" si="7"/>
        <v>-23</v>
      </c>
    </row>
    <row r="11" spans="1:41" s="62" customFormat="1" ht="20.100000000000001" customHeight="1" thickBot="1" x14ac:dyDescent="0.3">
      <c r="A11" s="75">
        <f t="shared" si="8"/>
        <v>9</v>
      </c>
      <c r="B11" s="76"/>
      <c r="C11" s="77"/>
      <c r="D11" s="78"/>
      <c r="E11" s="79"/>
      <c r="F11" s="80"/>
      <c r="G11" s="81"/>
      <c r="H11" s="78"/>
      <c r="I11" s="82">
        <v>40670</v>
      </c>
      <c r="J11" s="83">
        <f t="shared" si="0"/>
        <v>2897</v>
      </c>
      <c r="K11" s="84">
        <f t="shared" si="1"/>
        <v>96</v>
      </c>
      <c r="L11" s="85"/>
      <c r="N11" s="210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9"/>
      <c r="AC11" s="64">
        <v>6</v>
      </c>
      <c r="AD11" s="64"/>
      <c r="AE11" s="67">
        <f t="shared" si="2"/>
        <v>6</v>
      </c>
      <c r="AF11" s="90">
        <f t="shared" si="9"/>
        <v>6</v>
      </c>
      <c r="AG11" s="91">
        <f t="shared" si="3"/>
        <v>-6</v>
      </c>
      <c r="AI11" s="92">
        <f t="shared" si="4"/>
        <v>0</v>
      </c>
      <c r="AJ11" s="64">
        <v>15</v>
      </c>
      <c r="AK11" s="64">
        <v>11</v>
      </c>
      <c r="AL11" s="93">
        <f t="shared" si="5"/>
        <v>26</v>
      </c>
      <c r="AM11" s="91">
        <f t="shared" si="6"/>
        <v>-26</v>
      </c>
      <c r="AN11" s="73">
        <f>IFERROR(VLOOKUP(IF(K11&lt;4,0,TRUNC(K11/4,0)*4),[1]Günverisi!$B$2:$E$31,4,0),"0")</f>
        <v>24</v>
      </c>
      <c r="AO11" s="74">
        <f t="shared" si="7"/>
        <v>-24</v>
      </c>
    </row>
    <row r="12" spans="1:41" s="62" customFormat="1" ht="20.100000000000001" customHeight="1" thickBot="1" x14ac:dyDescent="0.3">
      <c r="A12" s="75">
        <f t="shared" si="8"/>
        <v>10</v>
      </c>
      <c r="B12" s="76"/>
      <c r="C12" s="77"/>
      <c r="D12" s="78"/>
      <c r="E12" s="79"/>
      <c r="F12" s="80"/>
      <c r="G12" s="81"/>
      <c r="H12" s="78"/>
      <c r="I12" s="82">
        <v>41437</v>
      </c>
      <c r="J12" s="83">
        <f t="shared" si="0"/>
        <v>2142</v>
      </c>
      <c r="K12" s="84">
        <f t="shared" si="1"/>
        <v>71</v>
      </c>
      <c r="L12" s="61"/>
      <c r="N12" s="210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9"/>
      <c r="AC12" s="64"/>
      <c r="AD12" s="64"/>
      <c r="AE12" s="67">
        <f t="shared" si="2"/>
        <v>0</v>
      </c>
      <c r="AF12" s="90">
        <f t="shared" si="9"/>
        <v>0</v>
      </c>
      <c r="AG12" s="91">
        <f t="shared" si="3"/>
        <v>0</v>
      </c>
      <c r="AI12" s="92">
        <f t="shared" si="4"/>
        <v>0</v>
      </c>
      <c r="AJ12" s="64">
        <v>16</v>
      </c>
      <c r="AK12" s="64">
        <v>1</v>
      </c>
      <c r="AL12" s="93">
        <f t="shared" si="5"/>
        <v>17</v>
      </c>
      <c r="AM12" s="91">
        <f t="shared" si="6"/>
        <v>-17</v>
      </c>
      <c r="AN12" s="73">
        <f>IFERROR(VLOOKUP(IF(K12&lt;4,0,TRUNC(K12/4,0)*4),[1]Günverisi!$B$2:$E$31,4,0),"0")</f>
        <v>17</v>
      </c>
      <c r="AO12" s="74">
        <f t="shared" si="7"/>
        <v>-17</v>
      </c>
    </row>
    <row r="13" spans="1:41" s="62" customFormat="1" ht="20.100000000000001" customHeight="1" thickBot="1" x14ac:dyDescent="0.3">
      <c r="A13" s="75">
        <f t="shared" si="8"/>
        <v>11</v>
      </c>
      <c r="B13" s="76"/>
      <c r="C13" s="77"/>
      <c r="D13" s="78"/>
      <c r="E13" s="79"/>
      <c r="F13" s="80"/>
      <c r="G13" s="81"/>
      <c r="H13" s="78"/>
      <c r="I13" s="82">
        <v>42156</v>
      </c>
      <c r="J13" s="83">
        <f t="shared" si="0"/>
        <v>1433</v>
      </c>
      <c r="K13" s="84">
        <f t="shared" si="1"/>
        <v>47</v>
      </c>
      <c r="L13" s="61"/>
      <c r="N13" s="210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9"/>
      <c r="AC13" s="64">
        <v>1</v>
      </c>
      <c r="AD13" s="64">
        <v>2</v>
      </c>
      <c r="AE13" s="67">
        <f t="shared" si="2"/>
        <v>3</v>
      </c>
      <c r="AF13" s="90">
        <f t="shared" si="9"/>
        <v>3</v>
      </c>
      <c r="AG13" s="91">
        <f t="shared" si="3"/>
        <v>-3</v>
      </c>
      <c r="AI13" s="92">
        <f t="shared" si="4"/>
        <v>0</v>
      </c>
      <c r="AJ13" s="64">
        <v>4</v>
      </c>
      <c r="AK13" s="64">
        <v>0</v>
      </c>
      <c r="AL13" s="93">
        <f t="shared" si="5"/>
        <v>4</v>
      </c>
      <c r="AM13" s="91">
        <f t="shared" si="6"/>
        <v>-4</v>
      </c>
      <c r="AN13" s="73">
        <f>IFERROR(VLOOKUP(IF(K13&lt;4,0,TRUNC(K13/4,0)*4),[1]Günverisi!$B$2:$E$31,4,0),"0")</f>
        <v>11</v>
      </c>
      <c r="AO13" s="74">
        <f t="shared" si="7"/>
        <v>-11</v>
      </c>
    </row>
    <row r="14" spans="1:41" s="62" customFormat="1" ht="20.100000000000001" customHeight="1" thickBot="1" x14ac:dyDescent="0.3">
      <c r="A14" s="75">
        <f t="shared" si="8"/>
        <v>12</v>
      </c>
      <c r="B14" s="76"/>
      <c r="C14" s="77"/>
      <c r="D14" s="78"/>
      <c r="E14" s="79"/>
      <c r="F14" s="80"/>
      <c r="G14" s="81"/>
      <c r="H14" s="78"/>
      <c r="I14" s="82">
        <v>43364</v>
      </c>
      <c r="J14" s="83">
        <f t="shared" si="0"/>
        <v>243</v>
      </c>
      <c r="K14" s="84">
        <f t="shared" si="1"/>
        <v>8</v>
      </c>
      <c r="L14" s="61"/>
      <c r="N14" s="210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9"/>
      <c r="AC14" s="64"/>
      <c r="AD14" s="64"/>
      <c r="AE14" s="67">
        <f t="shared" si="2"/>
        <v>0</v>
      </c>
      <c r="AF14" s="90">
        <f t="shared" si="9"/>
        <v>0</v>
      </c>
      <c r="AG14" s="91">
        <f t="shared" si="3"/>
        <v>0</v>
      </c>
      <c r="AI14" s="92">
        <f t="shared" si="4"/>
        <v>0</v>
      </c>
      <c r="AJ14" s="64">
        <v>0</v>
      </c>
      <c r="AK14" s="64">
        <v>0</v>
      </c>
      <c r="AL14" s="93">
        <f t="shared" si="5"/>
        <v>0</v>
      </c>
      <c r="AM14" s="91">
        <f t="shared" si="6"/>
        <v>0</v>
      </c>
      <c r="AN14" s="73">
        <f>IFERROR(VLOOKUP(IF(K14&lt;4,0,TRUNC(K14/4,0)*4),[1]Günverisi!$B$2:$E$31,4,0),"0")</f>
        <v>2</v>
      </c>
      <c r="AO14" s="74">
        <f t="shared" si="7"/>
        <v>-2</v>
      </c>
    </row>
    <row r="15" spans="1:41" s="62" customFormat="1" ht="20.100000000000001" customHeight="1" thickBot="1" x14ac:dyDescent="0.3">
      <c r="A15" s="75">
        <f t="shared" si="8"/>
        <v>13</v>
      </c>
      <c r="B15" s="76"/>
      <c r="C15" s="77"/>
      <c r="D15" s="78"/>
      <c r="E15" s="79"/>
      <c r="F15" s="80"/>
      <c r="G15" s="81"/>
      <c r="H15" s="78"/>
      <c r="I15" s="82">
        <v>41166</v>
      </c>
      <c r="J15" s="83">
        <f t="shared" si="0"/>
        <v>2410</v>
      </c>
      <c r="K15" s="84">
        <f t="shared" si="1"/>
        <v>80</v>
      </c>
      <c r="L15" s="61"/>
      <c r="N15" s="210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9"/>
      <c r="AC15" s="64"/>
      <c r="AD15" s="64"/>
      <c r="AE15" s="67">
        <f t="shared" si="2"/>
        <v>0</v>
      </c>
      <c r="AF15" s="90">
        <f t="shared" si="9"/>
        <v>0</v>
      </c>
      <c r="AG15" s="91">
        <f t="shared" si="3"/>
        <v>0</v>
      </c>
      <c r="AI15" s="92">
        <f t="shared" si="4"/>
        <v>0</v>
      </c>
      <c r="AJ15" s="64">
        <v>11</v>
      </c>
      <c r="AK15" s="64">
        <v>8</v>
      </c>
      <c r="AL15" s="93">
        <f t="shared" si="5"/>
        <v>19</v>
      </c>
      <c r="AM15" s="91">
        <f t="shared" si="6"/>
        <v>-19</v>
      </c>
      <c r="AN15" s="73">
        <f>IFERROR(VLOOKUP(IF(K15&lt;4,0,TRUNC(K15/4,0)*4),[1]Günverisi!$B$2:$E$31,4,0),"0")</f>
        <v>20</v>
      </c>
      <c r="AO15" s="74">
        <f t="shared" si="7"/>
        <v>-20</v>
      </c>
    </row>
    <row r="16" spans="1:41" s="62" customFormat="1" ht="20.100000000000001" customHeight="1" thickBot="1" x14ac:dyDescent="0.3">
      <c r="A16" s="75">
        <f t="shared" si="8"/>
        <v>14</v>
      </c>
      <c r="B16" s="76"/>
      <c r="C16" s="77"/>
      <c r="D16" s="78"/>
      <c r="E16" s="79"/>
      <c r="F16" s="80"/>
      <c r="G16" s="81"/>
      <c r="H16" s="78"/>
      <c r="I16" s="82">
        <v>42555</v>
      </c>
      <c r="J16" s="83">
        <f t="shared" si="0"/>
        <v>1040</v>
      </c>
      <c r="K16" s="84">
        <f t="shared" si="1"/>
        <v>34</v>
      </c>
      <c r="L16" s="61"/>
      <c r="N16" s="210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9"/>
      <c r="AC16" s="64"/>
      <c r="AD16" s="64"/>
      <c r="AE16" s="67">
        <f t="shared" si="2"/>
        <v>0</v>
      </c>
      <c r="AF16" s="90">
        <f t="shared" si="9"/>
        <v>0</v>
      </c>
      <c r="AG16" s="91">
        <f t="shared" si="3"/>
        <v>0</v>
      </c>
      <c r="AI16" s="92">
        <f t="shared" si="4"/>
        <v>0</v>
      </c>
      <c r="AJ16" s="64">
        <v>4</v>
      </c>
      <c r="AK16" s="64">
        <v>3</v>
      </c>
      <c r="AL16" s="93">
        <f t="shared" si="5"/>
        <v>7</v>
      </c>
      <c r="AM16" s="91">
        <f t="shared" si="6"/>
        <v>-7</v>
      </c>
      <c r="AN16" s="73">
        <f>IFERROR(VLOOKUP(IF(K16&lt;4,0,TRUNC(K16/4,0)*4),[1]Günverisi!$B$2:$E$31,4,0),"0")</f>
        <v>8</v>
      </c>
      <c r="AO16" s="74">
        <f t="shared" si="7"/>
        <v>-8</v>
      </c>
    </row>
    <row r="17" spans="1:41" s="62" customFormat="1" ht="20.100000000000001" customHeight="1" thickBot="1" x14ac:dyDescent="0.3">
      <c r="A17" s="75">
        <f t="shared" si="8"/>
        <v>15</v>
      </c>
      <c r="B17" s="76"/>
      <c r="C17" s="77"/>
      <c r="D17" s="78"/>
      <c r="E17" s="79"/>
      <c r="F17" s="80"/>
      <c r="G17" s="81"/>
      <c r="H17" s="78"/>
      <c r="I17" s="82">
        <v>42753</v>
      </c>
      <c r="J17" s="83">
        <f t="shared" si="0"/>
        <v>846</v>
      </c>
      <c r="K17" s="84">
        <f t="shared" si="1"/>
        <v>28</v>
      </c>
      <c r="L17" s="61"/>
      <c r="N17" s="211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3"/>
      <c r="AC17" s="64">
        <v>3</v>
      </c>
      <c r="AD17" s="64">
        <v>5</v>
      </c>
      <c r="AE17" s="67">
        <f t="shared" si="2"/>
        <v>8</v>
      </c>
      <c r="AF17" s="90">
        <f t="shared" si="9"/>
        <v>8</v>
      </c>
      <c r="AG17" s="91">
        <f t="shared" si="3"/>
        <v>-8</v>
      </c>
      <c r="AI17" s="92">
        <f t="shared" si="4"/>
        <v>0</v>
      </c>
      <c r="AJ17" s="64">
        <v>7</v>
      </c>
      <c r="AK17" s="64">
        <v>0</v>
      </c>
      <c r="AL17" s="93">
        <f t="shared" si="5"/>
        <v>7</v>
      </c>
      <c r="AM17" s="91">
        <f t="shared" si="6"/>
        <v>-7</v>
      </c>
      <c r="AN17" s="73"/>
      <c r="AO17" s="74"/>
    </row>
    <row r="18" spans="1:41" s="62" customFormat="1" ht="20.100000000000001" customHeight="1" thickBot="1" x14ac:dyDescent="0.3">
      <c r="A18" s="75">
        <f>A91+1</f>
        <v>17</v>
      </c>
      <c r="B18" s="76"/>
      <c r="C18" s="77"/>
      <c r="D18" s="78"/>
      <c r="E18" s="79"/>
      <c r="F18" s="80"/>
      <c r="G18" s="81"/>
      <c r="H18" s="78"/>
      <c r="I18" s="82">
        <v>43175</v>
      </c>
      <c r="J18" s="83">
        <f t="shared" si="0"/>
        <v>428</v>
      </c>
      <c r="K18" s="84">
        <f t="shared" si="1"/>
        <v>14</v>
      </c>
      <c r="L18" s="61"/>
      <c r="N18" s="86"/>
      <c r="O18" s="87"/>
      <c r="P18" s="87"/>
      <c r="Q18" s="87"/>
      <c r="R18" s="87"/>
      <c r="S18" s="88"/>
      <c r="T18" s="66"/>
      <c r="U18" s="64"/>
      <c r="V18" s="67"/>
      <c r="W18" s="89"/>
      <c r="X18" s="63">
        <v>4</v>
      </c>
      <c r="Y18" s="64">
        <v>6</v>
      </c>
      <c r="Z18" s="64"/>
      <c r="AA18" s="65">
        <f t="shared" ref="AA3:AA52" si="10">X18+Y18+Z18</f>
        <v>10</v>
      </c>
      <c r="AB18" s="66">
        <v>2</v>
      </c>
      <c r="AC18" s="64"/>
      <c r="AD18" s="64"/>
      <c r="AE18" s="67">
        <f t="shared" si="2"/>
        <v>2</v>
      </c>
      <c r="AF18" s="90">
        <f t="shared" si="9"/>
        <v>12</v>
      </c>
      <c r="AG18" s="91">
        <f t="shared" si="3"/>
        <v>-12</v>
      </c>
      <c r="AI18" s="92">
        <f t="shared" si="4"/>
        <v>0</v>
      </c>
      <c r="AJ18" s="64">
        <v>2</v>
      </c>
      <c r="AK18" s="64">
        <v>0</v>
      </c>
      <c r="AL18" s="93">
        <f t="shared" si="5"/>
        <v>2</v>
      </c>
      <c r="AM18" s="91">
        <f t="shared" si="6"/>
        <v>-2</v>
      </c>
      <c r="AN18" s="73">
        <f>IFERROR(VLOOKUP(IF(K18&lt;4,0,TRUNC(K18/4,0)*4),[1]Günverisi!$B$2:$E$31,4,0),"0")</f>
        <v>3</v>
      </c>
      <c r="AO18" s="74">
        <f t="shared" ref="AO18:AO52" si="11">AI18-AN18</f>
        <v>-3</v>
      </c>
    </row>
    <row r="19" spans="1:41" s="62" customFormat="1" ht="20.100000000000001" customHeight="1" thickBot="1" x14ac:dyDescent="0.3">
      <c r="A19" s="75">
        <f t="shared" si="8"/>
        <v>18</v>
      </c>
      <c r="B19" s="76"/>
      <c r="C19" s="77"/>
      <c r="D19" s="78"/>
      <c r="E19" s="79"/>
      <c r="F19" s="80"/>
      <c r="G19" s="81"/>
      <c r="H19" s="78"/>
      <c r="I19" s="82">
        <v>40791</v>
      </c>
      <c r="J19" s="83">
        <f t="shared" si="0"/>
        <v>2779</v>
      </c>
      <c r="K19" s="84">
        <f t="shared" si="1"/>
        <v>92</v>
      </c>
      <c r="L19" s="61"/>
      <c r="N19" s="86">
        <v>9</v>
      </c>
      <c r="O19" s="87">
        <v>7</v>
      </c>
      <c r="P19" s="87">
        <v>15</v>
      </c>
      <c r="Q19" s="87">
        <v>24</v>
      </c>
      <c r="R19" s="87">
        <v>13</v>
      </c>
      <c r="S19" s="88">
        <v>20</v>
      </c>
      <c r="T19" s="66">
        <v>6</v>
      </c>
      <c r="U19" s="64">
        <v>7</v>
      </c>
      <c r="V19" s="67"/>
      <c r="W19" s="89">
        <f t="shared" ref="W19:W24" si="12">SUM(T19:V19)</f>
        <v>13</v>
      </c>
      <c r="X19" s="63">
        <v>9</v>
      </c>
      <c r="Y19" s="64"/>
      <c r="Z19" s="64"/>
      <c r="AA19" s="65">
        <f t="shared" si="10"/>
        <v>9</v>
      </c>
      <c r="AB19" s="66">
        <v>6</v>
      </c>
      <c r="AC19" s="64">
        <v>9</v>
      </c>
      <c r="AD19" s="64"/>
      <c r="AE19" s="67">
        <f t="shared" si="2"/>
        <v>15</v>
      </c>
      <c r="AF19" s="90">
        <f t="shared" si="9"/>
        <v>125</v>
      </c>
      <c r="AG19" s="91">
        <f t="shared" si="3"/>
        <v>-125</v>
      </c>
      <c r="AI19" s="92">
        <f t="shared" si="4"/>
        <v>0</v>
      </c>
      <c r="AJ19" s="64">
        <v>15</v>
      </c>
      <c r="AK19" s="64">
        <v>6</v>
      </c>
      <c r="AL19" s="93">
        <f t="shared" si="5"/>
        <v>21</v>
      </c>
      <c r="AM19" s="91">
        <f t="shared" si="6"/>
        <v>-21</v>
      </c>
      <c r="AN19" s="73">
        <f>IFERROR(VLOOKUP(IF(K19&lt;4,0,TRUNC(K19/4,0)*4),[1]Günverisi!$B$2:$E$31,4,0),"0")</f>
        <v>23</v>
      </c>
      <c r="AO19" s="74">
        <f t="shared" si="11"/>
        <v>-23</v>
      </c>
    </row>
    <row r="20" spans="1:41" s="62" customFormat="1" ht="20.100000000000001" customHeight="1" thickBot="1" x14ac:dyDescent="0.3">
      <c r="A20" s="75">
        <f t="shared" si="8"/>
        <v>19</v>
      </c>
      <c r="B20" s="76"/>
      <c r="C20" s="77"/>
      <c r="D20" s="78"/>
      <c r="E20" s="79"/>
      <c r="F20" s="80"/>
      <c r="G20" s="81"/>
      <c r="H20" s="78"/>
      <c r="I20" s="82">
        <v>40696</v>
      </c>
      <c r="J20" s="83">
        <f t="shared" si="0"/>
        <v>2872</v>
      </c>
      <c r="K20" s="84">
        <f t="shared" si="1"/>
        <v>95</v>
      </c>
      <c r="L20" s="61"/>
      <c r="N20" s="86">
        <v>9</v>
      </c>
      <c r="O20" s="87">
        <v>11</v>
      </c>
      <c r="P20" s="87">
        <v>21</v>
      </c>
      <c r="Q20" s="87">
        <v>11</v>
      </c>
      <c r="R20" s="87">
        <v>26</v>
      </c>
      <c r="S20" s="88">
        <v>3</v>
      </c>
      <c r="T20" s="66">
        <v>11</v>
      </c>
      <c r="U20" s="64"/>
      <c r="V20" s="67">
        <v>3</v>
      </c>
      <c r="W20" s="89">
        <f t="shared" si="12"/>
        <v>14</v>
      </c>
      <c r="X20" s="63">
        <v>18</v>
      </c>
      <c r="Y20" s="64">
        <v>3</v>
      </c>
      <c r="Z20" s="64">
        <v>18</v>
      </c>
      <c r="AA20" s="65">
        <f t="shared" si="10"/>
        <v>39</v>
      </c>
      <c r="AB20" s="66">
        <v>9</v>
      </c>
      <c r="AC20" s="64"/>
      <c r="AD20" s="64"/>
      <c r="AE20" s="67">
        <f t="shared" si="2"/>
        <v>9</v>
      </c>
      <c r="AF20" s="90">
        <f t="shared" si="9"/>
        <v>143</v>
      </c>
      <c r="AG20" s="91">
        <f t="shared" si="3"/>
        <v>-143</v>
      </c>
      <c r="AI20" s="92">
        <f t="shared" si="4"/>
        <v>0</v>
      </c>
      <c r="AJ20" s="64">
        <v>13</v>
      </c>
      <c r="AK20" s="64">
        <v>10</v>
      </c>
      <c r="AL20" s="93">
        <f t="shared" si="5"/>
        <v>23</v>
      </c>
      <c r="AM20" s="91">
        <f t="shared" si="6"/>
        <v>-23</v>
      </c>
      <c r="AN20" s="73">
        <f>IFERROR(VLOOKUP(IF(K20&lt;4,0,TRUNC(K20/4,0)*4),[1]Günverisi!$B$2:$E$31,4,0),"0")</f>
        <v>23</v>
      </c>
      <c r="AO20" s="74">
        <f t="shared" si="11"/>
        <v>-23</v>
      </c>
    </row>
    <row r="21" spans="1:41" s="62" customFormat="1" ht="20.100000000000001" customHeight="1" thickBot="1" x14ac:dyDescent="0.3">
      <c r="A21" s="75">
        <f t="shared" si="8"/>
        <v>20</v>
      </c>
      <c r="B21" s="76"/>
      <c r="C21" s="77"/>
      <c r="D21" s="78"/>
      <c r="E21" s="79"/>
      <c r="F21" s="80"/>
      <c r="G21" s="81"/>
      <c r="H21" s="78"/>
      <c r="I21" s="82">
        <v>40917</v>
      </c>
      <c r="J21" s="83">
        <f t="shared" si="0"/>
        <v>2655</v>
      </c>
      <c r="K21" s="84">
        <f t="shared" si="1"/>
        <v>88</v>
      </c>
      <c r="L21" s="61"/>
      <c r="N21" s="86">
        <v>0</v>
      </c>
      <c r="O21" s="87">
        <v>6</v>
      </c>
      <c r="P21" s="87">
        <v>13</v>
      </c>
      <c r="Q21" s="87">
        <v>4</v>
      </c>
      <c r="R21" s="87">
        <v>11</v>
      </c>
      <c r="S21" s="88">
        <v>12</v>
      </c>
      <c r="T21" s="66">
        <v>6</v>
      </c>
      <c r="U21" s="64">
        <v>6</v>
      </c>
      <c r="V21" s="67">
        <v>7</v>
      </c>
      <c r="W21" s="89">
        <f t="shared" si="12"/>
        <v>19</v>
      </c>
      <c r="X21" s="63">
        <v>13</v>
      </c>
      <c r="Y21" s="64">
        <v>6</v>
      </c>
      <c r="Z21" s="64">
        <v>10</v>
      </c>
      <c r="AA21" s="65">
        <f t="shared" si="10"/>
        <v>29</v>
      </c>
      <c r="AB21" s="66">
        <v>9</v>
      </c>
      <c r="AC21" s="64">
        <v>4</v>
      </c>
      <c r="AD21" s="64"/>
      <c r="AE21" s="67">
        <f t="shared" si="2"/>
        <v>13</v>
      </c>
      <c r="AF21" s="90">
        <f t="shared" si="9"/>
        <v>107</v>
      </c>
      <c r="AG21" s="91">
        <f t="shared" si="3"/>
        <v>-107</v>
      </c>
      <c r="AI21" s="92">
        <f t="shared" si="4"/>
        <v>0</v>
      </c>
      <c r="AJ21" s="64">
        <v>9</v>
      </c>
      <c r="AK21" s="64">
        <v>11</v>
      </c>
      <c r="AL21" s="93">
        <f t="shared" si="5"/>
        <v>20</v>
      </c>
      <c r="AM21" s="91">
        <f t="shared" si="6"/>
        <v>-20</v>
      </c>
      <c r="AN21" s="73">
        <f>IFERROR(VLOOKUP(IF(K21&lt;4,0,TRUNC(K21/4,0)*4),[1]Günverisi!$B$2:$E$31,4,0),"0")</f>
        <v>22</v>
      </c>
      <c r="AO21" s="74">
        <f t="shared" si="11"/>
        <v>-22</v>
      </c>
    </row>
    <row r="22" spans="1:41" s="62" customFormat="1" ht="20.100000000000001" customHeight="1" thickBot="1" x14ac:dyDescent="0.3">
      <c r="A22" s="75">
        <f t="shared" si="8"/>
        <v>21</v>
      </c>
      <c r="B22" s="76"/>
      <c r="C22" s="77"/>
      <c r="D22" s="78"/>
      <c r="E22" s="79"/>
      <c r="F22" s="80"/>
      <c r="G22" s="81"/>
      <c r="H22" s="78"/>
      <c r="I22" s="82">
        <v>42890</v>
      </c>
      <c r="J22" s="83">
        <f t="shared" si="0"/>
        <v>710</v>
      </c>
      <c r="K22" s="84">
        <f t="shared" si="1"/>
        <v>23</v>
      </c>
      <c r="L22" s="61"/>
      <c r="N22" s="86">
        <v>0</v>
      </c>
      <c r="O22" s="87">
        <v>0</v>
      </c>
      <c r="P22" s="87">
        <v>0</v>
      </c>
      <c r="Q22" s="87">
        <v>0</v>
      </c>
      <c r="R22" s="87">
        <v>0</v>
      </c>
      <c r="S22" s="88">
        <v>0</v>
      </c>
      <c r="T22" s="66">
        <v>4</v>
      </c>
      <c r="U22" s="64"/>
      <c r="V22" s="67"/>
      <c r="W22" s="89">
        <f t="shared" si="12"/>
        <v>4</v>
      </c>
      <c r="X22" s="63">
        <v>10</v>
      </c>
      <c r="Y22" s="64"/>
      <c r="Z22" s="64"/>
      <c r="AA22" s="65">
        <f t="shared" si="10"/>
        <v>10</v>
      </c>
      <c r="AB22" s="66"/>
      <c r="AC22" s="64"/>
      <c r="AD22" s="64"/>
      <c r="AE22" s="67">
        <f t="shared" si="2"/>
        <v>0</v>
      </c>
      <c r="AF22" s="90">
        <f t="shared" si="9"/>
        <v>14</v>
      </c>
      <c r="AG22" s="91">
        <f t="shared" si="3"/>
        <v>-14</v>
      </c>
      <c r="AI22" s="92">
        <f t="shared" si="4"/>
        <v>0</v>
      </c>
      <c r="AJ22" s="64">
        <v>1</v>
      </c>
      <c r="AK22" s="64">
        <v>2</v>
      </c>
      <c r="AL22" s="93">
        <f t="shared" si="5"/>
        <v>3</v>
      </c>
      <c r="AM22" s="91">
        <f t="shared" si="6"/>
        <v>-3</v>
      </c>
      <c r="AN22" s="73">
        <f>IFERROR(VLOOKUP(IF(K22&lt;4,0,TRUNC(K22/4,0)*4),[1]Günverisi!$B$2:$E$31,4,0),"0")</f>
        <v>5</v>
      </c>
      <c r="AO22" s="74">
        <f t="shared" si="11"/>
        <v>-5</v>
      </c>
    </row>
    <row r="23" spans="1:41" s="62" customFormat="1" ht="20.100000000000001" customHeight="1" thickBot="1" x14ac:dyDescent="0.3">
      <c r="A23" s="75">
        <f t="shared" si="8"/>
        <v>22</v>
      </c>
      <c r="B23" s="76"/>
      <c r="C23" s="77"/>
      <c r="D23" s="78"/>
      <c r="E23" s="79"/>
      <c r="F23" s="80"/>
      <c r="G23" s="81"/>
      <c r="H23" s="78"/>
      <c r="I23" s="82">
        <v>40709</v>
      </c>
      <c r="J23" s="83">
        <f t="shared" si="0"/>
        <v>2859</v>
      </c>
      <c r="K23" s="84">
        <f t="shared" si="1"/>
        <v>95</v>
      </c>
      <c r="L23" s="61"/>
      <c r="N23" s="86">
        <v>6</v>
      </c>
      <c r="O23" s="87">
        <v>7</v>
      </c>
      <c r="P23" s="87">
        <v>23</v>
      </c>
      <c r="Q23" s="87">
        <v>23</v>
      </c>
      <c r="R23" s="87">
        <v>15</v>
      </c>
      <c r="S23" s="88">
        <v>15</v>
      </c>
      <c r="T23" s="66">
        <v>6</v>
      </c>
      <c r="U23" s="64">
        <v>5</v>
      </c>
      <c r="V23" s="67"/>
      <c r="W23" s="89">
        <f t="shared" si="12"/>
        <v>11</v>
      </c>
      <c r="X23" s="63">
        <v>4</v>
      </c>
      <c r="Y23" s="64"/>
      <c r="Z23" s="63">
        <v>3</v>
      </c>
      <c r="AA23" s="65">
        <f t="shared" si="10"/>
        <v>7</v>
      </c>
      <c r="AB23" s="66"/>
      <c r="AC23" s="64"/>
      <c r="AD23" s="63"/>
      <c r="AE23" s="67">
        <f t="shared" si="2"/>
        <v>0</v>
      </c>
      <c r="AF23" s="90">
        <f t="shared" si="9"/>
        <v>107</v>
      </c>
      <c r="AG23" s="91">
        <f>L23-AF23</f>
        <v>-107</v>
      </c>
      <c r="AI23" s="92">
        <f t="shared" si="4"/>
        <v>0</v>
      </c>
      <c r="AJ23" s="64">
        <v>13</v>
      </c>
      <c r="AK23" s="64">
        <v>2</v>
      </c>
      <c r="AL23" s="93">
        <f t="shared" si="5"/>
        <v>15</v>
      </c>
      <c r="AM23" s="91">
        <f t="shared" si="6"/>
        <v>-15</v>
      </c>
      <c r="AN23" s="73">
        <f>IFERROR(VLOOKUP(IF(K23&lt;4,0,TRUNC(K23/4,0)*4),[1]Günverisi!$B$2:$E$31,4,0),"0")</f>
        <v>23</v>
      </c>
      <c r="AO23" s="74">
        <f t="shared" si="11"/>
        <v>-23</v>
      </c>
    </row>
    <row r="24" spans="1:41" s="62" customFormat="1" ht="20.100000000000001" customHeight="1" thickBot="1" x14ac:dyDescent="0.3">
      <c r="A24" s="75">
        <f t="shared" si="8"/>
        <v>23</v>
      </c>
      <c r="B24" s="76"/>
      <c r="C24" s="77"/>
      <c r="D24" s="78"/>
      <c r="E24" s="79"/>
      <c r="F24" s="80"/>
      <c r="G24" s="81"/>
      <c r="H24" s="78"/>
      <c r="I24" s="82">
        <v>42996</v>
      </c>
      <c r="J24" s="83">
        <f t="shared" si="0"/>
        <v>606</v>
      </c>
      <c r="K24" s="84">
        <f t="shared" si="1"/>
        <v>20</v>
      </c>
      <c r="L24" s="61"/>
      <c r="M24" s="62">
        <v>0</v>
      </c>
      <c r="N24" s="86">
        <v>0</v>
      </c>
      <c r="O24" s="87">
        <v>0</v>
      </c>
      <c r="P24" s="87">
        <v>0</v>
      </c>
      <c r="Q24" s="87">
        <v>0</v>
      </c>
      <c r="R24" s="87">
        <v>0</v>
      </c>
      <c r="S24" s="88">
        <v>0</v>
      </c>
      <c r="T24" s="66">
        <v>0</v>
      </c>
      <c r="U24" s="64">
        <v>0</v>
      </c>
      <c r="V24" s="67">
        <v>0</v>
      </c>
      <c r="W24" s="89">
        <f t="shared" si="12"/>
        <v>0</v>
      </c>
      <c r="X24" s="63">
        <v>6</v>
      </c>
      <c r="Y24" s="64">
        <v>8</v>
      </c>
      <c r="Z24" s="64"/>
      <c r="AA24" s="65">
        <f t="shared" si="10"/>
        <v>14</v>
      </c>
      <c r="AB24" s="66"/>
      <c r="AC24" s="64"/>
      <c r="AD24" s="64"/>
      <c r="AE24" s="67">
        <f t="shared" si="2"/>
        <v>0</v>
      </c>
      <c r="AF24" s="90">
        <f t="shared" si="9"/>
        <v>14</v>
      </c>
      <c r="AG24" s="91">
        <f t="shared" si="3"/>
        <v>-14</v>
      </c>
      <c r="AI24" s="92">
        <f t="shared" si="4"/>
        <v>0</v>
      </c>
      <c r="AJ24" s="64">
        <v>2</v>
      </c>
      <c r="AK24" s="64"/>
      <c r="AL24" s="93">
        <f t="shared" si="5"/>
        <v>2</v>
      </c>
      <c r="AM24" s="91">
        <f t="shared" si="6"/>
        <v>-2</v>
      </c>
      <c r="AN24" s="73">
        <f>IFERROR(VLOOKUP(IF(K24&lt;4,0,TRUNC(K24/4,0)*4),[1]Günverisi!$B$2:$E$31,4,0),"0")</f>
        <v>5</v>
      </c>
      <c r="AO24" s="74">
        <f t="shared" si="11"/>
        <v>-5</v>
      </c>
    </row>
    <row r="25" spans="1:41" s="62" customFormat="1" ht="20.100000000000001" customHeight="1" thickBot="1" x14ac:dyDescent="0.3">
      <c r="A25" s="75">
        <f t="shared" si="8"/>
        <v>24</v>
      </c>
      <c r="B25" s="76"/>
      <c r="C25" s="77"/>
      <c r="D25" s="78"/>
      <c r="E25" s="79"/>
      <c r="F25" s="80"/>
      <c r="G25" s="81"/>
      <c r="H25" s="78"/>
      <c r="I25" s="82">
        <v>43118</v>
      </c>
      <c r="J25" s="83">
        <f t="shared" si="0"/>
        <v>486</v>
      </c>
      <c r="K25" s="84">
        <f t="shared" si="1"/>
        <v>16</v>
      </c>
      <c r="L25" s="61"/>
      <c r="N25" s="86"/>
      <c r="O25" s="87"/>
      <c r="P25" s="87"/>
      <c r="Q25" s="87"/>
      <c r="R25" s="87"/>
      <c r="S25" s="88"/>
      <c r="T25" s="66"/>
      <c r="U25" s="64"/>
      <c r="V25" s="67"/>
      <c r="W25" s="89"/>
      <c r="X25" s="63">
        <v>6</v>
      </c>
      <c r="Y25" s="64">
        <v>2</v>
      </c>
      <c r="Z25" s="64"/>
      <c r="AA25" s="65">
        <f t="shared" si="10"/>
        <v>8</v>
      </c>
      <c r="AB25" s="66">
        <v>3</v>
      </c>
      <c r="AC25" s="64"/>
      <c r="AD25" s="64"/>
      <c r="AE25" s="67">
        <f t="shared" si="2"/>
        <v>3</v>
      </c>
      <c r="AF25" s="90">
        <f t="shared" si="9"/>
        <v>11</v>
      </c>
      <c r="AG25" s="91">
        <f t="shared" si="3"/>
        <v>-11</v>
      </c>
      <c r="AI25" s="92">
        <f t="shared" si="4"/>
        <v>0</v>
      </c>
      <c r="AJ25" s="64">
        <v>1</v>
      </c>
      <c r="AK25" s="64">
        <v>2</v>
      </c>
      <c r="AL25" s="93">
        <f t="shared" si="5"/>
        <v>3</v>
      </c>
      <c r="AM25" s="91">
        <f t="shared" si="6"/>
        <v>-3</v>
      </c>
      <c r="AN25" s="73">
        <f>IFERROR(VLOOKUP(IF(K25&lt;4,0,TRUNC(K25/4,0)*4),[1]Günverisi!$B$2:$E$31,4,0),"0")</f>
        <v>4</v>
      </c>
      <c r="AO25" s="74">
        <f t="shared" si="11"/>
        <v>-4</v>
      </c>
    </row>
    <row r="26" spans="1:41" s="62" customFormat="1" ht="20.100000000000001" customHeight="1" thickBot="1" x14ac:dyDescent="0.3">
      <c r="A26" s="75">
        <f t="shared" si="8"/>
        <v>25</v>
      </c>
      <c r="B26" s="76"/>
      <c r="C26" s="77"/>
      <c r="D26" s="78"/>
      <c r="E26" s="79"/>
      <c r="F26" s="80"/>
      <c r="G26" s="81"/>
      <c r="H26" s="78"/>
      <c r="I26" s="82">
        <v>41297</v>
      </c>
      <c r="J26" s="83">
        <f t="shared" si="0"/>
        <v>2281</v>
      </c>
      <c r="K26" s="84">
        <f t="shared" si="1"/>
        <v>76</v>
      </c>
      <c r="L26" s="61"/>
      <c r="N26" s="86">
        <v>0</v>
      </c>
      <c r="O26" s="87">
        <v>0</v>
      </c>
      <c r="P26" s="87">
        <v>13</v>
      </c>
      <c r="Q26" s="87">
        <v>1</v>
      </c>
      <c r="R26" s="87">
        <v>20</v>
      </c>
      <c r="S26" s="88">
        <v>21</v>
      </c>
      <c r="T26" s="66">
        <v>7</v>
      </c>
      <c r="U26" s="64">
        <v>6</v>
      </c>
      <c r="V26" s="67">
        <v>3</v>
      </c>
      <c r="W26" s="89">
        <f>SUM(T26:V26)</f>
        <v>16</v>
      </c>
      <c r="X26" s="63">
        <v>13</v>
      </c>
      <c r="Y26" s="64">
        <v>6</v>
      </c>
      <c r="Z26" s="64">
        <v>10</v>
      </c>
      <c r="AA26" s="65">
        <f t="shared" si="10"/>
        <v>29</v>
      </c>
      <c r="AB26" s="66">
        <v>4</v>
      </c>
      <c r="AC26" s="64">
        <v>1</v>
      </c>
      <c r="AD26" s="64">
        <v>5</v>
      </c>
      <c r="AE26" s="67">
        <f t="shared" si="2"/>
        <v>10</v>
      </c>
      <c r="AF26" s="90">
        <f t="shared" si="9"/>
        <v>110</v>
      </c>
      <c r="AG26" s="91">
        <f t="shared" si="3"/>
        <v>-110</v>
      </c>
      <c r="AI26" s="92">
        <f t="shared" si="4"/>
        <v>0</v>
      </c>
      <c r="AJ26" s="64">
        <v>17</v>
      </c>
      <c r="AK26" s="64">
        <v>0</v>
      </c>
      <c r="AL26" s="93">
        <f t="shared" si="5"/>
        <v>17</v>
      </c>
      <c r="AM26" s="91">
        <f t="shared" si="6"/>
        <v>-17</v>
      </c>
      <c r="AN26" s="73">
        <f>IFERROR(VLOOKUP(IF(K26&lt;4,0,TRUNC(K26/4,0)*4),[1]Günverisi!$B$2:$E$31,4,0),"0")</f>
        <v>19</v>
      </c>
      <c r="AO26" s="74">
        <f t="shared" si="11"/>
        <v>-19</v>
      </c>
    </row>
    <row r="27" spans="1:41" s="62" customFormat="1" ht="20.100000000000001" customHeight="1" thickBot="1" x14ac:dyDescent="0.3">
      <c r="A27" s="75">
        <f t="shared" si="8"/>
        <v>26</v>
      </c>
      <c r="B27" s="76"/>
      <c r="C27" s="77"/>
      <c r="D27" s="78"/>
      <c r="E27" s="79"/>
      <c r="F27" s="80"/>
      <c r="G27" s="81"/>
      <c r="H27" s="78"/>
      <c r="I27" s="82">
        <v>40709</v>
      </c>
      <c r="J27" s="83">
        <f t="shared" si="0"/>
        <v>2859</v>
      </c>
      <c r="K27" s="84">
        <f t="shared" si="1"/>
        <v>95</v>
      </c>
      <c r="L27" s="61"/>
      <c r="N27" s="86">
        <v>0</v>
      </c>
      <c r="O27" s="87">
        <v>22</v>
      </c>
      <c r="P27" s="87">
        <v>15</v>
      </c>
      <c r="Q27" s="87">
        <v>21</v>
      </c>
      <c r="R27" s="87">
        <v>16</v>
      </c>
      <c r="S27" s="88">
        <v>10</v>
      </c>
      <c r="T27" s="66">
        <v>8</v>
      </c>
      <c r="U27" s="64">
        <v>7</v>
      </c>
      <c r="V27" s="67">
        <v>6</v>
      </c>
      <c r="W27" s="89">
        <f>SUM(T27:V27)</f>
        <v>21</v>
      </c>
      <c r="X27" s="63">
        <v>6</v>
      </c>
      <c r="Y27" s="64">
        <v>7</v>
      </c>
      <c r="Z27" s="64">
        <v>2</v>
      </c>
      <c r="AA27" s="65">
        <f t="shared" si="10"/>
        <v>15</v>
      </c>
      <c r="AB27" s="66">
        <v>5</v>
      </c>
      <c r="AC27" s="64">
        <v>2</v>
      </c>
      <c r="AD27" s="64"/>
      <c r="AE27" s="67">
        <f t="shared" si="2"/>
        <v>7</v>
      </c>
      <c r="AF27" s="90">
        <f t="shared" si="9"/>
        <v>127</v>
      </c>
      <c r="AG27" s="91">
        <f t="shared" si="3"/>
        <v>-127</v>
      </c>
      <c r="AI27" s="92">
        <f t="shared" si="4"/>
        <v>0</v>
      </c>
      <c r="AJ27" s="64">
        <v>19</v>
      </c>
      <c r="AK27" s="64">
        <v>4</v>
      </c>
      <c r="AL27" s="93">
        <f t="shared" si="5"/>
        <v>23</v>
      </c>
      <c r="AM27" s="91">
        <f t="shared" si="6"/>
        <v>-23</v>
      </c>
      <c r="AN27" s="73">
        <f>IFERROR(VLOOKUP(IF(K27&lt;4,0,TRUNC(K27/4,0)*4),[1]Günverisi!$B$2:$E$31,4,0),"0")</f>
        <v>23</v>
      </c>
      <c r="AO27" s="74">
        <f t="shared" si="11"/>
        <v>-23</v>
      </c>
    </row>
    <row r="28" spans="1:41" s="62" customFormat="1" ht="20.100000000000001" customHeight="1" thickBot="1" x14ac:dyDescent="0.3">
      <c r="A28" s="75">
        <f>A86+1</f>
        <v>28</v>
      </c>
      <c r="B28" s="76"/>
      <c r="C28" s="77"/>
      <c r="D28" s="78"/>
      <c r="E28" s="79"/>
      <c r="F28" s="80"/>
      <c r="G28" s="81"/>
      <c r="H28" s="78"/>
      <c r="I28" s="82">
        <v>43132</v>
      </c>
      <c r="J28" s="83">
        <f t="shared" si="0"/>
        <v>473</v>
      </c>
      <c r="K28" s="84">
        <f t="shared" si="1"/>
        <v>15</v>
      </c>
      <c r="L28" s="61"/>
      <c r="N28" s="86"/>
      <c r="O28" s="87"/>
      <c r="P28" s="87"/>
      <c r="Q28" s="87"/>
      <c r="R28" s="87"/>
      <c r="S28" s="88"/>
      <c r="T28" s="66"/>
      <c r="U28" s="64"/>
      <c r="V28" s="67"/>
      <c r="W28" s="89"/>
      <c r="X28" s="63"/>
      <c r="Y28" s="64">
        <v>3</v>
      </c>
      <c r="Z28" s="64"/>
      <c r="AA28" s="65">
        <f t="shared" si="10"/>
        <v>3</v>
      </c>
      <c r="AB28" s="66"/>
      <c r="AC28" s="64"/>
      <c r="AD28" s="64"/>
      <c r="AE28" s="67">
        <f t="shared" si="2"/>
        <v>0</v>
      </c>
      <c r="AF28" s="90">
        <f t="shared" si="9"/>
        <v>3</v>
      </c>
      <c r="AG28" s="91">
        <f t="shared" si="3"/>
        <v>-3</v>
      </c>
      <c r="AI28" s="92">
        <f t="shared" si="4"/>
        <v>0</v>
      </c>
      <c r="AJ28" s="64"/>
      <c r="AK28" s="64"/>
      <c r="AL28" s="93">
        <f t="shared" si="5"/>
        <v>0</v>
      </c>
      <c r="AM28" s="91">
        <f>AI28-AL28</f>
        <v>0</v>
      </c>
      <c r="AN28" s="73">
        <f>IFERROR(VLOOKUP(IF(K28&lt;4,0,TRUNC(K28/4,0)*4),[1]Günverisi!$B$2:$E$31,4,0),"0")</f>
        <v>3</v>
      </c>
      <c r="AO28" s="74">
        <f t="shared" si="11"/>
        <v>-3</v>
      </c>
    </row>
    <row r="29" spans="1:41" s="62" customFormat="1" ht="20.100000000000001" customHeight="1" thickBot="1" x14ac:dyDescent="0.3">
      <c r="A29" s="75">
        <f t="shared" si="8"/>
        <v>29</v>
      </c>
      <c r="B29" s="76"/>
      <c r="C29" s="77"/>
      <c r="D29" s="78"/>
      <c r="E29" s="79"/>
      <c r="F29" s="80"/>
      <c r="G29" s="81"/>
      <c r="H29" s="78"/>
      <c r="I29" s="82">
        <v>41959</v>
      </c>
      <c r="J29" s="83">
        <f t="shared" si="0"/>
        <v>1628</v>
      </c>
      <c r="K29" s="84">
        <f t="shared" si="1"/>
        <v>54</v>
      </c>
      <c r="L29" s="61"/>
      <c r="N29" s="86">
        <v>0</v>
      </c>
      <c r="O29" s="87">
        <v>0</v>
      </c>
      <c r="P29" s="87">
        <v>0</v>
      </c>
      <c r="Q29" s="87">
        <v>0</v>
      </c>
      <c r="R29" s="87">
        <v>14</v>
      </c>
      <c r="S29" s="88">
        <v>20</v>
      </c>
      <c r="T29" s="66">
        <v>7</v>
      </c>
      <c r="U29" s="64">
        <v>11</v>
      </c>
      <c r="V29" s="67">
        <v>2</v>
      </c>
      <c r="W29" s="89">
        <f>SUM(T29:V29)</f>
        <v>20</v>
      </c>
      <c r="X29" s="63">
        <v>7</v>
      </c>
      <c r="Y29" s="64">
        <v>4</v>
      </c>
      <c r="Z29" s="64">
        <v>13</v>
      </c>
      <c r="AA29" s="65">
        <f t="shared" si="10"/>
        <v>24</v>
      </c>
      <c r="AB29" s="66">
        <v>6</v>
      </c>
      <c r="AC29" s="64"/>
      <c r="AD29" s="64"/>
      <c r="AE29" s="67">
        <f t="shared" si="2"/>
        <v>6</v>
      </c>
      <c r="AF29" s="90">
        <f t="shared" si="9"/>
        <v>84</v>
      </c>
      <c r="AG29" s="91">
        <f t="shared" si="3"/>
        <v>-84</v>
      </c>
      <c r="AI29" s="92">
        <f t="shared" si="4"/>
        <v>0</v>
      </c>
      <c r="AJ29" s="64">
        <v>13</v>
      </c>
      <c r="AK29" s="64">
        <v>0</v>
      </c>
      <c r="AL29" s="93">
        <f t="shared" si="5"/>
        <v>13</v>
      </c>
      <c r="AM29" s="91">
        <f t="shared" si="6"/>
        <v>-13</v>
      </c>
      <c r="AN29" s="73">
        <f>IFERROR(VLOOKUP(IF(K29&lt;4,0,TRUNC(K29/4,0)*4),[1]Günverisi!$B$2:$E$31,4,0),"0")</f>
        <v>13</v>
      </c>
      <c r="AO29" s="74">
        <f t="shared" si="11"/>
        <v>-13</v>
      </c>
    </row>
    <row r="30" spans="1:41" s="62" customFormat="1" ht="20.100000000000001" customHeight="1" thickBot="1" x14ac:dyDescent="0.3">
      <c r="A30" s="75">
        <f t="shared" si="8"/>
        <v>30</v>
      </c>
      <c r="B30" s="76"/>
      <c r="C30" s="77"/>
      <c r="D30" s="78"/>
      <c r="E30" s="79"/>
      <c r="F30" s="80"/>
      <c r="G30" s="81"/>
      <c r="H30" s="78"/>
      <c r="I30" s="82">
        <v>43197</v>
      </c>
      <c r="J30" s="83">
        <f t="shared" si="0"/>
        <v>407</v>
      </c>
      <c r="K30" s="84">
        <f t="shared" si="1"/>
        <v>13</v>
      </c>
      <c r="L30" s="61"/>
      <c r="N30" s="86"/>
      <c r="O30" s="87"/>
      <c r="P30" s="87"/>
      <c r="Q30" s="87"/>
      <c r="R30" s="87"/>
      <c r="S30" s="88"/>
      <c r="T30" s="66"/>
      <c r="U30" s="64"/>
      <c r="V30" s="67"/>
      <c r="W30" s="89"/>
      <c r="X30" s="64">
        <v>6</v>
      </c>
      <c r="Y30" s="64"/>
      <c r="Z30" s="64"/>
      <c r="AA30" s="65">
        <f t="shared" si="10"/>
        <v>6</v>
      </c>
      <c r="AB30" s="66">
        <v>8</v>
      </c>
      <c r="AC30" s="64"/>
      <c r="AD30" s="64"/>
      <c r="AE30" s="67">
        <f t="shared" si="2"/>
        <v>8</v>
      </c>
      <c r="AF30" s="90">
        <f t="shared" si="9"/>
        <v>14</v>
      </c>
      <c r="AG30" s="91">
        <f t="shared" si="3"/>
        <v>-14</v>
      </c>
      <c r="AI30" s="92">
        <f t="shared" si="4"/>
        <v>0</v>
      </c>
      <c r="AJ30" s="64">
        <v>3</v>
      </c>
      <c r="AK30" s="64">
        <v>0</v>
      </c>
      <c r="AL30" s="93">
        <f t="shared" si="5"/>
        <v>3</v>
      </c>
      <c r="AM30" s="91">
        <f t="shared" si="6"/>
        <v>-3</v>
      </c>
      <c r="AN30" s="73">
        <f>IFERROR(VLOOKUP(IF(K30&lt;4,0,TRUNC(K30/4,0)*4),[1]Günverisi!$B$2:$E$31,4,0),"0")</f>
        <v>3</v>
      </c>
      <c r="AO30" s="74">
        <f t="shared" si="11"/>
        <v>-3</v>
      </c>
    </row>
    <row r="31" spans="1:41" s="62" customFormat="1" ht="20.100000000000001" customHeight="1" thickBot="1" x14ac:dyDescent="0.3">
      <c r="A31" s="75">
        <f t="shared" si="8"/>
        <v>31</v>
      </c>
      <c r="B31" s="76"/>
      <c r="C31" s="77"/>
      <c r="D31" s="78"/>
      <c r="E31" s="79"/>
      <c r="F31" s="80"/>
      <c r="G31" s="81"/>
      <c r="H31" s="78"/>
      <c r="I31" s="82">
        <v>42754</v>
      </c>
      <c r="J31" s="83">
        <f t="shared" si="0"/>
        <v>845</v>
      </c>
      <c r="K31" s="84">
        <f t="shared" si="1"/>
        <v>28</v>
      </c>
      <c r="L31" s="61"/>
      <c r="N31" s="86">
        <v>0</v>
      </c>
      <c r="O31" s="87">
        <v>0</v>
      </c>
      <c r="P31" s="87">
        <v>0</v>
      </c>
      <c r="Q31" s="87">
        <v>0</v>
      </c>
      <c r="R31" s="87">
        <v>0</v>
      </c>
      <c r="S31" s="88">
        <v>0</v>
      </c>
      <c r="T31" s="66">
        <v>6</v>
      </c>
      <c r="U31" s="64">
        <v>8</v>
      </c>
      <c r="V31" s="67"/>
      <c r="W31" s="89">
        <f t="shared" ref="W31:W52" si="13">SUM(T31:V31)</f>
        <v>14</v>
      </c>
      <c r="X31" s="63">
        <v>6</v>
      </c>
      <c r="Y31" s="64">
        <v>11</v>
      </c>
      <c r="Z31" s="64"/>
      <c r="AA31" s="65">
        <f t="shared" si="10"/>
        <v>17</v>
      </c>
      <c r="AB31" s="66">
        <v>10</v>
      </c>
      <c r="AC31" s="64">
        <v>7</v>
      </c>
      <c r="AD31" s="64"/>
      <c r="AE31" s="67">
        <f t="shared" si="2"/>
        <v>17</v>
      </c>
      <c r="AF31" s="90">
        <f t="shared" si="9"/>
        <v>48</v>
      </c>
      <c r="AG31" s="91">
        <f t="shared" si="3"/>
        <v>-48</v>
      </c>
      <c r="AI31" s="92">
        <f t="shared" si="4"/>
        <v>0</v>
      </c>
      <c r="AJ31" s="64">
        <v>6</v>
      </c>
      <c r="AK31" s="64">
        <v>0</v>
      </c>
      <c r="AL31" s="93">
        <f t="shared" si="5"/>
        <v>6</v>
      </c>
      <c r="AM31" s="91">
        <f t="shared" si="6"/>
        <v>-6</v>
      </c>
      <c r="AN31" s="73">
        <f>IFERROR(VLOOKUP(IF(K31&lt;4,0,TRUNC(K31/4,0)*4),[1]Günverisi!$B$2:$E$31,4,0),"0")</f>
        <v>7</v>
      </c>
      <c r="AO31" s="74">
        <f t="shared" si="11"/>
        <v>-7</v>
      </c>
    </row>
    <row r="32" spans="1:41" s="62" customFormat="1" ht="20.100000000000001" customHeight="1" thickBot="1" x14ac:dyDescent="0.3">
      <c r="A32" s="75">
        <f t="shared" si="8"/>
        <v>32</v>
      </c>
      <c r="B32" s="76"/>
      <c r="C32" s="77"/>
      <c r="D32" s="78"/>
      <c r="E32" s="79"/>
      <c r="F32" s="80"/>
      <c r="G32" s="81"/>
      <c r="H32" s="78"/>
      <c r="I32" s="82">
        <v>41839</v>
      </c>
      <c r="J32" s="83">
        <f t="shared" si="0"/>
        <v>1745</v>
      </c>
      <c r="K32" s="84">
        <f t="shared" si="1"/>
        <v>58</v>
      </c>
      <c r="L32" s="61"/>
      <c r="N32" s="86">
        <v>0</v>
      </c>
      <c r="O32" s="87">
        <v>0</v>
      </c>
      <c r="P32" s="87">
        <v>0</v>
      </c>
      <c r="Q32" s="87">
        <v>10</v>
      </c>
      <c r="R32" s="87">
        <v>19</v>
      </c>
      <c r="S32" s="88">
        <v>15</v>
      </c>
      <c r="T32" s="66">
        <v>6</v>
      </c>
      <c r="U32" s="64">
        <v>6</v>
      </c>
      <c r="V32" s="67">
        <v>4</v>
      </c>
      <c r="W32" s="89">
        <f t="shared" si="13"/>
        <v>16</v>
      </c>
      <c r="X32" s="63">
        <v>6</v>
      </c>
      <c r="Y32" s="64">
        <v>6</v>
      </c>
      <c r="Z32" s="64">
        <v>6</v>
      </c>
      <c r="AA32" s="65">
        <f t="shared" si="10"/>
        <v>18</v>
      </c>
      <c r="AB32" s="66">
        <v>7</v>
      </c>
      <c r="AC32" s="64"/>
      <c r="AD32" s="64"/>
      <c r="AE32" s="67">
        <f t="shared" si="2"/>
        <v>7</v>
      </c>
      <c r="AF32" s="90">
        <f t="shared" si="9"/>
        <v>85</v>
      </c>
      <c r="AG32" s="91">
        <f t="shared" si="3"/>
        <v>-85</v>
      </c>
      <c r="AI32" s="92">
        <f t="shared" si="4"/>
        <v>0</v>
      </c>
      <c r="AJ32" s="64">
        <v>13</v>
      </c>
      <c r="AK32" s="64">
        <v>0</v>
      </c>
      <c r="AL32" s="93">
        <f t="shared" ref="AL32:AL52" si="14">SUM(AJ32:AK32)</f>
        <v>13</v>
      </c>
      <c r="AM32" s="91">
        <f t="shared" si="6"/>
        <v>-13</v>
      </c>
      <c r="AN32" s="73">
        <f>IFERROR(VLOOKUP(IF(K32&lt;4,0,TRUNC(K32/4,0)*4),[1]Günverisi!$B$2:$E$31,4,0),"0")</f>
        <v>14</v>
      </c>
      <c r="AO32" s="74">
        <f t="shared" si="11"/>
        <v>-14</v>
      </c>
    </row>
    <row r="33" spans="1:41" s="62" customFormat="1" ht="20.100000000000001" customHeight="1" thickBot="1" x14ac:dyDescent="0.3">
      <c r="A33" s="75">
        <f t="shared" si="8"/>
        <v>33</v>
      </c>
      <c r="B33" s="76"/>
      <c r="C33" s="77"/>
      <c r="D33" s="78"/>
      <c r="E33" s="79"/>
      <c r="F33" s="80"/>
      <c r="G33" s="81"/>
      <c r="H33" s="78"/>
      <c r="I33" s="82">
        <v>41270</v>
      </c>
      <c r="J33" s="83">
        <f t="shared" si="0"/>
        <v>2307</v>
      </c>
      <c r="K33" s="84">
        <f t="shared" si="1"/>
        <v>76</v>
      </c>
      <c r="L33" s="61"/>
      <c r="N33" s="86">
        <v>0</v>
      </c>
      <c r="O33" s="87">
        <v>0</v>
      </c>
      <c r="P33" s="87">
        <v>12</v>
      </c>
      <c r="Q33" s="87">
        <v>13</v>
      </c>
      <c r="R33" s="87">
        <v>9</v>
      </c>
      <c r="S33" s="88">
        <v>19</v>
      </c>
      <c r="T33" s="66">
        <v>7</v>
      </c>
      <c r="U33" s="64">
        <v>3</v>
      </c>
      <c r="V33" s="67">
        <v>10</v>
      </c>
      <c r="W33" s="89">
        <f t="shared" si="13"/>
        <v>20</v>
      </c>
      <c r="X33" s="63"/>
      <c r="Y33" s="64"/>
      <c r="Z33" s="64"/>
      <c r="AA33" s="65">
        <f t="shared" si="10"/>
        <v>0</v>
      </c>
      <c r="AB33" s="66">
        <v>2</v>
      </c>
      <c r="AC33" s="64"/>
      <c r="AD33" s="64"/>
      <c r="AE33" s="67">
        <f t="shared" si="2"/>
        <v>2</v>
      </c>
      <c r="AF33" s="90">
        <f t="shared" si="9"/>
        <v>75</v>
      </c>
      <c r="AG33" s="91">
        <f t="shared" si="3"/>
        <v>-75</v>
      </c>
      <c r="AI33" s="92">
        <f t="shared" si="4"/>
        <v>0</v>
      </c>
      <c r="AJ33" s="64">
        <v>12</v>
      </c>
      <c r="AK33" s="64">
        <v>0</v>
      </c>
      <c r="AL33" s="93">
        <f t="shared" si="14"/>
        <v>12</v>
      </c>
      <c r="AM33" s="91">
        <f t="shared" si="6"/>
        <v>-12</v>
      </c>
      <c r="AN33" s="73">
        <f>IFERROR(VLOOKUP(IF(K33&lt;4,0,TRUNC(K33/4,0)*4),[1]Günverisi!$B$2:$E$31,4,0),"0")</f>
        <v>19</v>
      </c>
      <c r="AO33" s="74">
        <f t="shared" si="11"/>
        <v>-19</v>
      </c>
    </row>
    <row r="34" spans="1:41" s="62" customFormat="1" ht="20.100000000000001" customHeight="1" thickBot="1" x14ac:dyDescent="0.3">
      <c r="A34" s="75">
        <f t="shared" si="8"/>
        <v>34</v>
      </c>
      <c r="B34" s="76"/>
      <c r="C34" s="77"/>
      <c r="D34" s="78"/>
      <c r="E34" s="79"/>
      <c r="F34" s="95"/>
      <c r="G34" s="81"/>
      <c r="H34" s="78"/>
      <c r="I34" s="82">
        <v>40878</v>
      </c>
      <c r="J34" s="83">
        <f t="shared" si="0"/>
        <v>2693</v>
      </c>
      <c r="K34" s="84">
        <f t="shared" si="1"/>
        <v>89</v>
      </c>
      <c r="L34" s="61"/>
      <c r="N34" s="86">
        <v>4</v>
      </c>
      <c r="O34" s="87">
        <v>11</v>
      </c>
      <c r="P34" s="87">
        <v>20</v>
      </c>
      <c r="Q34" s="87">
        <v>20</v>
      </c>
      <c r="R34" s="87">
        <v>20</v>
      </c>
      <c r="S34" s="88">
        <v>5</v>
      </c>
      <c r="T34" s="66">
        <v>2</v>
      </c>
      <c r="U34" s="64">
        <v>10</v>
      </c>
      <c r="V34" s="67"/>
      <c r="W34" s="89">
        <f t="shared" si="13"/>
        <v>12</v>
      </c>
      <c r="X34" s="63">
        <v>11</v>
      </c>
      <c r="Y34" s="64"/>
      <c r="Z34" s="64"/>
      <c r="AA34" s="65">
        <f t="shared" si="10"/>
        <v>11</v>
      </c>
      <c r="AB34" s="66"/>
      <c r="AC34" s="64"/>
      <c r="AD34" s="64"/>
      <c r="AE34" s="67">
        <f t="shared" si="2"/>
        <v>0</v>
      </c>
      <c r="AF34" s="90">
        <f t="shared" si="9"/>
        <v>103</v>
      </c>
      <c r="AG34" s="91">
        <f t="shared" si="3"/>
        <v>-103</v>
      </c>
      <c r="AI34" s="92">
        <f t="shared" si="4"/>
        <v>0</v>
      </c>
      <c r="AJ34" s="64">
        <v>9</v>
      </c>
      <c r="AK34" s="64">
        <v>10</v>
      </c>
      <c r="AL34" s="93">
        <f t="shared" si="14"/>
        <v>19</v>
      </c>
      <c r="AM34" s="91">
        <f t="shared" si="6"/>
        <v>-19</v>
      </c>
      <c r="AN34" s="73">
        <f>IFERROR(VLOOKUP(IF(K34&lt;4,0,TRUNC(K34/4,0)*4),[1]Günverisi!$B$2:$E$31,4,0),"0")</f>
        <v>22</v>
      </c>
      <c r="AO34" s="74">
        <f t="shared" si="11"/>
        <v>-22</v>
      </c>
    </row>
    <row r="35" spans="1:41" s="62" customFormat="1" ht="20.100000000000001" customHeight="1" thickBot="1" x14ac:dyDescent="0.3">
      <c r="A35" s="75">
        <f t="shared" si="8"/>
        <v>35</v>
      </c>
      <c r="B35" s="76"/>
      <c r="C35" s="77"/>
      <c r="D35" s="78"/>
      <c r="E35" s="79"/>
      <c r="F35" s="95"/>
      <c r="G35" s="81"/>
      <c r="H35" s="78"/>
      <c r="I35" s="82">
        <v>41879</v>
      </c>
      <c r="J35" s="83">
        <f t="shared" si="0"/>
        <v>1706</v>
      </c>
      <c r="K35" s="84">
        <f t="shared" si="1"/>
        <v>56</v>
      </c>
      <c r="L35" s="61"/>
      <c r="N35" s="86">
        <v>0</v>
      </c>
      <c r="O35" s="87">
        <v>0</v>
      </c>
      <c r="P35" s="87">
        <v>0</v>
      </c>
      <c r="Q35" s="87">
        <v>1</v>
      </c>
      <c r="R35" s="87">
        <v>17</v>
      </c>
      <c r="S35" s="88">
        <v>6</v>
      </c>
      <c r="T35" s="66">
        <v>7</v>
      </c>
      <c r="U35" s="64">
        <v>6</v>
      </c>
      <c r="V35" s="67">
        <v>7</v>
      </c>
      <c r="W35" s="89">
        <f t="shared" si="13"/>
        <v>20</v>
      </c>
      <c r="X35" s="63">
        <v>6</v>
      </c>
      <c r="Y35" s="64">
        <v>5</v>
      </c>
      <c r="Z35" s="64">
        <v>7</v>
      </c>
      <c r="AA35" s="65">
        <f t="shared" si="10"/>
        <v>18</v>
      </c>
      <c r="AB35" s="66">
        <v>6</v>
      </c>
      <c r="AC35" s="64"/>
      <c r="AD35" s="64"/>
      <c r="AE35" s="67">
        <f t="shared" si="2"/>
        <v>6</v>
      </c>
      <c r="AF35" s="90">
        <f t="shared" si="9"/>
        <v>68</v>
      </c>
      <c r="AG35" s="91">
        <f t="shared" si="3"/>
        <v>-68</v>
      </c>
      <c r="AI35" s="92">
        <f t="shared" si="4"/>
        <v>0</v>
      </c>
      <c r="AJ35" s="64">
        <v>8</v>
      </c>
      <c r="AK35" s="64">
        <v>4</v>
      </c>
      <c r="AL35" s="93">
        <f t="shared" si="14"/>
        <v>12</v>
      </c>
      <c r="AM35" s="91">
        <f t="shared" si="6"/>
        <v>-12</v>
      </c>
      <c r="AN35" s="73">
        <f>IFERROR(VLOOKUP(IF(K35&lt;4,0,TRUNC(K35/4,0)*4),[1]Günverisi!$B$2:$E$31,4,0),"0")</f>
        <v>14</v>
      </c>
      <c r="AO35" s="74">
        <f t="shared" si="11"/>
        <v>-14</v>
      </c>
    </row>
    <row r="36" spans="1:41" s="62" customFormat="1" ht="20.100000000000001" customHeight="1" thickBot="1" x14ac:dyDescent="0.3">
      <c r="A36" s="75">
        <f>A90+1</f>
        <v>37</v>
      </c>
      <c r="B36" s="76"/>
      <c r="C36" s="77"/>
      <c r="D36" s="78"/>
      <c r="E36" s="79"/>
      <c r="F36" s="80"/>
      <c r="G36" s="81"/>
      <c r="H36" s="78"/>
      <c r="I36" s="82">
        <v>40879</v>
      </c>
      <c r="J36" s="83">
        <f t="shared" si="0"/>
        <v>2692</v>
      </c>
      <c r="K36" s="84">
        <f t="shared" si="1"/>
        <v>89</v>
      </c>
      <c r="L36" s="61"/>
      <c r="N36" s="86">
        <v>0</v>
      </c>
      <c r="O36" s="87">
        <v>14</v>
      </c>
      <c r="P36" s="87">
        <v>13</v>
      </c>
      <c r="Q36" s="87">
        <v>24</v>
      </c>
      <c r="R36" s="87">
        <v>19</v>
      </c>
      <c r="S36" s="88">
        <v>11</v>
      </c>
      <c r="T36" s="66">
        <v>4</v>
      </c>
      <c r="U36" s="64">
        <v>8</v>
      </c>
      <c r="V36" s="67"/>
      <c r="W36" s="89">
        <f t="shared" si="13"/>
        <v>12</v>
      </c>
      <c r="X36" s="63">
        <v>7</v>
      </c>
      <c r="Y36" s="64"/>
      <c r="Z36" s="64"/>
      <c r="AA36" s="65">
        <f t="shared" si="10"/>
        <v>7</v>
      </c>
      <c r="AB36" s="66"/>
      <c r="AC36" s="64"/>
      <c r="AD36" s="64"/>
      <c r="AE36" s="67">
        <f t="shared" si="2"/>
        <v>0</v>
      </c>
      <c r="AF36" s="90">
        <f t="shared" si="9"/>
        <v>100</v>
      </c>
      <c r="AG36" s="91">
        <f t="shared" si="3"/>
        <v>-100</v>
      </c>
      <c r="AI36" s="92">
        <f t="shared" si="4"/>
        <v>0</v>
      </c>
      <c r="AJ36" s="64">
        <v>13</v>
      </c>
      <c r="AK36" s="64">
        <v>7</v>
      </c>
      <c r="AL36" s="93">
        <f t="shared" si="14"/>
        <v>20</v>
      </c>
      <c r="AM36" s="91">
        <f t="shared" si="6"/>
        <v>-20</v>
      </c>
      <c r="AN36" s="73">
        <f>IFERROR(VLOOKUP(IF(K36&lt;4,0,TRUNC(K36/4,0)*4),[1]Günverisi!$B$2:$E$31,4,0),"0")</f>
        <v>22</v>
      </c>
      <c r="AO36" s="74">
        <f t="shared" si="11"/>
        <v>-22</v>
      </c>
    </row>
    <row r="37" spans="1:41" s="62" customFormat="1" ht="20.100000000000001" customHeight="1" thickBot="1" x14ac:dyDescent="0.3">
      <c r="A37" s="75">
        <f t="shared" si="8"/>
        <v>38</v>
      </c>
      <c r="B37" s="76"/>
      <c r="C37" s="77"/>
      <c r="D37" s="78"/>
      <c r="E37" s="79"/>
      <c r="F37" s="80"/>
      <c r="G37" s="81"/>
      <c r="H37" s="78"/>
      <c r="I37" s="82">
        <v>40709</v>
      </c>
      <c r="J37" s="83">
        <f t="shared" si="0"/>
        <v>2859</v>
      </c>
      <c r="K37" s="84">
        <f t="shared" si="1"/>
        <v>95</v>
      </c>
      <c r="L37" s="61"/>
      <c r="N37" s="86">
        <v>9</v>
      </c>
      <c r="O37" s="87">
        <v>16</v>
      </c>
      <c r="P37" s="87">
        <v>16</v>
      </c>
      <c r="Q37" s="87">
        <v>15</v>
      </c>
      <c r="R37" s="87">
        <v>14</v>
      </c>
      <c r="S37" s="88">
        <v>18</v>
      </c>
      <c r="T37" s="66">
        <v>7</v>
      </c>
      <c r="U37" s="64">
        <v>5</v>
      </c>
      <c r="V37" s="67">
        <v>14</v>
      </c>
      <c r="W37" s="89">
        <f t="shared" si="13"/>
        <v>26</v>
      </c>
      <c r="X37" s="63">
        <v>7</v>
      </c>
      <c r="Y37" s="64"/>
      <c r="Z37" s="64"/>
      <c r="AA37" s="65">
        <f t="shared" si="10"/>
        <v>7</v>
      </c>
      <c r="AB37" s="66">
        <v>6</v>
      </c>
      <c r="AC37" s="64">
        <v>7</v>
      </c>
      <c r="AD37" s="64"/>
      <c r="AE37" s="67">
        <f t="shared" si="2"/>
        <v>13</v>
      </c>
      <c r="AF37" s="90">
        <f t="shared" si="9"/>
        <v>134</v>
      </c>
      <c r="AG37" s="91">
        <f t="shared" si="3"/>
        <v>-134</v>
      </c>
      <c r="AI37" s="92">
        <f t="shared" si="4"/>
        <v>0</v>
      </c>
      <c r="AJ37" s="64">
        <v>23</v>
      </c>
      <c r="AK37" s="64">
        <v>0</v>
      </c>
      <c r="AL37" s="93">
        <f t="shared" si="14"/>
        <v>23</v>
      </c>
      <c r="AM37" s="91">
        <f t="shared" si="6"/>
        <v>-23</v>
      </c>
      <c r="AN37" s="73">
        <f>IFERROR(VLOOKUP(IF(K37&lt;4,0,TRUNC(K37/4,0)*4),[1]Günverisi!$B$2:$E$31,4,0),"0")</f>
        <v>23</v>
      </c>
      <c r="AO37" s="74">
        <f t="shared" si="11"/>
        <v>-23</v>
      </c>
    </row>
    <row r="38" spans="1:41" s="62" customFormat="1" ht="20.100000000000001" customHeight="1" thickBot="1" x14ac:dyDescent="0.3">
      <c r="A38" s="75">
        <f t="shared" si="8"/>
        <v>39</v>
      </c>
      <c r="B38" s="76"/>
      <c r="C38" s="77"/>
      <c r="D38" s="78"/>
      <c r="E38" s="79"/>
      <c r="F38" s="80"/>
      <c r="G38" s="81"/>
      <c r="H38" s="78"/>
      <c r="I38" s="82">
        <v>40756</v>
      </c>
      <c r="J38" s="83">
        <f t="shared" si="0"/>
        <v>2813</v>
      </c>
      <c r="K38" s="84">
        <f t="shared" si="1"/>
        <v>93</v>
      </c>
      <c r="L38" s="61"/>
      <c r="N38" s="86">
        <v>3</v>
      </c>
      <c r="O38" s="87">
        <v>10</v>
      </c>
      <c r="P38" s="87">
        <v>13</v>
      </c>
      <c r="Q38" s="87">
        <v>24</v>
      </c>
      <c r="R38" s="87">
        <v>0</v>
      </c>
      <c r="S38" s="88">
        <v>27</v>
      </c>
      <c r="T38" s="66"/>
      <c r="U38" s="64"/>
      <c r="V38" s="67">
        <v>15</v>
      </c>
      <c r="W38" s="89">
        <f t="shared" si="13"/>
        <v>15</v>
      </c>
      <c r="X38" s="63">
        <v>6</v>
      </c>
      <c r="Y38" s="64">
        <v>9</v>
      </c>
      <c r="Z38" s="64"/>
      <c r="AA38" s="65">
        <f t="shared" si="10"/>
        <v>15</v>
      </c>
      <c r="AB38" s="66"/>
      <c r="AC38" s="64"/>
      <c r="AD38" s="64"/>
      <c r="AE38" s="67">
        <f t="shared" si="2"/>
        <v>0</v>
      </c>
      <c r="AF38" s="90">
        <f t="shared" si="9"/>
        <v>107</v>
      </c>
      <c r="AG38" s="91">
        <f t="shared" si="3"/>
        <v>-107</v>
      </c>
      <c r="AI38" s="92">
        <f t="shared" si="4"/>
        <v>0</v>
      </c>
      <c r="AJ38" s="64">
        <v>11</v>
      </c>
      <c r="AK38" s="64">
        <v>12</v>
      </c>
      <c r="AL38" s="93">
        <f t="shared" si="14"/>
        <v>23</v>
      </c>
      <c r="AM38" s="91">
        <f t="shared" si="6"/>
        <v>-23</v>
      </c>
      <c r="AN38" s="73">
        <f>IFERROR(VLOOKUP(IF(K38&lt;4,0,TRUNC(K38/4,0)*4),[1]Günverisi!$B$2:$E$31,4,0),"0")</f>
        <v>23</v>
      </c>
      <c r="AO38" s="74">
        <f t="shared" si="11"/>
        <v>-23</v>
      </c>
    </row>
    <row r="39" spans="1:41" s="62" customFormat="1" ht="20.100000000000001" customHeight="1" thickBot="1" x14ac:dyDescent="0.3">
      <c r="A39" s="75">
        <f t="shared" si="8"/>
        <v>40</v>
      </c>
      <c r="B39" s="76"/>
      <c r="C39" s="77"/>
      <c r="D39" s="78"/>
      <c r="E39" s="79"/>
      <c r="F39" s="80"/>
      <c r="G39" s="81"/>
      <c r="H39" s="78"/>
      <c r="I39" s="82">
        <v>41783</v>
      </c>
      <c r="J39" s="83">
        <f t="shared" si="0"/>
        <v>1800</v>
      </c>
      <c r="K39" s="84">
        <f t="shared" si="1"/>
        <v>60</v>
      </c>
      <c r="L39" s="61"/>
      <c r="N39" s="86">
        <v>0</v>
      </c>
      <c r="O39" s="87">
        <v>0</v>
      </c>
      <c r="P39" s="87">
        <v>0</v>
      </c>
      <c r="Q39" s="87">
        <v>10</v>
      </c>
      <c r="R39" s="87">
        <v>11</v>
      </c>
      <c r="S39" s="88">
        <v>19</v>
      </c>
      <c r="T39" s="66">
        <v>6</v>
      </c>
      <c r="U39" s="64">
        <v>7</v>
      </c>
      <c r="V39" s="67">
        <v>5</v>
      </c>
      <c r="W39" s="89">
        <f t="shared" si="13"/>
        <v>18</v>
      </c>
      <c r="X39" s="63">
        <v>5</v>
      </c>
      <c r="Y39" s="63">
        <v>6</v>
      </c>
      <c r="Z39" s="64">
        <v>6</v>
      </c>
      <c r="AA39" s="65">
        <f t="shared" si="10"/>
        <v>17</v>
      </c>
      <c r="AB39" s="66">
        <v>7</v>
      </c>
      <c r="AC39" s="63">
        <v>7</v>
      </c>
      <c r="AD39" s="64"/>
      <c r="AE39" s="67">
        <f t="shared" si="2"/>
        <v>14</v>
      </c>
      <c r="AF39" s="90">
        <f t="shared" si="9"/>
        <v>89</v>
      </c>
      <c r="AG39" s="91">
        <f t="shared" si="3"/>
        <v>-89</v>
      </c>
      <c r="AI39" s="92">
        <f t="shared" si="4"/>
        <v>0</v>
      </c>
      <c r="AJ39" s="64">
        <v>15</v>
      </c>
      <c r="AK39" s="64">
        <v>0</v>
      </c>
      <c r="AL39" s="93">
        <f t="shared" si="14"/>
        <v>15</v>
      </c>
      <c r="AM39" s="91">
        <f t="shared" si="6"/>
        <v>-15</v>
      </c>
      <c r="AN39" s="73">
        <f>IFERROR(VLOOKUP(IF(K39&lt;4,0,TRUNC(K39/4,0)*4),[1]Günverisi!$B$2:$E$31,4,0),"0")</f>
        <v>15</v>
      </c>
      <c r="AO39" s="74">
        <f t="shared" si="11"/>
        <v>-15</v>
      </c>
    </row>
    <row r="40" spans="1:41" s="62" customFormat="1" ht="20.100000000000001" customHeight="1" thickBot="1" x14ac:dyDescent="0.3">
      <c r="A40" s="75">
        <f t="shared" si="8"/>
        <v>41</v>
      </c>
      <c r="B40" s="76"/>
      <c r="C40" s="77"/>
      <c r="D40" s="94"/>
      <c r="E40" s="79"/>
      <c r="F40" s="80"/>
      <c r="G40" s="81"/>
      <c r="H40" s="94"/>
      <c r="I40" s="82">
        <v>41723</v>
      </c>
      <c r="J40" s="83">
        <f t="shared" si="0"/>
        <v>1859</v>
      </c>
      <c r="K40" s="84">
        <f t="shared" si="1"/>
        <v>61</v>
      </c>
      <c r="L40" s="61"/>
      <c r="N40" s="86">
        <v>0</v>
      </c>
      <c r="O40" s="87">
        <v>0</v>
      </c>
      <c r="P40" s="87">
        <v>0</v>
      </c>
      <c r="Q40" s="87">
        <v>0</v>
      </c>
      <c r="R40" s="87">
        <v>32</v>
      </c>
      <c r="S40" s="88">
        <v>0</v>
      </c>
      <c r="T40" s="66">
        <v>9</v>
      </c>
      <c r="U40" s="64"/>
      <c r="V40" s="67"/>
      <c r="W40" s="89">
        <f t="shared" si="13"/>
        <v>9</v>
      </c>
      <c r="X40" s="63">
        <v>9</v>
      </c>
      <c r="Y40" s="64"/>
      <c r="Z40" s="64"/>
      <c r="AA40" s="65">
        <f t="shared" si="10"/>
        <v>9</v>
      </c>
      <c r="AB40" s="66"/>
      <c r="AC40" s="64"/>
      <c r="AD40" s="64"/>
      <c r="AE40" s="67">
        <f t="shared" si="2"/>
        <v>0</v>
      </c>
      <c r="AF40" s="90">
        <f t="shared" si="9"/>
        <v>50</v>
      </c>
      <c r="AG40" s="91">
        <f t="shared" si="3"/>
        <v>-50</v>
      </c>
      <c r="AI40" s="92">
        <f t="shared" si="4"/>
        <v>0</v>
      </c>
      <c r="AJ40" s="64">
        <v>0</v>
      </c>
      <c r="AK40" s="64">
        <v>9</v>
      </c>
      <c r="AL40" s="93">
        <f t="shared" si="14"/>
        <v>9</v>
      </c>
      <c r="AM40" s="91">
        <f t="shared" si="6"/>
        <v>-9</v>
      </c>
      <c r="AN40" s="73">
        <f>IFERROR(VLOOKUP(IF(K40&lt;4,0,TRUNC(K40/4,0)*4),[1]Günverisi!$B$2:$E$31,4,0),"0")</f>
        <v>15</v>
      </c>
      <c r="AO40" s="74">
        <f t="shared" si="11"/>
        <v>-15</v>
      </c>
    </row>
    <row r="41" spans="1:41" s="62" customFormat="1" ht="20.100000000000001" customHeight="1" thickBot="1" x14ac:dyDescent="0.3">
      <c r="A41" s="75">
        <f t="shared" si="8"/>
        <v>42</v>
      </c>
      <c r="B41" s="76"/>
      <c r="C41" s="77"/>
      <c r="D41" s="78"/>
      <c r="E41" s="79"/>
      <c r="F41" s="80"/>
      <c r="G41" s="81"/>
      <c r="H41" s="78"/>
      <c r="I41" s="82">
        <v>41679</v>
      </c>
      <c r="J41" s="83">
        <f t="shared" si="0"/>
        <v>1905</v>
      </c>
      <c r="K41" s="84">
        <f t="shared" si="1"/>
        <v>63</v>
      </c>
      <c r="L41" s="61"/>
      <c r="N41" s="86">
        <v>0</v>
      </c>
      <c r="O41" s="87">
        <v>0</v>
      </c>
      <c r="P41" s="87">
        <v>0</v>
      </c>
      <c r="Q41" s="87">
        <v>10</v>
      </c>
      <c r="R41" s="87">
        <v>18</v>
      </c>
      <c r="S41" s="88">
        <v>15</v>
      </c>
      <c r="T41" s="66">
        <v>11</v>
      </c>
      <c r="U41" s="64">
        <v>6</v>
      </c>
      <c r="V41" s="67"/>
      <c r="W41" s="89">
        <f t="shared" si="13"/>
        <v>17</v>
      </c>
      <c r="X41" s="63">
        <v>6</v>
      </c>
      <c r="Y41" s="64">
        <v>8</v>
      </c>
      <c r="Z41" s="64">
        <v>3</v>
      </c>
      <c r="AA41" s="65">
        <f t="shared" si="10"/>
        <v>17</v>
      </c>
      <c r="AB41" s="66">
        <v>5</v>
      </c>
      <c r="AC41" s="64">
        <v>7</v>
      </c>
      <c r="AD41" s="64"/>
      <c r="AE41" s="67">
        <f t="shared" si="2"/>
        <v>12</v>
      </c>
      <c r="AF41" s="90">
        <f t="shared" si="9"/>
        <v>89</v>
      </c>
      <c r="AG41" s="91">
        <f t="shared" si="3"/>
        <v>-89</v>
      </c>
      <c r="AI41" s="92">
        <f t="shared" si="4"/>
        <v>0</v>
      </c>
      <c r="AJ41" s="64">
        <v>12</v>
      </c>
      <c r="AK41" s="64">
        <v>2</v>
      </c>
      <c r="AL41" s="93">
        <f t="shared" si="14"/>
        <v>14</v>
      </c>
      <c r="AM41" s="91">
        <f t="shared" si="6"/>
        <v>-14</v>
      </c>
      <c r="AN41" s="73">
        <f>IFERROR(VLOOKUP(IF(K41&lt;4,0,TRUNC(K41/4,0)*4),[1]Günverisi!$B$2:$E$31,4,0),"0")</f>
        <v>15</v>
      </c>
      <c r="AO41" s="74">
        <f t="shared" si="11"/>
        <v>-15</v>
      </c>
    </row>
    <row r="42" spans="1:41" s="62" customFormat="1" ht="20.100000000000001" customHeight="1" thickBot="1" x14ac:dyDescent="0.3">
      <c r="A42" s="75">
        <f t="shared" si="8"/>
        <v>43</v>
      </c>
      <c r="B42" s="76"/>
      <c r="C42" s="77"/>
      <c r="D42" s="78"/>
      <c r="E42" s="79"/>
      <c r="F42" s="80"/>
      <c r="G42" s="81"/>
      <c r="H42" s="78"/>
      <c r="I42" s="82">
        <v>42114</v>
      </c>
      <c r="J42" s="83">
        <f t="shared" si="0"/>
        <v>1474</v>
      </c>
      <c r="K42" s="84">
        <f t="shared" si="1"/>
        <v>49</v>
      </c>
      <c r="L42" s="61"/>
      <c r="N42" s="86">
        <v>0</v>
      </c>
      <c r="O42" s="87">
        <v>0</v>
      </c>
      <c r="P42" s="87">
        <v>0</v>
      </c>
      <c r="Q42" s="87">
        <v>0</v>
      </c>
      <c r="R42" s="87">
        <v>3</v>
      </c>
      <c r="S42" s="88">
        <v>5</v>
      </c>
      <c r="T42" s="66">
        <v>6</v>
      </c>
      <c r="U42" s="64"/>
      <c r="V42" s="67"/>
      <c r="W42" s="89">
        <f t="shared" si="13"/>
        <v>6</v>
      </c>
      <c r="X42" s="63">
        <v>6</v>
      </c>
      <c r="Y42" s="64">
        <v>4</v>
      </c>
      <c r="Z42" s="64"/>
      <c r="AA42" s="65">
        <f t="shared" si="10"/>
        <v>10</v>
      </c>
      <c r="AB42" s="66">
        <v>6</v>
      </c>
      <c r="AC42" s="64">
        <v>5</v>
      </c>
      <c r="AD42" s="64"/>
      <c r="AE42" s="67">
        <f t="shared" si="2"/>
        <v>11</v>
      </c>
      <c r="AF42" s="90">
        <f t="shared" si="9"/>
        <v>35</v>
      </c>
      <c r="AG42" s="91">
        <f t="shared" si="3"/>
        <v>-35</v>
      </c>
      <c r="AI42" s="92">
        <f t="shared" si="4"/>
        <v>0</v>
      </c>
      <c r="AJ42" s="64">
        <v>6</v>
      </c>
      <c r="AK42" s="64">
        <v>10</v>
      </c>
      <c r="AL42" s="93">
        <f t="shared" si="14"/>
        <v>16</v>
      </c>
      <c r="AM42" s="91">
        <f t="shared" si="6"/>
        <v>-16</v>
      </c>
      <c r="AN42" s="73">
        <f>IFERROR(VLOOKUP(IF(K42&lt;4,0,TRUNC(K42/4,0)*4),[1]Günverisi!$B$2:$E$31,4,0),"0")</f>
        <v>12</v>
      </c>
      <c r="AO42" s="74">
        <f t="shared" si="11"/>
        <v>-12</v>
      </c>
    </row>
    <row r="43" spans="1:41" s="62" customFormat="1" ht="20.100000000000001" customHeight="1" thickBot="1" x14ac:dyDescent="0.3">
      <c r="A43" s="75">
        <f t="shared" si="8"/>
        <v>44</v>
      </c>
      <c r="B43" s="76"/>
      <c r="C43" s="77"/>
      <c r="D43" s="78"/>
      <c r="E43" s="79"/>
      <c r="F43" s="80"/>
      <c r="G43" s="81"/>
      <c r="H43" s="78"/>
      <c r="I43" s="82">
        <v>43367</v>
      </c>
      <c r="J43" s="83">
        <f t="shared" si="0"/>
        <v>240</v>
      </c>
      <c r="K43" s="84">
        <f t="shared" si="1"/>
        <v>8</v>
      </c>
      <c r="L43" s="61"/>
      <c r="N43" s="86">
        <v>0</v>
      </c>
      <c r="O43" s="87">
        <v>0</v>
      </c>
      <c r="P43" s="87">
        <v>0</v>
      </c>
      <c r="Q43" s="87">
        <v>0</v>
      </c>
      <c r="R43" s="87">
        <v>0</v>
      </c>
      <c r="S43" s="88">
        <v>0</v>
      </c>
      <c r="T43" s="66">
        <v>0</v>
      </c>
      <c r="U43" s="64">
        <v>0</v>
      </c>
      <c r="V43" s="67">
        <v>0</v>
      </c>
      <c r="W43" s="89">
        <f t="shared" si="13"/>
        <v>0</v>
      </c>
      <c r="X43" s="63">
        <v>0</v>
      </c>
      <c r="Y43" s="64">
        <v>0</v>
      </c>
      <c r="Z43" s="63">
        <v>0</v>
      </c>
      <c r="AA43" s="65">
        <f t="shared" si="10"/>
        <v>0</v>
      </c>
      <c r="AB43" s="66">
        <v>6</v>
      </c>
      <c r="AC43" s="64"/>
      <c r="AD43" s="63"/>
      <c r="AE43" s="67">
        <f t="shared" si="2"/>
        <v>6</v>
      </c>
      <c r="AF43" s="90">
        <f t="shared" si="9"/>
        <v>6</v>
      </c>
      <c r="AG43" s="91">
        <f t="shared" si="3"/>
        <v>-6</v>
      </c>
      <c r="AI43" s="92">
        <f t="shared" si="4"/>
        <v>0</v>
      </c>
      <c r="AJ43" s="64">
        <v>1</v>
      </c>
      <c r="AK43" s="64">
        <v>0</v>
      </c>
      <c r="AL43" s="93">
        <v>0</v>
      </c>
      <c r="AM43" s="91">
        <f t="shared" si="6"/>
        <v>0</v>
      </c>
      <c r="AN43" s="73"/>
      <c r="AO43" s="74"/>
    </row>
    <row r="44" spans="1:41" s="62" customFormat="1" ht="20.100000000000001" customHeight="1" thickBot="1" x14ac:dyDescent="0.3">
      <c r="A44" s="75">
        <f t="shared" si="8"/>
        <v>45</v>
      </c>
      <c r="B44" s="76"/>
      <c r="C44" s="77"/>
      <c r="D44" s="78"/>
      <c r="E44" s="79"/>
      <c r="F44" s="80"/>
      <c r="G44" s="81"/>
      <c r="H44" s="78"/>
      <c r="I44" s="82">
        <v>41809</v>
      </c>
      <c r="J44" s="83">
        <f t="shared" si="0"/>
        <v>1775</v>
      </c>
      <c r="K44" s="84">
        <f t="shared" si="1"/>
        <v>59</v>
      </c>
      <c r="L44" s="61"/>
      <c r="N44" s="86">
        <v>0</v>
      </c>
      <c r="O44" s="87">
        <v>0</v>
      </c>
      <c r="P44" s="87">
        <v>0</v>
      </c>
      <c r="Q44" s="87">
        <v>6</v>
      </c>
      <c r="R44" s="87">
        <v>22</v>
      </c>
      <c r="S44" s="88">
        <v>10</v>
      </c>
      <c r="T44" s="66">
        <v>7</v>
      </c>
      <c r="U44" s="64">
        <v>2</v>
      </c>
      <c r="V44" s="67">
        <v>13</v>
      </c>
      <c r="W44" s="89">
        <f t="shared" si="13"/>
        <v>22</v>
      </c>
      <c r="X44" s="63">
        <v>8</v>
      </c>
      <c r="Y44" s="64">
        <v>6</v>
      </c>
      <c r="Z44" s="63">
        <v>4</v>
      </c>
      <c r="AA44" s="65">
        <f t="shared" si="10"/>
        <v>18</v>
      </c>
      <c r="AB44" s="66">
        <v>6</v>
      </c>
      <c r="AC44" s="64"/>
      <c r="AD44" s="63"/>
      <c r="AE44" s="67">
        <f t="shared" si="2"/>
        <v>6</v>
      </c>
      <c r="AF44" s="90">
        <f t="shared" si="9"/>
        <v>84</v>
      </c>
      <c r="AG44" s="91">
        <f t="shared" si="3"/>
        <v>-84</v>
      </c>
      <c r="AI44" s="92">
        <f t="shared" si="4"/>
        <v>0</v>
      </c>
      <c r="AJ44" s="64">
        <v>10</v>
      </c>
      <c r="AK44" s="64">
        <v>0</v>
      </c>
      <c r="AL44" s="93">
        <f t="shared" si="14"/>
        <v>10</v>
      </c>
      <c r="AM44" s="91">
        <f t="shared" si="6"/>
        <v>-10</v>
      </c>
      <c r="AN44" s="73">
        <f>IFERROR(VLOOKUP(IF(K44&lt;4,0,TRUNC(K44/4,0)*4),[1]Günverisi!$B$2:$E$31,4,0),"0")</f>
        <v>14</v>
      </c>
      <c r="AO44" s="74">
        <f t="shared" si="11"/>
        <v>-14</v>
      </c>
    </row>
    <row r="45" spans="1:41" s="62" customFormat="1" ht="20.100000000000001" customHeight="1" thickBot="1" x14ac:dyDescent="0.3">
      <c r="A45" s="75">
        <f t="shared" si="8"/>
        <v>46</v>
      </c>
      <c r="B45" s="76"/>
      <c r="C45" s="77"/>
      <c r="D45" s="78"/>
      <c r="E45" s="79"/>
      <c r="F45" s="80"/>
      <c r="G45" s="81"/>
      <c r="H45" s="78"/>
      <c r="I45" s="82">
        <v>40696</v>
      </c>
      <c r="J45" s="83">
        <f t="shared" si="0"/>
        <v>2872</v>
      </c>
      <c r="K45" s="84">
        <f t="shared" si="1"/>
        <v>95</v>
      </c>
      <c r="L45" s="61"/>
      <c r="N45" s="86">
        <v>6</v>
      </c>
      <c r="O45" s="87">
        <v>19</v>
      </c>
      <c r="P45" s="87">
        <v>10</v>
      </c>
      <c r="Q45" s="87">
        <v>22</v>
      </c>
      <c r="R45" s="87">
        <v>21</v>
      </c>
      <c r="S45" s="88">
        <v>15</v>
      </c>
      <c r="T45" s="66">
        <v>7</v>
      </c>
      <c r="U45" s="64">
        <v>10</v>
      </c>
      <c r="V45" s="67"/>
      <c r="W45" s="89">
        <f t="shared" si="13"/>
        <v>17</v>
      </c>
      <c r="X45" s="63">
        <v>17</v>
      </c>
      <c r="Y45" s="64">
        <v>7</v>
      </c>
      <c r="Z45" s="64"/>
      <c r="AA45" s="65">
        <f t="shared" si="10"/>
        <v>24</v>
      </c>
      <c r="AB45" s="66">
        <v>11</v>
      </c>
      <c r="AC45" s="64">
        <v>10</v>
      </c>
      <c r="AD45" s="64"/>
      <c r="AE45" s="67">
        <f t="shared" si="2"/>
        <v>21</v>
      </c>
      <c r="AF45" s="90">
        <f t="shared" si="9"/>
        <v>155</v>
      </c>
      <c r="AG45" s="91">
        <f t="shared" si="3"/>
        <v>-155</v>
      </c>
      <c r="AI45" s="92">
        <f t="shared" si="4"/>
        <v>0</v>
      </c>
      <c r="AJ45" s="64">
        <v>18</v>
      </c>
      <c r="AK45" s="64">
        <v>4</v>
      </c>
      <c r="AL45" s="93">
        <f t="shared" si="14"/>
        <v>22</v>
      </c>
      <c r="AM45" s="91">
        <f t="shared" si="6"/>
        <v>-22</v>
      </c>
      <c r="AN45" s="73">
        <f>IFERROR(VLOOKUP(IF(K45&lt;4,0,TRUNC(K45/4,0)*4),[1]Günverisi!$B$2:$E$31,4,0),"0")</f>
        <v>23</v>
      </c>
      <c r="AO45" s="74">
        <f t="shared" si="11"/>
        <v>-23</v>
      </c>
    </row>
    <row r="46" spans="1:41" s="62" customFormat="1" ht="20.100000000000001" customHeight="1" thickBot="1" x14ac:dyDescent="0.3">
      <c r="A46" s="75">
        <f t="shared" si="8"/>
        <v>47</v>
      </c>
      <c r="B46" s="76"/>
      <c r="C46" s="77"/>
      <c r="D46" s="78"/>
      <c r="E46" s="79"/>
      <c r="F46" s="95"/>
      <c r="G46" s="81"/>
      <c r="H46" s="78"/>
      <c r="I46" s="82">
        <v>41651</v>
      </c>
      <c r="J46" s="83">
        <f t="shared" si="0"/>
        <v>1932</v>
      </c>
      <c r="K46" s="84">
        <f t="shared" si="1"/>
        <v>64</v>
      </c>
      <c r="L46" s="61"/>
      <c r="N46" s="86">
        <v>0</v>
      </c>
      <c r="O46" s="87">
        <v>0</v>
      </c>
      <c r="P46" s="87">
        <v>0</v>
      </c>
      <c r="Q46" s="87">
        <v>8</v>
      </c>
      <c r="R46" s="87">
        <v>9</v>
      </c>
      <c r="S46" s="88">
        <v>6</v>
      </c>
      <c r="T46" s="66"/>
      <c r="U46" s="64"/>
      <c r="V46" s="67">
        <v>2</v>
      </c>
      <c r="W46" s="89">
        <f t="shared" si="13"/>
        <v>2</v>
      </c>
      <c r="X46" s="63">
        <v>5</v>
      </c>
      <c r="Y46" s="64">
        <v>6</v>
      </c>
      <c r="Z46" s="64"/>
      <c r="AA46" s="65">
        <f t="shared" si="10"/>
        <v>11</v>
      </c>
      <c r="AB46" s="66">
        <v>7</v>
      </c>
      <c r="AC46" s="64">
        <v>9</v>
      </c>
      <c r="AD46" s="64"/>
      <c r="AE46" s="67">
        <f t="shared" si="2"/>
        <v>16</v>
      </c>
      <c r="AF46" s="90">
        <f t="shared" si="9"/>
        <v>52</v>
      </c>
      <c r="AG46" s="91">
        <f t="shared" si="3"/>
        <v>-52</v>
      </c>
      <c r="AI46" s="92">
        <f t="shared" si="4"/>
        <v>0</v>
      </c>
      <c r="AJ46" s="64">
        <v>4</v>
      </c>
      <c r="AK46" s="64">
        <v>9</v>
      </c>
      <c r="AL46" s="93">
        <f t="shared" si="14"/>
        <v>13</v>
      </c>
      <c r="AM46" s="91">
        <f t="shared" si="6"/>
        <v>-13</v>
      </c>
      <c r="AN46" s="73">
        <f>IFERROR(VLOOKUP(IF(K46&lt;4,0,TRUNC(K46/4,0)*4),[1]Günverisi!$B$2:$E$31,4,0),"0")</f>
        <v>16</v>
      </c>
      <c r="AO46" s="74">
        <f t="shared" si="11"/>
        <v>-16</v>
      </c>
    </row>
    <row r="47" spans="1:41" s="62" customFormat="1" ht="20.100000000000001" customHeight="1" thickBot="1" x14ac:dyDescent="0.3">
      <c r="A47" s="75">
        <f t="shared" si="8"/>
        <v>48</v>
      </c>
      <c r="B47" s="76"/>
      <c r="C47" s="77"/>
      <c r="D47" s="78"/>
      <c r="E47" s="79"/>
      <c r="F47" s="80"/>
      <c r="G47" s="81"/>
      <c r="H47" s="78"/>
      <c r="I47" s="82">
        <v>41623</v>
      </c>
      <c r="J47" s="83">
        <f t="shared" si="0"/>
        <v>1959</v>
      </c>
      <c r="K47" s="84">
        <f t="shared" si="1"/>
        <v>65</v>
      </c>
      <c r="L47" s="61"/>
      <c r="N47" s="86">
        <v>0</v>
      </c>
      <c r="O47" s="87">
        <v>0</v>
      </c>
      <c r="P47" s="87">
        <v>0</v>
      </c>
      <c r="Q47" s="87">
        <v>10</v>
      </c>
      <c r="R47" s="87">
        <v>20</v>
      </c>
      <c r="S47" s="88">
        <v>18</v>
      </c>
      <c r="T47" s="66">
        <v>6</v>
      </c>
      <c r="U47" s="64">
        <v>6</v>
      </c>
      <c r="V47" s="67">
        <v>8</v>
      </c>
      <c r="W47" s="89">
        <f t="shared" si="13"/>
        <v>20</v>
      </c>
      <c r="X47" s="63">
        <v>8</v>
      </c>
      <c r="Y47" s="64">
        <v>5</v>
      </c>
      <c r="Z47" s="64">
        <v>7</v>
      </c>
      <c r="AA47" s="65">
        <f t="shared" si="10"/>
        <v>20</v>
      </c>
      <c r="AB47" s="66">
        <v>7</v>
      </c>
      <c r="AC47" s="64">
        <v>6</v>
      </c>
      <c r="AD47" s="64"/>
      <c r="AE47" s="67">
        <f t="shared" si="2"/>
        <v>13</v>
      </c>
      <c r="AF47" s="90">
        <f t="shared" si="9"/>
        <v>101</v>
      </c>
      <c r="AG47" s="91">
        <f t="shared" si="3"/>
        <v>-101</v>
      </c>
      <c r="AI47" s="92">
        <f t="shared" si="4"/>
        <v>0</v>
      </c>
      <c r="AJ47" s="64">
        <v>16</v>
      </c>
      <c r="AK47" s="64">
        <v>0</v>
      </c>
      <c r="AL47" s="93">
        <f t="shared" si="14"/>
        <v>16</v>
      </c>
      <c r="AM47" s="91">
        <f t="shared" si="6"/>
        <v>-16</v>
      </c>
      <c r="AN47" s="73">
        <f>IFERROR(VLOOKUP(IF(K47&lt;4,0,TRUNC(K47/4,0)*4),[1]Günverisi!$B$2:$E$31,4,0),"0")</f>
        <v>16</v>
      </c>
      <c r="AO47" s="74">
        <f t="shared" si="11"/>
        <v>-16</v>
      </c>
    </row>
    <row r="48" spans="1:41" s="62" customFormat="1" ht="20.100000000000001" customHeight="1" thickBot="1" x14ac:dyDescent="0.3">
      <c r="A48" s="75">
        <f t="shared" si="8"/>
        <v>49</v>
      </c>
      <c r="B48" s="76"/>
      <c r="C48" s="77"/>
      <c r="D48" s="78"/>
      <c r="E48" s="79"/>
      <c r="F48" s="80"/>
      <c r="G48" s="81"/>
      <c r="H48" s="78"/>
      <c r="I48" s="82">
        <v>41157</v>
      </c>
      <c r="J48" s="83">
        <f t="shared" si="0"/>
        <v>2419</v>
      </c>
      <c r="K48" s="84">
        <f t="shared" si="1"/>
        <v>80</v>
      </c>
      <c r="L48" s="61"/>
      <c r="N48" s="86">
        <v>0</v>
      </c>
      <c r="O48" s="87">
        <v>3</v>
      </c>
      <c r="P48" s="87">
        <v>16</v>
      </c>
      <c r="Q48" s="87">
        <v>14</v>
      </c>
      <c r="R48" s="87">
        <v>20</v>
      </c>
      <c r="S48" s="88">
        <v>15</v>
      </c>
      <c r="T48" s="66">
        <v>12</v>
      </c>
      <c r="U48" s="64">
        <v>1</v>
      </c>
      <c r="V48" s="67">
        <v>3</v>
      </c>
      <c r="W48" s="89">
        <f t="shared" si="13"/>
        <v>16</v>
      </c>
      <c r="X48" s="63">
        <v>7</v>
      </c>
      <c r="Y48" s="64">
        <v>3</v>
      </c>
      <c r="Z48" s="64">
        <v>6</v>
      </c>
      <c r="AA48" s="65">
        <f t="shared" si="10"/>
        <v>16</v>
      </c>
      <c r="AB48" s="66">
        <v>7</v>
      </c>
      <c r="AC48" s="64"/>
      <c r="AD48" s="64"/>
      <c r="AE48" s="67">
        <f t="shared" si="2"/>
        <v>7</v>
      </c>
      <c r="AF48" s="90">
        <f t="shared" si="9"/>
        <v>107</v>
      </c>
      <c r="AG48" s="91">
        <f t="shared" si="3"/>
        <v>-107</v>
      </c>
      <c r="AI48" s="92">
        <v>17</v>
      </c>
      <c r="AJ48" s="64">
        <v>9</v>
      </c>
      <c r="AK48" s="64">
        <v>5</v>
      </c>
      <c r="AL48" s="93">
        <f t="shared" si="14"/>
        <v>14</v>
      </c>
      <c r="AM48" s="91">
        <f t="shared" si="6"/>
        <v>3</v>
      </c>
      <c r="AN48" s="73">
        <f>IFERROR(VLOOKUP(IF(K48&lt;4,0,TRUNC(K48/4,0)*4),[1]Günverisi!$B$2:$E$31,4,0),"0")</f>
        <v>20</v>
      </c>
      <c r="AO48" s="74">
        <f t="shared" si="11"/>
        <v>-3</v>
      </c>
    </row>
    <row r="49" spans="1:41" s="62" customFormat="1" ht="20.100000000000001" customHeight="1" thickBot="1" x14ac:dyDescent="0.3">
      <c r="A49" s="75">
        <f t="shared" si="8"/>
        <v>50</v>
      </c>
      <c r="B49" s="76"/>
      <c r="C49" s="77"/>
      <c r="D49" s="94"/>
      <c r="E49" s="79"/>
      <c r="F49" s="80"/>
      <c r="G49" s="81"/>
      <c r="H49" s="94"/>
      <c r="I49" s="82">
        <v>41730</v>
      </c>
      <c r="J49" s="83">
        <f t="shared" si="0"/>
        <v>1853</v>
      </c>
      <c r="K49" s="84">
        <f t="shared" si="1"/>
        <v>61</v>
      </c>
      <c r="L49" s="61"/>
      <c r="N49" s="86">
        <v>0</v>
      </c>
      <c r="O49" s="87">
        <v>0</v>
      </c>
      <c r="P49" s="87">
        <v>0</v>
      </c>
      <c r="Q49" s="87">
        <v>12</v>
      </c>
      <c r="R49" s="87">
        <v>11</v>
      </c>
      <c r="S49" s="88">
        <v>12</v>
      </c>
      <c r="T49" s="66">
        <v>6</v>
      </c>
      <c r="U49" s="64">
        <v>9</v>
      </c>
      <c r="V49" s="67">
        <v>6</v>
      </c>
      <c r="W49" s="89">
        <f t="shared" si="13"/>
        <v>21</v>
      </c>
      <c r="X49" s="63">
        <v>1</v>
      </c>
      <c r="Y49" s="64">
        <v>6</v>
      </c>
      <c r="Z49" s="64">
        <v>14</v>
      </c>
      <c r="AA49" s="65">
        <f t="shared" si="10"/>
        <v>21</v>
      </c>
      <c r="AB49" s="66"/>
      <c r="AC49" s="64"/>
      <c r="AD49" s="64"/>
      <c r="AE49" s="67">
        <f t="shared" si="2"/>
        <v>0</v>
      </c>
      <c r="AF49" s="90">
        <f t="shared" si="9"/>
        <v>77</v>
      </c>
      <c r="AG49" s="91">
        <f t="shared" si="3"/>
        <v>-77</v>
      </c>
      <c r="AI49" s="92">
        <f>L49/6</f>
        <v>0</v>
      </c>
      <c r="AJ49" s="64">
        <v>12</v>
      </c>
      <c r="AK49" s="64">
        <v>2</v>
      </c>
      <c r="AL49" s="93">
        <f t="shared" si="14"/>
        <v>14</v>
      </c>
      <c r="AM49" s="91">
        <f t="shared" si="6"/>
        <v>-14</v>
      </c>
      <c r="AN49" s="73">
        <f>IFERROR(VLOOKUP(IF(K49&lt;4,0,TRUNC(K49/4,0)*4),[1]Günverisi!$B$2:$E$31,4,0),"0")</f>
        <v>15</v>
      </c>
      <c r="AO49" s="74">
        <f t="shared" si="11"/>
        <v>-15</v>
      </c>
    </row>
    <row r="50" spans="1:41" s="62" customFormat="1" ht="20.100000000000001" customHeight="1" thickBot="1" x14ac:dyDescent="0.3">
      <c r="A50" s="75">
        <f t="shared" si="8"/>
        <v>51</v>
      </c>
      <c r="B50" s="76"/>
      <c r="C50" s="77"/>
      <c r="D50" s="78"/>
      <c r="E50" s="79"/>
      <c r="F50" s="80"/>
      <c r="G50" s="81"/>
      <c r="H50" s="78"/>
      <c r="I50" s="82">
        <v>41675</v>
      </c>
      <c r="J50" s="83">
        <f t="shared" si="0"/>
        <v>1909</v>
      </c>
      <c r="K50" s="84">
        <f t="shared" si="1"/>
        <v>63</v>
      </c>
      <c r="L50" s="61"/>
      <c r="M50" s="62">
        <v>9</v>
      </c>
      <c r="N50" s="86">
        <v>0</v>
      </c>
      <c r="O50" s="87">
        <v>0</v>
      </c>
      <c r="P50" s="87">
        <v>0</v>
      </c>
      <c r="Q50" s="87">
        <v>11</v>
      </c>
      <c r="R50" s="87">
        <v>21</v>
      </c>
      <c r="S50" s="88">
        <v>16</v>
      </c>
      <c r="T50" s="66">
        <v>6</v>
      </c>
      <c r="U50" s="64">
        <v>5</v>
      </c>
      <c r="V50" s="67">
        <v>7</v>
      </c>
      <c r="W50" s="89">
        <f t="shared" si="13"/>
        <v>18</v>
      </c>
      <c r="X50" s="63">
        <v>9</v>
      </c>
      <c r="Y50" s="64">
        <v>7</v>
      </c>
      <c r="Z50" s="64">
        <v>6</v>
      </c>
      <c r="AA50" s="65">
        <f t="shared" si="10"/>
        <v>22</v>
      </c>
      <c r="AB50" s="66"/>
      <c r="AC50" s="64"/>
      <c r="AD50" s="64"/>
      <c r="AE50" s="67">
        <f t="shared" si="2"/>
        <v>0</v>
      </c>
      <c r="AF50" s="90">
        <f t="shared" si="9"/>
        <v>88</v>
      </c>
      <c r="AG50" s="91">
        <f t="shared" si="3"/>
        <v>-88</v>
      </c>
      <c r="AI50" s="92">
        <f>L50/6</f>
        <v>0</v>
      </c>
      <c r="AJ50" s="64">
        <v>13</v>
      </c>
      <c r="AK50" s="64">
        <v>1</v>
      </c>
      <c r="AL50" s="93">
        <f t="shared" si="14"/>
        <v>14</v>
      </c>
      <c r="AM50" s="91">
        <f t="shared" si="6"/>
        <v>-14</v>
      </c>
      <c r="AN50" s="73">
        <f>IFERROR(VLOOKUP(IF(K50&lt;4,0,TRUNC(K50/4,0)*4),[1]Günverisi!$B$2:$E$31,4,0),"0")</f>
        <v>15</v>
      </c>
      <c r="AO50" s="74">
        <f t="shared" si="11"/>
        <v>-15</v>
      </c>
    </row>
    <row r="51" spans="1:41" s="62" customFormat="1" ht="20.100000000000001" customHeight="1" thickBot="1" x14ac:dyDescent="0.3">
      <c r="A51" s="75">
        <f t="shared" si="8"/>
        <v>52</v>
      </c>
      <c r="B51" s="76"/>
      <c r="C51" s="77"/>
      <c r="D51" s="78"/>
      <c r="E51" s="79"/>
      <c r="F51" s="80"/>
      <c r="G51" s="81"/>
      <c r="H51" s="78"/>
      <c r="I51" s="82">
        <v>43325</v>
      </c>
      <c r="J51" s="83">
        <f t="shared" si="0"/>
        <v>281</v>
      </c>
      <c r="K51" s="84">
        <f t="shared" si="1"/>
        <v>9</v>
      </c>
      <c r="L51" s="61"/>
      <c r="M51" s="62">
        <v>9</v>
      </c>
      <c r="N51" s="86">
        <v>0</v>
      </c>
      <c r="O51" s="87">
        <v>0</v>
      </c>
      <c r="P51" s="87">
        <v>0</v>
      </c>
      <c r="Q51" s="87">
        <v>0</v>
      </c>
      <c r="R51" s="87">
        <v>0</v>
      </c>
      <c r="S51" s="88">
        <v>0</v>
      </c>
      <c r="T51" s="66">
        <v>0</v>
      </c>
      <c r="U51" s="64">
        <v>0</v>
      </c>
      <c r="V51" s="67">
        <v>0</v>
      </c>
      <c r="W51" s="89">
        <f t="shared" si="13"/>
        <v>0</v>
      </c>
      <c r="X51" s="64">
        <v>7</v>
      </c>
      <c r="Y51" s="64">
        <v>0</v>
      </c>
      <c r="Z51" s="64">
        <v>0</v>
      </c>
      <c r="AA51" s="65">
        <f t="shared" si="10"/>
        <v>7</v>
      </c>
      <c r="AB51" s="96">
        <v>6</v>
      </c>
      <c r="AC51" s="97"/>
      <c r="AD51" s="97"/>
      <c r="AE51" s="98">
        <f t="shared" si="2"/>
        <v>6</v>
      </c>
      <c r="AF51" s="90">
        <f t="shared" si="9"/>
        <v>13</v>
      </c>
      <c r="AG51" s="91">
        <f t="shared" si="3"/>
        <v>-13</v>
      </c>
      <c r="AI51" s="92">
        <f>L51/6</f>
        <v>0</v>
      </c>
      <c r="AJ51" s="64">
        <v>2</v>
      </c>
      <c r="AK51" s="64">
        <v>0</v>
      </c>
      <c r="AL51" s="93">
        <f t="shared" si="14"/>
        <v>2</v>
      </c>
      <c r="AM51" s="91">
        <f t="shared" si="6"/>
        <v>-2</v>
      </c>
      <c r="AN51" s="73">
        <f>IFERROR(VLOOKUP(IF(K51&lt;4,0,TRUNC(K51/4,0)*4),[1]Günverisi!$B$2:$E$31,4,0),"0")</f>
        <v>2</v>
      </c>
      <c r="AO51" s="74">
        <f t="shared" si="11"/>
        <v>-2</v>
      </c>
    </row>
    <row r="52" spans="1:41" s="62" customFormat="1" ht="20.100000000000001" customHeight="1" thickBot="1" x14ac:dyDescent="0.3">
      <c r="A52" s="75">
        <f t="shared" si="8"/>
        <v>53</v>
      </c>
      <c r="B52" s="76"/>
      <c r="C52" s="77"/>
      <c r="D52" s="78"/>
      <c r="E52" s="79"/>
      <c r="F52" s="80"/>
      <c r="G52" s="81"/>
      <c r="H52" s="78"/>
      <c r="I52" s="82">
        <v>43374</v>
      </c>
      <c r="J52" s="83">
        <f t="shared" si="0"/>
        <v>233</v>
      </c>
      <c r="K52" s="84">
        <f t="shared" si="1"/>
        <v>7</v>
      </c>
      <c r="L52" s="61"/>
      <c r="M52" s="62">
        <v>9</v>
      </c>
      <c r="N52" s="86">
        <v>0</v>
      </c>
      <c r="O52" s="87">
        <v>0</v>
      </c>
      <c r="P52" s="87">
        <v>0</v>
      </c>
      <c r="Q52" s="87">
        <v>0</v>
      </c>
      <c r="R52" s="87">
        <v>0</v>
      </c>
      <c r="S52" s="88">
        <v>0</v>
      </c>
      <c r="T52" s="66">
        <v>0</v>
      </c>
      <c r="U52" s="64">
        <v>0</v>
      </c>
      <c r="V52" s="67">
        <v>0</v>
      </c>
      <c r="W52" s="89">
        <f t="shared" si="13"/>
        <v>0</v>
      </c>
      <c r="X52" s="64">
        <v>0</v>
      </c>
      <c r="Y52" s="64">
        <v>0</v>
      </c>
      <c r="Z52" s="64">
        <v>0</v>
      </c>
      <c r="AA52" s="65">
        <f t="shared" si="10"/>
        <v>0</v>
      </c>
      <c r="AB52" s="96">
        <v>6</v>
      </c>
      <c r="AC52" s="97"/>
      <c r="AD52" s="97"/>
      <c r="AE52" s="98">
        <f t="shared" si="2"/>
        <v>6</v>
      </c>
      <c r="AF52" s="90">
        <f t="shared" si="9"/>
        <v>6</v>
      </c>
      <c r="AG52" s="91">
        <f t="shared" si="3"/>
        <v>-6</v>
      </c>
      <c r="AI52" s="92">
        <f>L52/6</f>
        <v>0</v>
      </c>
      <c r="AJ52" s="64">
        <v>1</v>
      </c>
      <c r="AK52" s="64">
        <v>0</v>
      </c>
      <c r="AL52" s="93">
        <f t="shared" si="14"/>
        <v>1</v>
      </c>
      <c r="AM52" s="91">
        <f t="shared" si="6"/>
        <v>-1</v>
      </c>
      <c r="AN52" s="73">
        <f>IFERROR(VLOOKUP(IF(K52&lt;4,0,TRUNC(K52/4,0)*4),[1]Günverisi!$B$2:$E$31,4,0),"0")</f>
        <v>1</v>
      </c>
      <c r="AO52" s="74">
        <f t="shared" si="11"/>
        <v>-1</v>
      </c>
    </row>
    <row r="53" spans="1:41" s="100" customFormat="1" ht="20.100000000000001" customHeight="1" x14ac:dyDescent="0.2">
      <c r="A53" s="99"/>
      <c r="C53" s="101"/>
      <c r="D53" s="102"/>
      <c r="F53" s="103"/>
      <c r="G53" s="104"/>
      <c r="H53" s="105"/>
      <c r="L53" s="106" t="e">
        <f ca="1">SUM(L4:L89)</f>
        <v>#VALUE!</v>
      </c>
      <c r="N53" s="107">
        <f t="shared" ref="N53:W53" ca="1" si="15">SUM(N3:N89)</f>
        <v>85</v>
      </c>
      <c r="O53" s="108">
        <f t="shared" ca="1" si="15"/>
        <v>227</v>
      </c>
      <c r="P53" s="108">
        <f t="shared" ca="1" si="15"/>
        <v>329</v>
      </c>
      <c r="Q53" s="108">
        <f t="shared" ca="1" si="15"/>
        <v>437</v>
      </c>
      <c r="R53" s="108">
        <f t="shared" ca="1" si="15"/>
        <v>545</v>
      </c>
      <c r="S53" s="108">
        <f t="shared" ca="1" si="15"/>
        <v>483</v>
      </c>
      <c r="T53" s="108">
        <f t="shared" ca="1" si="15"/>
        <v>294</v>
      </c>
      <c r="U53" s="108">
        <f t="shared" ca="1" si="15"/>
        <v>192</v>
      </c>
      <c r="V53" s="108">
        <f t="shared" ca="1" si="15"/>
        <v>130</v>
      </c>
      <c r="W53" s="108">
        <f t="shared" ca="1" si="15"/>
        <v>616</v>
      </c>
      <c r="X53" s="109"/>
      <c r="Y53" s="109"/>
      <c r="Z53" s="109"/>
      <c r="AA53" s="109"/>
      <c r="AB53" s="109"/>
      <c r="AC53" s="109"/>
      <c r="AD53" s="109"/>
      <c r="AE53" s="109"/>
      <c r="AF53" s="110" t="e">
        <f>SUM(AF3:AF89)</f>
        <v>#VALUE!</v>
      </c>
      <c r="AG53" s="111" t="e">
        <f ca="1">SUM(AG4:AG89)</f>
        <v>#VALUE!</v>
      </c>
      <c r="AI53" s="112" t="e">
        <f ca="1">SUM(AI3:AI89)</f>
        <v>#VALUE!</v>
      </c>
      <c r="AJ53" s="112">
        <f ca="1">SUM(AJ3:AJ89)</f>
        <v>449</v>
      </c>
      <c r="AK53" s="112">
        <f ca="1">SUM(AK3:AK89)</f>
        <v>145</v>
      </c>
      <c r="AL53" s="112">
        <f ca="1">SUM(AL3:AL89)</f>
        <v>594</v>
      </c>
      <c r="AM53" s="112" t="e">
        <f ca="1">SUM(AM3:AM89)</f>
        <v>#VALUE!</v>
      </c>
      <c r="AO53" s="113"/>
    </row>
    <row r="54" spans="1:41" x14ac:dyDescent="0.25">
      <c r="G54" s="104"/>
      <c r="L54" s="118"/>
      <c r="N54" s="119">
        <f ca="1">N53+O53+P53+Q53+R53+S53+W53</f>
        <v>2722</v>
      </c>
      <c r="O54" s="120"/>
      <c r="P54" s="120"/>
      <c r="Q54" s="120"/>
      <c r="R54" s="120"/>
      <c r="S54" s="120"/>
      <c r="T54" s="120"/>
      <c r="U54" s="120"/>
      <c r="V54" s="120"/>
      <c r="W54" s="121"/>
      <c r="X54" s="122"/>
      <c r="Y54" s="122"/>
      <c r="Z54" s="122"/>
      <c r="AA54" s="122"/>
      <c r="AB54" s="122"/>
      <c r="AC54" s="122"/>
      <c r="AD54" s="122"/>
      <c r="AE54" s="122"/>
      <c r="AF54" s="110"/>
      <c r="AG54" s="111"/>
    </row>
    <row r="55" spans="1:41" x14ac:dyDescent="0.25">
      <c r="G55" s="104"/>
    </row>
    <row r="56" spans="1:41" x14ac:dyDescent="0.25">
      <c r="G56" s="104"/>
    </row>
    <row r="57" spans="1:41" s="130" customFormat="1" x14ac:dyDescent="0.25">
      <c r="A57" s="129"/>
      <c r="C57" s="131" t="s">
        <v>59</v>
      </c>
      <c r="D57" s="132"/>
      <c r="F57" s="133"/>
      <c r="G57" s="134"/>
      <c r="H57" s="133"/>
      <c r="L57" s="127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O57" s="136"/>
    </row>
    <row r="58" spans="1:41" s="149" customFormat="1" ht="20.100000000000001" customHeight="1" x14ac:dyDescent="0.25">
      <c r="A58" s="137">
        <v>1</v>
      </c>
      <c r="B58" s="138">
        <v>10178</v>
      </c>
      <c r="C58" s="139" t="s">
        <v>60</v>
      </c>
      <c r="D58" s="140" t="s">
        <v>55</v>
      </c>
      <c r="E58" s="141"/>
      <c r="F58" s="142" t="s">
        <v>61</v>
      </c>
      <c r="G58" s="143">
        <v>55423006184</v>
      </c>
      <c r="H58" s="144" t="s">
        <v>34</v>
      </c>
      <c r="I58" s="145">
        <v>41091</v>
      </c>
      <c r="J58" s="146">
        <f t="shared" ref="J58:J65" si="16">DAYS360(I58,$L$1)</f>
        <v>2483</v>
      </c>
      <c r="K58" s="147">
        <f t="shared" ref="K58:K90" si="17">ROUNDDOWN((J58/30),-0.5)</f>
        <v>82</v>
      </c>
      <c r="L58" s="148">
        <f>IFERROR(VLOOKUP(IF(K58&lt;4,0,TRUNC(K58/4,0)*4),[1]Günverisi!$B$2:$C$31,2,0),"0")</f>
        <v>120</v>
      </c>
      <c r="N58" s="138">
        <v>0</v>
      </c>
      <c r="O58" s="138">
        <v>6</v>
      </c>
      <c r="P58" s="138">
        <v>18</v>
      </c>
      <c r="Q58" s="138">
        <v>17</v>
      </c>
      <c r="R58" s="138">
        <v>20</v>
      </c>
      <c r="S58" s="138">
        <v>16</v>
      </c>
      <c r="T58" s="138"/>
      <c r="U58" s="138"/>
      <c r="V58" s="138"/>
      <c r="W58" s="138">
        <f t="shared" ref="W58:W90" si="18">SUM(T58:V58)</f>
        <v>0</v>
      </c>
      <c r="X58" s="138"/>
      <c r="Y58" s="138"/>
      <c r="Z58" s="138"/>
      <c r="AA58" s="64">
        <f>X58+Y58+Z58</f>
        <v>0</v>
      </c>
      <c r="AB58" s="138"/>
      <c r="AC58" s="138"/>
      <c r="AD58" s="138"/>
      <c r="AE58" s="64">
        <f>AB58+AC58+AD58</f>
        <v>0</v>
      </c>
      <c r="AF58" s="93">
        <f>N58+O58+P58+Q58+R58+S58+W58+AA58</f>
        <v>77</v>
      </c>
      <c r="AG58" s="150">
        <f t="shared" ref="AG58:AG90" si="19">L58-AF58</f>
        <v>43</v>
      </c>
      <c r="AI58" s="137">
        <f t="shared" ref="AI58:AI77" si="20">L58/6</f>
        <v>20</v>
      </c>
      <c r="AJ58" s="138">
        <v>12</v>
      </c>
      <c r="AK58" s="138">
        <v>1</v>
      </c>
      <c r="AL58" s="137">
        <f t="shared" ref="AL58:AL64" si="21">SUM(AJ58:AK58)</f>
        <v>13</v>
      </c>
      <c r="AM58" s="150">
        <f t="shared" ref="AM58:AM83" si="22">AI58-AL58</f>
        <v>7</v>
      </c>
      <c r="AO58" s="151"/>
    </row>
    <row r="59" spans="1:41" s="149" customFormat="1" ht="20.100000000000001" customHeight="1" x14ac:dyDescent="0.25">
      <c r="A59" s="137">
        <v>2</v>
      </c>
      <c r="B59" s="138">
        <v>10215</v>
      </c>
      <c r="C59" s="139" t="s">
        <v>62</v>
      </c>
      <c r="D59" s="152" t="s">
        <v>63</v>
      </c>
      <c r="E59" s="141"/>
      <c r="F59" s="142" t="s">
        <v>64</v>
      </c>
      <c r="G59" s="143">
        <v>15616274394</v>
      </c>
      <c r="H59" s="153" t="s">
        <v>34</v>
      </c>
      <c r="I59" s="145">
        <v>41341</v>
      </c>
      <c r="J59" s="146">
        <f t="shared" si="16"/>
        <v>2236</v>
      </c>
      <c r="K59" s="147">
        <f t="shared" si="17"/>
        <v>74</v>
      </c>
      <c r="L59" s="148">
        <f>IFERROR(VLOOKUP(IF(K59&lt;4,0,TRUNC(K59/4,0)*4),[1]Günverisi!$B$2:$C$31,2,0),"0")</f>
        <v>108</v>
      </c>
      <c r="N59" s="138">
        <v>0</v>
      </c>
      <c r="O59" s="138">
        <v>0</v>
      </c>
      <c r="P59" s="138">
        <v>13</v>
      </c>
      <c r="Q59" s="138">
        <v>19</v>
      </c>
      <c r="R59" s="138">
        <v>25</v>
      </c>
      <c r="S59" s="138">
        <v>14</v>
      </c>
      <c r="T59" s="138"/>
      <c r="U59" s="138"/>
      <c r="V59" s="138"/>
      <c r="W59" s="138">
        <f t="shared" si="18"/>
        <v>0</v>
      </c>
      <c r="X59" s="138"/>
      <c r="Y59" s="138"/>
      <c r="Z59" s="138"/>
      <c r="AA59" s="64">
        <f t="shared" ref="AA59:AA90" si="23">X59+Y59+Z59</f>
        <v>0</v>
      </c>
      <c r="AB59" s="138"/>
      <c r="AC59" s="138"/>
      <c r="AD59" s="138"/>
      <c r="AE59" s="64">
        <f t="shared" ref="AE59:AE90" si="24">AB59+AC59+AD59</f>
        <v>0</v>
      </c>
      <c r="AF59" s="93">
        <f t="shared" ref="AF59:AF90" si="25">N59+O59+P59+Q59+R59+S59+W59+AA59</f>
        <v>71</v>
      </c>
      <c r="AG59" s="150">
        <f t="shared" si="19"/>
        <v>37</v>
      </c>
      <c r="AI59" s="137">
        <f t="shared" si="20"/>
        <v>18</v>
      </c>
      <c r="AJ59" s="138">
        <v>11</v>
      </c>
      <c r="AK59" s="138">
        <v>0</v>
      </c>
      <c r="AL59" s="137">
        <f t="shared" si="21"/>
        <v>11</v>
      </c>
      <c r="AM59" s="150">
        <f t="shared" si="22"/>
        <v>7</v>
      </c>
      <c r="AO59" s="151"/>
    </row>
    <row r="60" spans="1:41" s="149" customFormat="1" ht="20.100000000000001" customHeight="1" x14ac:dyDescent="0.25">
      <c r="A60" s="137">
        <v>3</v>
      </c>
      <c r="B60" s="154">
        <v>10112</v>
      </c>
      <c r="C60" s="155" t="s">
        <v>65</v>
      </c>
      <c r="D60" s="156" t="s">
        <v>63</v>
      </c>
      <c r="E60" s="141"/>
      <c r="F60" s="142" t="s">
        <v>64</v>
      </c>
      <c r="G60" s="143">
        <v>22831035082</v>
      </c>
      <c r="H60" s="157" t="s">
        <v>34</v>
      </c>
      <c r="I60" s="145">
        <v>40829</v>
      </c>
      <c r="J60" s="146">
        <f t="shared" si="16"/>
        <v>2741</v>
      </c>
      <c r="K60" s="147">
        <f t="shared" si="17"/>
        <v>91</v>
      </c>
      <c r="L60" s="148">
        <f>IFERROR(VLOOKUP(IF(K60&lt;4,0,TRUNC(K60/4,0)*4),[1]Günverisi!$B$2:$C$31,2,0),"0")</f>
        <v>132</v>
      </c>
      <c r="N60" s="154">
        <v>3</v>
      </c>
      <c r="O60" s="154">
        <v>12</v>
      </c>
      <c r="P60" s="138">
        <v>25</v>
      </c>
      <c r="Q60" s="138">
        <v>9</v>
      </c>
      <c r="R60" s="138">
        <v>17</v>
      </c>
      <c r="S60" s="138">
        <v>24</v>
      </c>
      <c r="T60" s="138"/>
      <c r="U60" s="138"/>
      <c r="V60" s="138"/>
      <c r="W60" s="138">
        <f t="shared" si="18"/>
        <v>0</v>
      </c>
      <c r="X60" s="138"/>
      <c r="Y60" s="138"/>
      <c r="Z60" s="138"/>
      <c r="AA60" s="64">
        <f t="shared" si="23"/>
        <v>0</v>
      </c>
      <c r="AB60" s="138"/>
      <c r="AC60" s="138"/>
      <c r="AD60" s="138"/>
      <c r="AE60" s="64">
        <f t="shared" si="24"/>
        <v>0</v>
      </c>
      <c r="AF60" s="93">
        <f t="shared" si="25"/>
        <v>90</v>
      </c>
      <c r="AG60" s="150">
        <f t="shared" si="19"/>
        <v>42</v>
      </c>
      <c r="AI60" s="137">
        <f t="shared" si="20"/>
        <v>22</v>
      </c>
      <c r="AJ60" s="138">
        <v>8</v>
      </c>
      <c r="AK60" s="138">
        <v>7</v>
      </c>
      <c r="AL60" s="137">
        <f t="shared" si="21"/>
        <v>15</v>
      </c>
      <c r="AM60" s="150">
        <f t="shared" si="22"/>
        <v>7</v>
      </c>
      <c r="AO60" s="151"/>
    </row>
    <row r="61" spans="1:41" s="149" customFormat="1" ht="20.100000000000001" customHeight="1" x14ac:dyDescent="0.25">
      <c r="A61" s="137">
        <f>A27+1</f>
        <v>27</v>
      </c>
      <c r="B61" s="138">
        <v>10339</v>
      </c>
      <c r="C61" s="139" t="s">
        <v>66</v>
      </c>
      <c r="D61" s="140" t="s">
        <v>56</v>
      </c>
      <c r="E61" s="141"/>
      <c r="F61" s="142" t="s">
        <v>67</v>
      </c>
      <c r="G61" s="143">
        <v>19609593912</v>
      </c>
      <c r="H61" s="144" t="s">
        <v>40</v>
      </c>
      <c r="I61" s="145">
        <v>42564</v>
      </c>
      <c r="J61" s="146">
        <f t="shared" si="16"/>
        <v>1031</v>
      </c>
      <c r="K61" s="147">
        <f t="shared" si="17"/>
        <v>34</v>
      </c>
      <c r="L61" s="148">
        <f>IFERROR(VLOOKUP(IF(K61&lt;4,0,TRUNC(K61/4,0)*4),[1]Günverisi!$B$2:$C$31,2,0),"0")</f>
        <v>48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7</v>
      </c>
      <c r="T61" s="138"/>
      <c r="U61" s="138"/>
      <c r="V61" s="138"/>
      <c r="W61" s="138">
        <f t="shared" si="18"/>
        <v>0</v>
      </c>
      <c r="X61" s="138"/>
      <c r="Y61" s="138"/>
      <c r="Z61" s="138"/>
      <c r="AA61" s="64">
        <f t="shared" si="23"/>
        <v>0</v>
      </c>
      <c r="AB61" s="138"/>
      <c r="AC61" s="138"/>
      <c r="AD61" s="138"/>
      <c r="AE61" s="64">
        <f t="shared" si="24"/>
        <v>0</v>
      </c>
      <c r="AF61" s="93">
        <f t="shared" si="25"/>
        <v>7</v>
      </c>
      <c r="AG61" s="150">
        <f t="shared" si="19"/>
        <v>41</v>
      </c>
      <c r="AI61" s="137">
        <f t="shared" si="20"/>
        <v>8</v>
      </c>
      <c r="AJ61" s="138">
        <v>1</v>
      </c>
      <c r="AK61" s="138">
        <v>0</v>
      </c>
      <c r="AL61" s="137">
        <f t="shared" si="21"/>
        <v>1</v>
      </c>
      <c r="AM61" s="150">
        <f t="shared" si="22"/>
        <v>7</v>
      </c>
      <c r="AN61" s="151">
        <f>IFERROR(VLOOKUP(IF(K61&lt;4,0,TRUNC(K61/4,0)*4),[1]Günverisi!$B$2:$E$31,4,0),"0")</f>
        <v>8</v>
      </c>
      <c r="AO61" s="158">
        <f t="shared" ref="AO61:AO67" si="26">AI61-AN61</f>
        <v>0</v>
      </c>
    </row>
    <row r="62" spans="1:41" s="149" customFormat="1" ht="20.100000000000001" customHeight="1" x14ac:dyDescent="0.25">
      <c r="A62" s="137">
        <v>4</v>
      </c>
      <c r="B62" s="138">
        <v>10029</v>
      </c>
      <c r="C62" s="139" t="s">
        <v>68</v>
      </c>
      <c r="D62" s="140" t="s">
        <v>37</v>
      </c>
      <c r="E62" s="141"/>
      <c r="F62" s="142" t="s">
        <v>39</v>
      </c>
      <c r="G62" s="143">
        <v>22511324482</v>
      </c>
      <c r="H62" s="144" t="s">
        <v>34</v>
      </c>
      <c r="I62" s="145">
        <v>40670</v>
      </c>
      <c r="J62" s="146">
        <f t="shared" si="16"/>
        <v>2897</v>
      </c>
      <c r="K62" s="147">
        <f t="shared" si="17"/>
        <v>96</v>
      </c>
      <c r="L62" s="148">
        <f>IFERROR(VLOOKUP(IF(K62&lt;4,0,TRUNC(K62/4,0)*4),[1]Günverisi!$B$2:$C$31,2,0),"0")</f>
        <v>144</v>
      </c>
      <c r="N62" s="138">
        <v>6</v>
      </c>
      <c r="O62" s="138">
        <v>12</v>
      </c>
      <c r="P62" s="138">
        <v>17</v>
      </c>
      <c r="Q62" s="138">
        <v>19</v>
      </c>
      <c r="R62" s="138">
        <v>16</v>
      </c>
      <c r="S62" s="138">
        <v>18</v>
      </c>
      <c r="T62" s="138">
        <v>12</v>
      </c>
      <c r="U62" s="138"/>
      <c r="V62" s="138"/>
      <c r="W62" s="138">
        <f t="shared" si="18"/>
        <v>12</v>
      </c>
      <c r="X62" s="138"/>
      <c r="Y62" s="138"/>
      <c r="Z62" s="138"/>
      <c r="AA62" s="64">
        <f t="shared" si="23"/>
        <v>0</v>
      </c>
      <c r="AB62" s="138"/>
      <c r="AC62" s="138"/>
      <c r="AD62" s="138"/>
      <c r="AE62" s="64">
        <f t="shared" si="24"/>
        <v>0</v>
      </c>
      <c r="AF62" s="93">
        <f t="shared" si="25"/>
        <v>100</v>
      </c>
      <c r="AG62" s="150">
        <f t="shared" si="19"/>
        <v>44</v>
      </c>
      <c r="AI62" s="137">
        <f t="shared" si="20"/>
        <v>24</v>
      </c>
      <c r="AJ62" s="138">
        <v>16</v>
      </c>
      <c r="AK62" s="138">
        <v>0</v>
      </c>
      <c r="AL62" s="137">
        <f t="shared" si="21"/>
        <v>16</v>
      </c>
      <c r="AM62" s="150">
        <f t="shared" si="22"/>
        <v>8</v>
      </c>
      <c r="AN62" s="151">
        <f>IFERROR(VLOOKUP(IF(K62&lt;4,0,TRUNC(K62/4,0)*4),[1]Günverisi!$B$2:$E$31,4,0),"0")</f>
        <v>24</v>
      </c>
      <c r="AO62" s="158">
        <f t="shared" si="26"/>
        <v>0</v>
      </c>
    </row>
    <row r="63" spans="1:41" s="149" customFormat="1" ht="20.100000000000001" customHeight="1" x14ac:dyDescent="0.25">
      <c r="A63" s="137">
        <f>A23+1</f>
        <v>23</v>
      </c>
      <c r="B63" s="138">
        <v>10101</v>
      </c>
      <c r="C63" s="139" t="s">
        <v>69</v>
      </c>
      <c r="D63" s="140" t="s">
        <v>47</v>
      </c>
      <c r="E63" s="141"/>
      <c r="F63" s="142" t="s">
        <v>70</v>
      </c>
      <c r="G63" s="143">
        <v>10414410432</v>
      </c>
      <c r="H63" s="144" t="s">
        <v>34</v>
      </c>
      <c r="I63" s="145">
        <v>40791</v>
      </c>
      <c r="J63" s="146">
        <f t="shared" si="16"/>
        <v>2779</v>
      </c>
      <c r="K63" s="147">
        <f t="shared" si="17"/>
        <v>92</v>
      </c>
      <c r="L63" s="148">
        <f>IFERROR(VLOOKUP(IF(K63&lt;4,0,TRUNC(K63/4,0)*4),[1]Günverisi!$B$2:$C$31,2,0),"0")</f>
        <v>138</v>
      </c>
      <c r="N63" s="138">
        <v>3</v>
      </c>
      <c r="O63" s="138">
        <v>9</v>
      </c>
      <c r="P63" s="138">
        <v>27</v>
      </c>
      <c r="Q63" s="138">
        <v>21</v>
      </c>
      <c r="R63" s="138">
        <v>11</v>
      </c>
      <c r="S63" s="138">
        <v>20</v>
      </c>
      <c r="T63" s="138"/>
      <c r="U63" s="138"/>
      <c r="V63" s="138"/>
      <c r="W63" s="138">
        <f t="shared" si="18"/>
        <v>0</v>
      </c>
      <c r="X63" s="138"/>
      <c r="Y63" s="138"/>
      <c r="Z63" s="138"/>
      <c r="AA63" s="64">
        <f t="shared" si="23"/>
        <v>0</v>
      </c>
      <c r="AB63" s="138"/>
      <c r="AC63" s="138"/>
      <c r="AD63" s="138"/>
      <c r="AE63" s="64">
        <f t="shared" si="24"/>
        <v>0</v>
      </c>
      <c r="AF63" s="93">
        <f t="shared" si="25"/>
        <v>91</v>
      </c>
      <c r="AG63" s="150">
        <f t="shared" si="19"/>
        <v>47</v>
      </c>
      <c r="AI63" s="137">
        <f t="shared" si="20"/>
        <v>23</v>
      </c>
      <c r="AJ63" s="138">
        <v>16</v>
      </c>
      <c r="AK63" s="138">
        <v>0</v>
      </c>
      <c r="AL63" s="137">
        <f t="shared" si="21"/>
        <v>16</v>
      </c>
      <c r="AM63" s="150">
        <f t="shared" si="22"/>
        <v>7</v>
      </c>
      <c r="AN63" s="151">
        <f>IFERROR(VLOOKUP(IF(K63&lt;4,0,TRUNC(K63/4,0)*4),[1]Günverisi!$B$2:$E$31,4,0),"0")</f>
        <v>23</v>
      </c>
      <c r="AO63" s="158">
        <f t="shared" si="26"/>
        <v>0</v>
      </c>
    </row>
    <row r="64" spans="1:41" s="149" customFormat="1" ht="20.100000000000001" customHeight="1" x14ac:dyDescent="0.25">
      <c r="A64" s="137" t="e">
        <f>#REF!+1</f>
        <v>#REF!</v>
      </c>
      <c r="B64" s="138">
        <v>10098</v>
      </c>
      <c r="C64" s="139" t="s">
        <v>71</v>
      </c>
      <c r="D64" s="140" t="s">
        <v>32</v>
      </c>
      <c r="E64" s="141"/>
      <c r="F64" s="142" t="s">
        <v>41</v>
      </c>
      <c r="G64" s="143">
        <v>49519128560</v>
      </c>
      <c r="H64" s="144" t="s">
        <v>34</v>
      </c>
      <c r="I64" s="145">
        <v>40791</v>
      </c>
      <c r="J64" s="146">
        <f t="shared" si="16"/>
        <v>2779</v>
      </c>
      <c r="K64" s="147">
        <f t="shared" si="17"/>
        <v>92</v>
      </c>
      <c r="L64" s="148">
        <f>IFERROR(VLOOKUP(IF(K64&lt;4,0,TRUNC(K64/4,0)*4),[1]Günverisi!$B$2:$C$31,2,0),"0")</f>
        <v>138</v>
      </c>
      <c r="N64" s="138">
        <v>0</v>
      </c>
      <c r="O64" s="138">
        <v>19</v>
      </c>
      <c r="P64" s="138">
        <v>21</v>
      </c>
      <c r="Q64" s="138">
        <v>21</v>
      </c>
      <c r="R64" s="138">
        <v>11</v>
      </c>
      <c r="S64" s="138">
        <v>10</v>
      </c>
      <c r="T64" s="138"/>
      <c r="U64" s="138"/>
      <c r="V64" s="138"/>
      <c r="W64" s="138">
        <f t="shared" si="18"/>
        <v>0</v>
      </c>
      <c r="X64" s="138"/>
      <c r="Y64" s="138"/>
      <c r="Z64" s="138"/>
      <c r="AA64" s="64">
        <f t="shared" si="23"/>
        <v>0</v>
      </c>
      <c r="AB64" s="138"/>
      <c r="AC64" s="138"/>
      <c r="AD64" s="138"/>
      <c r="AE64" s="64">
        <f t="shared" si="24"/>
        <v>0</v>
      </c>
      <c r="AF64" s="93">
        <f t="shared" si="25"/>
        <v>82</v>
      </c>
      <c r="AG64" s="150">
        <f t="shared" si="19"/>
        <v>56</v>
      </c>
      <c r="AI64" s="137">
        <f t="shared" si="20"/>
        <v>23</v>
      </c>
      <c r="AJ64" s="138">
        <v>13</v>
      </c>
      <c r="AK64" s="138">
        <v>3</v>
      </c>
      <c r="AL64" s="137">
        <f t="shared" si="21"/>
        <v>16</v>
      </c>
      <c r="AM64" s="150">
        <f t="shared" si="22"/>
        <v>7</v>
      </c>
      <c r="AN64" s="151">
        <f>IFERROR(VLOOKUP(IF(K64&lt;4,0,TRUNC(K64/4,0)*4),[1]Günverisi!$B$2:$E$31,4,0),"0")</f>
        <v>23</v>
      </c>
      <c r="AO64" s="158">
        <f t="shared" si="26"/>
        <v>0</v>
      </c>
    </row>
    <row r="65" spans="1:41" s="169" customFormat="1" ht="20.100000000000001" customHeight="1" x14ac:dyDescent="0.25">
      <c r="A65" s="93">
        <f>A19+1</f>
        <v>19</v>
      </c>
      <c r="B65" s="64">
        <v>10044</v>
      </c>
      <c r="C65" s="159" t="s">
        <v>72</v>
      </c>
      <c r="D65" s="160" t="s">
        <v>48</v>
      </c>
      <c r="E65" s="161"/>
      <c r="F65" s="162" t="s">
        <v>73</v>
      </c>
      <c r="G65" s="163">
        <v>52570359804</v>
      </c>
      <c r="H65" s="164" t="s">
        <v>34</v>
      </c>
      <c r="I65" s="165">
        <v>40696</v>
      </c>
      <c r="J65" s="166">
        <f t="shared" si="16"/>
        <v>2872</v>
      </c>
      <c r="K65" s="167">
        <f t="shared" si="17"/>
        <v>95</v>
      </c>
      <c r="L65" s="168">
        <f>IFERROR(VLOOKUP(IF(K65&lt;4,0,TRUNC(K65/4,0)*4),[1]Günverisi!$B$2:$C$31,2,0),"0")</f>
        <v>138</v>
      </c>
      <c r="N65" s="64">
        <v>5</v>
      </c>
      <c r="O65" s="64">
        <v>14</v>
      </c>
      <c r="P65" s="64">
        <v>27</v>
      </c>
      <c r="Q65" s="64">
        <v>19</v>
      </c>
      <c r="R65" s="64">
        <v>13</v>
      </c>
      <c r="S65" s="64">
        <v>14</v>
      </c>
      <c r="T65" s="64">
        <v>6</v>
      </c>
      <c r="U65" s="64"/>
      <c r="V65" s="64"/>
      <c r="W65" s="64">
        <f t="shared" si="18"/>
        <v>6</v>
      </c>
      <c r="X65" s="64"/>
      <c r="Y65" s="64"/>
      <c r="Z65" s="64"/>
      <c r="AA65" s="64">
        <f t="shared" si="23"/>
        <v>0</v>
      </c>
      <c r="AB65" s="64"/>
      <c r="AC65" s="64"/>
      <c r="AD65" s="64"/>
      <c r="AE65" s="64">
        <f t="shared" si="24"/>
        <v>0</v>
      </c>
      <c r="AF65" s="93">
        <f t="shared" si="25"/>
        <v>98</v>
      </c>
      <c r="AG65" s="170">
        <f t="shared" si="19"/>
        <v>40</v>
      </c>
      <c r="AI65" s="93">
        <f t="shared" si="20"/>
        <v>23</v>
      </c>
      <c r="AJ65" s="64">
        <v>17</v>
      </c>
      <c r="AK65" s="64">
        <v>0</v>
      </c>
      <c r="AL65" s="93">
        <f t="shared" ref="AL65:AL90" si="27">SUM(AJ65:AK65)</f>
        <v>17</v>
      </c>
      <c r="AM65" s="170">
        <f t="shared" si="22"/>
        <v>6</v>
      </c>
      <c r="AN65" s="171">
        <f>IFERROR(VLOOKUP(IF(K65&lt;4,0,TRUNC(K65/4,0)*4),[1]Günverisi!$B$2:$E$31,4,0),"0")</f>
        <v>23</v>
      </c>
      <c r="AO65" s="172">
        <f t="shared" si="26"/>
        <v>0</v>
      </c>
    </row>
    <row r="66" spans="1:41" s="169" customFormat="1" ht="20.100000000000001" customHeight="1" x14ac:dyDescent="0.25">
      <c r="A66" s="93">
        <f>A77+1</f>
        <v>30</v>
      </c>
      <c r="B66" s="64">
        <v>10326</v>
      </c>
      <c r="C66" s="159" t="s">
        <v>74</v>
      </c>
      <c r="D66" s="160" t="s">
        <v>49</v>
      </c>
      <c r="E66" s="161"/>
      <c r="F66" s="162" t="s">
        <v>51</v>
      </c>
      <c r="G66" s="163">
        <v>16039156854</v>
      </c>
      <c r="H66" s="164" t="s">
        <v>34</v>
      </c>
      <c r="I66" s="165">
        <v>42261</v>
      </c>
      <c r="J66" s="166">
        <f>DAYS360(I66,$L$1)</f>
        <v>1330</v>
      </c>
      <c r="K66" s="167">
        <f t="shared" si="17"/>
        <v>44</v>
      </c>
      <c r="L66" s="168">
        <f>IFERROR(VLOOKUP(IF(K66&lt;4,0,TRUNC(K66/4,0)*4),[1]Günverisi!$B$2:$C$31,2,0),"0")</f>
        <v>66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10</v>
      </c>
      <c r="T66" s="64">
        <v>6</v>
      </c>
      <c r="U66" s="64">
        <v>6</v>
      </c>
      <c r="V66" s="64"/>
      <c r="W66" s="64">
        <f t="shared" si="18"/>
        <v>12</v>
      </c>
      <c r="X66" s="64"/>
      <c r="Y66" s="64"/>
      <c r="Z66" s="64"/>
      <c r="AA66" s="64">
        <f t="shared" si="23"/>
        <v>0</v>
      </c>
      <c r="AB66" s="64"/>
      <c r="AC66" s="64"/>
      <c r="AD66" s="64"/>
      <c r="AE66" s="64">
        <f t="shared" si="24"/>
        <v>0</v>
      </c>
      <c r="AF66" s="93">
        <f t="shared" si="25"/>
        <v>22</v>
      </c>
      <c r="AG66" s="170">
        <f t="shared" si="19"/>
        <v>44</v>
      </c>
      <c r="AI66" s="93">
        <f t="shared" si="20"/>
        <v>11</v>
      </c>
      <c r="AJ66" s="64">
        <v>4</v>
      </c>
      <c r="AK66" s="64">
        <v>0</v>
      </c>
      <c r="AL66" s="93">
        <f t="shared" si="27"/>
        <v>4</v>
      </c>
      <c r="AM66" s="170">
        <f t="shared" si="22"/>
        <v>7</v>
      </c>
      <c r="AN66" s="171">
        <f>IFERROR(VLOOKUP(IF(K66&lt;4,0,TRUNC(K66/4,0)*4),[1]Günverisi!$B$2:$E$31,4,0),"0")</f>
        <v>11</v>
      </c>
      <c r="AO66" s="172">
        <f t="shared" si="26"/>
        <v>0</v>
      </c>
    </row>
    <row r="67" spans="1:41" s="169" customFormat="1" ht="20.100000000000001" customHeight="1" x14ac:dyDescent="0.25">
      <c r="A67" s="93">
        <f>A66+1</f>
        <v>31</v>
      </c>
      <c r="B67" s="64">
        <v>10061</v>
      </c>
      <c r="C67" s="159" t="s">
        <v>75</v>
      </c>
      <c r="D67" s="160" t="s">
        <v>52</v>
      </c>
      <c r="E67" s="161"/>
      <c r="F67" s="162" t="s">
        <v>57</v>
      </c>
      <c r="G67" s="163">
        <v>38566568962</v>
      </c>
      <c r="H67" s="173" t="s">
        <v>34</v>
      </c>
      <c r="I67" s="174">
        <v>40709</v>
      </c>
      <c r="J67" s="166">
        <f>DAYS360(I67,$L$1)</f>
        <v>2859</v>
      </c>
      <c r="K67" s="167">
        <f t="shared" si="17"/>
        <v>95</v>
      </c>
      <c r="L67" s="168">
        <f>IFERROR(VLOOKUP(IF(K67&lt;4,0,TRUNC(K67/4,0)*4),[1]Günverisi!$B$2:$C$31,2,0),"0")</f>
        <v>138</v>
      </c>
      <c r="N67" s="64">
        <v>9</v>
      </c>
      <c r="O67" s="64">
        <v>18</v>
      </c>
      <c r="P67" s="64">
        <v>10</v>
      </c>
      <c r="Q67" s="64">
        <v>19</v>
      </c>
      <c r="R67" s="64">
        <v>0</v>
      </c>
      <c r="S67" s="64">
        <v>18</v>
      </c>
      <c r="T67" s="64">
        <v>21</v>
      </c>
      <c r="U67" s="64"/>
      <c r="V67" s="64"/>
      <c r="W67" s="64">
        <f t="shared" si="18"/>
        <v>21</v>
      </c>
      <c r="X67" s="64"/>
      <c r="Y67" s="64"/>
      <c r="Z67" s="64"/>
      <c r="AA67" s="64">
        <f t="shared" si="23"/>
        <v>0</v>
      </c>
      <c r="AB67" s="64"/>
      <c r="AC67" s="64"/>
      <c r="AD67" s="64"/>
      <c r="AE67" s="64">
        <f t="shared" si="24"/>
        <v>0</v>
      </c>
      <c r="AF67" s="93">
        <f t="shared" si="25"/>
        <v>95</v>
      </c>
      <c r="AG67" s="170">
        <f t="shared" si="19"/>
        <v>43</v>
      </c>
      <c r="AI67" s="93">
        <f t="shared" si="20"/>
        <v>23</v>
      </c>
      <c r="AJ67" s="64">
        <v>8</v>
      </c>
      <c r="AK67" s="64">
        <v>8</v>
      </c>
      <c r="AL67" s="93">
        <f t="shared" si="27"/>
        <v>16</v>
      </c>
      <c r="AM67" s="170">
        <f t="shared" si="22"/>
        <v>7</v>
      </c>
      <c r="AN67" s="171">
        <f>IFERROR(VLOOKUP(IF(K67&lt;4,0,TRUNC(K67/4,0)*4),[1]Günverisi!$B$2:$E$31,4,0),"0")</f>
        <v>23</v>
      </c>
      <c r="AO67" s="172">
        <f t="shared" si="26"/>
        <v>0</v>
      </c>
    </row>
    <row r="68" spans="1:41" s="169" customFormat="1" ht="20.100000000000001" customHeight="1" x14ac:dyDescent="0.25">
      <c r="A68" s="93">
        <f>A85+1</f>
        <v>43</v>
      </c>
      <c r="B68" s="64">
        <v>10262</v>
      </c>
      <c r="C68" s="159" t="s">
        <v>76</v>
      </c>
      <c r="D68" s="160" t="s">
        <v>63</v>
      </c>
      <c r="E68" s="161"/>
      <c r="F68" s="162" t="s">
        <v>64</v>
      </c>
      <c r="G68" s="163">
        <v>24647185906</v>
      </c>
      <c r="H68" s="164" t="s">
        <v>54</v>
      </c>
      <c r="I68" s="165">
        <v>41757</v>
      </c>
      <c r="J68" s="166">
        <f>DAYS360(I68,$L$1)</f>
        <v>1826</v>
      </c>
      <c r="K68" s="167">
        <f t="shared" si="17"/>
        <v>60</v>
      </c>
      <c r="L68" s="168">
        <f>IFERROR(VLOOKUP(IF(K68&lt;4,0,TRUNC(K68/4,0)*4),[1]Günverisi!$B$2:$C$31,2,0),"0")</f>
        <v>90</v>
      </c>
      <c r="N68" s="64">
        <v>0</v>
      </c>
      <c r="O68" s="64">
        <v>0</v>
      </c>
      <c r="P68" s="64">
        <v>0</v>
      </c>
      <c r="Q68" s="64">
        <v>3</v>
      </c>
      <c r="R68" s="64">
        <v>19</v>
      </c>
      <c r="S68" s="64">
        <v>20</v>
      </c>
      <c r="T68" s="64">
        <v>7</v>
      </c>
      <c r="U68" s="64">
        <v>6</v>
      </c>
      <c r="V68" s="64"/>
      <c r="W68" s="64">
        <f t="shared" si="18"/>
        <v>13</v>
      </c>
      <c r="X68" s="64"/>
      <c r="Y68" s="64"/>
      <c r="Z68" s="64"/>
      <c r="AA68" s="64">
        <f t="shared" si="23"/>
        <v>0</v>
      </c>
      <c r="AB68" s="64"/>
      <c r="AC68" s="64"/>
      <c r="AD68" s="64"/>
      <c r="AE68" s="64">
        <f t="shared" si="24"/>
        <v>0</v>
      </c>
      <c r="AF68" s="93">
        <f t="shared" si="25"/>
        <v>55</v>
      </c>
      <c r="AG68" s="170">
        <f t="shared" si="19"/>
        <v>35</v>
      </c>
      <c r="AI68" s="93">
        <f t="shared" si="20"/>
        <v>15</v>
      </c>
      <c r="AJ68" s="64">
        <v>9</v>
      </c>
      <c r="AK68" s="64">
        <v>0</v>
      </c>
      <c r="AL68" s="93">
        <f t="shared" si="27"/>
        <v>9</v>
      </c>
      <c r="AM68" s="170">
        <f t="shared" si="22"/>
        <v>6</v>
      </c>
      <c r="AN68" s="175" t="s">
        <v>77</v>
      </c>
      <c r="AO68" s="172"/>
    </row>
    <row r="69" spans="1:41" s="169" customFormat="1" ht="20.100000000000001" customHeight="1" x14ac:dyDescent="0.25">
      <c r="A69" s="93">
        <f>A33+1</f>
        <v>34</v>
      </c>
      <c r="B69" s="64">
        <v>10259</v>
      </c>
      <c r="C69" s="159" t="s">
        <v>78</v>
      </c>
      <c r="D69" s="160" t="s">
        <v>79</v>
      </c>
      <c r="E69" s="161"/>
      <c r="F69" s="162" t="s">
        <v>80</v>
      </c>
      <c r="G69" s="163">
        <v>18380399270</v>
      </c>
      <c r="H69" s="164" t="s">
        <v>54</v>
      </c>
      <c r="I69" s="165">
        <v>41742</v>
      </c>
      <c r="J69" s="166">
        <f>DAYS360(I69,$L$1)</f>
        <v>1841</v>
      </c>
      <c r="K69" s="167">
        <f t="shared" si="17"/>
        <v>61</v>
      </c>
      <c r="L69" s="168">
        <f>IFERROR(VLOOKUP(IF(K69&lt;4,0,TRUNC(K69/4,0)*4),[1]Günverisi!$B$2:$C$31,2,0),"0")</f>
        <v>90</v>
      </c>
      <c r="N69" s="64">
        <v>0</v>
      </c>
      <c r="O69" s="64">
        <v>0</v>
      </c>
      <c r="P69" s="64">
        <v>0</v>
      </c>
      <c r="Q69" s="64">
        <v>9</v>
      </c>
      <c r="R69" s="64">
        <v>17</v>
      </c>
      <c r="S69" s="64">
        <v>28</v>
      </c>
      <c r="T69" s="64"/>
      <c r="U69" s="64"/>
      <c r="V69" s="64"/>
      <c r="W69" s="64">
        <f t="shared" si="18"/>
        <v>0</v>
      </c>
      <c r="X69" s="64"/>
      <c r="Y69" s="64"/>
      <c r="Z69" s="64"/>
      <c r="AA69" s="64">
        <f t="shared" si="23"/>
        <v>0</v>
      </c>
      <c r="AB69" s="64"/>
      <c r="AC69" s="64"/>
      <c r="AD69" s="64"/>
      <c r="AE69" s="64">
        <f t="shared" si="24"/>
        <v>0</v>
      </c>
      <c r="AF69" s="93">
        <f t="shared" si="25"/>
        <v>54</v>
      </c>
      <c r="AG69" s="170">
        <f t="shared" si="19"/>
        <v>36</v>
      </c>
      <c r="AI69" s="93">
        <f t="shared" si="20"/>
        <v>15</v>
      </c>
      <c r="AJ69" s="64">
        <v>6</v>
      </c>
      <c r="AK69" s="64">
        <v>4</v>
      </c>
      <c r="AL69" s="93">
        <f t="shared" si="27"/>
        <v>10</v>
      </c>
      <c r="AM69" s="170">
        <f t="shared" si="22"/>
        <v>5</v>
      </c>
      <c r="AN69" s="171">
        <f>IFERROR(VLOOKUP(IF(K69&lt;4,0,TRUNC(K69/4,0)*4),[1]Günverisi!$B$2:$E$31,4,0),"0")</f>
        <v>15</v>
      </c>
      <c r="AO69" s="172">
        <f t="shared" ref="AO69:AO90" si="28">AI69-AN69</f>
        <v>0</v>
      </c>
    </row>
    <row r="70" spans="1:41" s="169" customFormat="1" ht="20.100000000000001" customHeight="1" x14ac:dyDescent="0.25">
      <c r="A70" s="93">
        <f>A47+1</f>
        <v>49</v>
      </c>
      <c r="B70" s="64">
        <v>10321</v>
      </c>
      <c r="C70" s="159" t="s">
        <v>81</v>
      </c>
      <c r="D70" s="160" t="s">
        <v>37</v>
      </c>
      <c r="E70" s="161"/>
      <c r="F70" s="162" t="s">
        <v>39</v>
      </c>
      <c r="G70" s="163">
        <v>69916121162</v>
      </c>
      <c r="H70" s="164" t="s">
        <v>54</v>
      </c>
      <c r="I70" s="165">
        <v>42323</v>
      </c>
      <c r="J70" s="166">
        <f>DAYS360(I70,$L$1)</f>
        <v>1269</v>
      </c>
      <c r="K70" s="167">
        <f t="shared" si="17"/>
        <v>42</v>
      </c>
      <c r="L70" s="168">
        <f>IFERROR(VLOOKUP(IF(K70&lt;4,0,TRUNC(K70/4,0)*4),[1]Günverisi!$B$2:$C$31,2,0),"0")</f>
        <v>60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13</v>
      </c>
      <c r="T70" s="64">
        <v>11</v>
      </c>
      <c r="U70" s="64">
        <v>6</v>
      </c>
      <c r="V70" s="64"/>
      <c r="W70" s="64">
        <f t="shared" si="18"/>
        <v>17</v>
      </c>
      <c r="X70" s="64"/>
      <c r="Y70" s="64"/>
      <c r="Z70" s="64"/>
      <c r="AA70" s="64">
        <f t="shared" si="23"/>
        <v>0</v>
      </c>
      <c r="AB70" s="64"/>
      <c r="AC70" s="64"/>
      <c r="AD70" s="64"/>
      <c r="AE70" s="64">
        <f t="shared" si="24"/>
        <v>0</v>
      </c>
      <c r="AF70" s="93">
        <f t="shared" si="25"/>
        <v>30</v>
      </c>
      <c r="AG70" s="170">
        <f t="shared" si="19"/>
        <v>30</v>
      </c>
      <c r="AI70" s="93">
        <f t="shared" si="20"/>
        <v>10</v>
      </c>
      <c r="AJ70" s="64">
        <v>5</v>
      </c>
      <c r="AK70" s="64">
        <v>0</v>
      </c>
      <c r="AL70" s="93">
        <f t="shared" si="27"/>
        <v>5</v>
      </c>
      <c r="AM70" s="170">
        <f t="shared" si="22"/>
        <v>5</v>
      </c>
      <c r="AN70" s="171">
        <f>IFERROR(VLOOKUP(IF(K70&lt;4,0,TRUNC(K70/4,0)*4),[1]Günverisi!$B$2:$E$31,4,0),"0")</f>
        <v>10</v>
      </c>
      <c r="AO70" s="172">
        <f t="shared" si="28"/>
        <v>0</v>
      </c>
    </row>
    <row r="71" spans="1:41" s="169" customFormat="1" ht="20.100000000000001" customHeight="1" x14ac:dyDescent="0.25">
      <c r="A71" s="176" t="e">
        <f>'ANA SAYFA (3)'!A73+1</f>
        <v>#REF!</v>
      </c>
      <c r="B71" s="177">
        <v>10333</v>
      </c>
      <c r="C71" s="178" t="s">
        <v>82</v>
      </c>
      <c r="D71" s="160" t="s">
        <v>56</v>
      </c>
      <c r="E71" s="179" t="s">
        <v>83</v>
      </c>
      <c r="F71" s="180" t="s">
        <v>84</v>
      </c>
      <c r="G71" s="181">
        <v>29021478384</v>
      </c>
      <c r="H71" s="160" t="s">
        <v>40</v>
      </c>
      <c r="I71" s="182">
        <v>42492</v>
      </c>
      <c r="J71" s="183">
        <f>DAYS360(I71,'ANA SAYFA (3)'!$L$1)</f>
        <v>1102</v>
      </c>
      <c r="K71" s="184">
        <f t="shared" si="17"/>
        <v>36</v>
      </c>
      <c r="L71" s="185">
        <f>IFERROR(VLOOKUP(IF(K71&lt;4,0,TRUNC(K71/4,0)*4),[1]Günverisi!$B$2:$C$31,2,0),"0")</f>
        <v>54</v>
      </c>
      <c r="N71" s="66">
        <v>0</v>
      </c>
      <c r="O71" s="64">
        <v>0</v>
      </c>
      <c r="P71" s="64">
        <v>0</v>
      </c>
      <c r="Q71" s="64">
        <v>0</v>
      </c>
      <c r="R71" s="64">
        <v>0</v>
      </c>
      <c r="S71" s="65">
        <v>4</v>
      </c>
      <c r="T71" s="66">
        <v>6</v>
      </c>
      <c r="U71" s="64">
        <v>6</v>
      </c>
      <c r="V71" s="67">
        <v>6</v>
      </c>
      <c r="W71" s="89">
        <f t="shared" si="18"/>
        <v>18</v>
      </c>
      <c r="X71" s="63"/>
      <c r="Y71" s="64"/>
      <c r="Z71" s="64"/>
      <c r="AA71" s="65">
        <f t="shared" si="23"/>
        <v>0</v>
      </c>
      <c r="AB71" s="63"/>
      <c r="AC71" s="64"/>
      <c r="AD71" s="64"/>
      <c r="AE71" s="65">
        <f t="shared" si="24"/>
        <v>0</v>
      </c>
      <c r="AF71" s="90">
        <f t="shared" si="25"/>
        <v>22</v>
      </c>
      <c r="AG71" s="186">
        <f t="shared" si="19"/>
        <v>32</v>
      </c>
      <c r="AI71" s="90">
        <f t="shared" si="20"/>
        <v>9</v>
      </c>
      <c r="AJ71" s="64">
        <v>4</v>
      </c>
      <c r="AK71" s="64">
        <v>0</v>
      </c>
      <c r="AL71" s="93">
        <f t="shared" si="27"/>
        <v>4</v>
      </c>
      <c r="AM71" s="186">
        <f t="shared" si="22"/>
        <v>5</v>
      </c>
      <c r="AN71" s="171">
        <f>IFERROR(VLOOKUP(IF(K71&lt;4,0,TRUNC(K71/4,0)*4),[1]Günverisi!$B$2:$E$31,4,0),"0")</f>
        <v>9</v>
      </c>
      <c r="AO71" s="172">
        <f t="shared" si="28"/>
        <v>0</v>
      </c>
    </row>
    <row r="72" spans="1:41" s="169" customFormat="1" ht="20.100000000000001" customHeight="1" x14ac:dyDescent="0.25">
      <c r="A72" s="176">
        <v>19</v>
      </c>
      <c r="B72" s="177">
        <v>10340</v>
      </c>
      <c r="C72" s="178" t="s">
        <v>85</v>
      </c>
      <c r="D72" s="160" t="s">
        <v>46</v>
      </c>
      <c r="E72" s="179" t="s">
        <v>86</v>
      </c>
      <c r="F72" s="180" t="s">
        <v>87</v>
      </c>
      <c r="G72" s="181">
        <v>24565492940</v>
      </c>
      <c r="H72" s="160" t="s">
        <v>40</v>
      </c>
      <c r="I72" s="182">
        <v>42569</v>
      </c>
      <c r="J72" s="183">
        <f>DAYS360(I72,'ANA SAYFA (3)'!$L$1)</f>
        <v>1026</v>
      </c>
      <c r="K72" s="184">
        <f t="shared" si="17"/>
        <v>34</v>
      </c>
      <c r="L72" s="185">
        <f>IFERROR(VLOOKUP(IF(K72&lt;4,0,TRUNC(K72/4,0)*4),[1]Günverisi!$B$2:$C$31,2,0),"0")</f>
        <v>48</v>
      </c>
      <c r="N72" s="66">
        <v>0</v>
      </c>
      <c r="O72" s="64">
        <v>0</v>
      </c>
      <c r="P72" s="64">
        <v>0</v>
      </c>
      <c r="Q72" s="64">
        <v>0</v>
      </c>
      <c r="R72" s="64">
        <v>0</v>
      </c>
      <c r="S72" s="65">
        <v>5</v>
      </c>
      <c r="T72" s="66">
        <v>5</v>
      </c>
      <c r="U72" s="64">
        <v>6</v>
      </c>
      <c r="V72" s="67"/>
      <c r="W72" s="89">
        <f t="shared" si="18"/>
        <v>11</v>
      </c>
      <c r="X72" s="63"/>
      <c r="Y72" s="64"/>
      <c r="Z72" s="64"/>
      <c r="AA72" s="65">
        <f t="shared" si="23"/>
        <v>0</v>
      </c>
      <c r="AB72" s="63"/>
      <c r="AC72" s="64"/>
      <c r="AD72" s="64"/>
      <c r="AE72" s="65">
        <f t="shared" si="24"/>
        <v>0</v>
      </c>
      <c r="AF72" s="90">
        <f t="shared" si="25"/>
        <v>16</v>
      </c>
      <c r="AG72" s="186">
        <f t="shared" si="19"/>
        <v>32</v>
      </c>
      <c r="AI72" s="90">
        <f t="shared" si="20"/>
        <v>8</v>
      </c>
      <c r="AJ72" s="64">
        <v>3</v>
      </c>
      <c r="AK72" s="64">
        <v>0</v>
      </c>
      <c r="AL72" s="93">
        <f t="shared" si="27"/>
        <v>3</v>
      </c>
      <c r="AM72" s="186">
        <f t="shared" si="22"/>
        <v>5</v>
      </c>
      <c r="AN72" s="171">
        <f>IFERROR(VLOOKUP(IF(K72&lt;4,0,TRUNC(K72/4,0)*4),[1]Günverisi!$B$2:$E$31,4,0),"0")</f>
        <v>8</v>
      </c>
      <c r="AO72" s="172">
        <f t="shared" si="28"/>
        <v>0</v>
      </c>
    </row>
    <row r="73" spans="1:41" s="169" customFormat="1" ht="20.100000000000001" customHeight="1" x14ac:dyDescent="0.25">
      <c r="A73" s="176" t="e">
        <f>'ANA SAYFA (3)'!#REF!+1</f>
        <v>#REF!</v>
      </c>
      <c r="B73" s="177">
        <v>10231</v>
      </c>
      <c r="C73" s="178" t="s">
        <v>88</v>
      </c>
      <c r="D73" s="160" t="s">
        <v>32</v>
      </c>
      <c r="E73" s="179" t="s">
        <v>35</v>
      </c>
      <c r="F73" s="180" t="s">
        <v>36</v>
      </c>
      <c r="G73" s="181">
        <v>37588024142</v>
      </c>
      <c r="H73" s="160" t="s">
        <v>40</v>
      </c>
      <c r="I73" s="182">
        <v>41457</v>
      </c>
      <c r="J73" s="183">
        <f>DAYS360(I73,'ANA SAYFA (3)'!$L$1)</f>
        <v>2122</v>
      </c>
      <c r="K73" s="184">
        <f t="shared" si="17"/>
        <v>70</v>
      </c>
      <c r="L73" s="185">
        <f>IFERROR(VLOOKUP(IF(K73&lt;4,0,TRUNC(K73/4,0)*4),[1]Günverisi!$B$2:$C$31,2,0),"0")</f>
        <v>102</v>
      </c>
      <c r="N73" s="66">
        <v>0</v>
      </c>
      <c r="O73" s="64">
        <v>0</v>
      </c>
      <c r="P73" s="64">
        <v>0</v>
      </c>
      <c r="Q73" s="64">
        <v>15</v>
      </c>
      <c r="R73" s="64">
        <v>6</v>
      </c>
      <c r="S73" s="65">
        <v>18</v>
      </c>
      <c r="T73" s="66">
        <v>5</v>
      </c>
      <c r="U73" s="64">
        <v>8</v>
      </c>
      <c r="V73" s="67">
        <v>8</v>
      </c>
      <c r="W73" s="89">
        <f t="shared" si="18"/>
        <v>21</v>
      </c>
      <c r="X73" s="63"/>
      <c r="Y73" s="64"/>
      <c r="Z73" s="64"/>
      <c r="AA73" s="65">
        <f t="shared" si="23"/>
        <v>0</v>
      </c>
      <c r="AB73" s="63"/>
      <c r="AC73" s="64"/>
      <c r="AD73" s="64"/>
      <c r="AE73" s="65">
        <f t="shared" si="24"/>
        <v>0</v>
      </c>
      <c r="AF73" s="90">
        <f t="shared" si="25"/>
        <v>60</v>
      </c>
      <c r="AG73" s="186">
        <f t="shared" si="19"/>
        <v>42</v>
      </c>
      <c r="AI73" s="90">
        <f t="shared" si="20"/>
        <v>17</v>
      </c>
      <c r="AJ73" s="64">
        <v>9</v>
      </c>
      <c r="AK73" s="64">
        <v>4</v>
      </c>
      <c r="AL73" s="93">
        <f t="shared" si="27"/>
        <v>13</v>
      </c>
      <c r="AM73" s="186">
        <f t="shared" si="22"/>
        <v>4</v>
      </c>
      <c r="AN73" s="171">
        <f>IFERROR(VLOOKUP(IF(K73&lt;4,0,TRUNC(K73/4,0)*4),[1]Günverisi!$B$2:$E$31,4,0),"0")</f>
        <v>17</v>
      </c>
      <c r="AO73" s="172">
        <f t="shared" si="28"/>
        <v>0</v>
      </c>
    </row>
    <row r="74" spans="1:41" s="169" customFormat="1" ht="20.100000000000001" customHeight="1" x14ac:dyDescent="0.25">
      <c r="A74" s="176">
        <f>'ANA SAYFA (3)'!A106+1</f>
        <v>1</v>
      </c>
      <c r="B74" s="177">
        <v>10293</v>
      </c>
      <c r="C74" s="178" t="s">
        <v>89</v>
      </c>
      <c r="D74" s="160" t="s">
        <v>90</v>
      </c>
      <c r="E74" s="179" t="s">
        <v>38</v>
      </c>
      <c r="F74" s="180" t="s">
        <v>58</v>
      </c>
      <c r="G74" s="181">
        <v>37192878094</v>
      </c>
      <c r="H74" s="160" t="s">
        <v>43</v>
      </c>
      <c r="I74" s="182">
        <v>42036</v>
      </c>
      <c r="J74" s="183">
        <f>DAYS360(I74,'ANA SAYFA (3)'!$L$1)</f>
        <v>1553</v>
      </c>
      <c r="K74" s="184">
        <f t="shared" si="17"/>
        <v>51</v>
      </c>
      <c r="L74" s="185">
        <f>IFERROR(VLOOKUP(IF(K74&lt;4,0,TRUNC(K74/4,0)*4),[1]Günverisi!$B$2:$C$31,2,0),"0")</f>
        <v>72</v>
      </c>
      <c r="N74" s="66">
        <v>0</v>
      </c>
      <c r="O74" s="64">
        <v>0</v>
      </c>
      <c r="P74" s="64">
        <v>0</v>
      </c>
      <c r="Q74" s="64">
        <v>0</v>
      </c>
      <c r="R74" s="64">
        <v>13</v>
      </c>
      <c r="S74" s="65">
        <v>20</v>
      </c>
      <c r="T74" s="66">
        <v>13</v>
      </c>
      <c r="U74" s="64"/>
      <c r="V74" s="67"/>
      <c r="W74" s="89">
        <f t="shared" si="18"/>
        <v>13</v>
      </c>
      <c r="X74" s="63"/>
      <c r="Y74" s="64"/>
      <c r="Z74" s="64"/>
      <c r="AA74" s="65">
        <f t="shared" si="23"/>
        <v>0</v>
      </c>
      <c r="AB74" s="63"/>
      <c r="AC74" s="64"/>
      <c r="AD74" s="64"/>
      <c r="AE74" s="65">
        <f t="shared" si="24"/>
        <v>0</v>
      </c>
      <c r="AF74" s="90">
        <f t="shared" si="25"/>
        <v>46</v>
      </c>
      <c r="AG74" s="186">
        <f t="shared" si="19"/>
        <v>26</v>
      </c>
      <c r="AI74" s="90">
        <f t="shared" si="20"/>
        <v>12</v>
      </c>
      <c r="AJ74" s="64">
        <v>5</v>
      </c>
      <c r="AK74" s="64">
        <v>2</v>
      </c>
      <c r="AL74" s="93">
        <f t="shared" si="27"/>
        <v>7</v>
      </c>
      <c r="AM74" s="186">
        <f t="shared" si="22"/>
        <v>5</v>
      </c>
      <c r="AN74" s="171">
        <f>IFERROR(VLOOKUP(IF(K74&lt;4,0,TRUNC(K74/4,0)*4),[1]Günverisi!$B$2:$E$31,4,0),"0")</f>
        <v>12</v>
      </c>
      <c r="AO74" s="172">
        <f t="shared" si="28"/>
        <v>0</v>
      </c>
    </row>
    <row r="75" spans="1:41" s="62" customFormat="1" ht="20.100000000000001" customHeight="1" x14ac:dyDescent="0.25">
      <c r="A75" s="75">
        <f>A88+1</f>
        <v>3</v>
      </c>
      <c r="B75" s="76">
        <v>10141</v>
      </c>
      <c r="C75" s="77" t="s">
        <v>91</v>
      </c>
      <c r="D75" s="78" t="s">
        <v>48</v>
      </c>
      <c r="E75" s="79" t="s">
        <v>38</v>
      </c>
      <c r="F75" s="80" t="s">
        <v>92</v>
      </c>
      <c r="G75" s="81">
        <v>17329112062</v>
      </c>
      <c r="H75" s="78" t="s">
        <v>34</v>
      </c>
      <c r="I75" s="82">
        <v>40931</v>
      </c>
      <c r="J75" s="83">
        <f t="shared" ref="J75:J90" si="29">DAYS360(I75,$L$1)</f>
        <v>2641</v>
      </c>
      <c r="K75" s="84">
        <f t="shared" si="17"/>
        <v>88</v>
      </c>
      <c r="L75" s="187">
        <f>IFERROR(VLOOKUP(IF(K75&lt;4,0,TRUNC(K75/4,0)*4),[1]Günverisi!$B$2:$C$31,2,0),"0")</f>
        <v>132</v>
      </c>
      <c r="N75" s="86">
        <v>0</v>
      </c>
      <c r="O75" s="87">
        <v>12</v>
      </c>
      <c r="P75" s="87">
        <v>18</v>
      </c>
      <c r="Q75" s="87">
        <v>23</v>
      </c>
      <c r="R75" s="87">
        <v>6</v>
      </c>
      <c r="S75" s="88">
        <v>26</v>
      </c>
      <c r="T75" s="66">
        <v>5</v>
      </c>
      <c r="U75" s="64">
        <v>7</v>
      </c>
      <c r="V75" s="67">
        <v>12</v>
      </c>
      <c r="W75" s="89">
        <f t="shared" si="18"/>
        <v>24</v>
      </c>
      <c r="X75" s="63"/>
      <c r="Y75" s="64"/>
      <c r="Z75" s="64"/>
      <c r="AA75" s="65">
        <f t="shared" si="23"/>
        <v>0</v>
      </c>
      <c r="AB75" s="63"/>
      <c r="AC75" s="64"/>
      <c r="AD75" s="64"/>
      <c r="AE75" s="65">
        <f t="shared" si="24"/>
        <v>0</v>
      </c>
      <c r="AF75" s="90">
        <f t="shared" si="25"/>
        <v>109</v>
      </c>
      <c r="AG75" s="91">
        <f t="shared" si="19"/>
        <v>23</v>
      </c>
      <c r="AI75" s="92">
        <f t="shared" si="20"/>
        <v>22</v>
      </c>
      <c r="AJ75" s="64">
        <v>12</v>
      </c>
      <c r="AK75" s="64">
        <v>6</v>
      </c>
      <c r="AL75" s="93">
        <f t="shared" si="27"/>
        <v>18</v>
      </c>
      <c r="AM75" s="91">
        <f t="shared" si="22"/>
        <v>4</v>
      </c>
      <c r="AN75" s="73">
        <f>IFERROR(VLOOKUP(IF(K75&lt;4,0,TRUNC(K75/4,0)*4),[1]Günverisi!$B$2:$E$31,4,0),"0")</f>
        <v>22</v>
      </c>
      <c r="AO75" s="74">
        <f t="shared" si="28"/>
        <v>0</v>
      </c>
    </row>
    <row r="76" spans="1:41" s="62" customFormat="1" ht="20.100000000000001" customHeight="1" x14ac:dyDescent="0.25">
      <c r="A76" s="75">
        <f>[2]MISIR!A7+1</f>
        <v>20</v>
      </c>
      <c r="B76" s="76">
        <v>10122</v>
      </c>
      <c r="C76" s="77" t="s">
        <v>93</v>
      </c>
      <c r="D76" s="78" t="s">
        <v>32</v>
      </c>
      <c r="E76" s="79" t="s">
        <v>38</v>
      </c>
      <c r="F76" s="80" t="s">
        <v>94</v>
      </c>
      <c r="G76" s="81">
        <v>41584468718</v>
      </c>
      <c r="H76" s="78" t="s">
        <v>34</v>
      </c>
      <c r="I76" s="82">
        <v>40817</v>
      </c>
      <c r="J76" s="83">
        <f t="shared" si="29"/>
        <v>2753</v>
      </c>
      <c r="K76" s="84">
        <f t="shared" si="17"/>
        <v>91</v>
      </c>
      <c r="L76" s="187">
        <f>IFERROR(VLOOKUP(IF(K76&lt;4,0,TRUNC(K76/4,0)*4),[1]Günverisi!$B$2:$C$31,2,0),"0")</f>
        <v>132</v>
      </c>
      <c r="N76" s="86">
        <v>0</v>
      </c>
      <c r="O76" s="87">
        <v>21</v>
      </c>
      <c r="P76" s="87">
        <v>17</v>
      </c>
      <c r="Q76" s="87">
        <v>17</v>
      </c>
      <c r="R76" s="87">
        <v>16</v>
      </c>
      <c r="S76" s="88">
        <v>18</v>
      </c>
      <c r="T76" s="66">
        <v>5</v>
      </c>
      <c r="U76" s="64">
        <v>4</v>
      </c>
      <c r="V76" s="67"/>
      <c r="W76" s="89">
        <f t="shared" si="18"/>
        <v>9</v>
      </c>
      <c r="X76" s="63"/>
      <c r="Y76" s="64"/>
      <c r="Z76" s="64"/>
      <c r="AA76" s="65">
        <f t="shared" si="23"/>
        <v>0</v>
      </c>
      <c r="AB76" s="63"/>
      <c r="AC76" s="64"/>
      <c r="AD76" s="64"/>
      <c r="AE76" s="65">
        <f t="shared" si="24"/>
        <v>0</v>
      </c>
      <c r="AF76" s="90">
        <f t="shared" si="25"/>
        <v>98</v>
      </c>
      <c r="AG76" s="91">
        <f t="shared" si="19"/>
        <v>34</v>
      </c>
      <c r="AI76" s="92">
        <f t="shared" si="20"/>
        <v>22</v>
      </c>
      <c r="AJ76" s="64">
        <v>17</v>
      </c>
      <c r="AK76" s="64">
        <v>0</v>
      </c>
      <c r="AL76" s="93">
        <f t="shared" si="27"/>
        <v>17</v>
      </c>
      <c r="AM76" s="91">
        <f t="shared" si="22"/>
        <v>5</v>
      </c>
      <c r="AN76" s="73">
        <f>IFERROR(VLOOKUP(IF(K76&lt;4,0,TRUNC(K76/4,0)*4),[1]Günverisi!$B$2:$E$31,4,0),"0")</f>
        <v>22</v>
      </c>
      <c r="AO76" s="74">
        <f t="shared" si="28"/>
        <v>0</v>
      </c>
    </row>
    <row r="77" spans="1:41" s="62" customFormat="1" ht="20.100000000000001" customHeight="1" x14ac:dyDescent="0.25">
      <c r="A77" s="75">
        <f>A28+1</f>
        <v>29</v>
      </c>
      <c r="B77" s="76">
        <v>10087</v>
      </c>
      <c r="C77" s="77" t="s">
        <v>95</v>
      </c>
      <c r="D77" s="78" t="s">
        <v>32</v>
      </c>
      <c r="E77" s="79" t="s">
        <v>38</v>
      </c>
      <c r="F77" s="95" t="s">
        <v>41</v>
      </c>
      <c r="G77" s="81">
        <v>15136230146</v>
      </c>
      <c r="H77" s="78" t="s">
        <v>34</v>
      </c>
      <c r="I77" s="82">
        <v>40765</v>
      </c>
      <c r="J77" s="83">
        <f t="shared" si="29"/>
        <v>2804</v>
      </c>
      <c r="K77" s="84">
        <f t="shared" si="17"/>
        <v>93</v>
      </c>
      <c r="L77" s="187">
        <f>IFERROR(VLOOKUP(IF(K77&lt;4,0,TRUNC(K77/4,0)*4),[1]Günverisi!$B$2:$C$31,2,0),"0")</f>
        <v>138</v>
      </c>
      <c r="N77" s="86">
        <v>9</v>
      </c>
      <c r="O77" s="87">
        <v>15</v>
      </c>
      <c r="P77" s="87">
        <v>8</v>
      </c>
      <c r="Q77" s="87">
        <v>19</v>
      </c>
      <c r="R77" s="87">
        <v>20</v>
      </c>
      <c r="S77" s="88">
        <v>20</v>
      </c>
      <c r="T77" s="66">
        <v>5</v>
      </c>
      <c r="U77" s="64">
        <v>7</v>
      </c>
      <c r="V77" s="67">
        <v>4</v>
      </c>
      <c r="W77" s="89">
        <f t="shared" si="18"/>
        <v>16</v>
      </c>
      <c r="X77" s="63"/>
      <c r="Y77" s="64"/>
      <c r="Z77" s="64"/>
      <c r="AA77" s="65">
        <f t="shared" si="23"/>
        <v>0</v>
      </c>
      <c r="AB77" s="63"/>
      <c r="AC77" s="64"/>
      <c r="AD77" s="64"/>
      <c r="AE77" s="65">
        <f t="shared" si="24"/>
        <v>0</v>
      </c>
      <c r="AF77" s="90">
        <f t="shared" si="25"/>
        <v>107</v>
      </c>
      <c r="AG77" s="91">
        <f t="shared" si="19"/>
        <v>31</v>
      </c>
      <c r="AI77" s="92">
        <f t="shared" si="20"/>
        <v>23</v>
      </c>
      <c r="AJ77" s="64">
        <v>17</v>
      </c>
      <c r="AK77" s="64">
        <v>1</v>
      </c>
      <c r="AL77" s="93">
        <f t="shared" si="27"/>
        <v>18</v>
      </c>
      <c r="AM77" s="91">
        <f t="shared" si="22"/>
        <v>5</v>
      </c>
      <c r="AN77" s="73">
        <f>IFERROR(VLOOKUP(IF(K77&lt;4,0,TRUNC(K77/4,0)*4),[1]Günverisi!$B$2:$E$31,4,0),"0")</f>
        <v>23</v>
      </c>
      <c r="AO77" s="74">
        <f t="shared" si="28"/>
        <v>0</v>
      </c>
    </row>
    <row r="78" spans="1:41" s="62" customFormat="1" ht="20.100000000000001" customHeight="1" x14ac:dyDescent="0.25">
      <c r="A78" s="75">
        <f>A9+1</f>
        <v>8</v>
      </c>
      <c r="B78" s="76">
        <v>10014</v>
      </c>
      <c r="C78" s="77" t="s">
        <v>96</v>
      </c>
      <c r="D78" s="78" t="s">
        <v>52</v>
      </c>
      <c r="E78" s="79" t="s">
        <v>35</v>
      </c>
      <c r="F78" s="80" t="s">
        <v>53</v>
      </c>
      <c r="G78" s="81">
        <v>23095020944</v>
      </c>
      <c r="H78" s="78" t="s">
        <v>34</v>
      </c>
      <c r="I78" s="82">
        <v>40575</v>
      </c>
      <c r="J78" s="83">
        <f t="shared" si="29"/>
        <v>2993</v>
      </c>
      <c r="K78" s="84">
        <f t="shared" si="17"/>
        <v>99</v>
      </c>
      <c r="L78" s="187">
        <f>IFERROR(VLOOKUP(IF(K78&lt;4,0,TRUNC(K78/4,0)*4),[1]Günverisi!$B$2:$C$31,2,0),"0")</f>
        <v>144</v>
      </c>
      <c r="N78" s="86">
        <v>15</v>
      </c>
      <c r="O78" s="87">
        <v>14</v>
      </c>
      <c r="P78" s="87">
        <v>7</v>
      </c>
      <c r="Q78" s="87">
        <v>23</v>
      </c>
      <c r="R78" s="87">
        <v>12</v>
      </c>
      <c r="S78" s="88">
        <v>21</v>
      </c>
      <c r="T78" s="66">
        <v>6</v>
      </c>
      <c r="U78" s="64">
        <v>6</v>
      </c>
      <c r="V78" s="67">
        <v>7</v>
      </c>
      <c r="W78" s="89">
        <f t="shared" si="18"/>
        <v>19</v>
      </c>
      <c r="X78" s="63"/>
      <c r="Y78" s="64"/>
      <c r="Z78" s="64"/>
      <c r="AA78" s="65">
        <f t="shared" si="23"/>
        <v>0</v>
      </c>
      <c r="AB78" s="63"/>
      <c r="AC78" s="64"/>
      <c r="AD78" s="64"/>
      <c r="AE78" s="65">
        <f t="shared" si="24"/>
        <v>0</v>
      </c>
      <c r="AF78" s="90">
        <f t="shared" si="25"/>
        <v>111</v>
      </c>
      <c r="AG78" s="91">
        <f t="shared" si="19"/>
        <v>33</v>
      </c>
      <c r="AI78" s="92">
        <v>20</v>
      </c>
      <c r="AJ78" s="188">
        <v>18</v>
      </c>
      <c r="AK78" s="188">
        <v>2</v>
      </c>
      <c r="AL78" s="93">
        <f t="shared" si="27"/>
        <v>20</v>
      </c>
      <c r="AM78" s="91">
        <f t="shared" si="22"/>
        <v>0</v>
      </c>
      <c r="AN78" s="73">
        <f>IFERROR(VLOOKUP(IF(K78&lt;4,0,TRUNC(K78/4,0)*4),[1]Günverisi!$B$2:$E$31,4,0),"0")</f>
        <v>24</v>
      </c>
      <c r="AO78" s="74">
        <f t="shared" si="28"/>
        <v>-4</v>
      </c>
    </row>
    <row r="79" spans="1:41" s="62" customFormat="1" ht="20.100000000000001" customHeight="1" x14ac:dyDescent="0.25">
      <c r="A79" s="75">
        <f>A76+1</f>
        <v>21</v>
      </c>
      <c r="B79" s="76">
        <v>10070</v>
      </c>
      <c r="C79" s="77" t="s">
        <v>97</v>
      </c>
      <c r="D79" s="78" t="s">
        <v>32</v>
      </c>
      <c r="E79" s="79" t="s">
        <v>38</v>
      </c>
      <c r="F79" s="80" t="s">
        <v>41</v>
      </c>
      <c r="G79" s="81">
        <v>54889025180</v>
      </c>
      <c r="H79" s="78" t="s">
        <v>34</v>
      </c>
      <c r="I79" s="82">
        <v>40725</v>
      </c>
      <c r="J79" s="83">
        <f t="shared" si="29"/>
        <v>2843</v>
      </c>
      <c r="K79" s="84">
        <f t="shared" si="17"/>
        <v>94</v>
      </c>
      <c r="L79" s="187">
        <f>IFERROR(VLOOKUP(IF(K79&lt;4,0,TRUNC(K79/4,0)*4),[1]Günverisi!$B$2:$C$31,2,0),"0")</f>
        <v>138</v>
      </c>
      <c r="N79" s="86">
        <v>9</v>
      </c>
      <c r="O79" s="87">
        <v>15</v>
      </c>
      <c r="P79" s="87">
        <v>16</v>
      </c>
      <c r="Q79" s="87">
        <v>17</v>
      </c>
      <c r="R79" s="87">
        <v>14</v>
      </c>
      <c r="S79" s="88">
        <v>16</v>
      </c>
      <c r="T79" s="66">
        <v>6</v>
      </c>
      <c r="U79" s="64">
        <v>10</v>
      </c>
      <c r="V79" s="67"/>
      <c r="W79" s="89">
        <f t="shared" si="18"/>
        <v>16</v>
      </c>
      <c r="X79" s="63">
        <v>6</v>
      </c>
      <c r="Y79" s="64"/>
      <c r="Z79" s="64"/>
      <c r="AA79" s="65">
        <f t="shared" si="23"/>
        <v>6</v>
      </c>
      <c r="AB79" s="63">
        <v>6</v>
      </c>
      <c r="AC79" s="64"/>
      <c r="AD79" s="64"/>
      <c r="AE79" s="65">
        <f t="shared" si="24"/>
        <v>6</v>
      </c>
      <c r="AF79" s="90">
        <f t="shared" si="25"/>
        <v>109</v>
      </c>
      <c r="AG79" s="91">
        <f t="shared" si="19"/>
        <v>29</v>
      </c>
      <c r="AI79" s="92">
        <f t="shared" ref="AI79:AI92" si="30">L79/6</f>
        <v>23</v>
      </c>
      <c r="AJ79" s="64">
        <v>16</v>
      </c>
      <c r="AK79" s="64">
        <v>3</v>
      </c>
      <c r="AL79" s="93">
        <f t="shared" si="27"/>
        <v>19</v>
      </c>
      <c r="AM79" s="91">
        <f t="shared" si="22"/>
        <v>4</v>
      </c>
      <c r="AN79" s="73">
        <f>IFERROR(VLOOKUP(IF(K79&lt;4,0,TRUNC(K79/4,0)*4),[1]Günverisi!$B$2:$E$31,4,0),"0")</f>
        <v>23</v>
      </c>
      <c r="AO79" s="74">
        <f t="shared" si="28"/>
        <v>0</v>
      </c>
    </row>
    <row r="80" spans="1:41" s="62" customFormat="1" ht="20.100000000000001" customHeight="1" x14ac:dyDescent="0.25">
      <c r="A80" s="75">
        <f>A91+1</f>
        <v>17</v>
      </c>
      <c r="B80" s="76">
        <v>10228</v>
      </c>
      <c r="C80" s="77" t="s">
        <v>98</v>
      </c>
      <c r="D80" s="78" t="s">
        <v>45</v>
      </c>
      <c r="E80" s="79" t="s">
        <v>35</v>
      </c>
      <c r="F80" s="80" t="s">
        <v>99</v>
      </c>
      <c r="G80" s="81">
        <v>27449272232</v>
      </c>
      <c r="H80" s="78" t="s">
        <v>40</v>
      </c>
      <c r="I80" s="82">
        <v>41437</v>
      </c>
      <c r="J80" s="83">
        <f t="shared" si="29"/>
        <v>2142</v>
      </c>
      <c r="K80" s="84">
        <f t="shared" si="17"/>
        <v>71</v>
      </c>
      <c r="L80" s="187">
        <f>IFERROR(VLOOKUP(IF(K80&lt;4,0,TRUNC(K80/4,0)*4),[1]Günverisi!$B$2:$C$31,2,0),"0")</f>
        <v>102</v>
      </c>
      <c r="N80" s="86">
        <v>0</v>
      </c>
      <c r="O80" s="87">
        <v>0</v>
      </c>
      <c r="P80" s="87">
        <v>11</v>
      </c>
      <c r="Q80" s="87">
        <v>17</v>
      </c>
      <c r="R80" s="87">
        <v>14</v>
      </c>
      <c r="S80" s="88">
        <v>12</v>
      </c>
      <c r="T80" s="66">
        <v>6</v>
      </c>
      <c r="U80" s="64">
        <v>7</v>
      </c>
      <c r="V80" s="67"/>
      <c r="W80" s="89">
        <f t="shared" si="18"/>
        <v>13</v>
      </c>
      <c r="X80" s="63">
        <v>6</v>
      </c>
      <c r="Y80" s="64"/>
      <c r="Z80" s="64"/>
      <c r="AA80" s="65">
        <f t="shared" si="23"/>
        <v>6</v>
      </c>
      <c r="AB80" s="63">
        <v>6</v>
      </c>
      <c r="AC80" s="64"/>
      <c r="AD80" s="64"/>
      <c r="AE80" s="65">
        <f t="shared" si="24"/>
        <v>6</v>
      </c>
      <c r="AF80" s="90">
        <f t="shared" si="25"/>
        <v>73</v>
      </c>
      <c r="AG80" s="91">
        <f t="shared" si="19"/>
        <v>29</v>
      </c>
      <c r="AI80" s="92">
        <f t="shared" si="30"/>
        <v>17</v>
      </c>
      <c r="AJ80" s="64">
        <v>11</v>
      </c>
      <c r="AK80" s="64">
        <v>3</v>
      </c>
      <c r="AL80" s="93">
        <f t="shared" si="27"/>
        <v>14</v>
      </c>
      <c r="AM80" s="91">
        <f t="shared" si="22"/>
        <v>3</v>
      </c>
      <c r="AN80" s="73">
        <f>IFERROR(VLOOKUP(IF(K80&lt;4,0,TRUNC(K80/4,0)*4),[1]Günverisi!$B$2:$E$31,4,0),"0")</f>
        <v>17</v>
      </c>
      <c r="AO80" s="74">
        <f t="shared" si="28"/>
        <v>0</v>
      </c>
    </row>
    <row r="81" spans="1:41" s="62" customFormat="1" ht="20.100000000000001" customHeight="1" x14ac:dyDescent="0.25">
      <c r="A81" s="75">
        <f>A26+1</f>
        <v>26</v>
      </c>
      <c r="B81" s="76">
        <v>10322</v>
      </c>
      <c r="C81" s="77" t="s">
        <v>100</v>
      </c>
      <c r="D81" s="78" t="s">
        <v>32</v>
      </c>
      <c r="E81" s="79" t="s">
        <v>38</v>
      </c>
      <c r="F81" s="80" t="s">
        <v>94</v>
      </c>
      <c r="G81" s="81">
        <v>22898090390</v>
      </c>
      <c r="H81" s="78" t="s">
        <v>34</v>
      </c>
      <c r="I81" s="82">
        <v>40817</v>
      </c>
      <c r="J81" s="83">
        <f t="shared" si="29"/>
        <v>2753</v>
      </c>
      <c r="K81" s="84">
        <f t="shared" si="17"/>
        <v>91</v>
      </c>
      <c r="L81" s="187">
        <f>IFERROR(VLOOKUP(IF(K81&lt;4,0,TRUNC(K81/4,0)*4),[1]Günverisi!$B$2:$C$31,2,0),"0")</f>
        <v>132</v>
      </c>
      <c r="N81" s="86">
        <v>0</v>
      </c>
      <c r="O81" s="87">
        <v>11</v>
      </c>
      <c r="P81" s="87">
        <v>26</v>
      </c>
      <c r="Q81" s="87">
        <v>21</v>
      </c>
      <c r="R81" s="87">
        <v>13</v>
      </c>
      <c r="S81" s="88">
        <v>23</v>
      </c>
      <c r="T81" s="66">
        <v>5</v>
      </c>
      <c r="U81" s="64">
        <v>4</v>
      </c>
      <c r="V81" s="67"/>
      <c r="W81" s="89">
        <f t="shared" si="18"/>
        <v>9</v>
      </c>
      <c r="X81" s="63">
        <v>6</v>
      </c>
      <c r="Y81" s="64"/>
      <c r="Z81" s="64"/>
      <c r="AA81" s="65">
        <f t="shared" si="23"/>
        <v>6</v>
      </c>
      <c r="AB81" s="63">
        <v>6</v>
      </c>
      <c r="AC81" s="64"/>
      <c r="AD81" s="64"/>
      <c r="AE81" s="65">
        <f t="shared" si="24"/>
        <v>6</v>
      </c>
      <c r="AF81" s="90">
        <f t="shared" si="25"/>
        <v>109</v>
      </c>
      <c r="AG81" s="91">
        <f t="shared" si="19"/>
        <v>23</v>
      </c>
      <c r="AI81" s="92">
        <f t="shared" si="30"/>
        <v>22</v>
      </c>
      <c r="AJ81" s="64">
        <v>18</v>
      </c>
      <c r="AK81" s="64">
        <v>1</v>
      </c>
      <c r="AL81" s="93">
        <f t="shared" si="27"/>
        <v>19</v>
      </c>
      <c r="AM81" s="91">
        <f t="shared" si="22"/>
        <v>3</v>
      </c>
      <c r="AN81" s="73">
        <f>IFERROR(VLOOKUP(IF(K81&lt;4,0,TRUNC(K81/4,0)*4),[1]Günverisi!$B$2:$E$31,4,0),"0")</f>
        <v>22</v>
      </c>
      <c r="AO81" s="74">
        <f t="shared" si="28"/>
        <v>0</v>
      </c>
    </row>
    <row r="82" spans="1:41" s="62" customFormat="1" ht="20.100000000000001" customHeight="1" x14ac:dyDescent="0.25">
      <c r="A82" s="75">
        <f>A90+1</f>
        <v>37</v>
      </c>
      <c r="B82" s="76">
        <v>10242</v>
      </c>
      <c r="C82" s="77" t="s">
        <v>101</v>
      </c>
      <c r="D82" s="78" t="s">
        <v>32</v>
      </c>
      <c r="E82" s="79" t="s">
        <v>50</v>
      </c>
      <c r="F82" s="95" t="s">
        <v>102</v>
      </c>
      <c r="G82" s="81">
        <v>29071313758</v>
      </c>
      <c r="H82" s="78" t="s">
        <v>40</v>
      </c>
      <c r="I82" s="82">
        <v>41642</v>
      </c>
      <c r="J82" s="83">
        <f t="shared" si="29"/>
        <v>1941</v>
      </c>
      <c r="K82" s="84">
        <f t="shared" si="17"/>
        <v>64</v>
      </c>
      <c r="L82" s="187">
        <f>IFERROR(VLOOKUP(IF(K82&lt;4,0,TRUNC(K82/4,0)*4),[1]Günverisi!$B$2:$C$31,2,0),"0")</f>
        <v>96</v>
      </c>
      <c r="N82" s="86">
        <v>0</v>
      </c>
      <c r="O82" s="87">
        <v>0</v>
      </c>
      <c r="P82" s="87">
        <v>0</v>
      </c>
      <c r="Q82" s="87">
        <v>23</v>
      </c>
      <c r="R82" s="87">
        <v>12</v>
      </c>
      <c r="S82" s="88">
        <v>16</v>
      </c>
      <c r="T82" s="66">
        <v>6</v>
      </c>
      <c r="U82" s="64">
        <v>9</v>
      </c>
      <c r="V82" s="67">
        <v>1</v>
      </c>
      <c r="W82" s="89">
        <f t="shared" si="18"/>
        <v>16</v>
      </c>
      <c r="X82" s="63"/>
      <c r="Y82" s="64"/>
      <c r="Z82" s="64"/>
      <c r="AA82" s="65">
        <f t="shared" si="23"/>
        <v>0</v>
      </c>
      <c r="AB82" s="63"/>
      <c r="AC82" s="64"/>
      <c r="AD82" s="64"/>
      <c r="AE82" s="65">
        <f t="shared" si="24"/>
        <v>0</v>
      </c>
      <c r="AF82" s="90">
        <f t="shared" si="25"/>
        <v>67</v>
      </c>
      <c r="AG82" s="91">
        <f t="shared" si="19"/>
        <v>29</v>
      </c>
      <c r="AI82" s="92">
        <f t="shared" si="30"/>
        <v>16</v>
      </c>
      <c r="AJ82" s="64">
        <v>10</v>
      </c>
      <c r="AK82" s="64">
        <v>1</v>
      </c>
      <c r="AL82" s="93">
        <f t="shared" si="27"/>
        <v>11</v>
      </c>
      <c r="AM82" s="91">
        <f t="shared" si="22"/>
        <v>5</v>
      </c>
      <c r="AN82" s="73">
        <f>IFERROR(VLOOKUP(IF(K82&lt;4,0,TRUNC(K82/4,0)*4),[1]Günverisi!$B$2:$E$31,4,0),"0")</f>
        <v>16</v>
      </c>
      <c r="AO82" s="74">
        <f t="shared" si="28"/>
        <v>0</v>
      </c>
    </row>
    <row r="83" spans="1:41" s="62" customFormat="1" ht="20.100000000000001" customHeight="1" x14ac:dyDescent="0.25">
      <c r="A83" s="75">
        <f>A38+1</f>
        <v>40</v>
      </c>
      <c r="B83" s="76">
        <v>10090</v>
      </c>
      <c r="C83" s="77" t="s">
        <v>103</v>
      </c>
      <c r="D83" s="78" t="s">
        <v>48</v>
      </c>
      <c r="E83" s="79" t="s">
        <v>38</v>
      </c>
      <c r="F83" s="80" t="s">
        <v>104</v>
      </c>
      <c r="G83" s="81">
        <v>48217099066</v>
      </c>
      <c r="H83" s="78" t="s">
        <v>34</v>
      </c>
      <c r="I83" s="82">
        <v>40756</v>
      </c>
      <c r="J83" s="83">
        <f t="shared" si="29"/>
        <v>2813</v>
      </c>
      <c r="K83" s="84">
        <f t="shared" si="17"/>
        <v>93</v>
      </c>
      <c r="L83" s="187">
        <f>IFERROR(VLOOKUP(IF(K83&lt;4,0,TRUNC(K83/4,0)*4),[1]Günverisi!$B$2:$C$31,2,0),"0")</f>
        <v>138</v>
      </c>
      <c r="N83" s="86">
        <v>9</v>
      </c>
      <c r="O83" s="87">
        <v>9</v>
      </c>
      <c r="P83" s="87">
        <v>13</v>
      </c>
      <c r="Q83" s="87">
        <v>20</v>
      </c>
      <c r="R83" s="87">
        <v>14</v>
      </c>
      <c r="S83" s="88">
        <v>19</v>
      </c>
      <c r="T83" s="66">
        <v>12</v>
      </c>
      <c r="U83" s="64"/>
      <c r="V83" s="67"/>
      <c r="W83" s="89">
        <f t="shared" si="18"/>
        <v>12</v>
      </c>
      <c r="X83" s="63"/>
      <c r="Y83" s="64"/>
      <c r="Z83" s="64"/>
      <c r="AA83" s="65">
        <f t="shared" si="23"/>
        <v>0</v>
      </c>
      <c r="AB83" s="63"/>
      <c r="AC83" s="64"/>
      <c r="AD83" s="64"/>
      <c r="AE83" s="65">
        <f t="shared" si="24"/>
        <v>0</v>
      </c>
      <c r="AF83" s="90">
        <f t="shared" si="25"/>
        <v>96</v>
      </c>
      <c r="AG83" s="91">
        <f t="shared" si="19"/>
        <v>42</v>
      </c>
      <c r="AI83" s="92">
        <f t="shared" si="30"/>
        <v>23</v>
      </c>
      <c r="AJ83" s="64">
        <v>7</v>
      </c>
      <c r="AK83" s="64">
        <v>11</v>
      </c>
      <c r="AL83" s="93">
        <f t="shared" si="27"/>
        <v>18</v>
      </c>
      <c r="AM83" s="91">
        <f t="shared" si="22"/>
        <v>5</v>
      </c>
      <c r="AN83" s="73">
        <f>IFERROR(VLOOKUP(IF(K83&lt;4,0,TRUNC(K83/4,0)*4),[1]Günverisi!$B$2:$E$31,4,0),"0")</f>
        <v>23</v>
      </c>
      <c r="AO83" s="74">
        <f t="shared" si="28"/>
        <v>0</v>
      </c>
    </row>
    <row r="84" spans="1:41" s="62" customFormat="1" ht="20.100000000000001" customHeight="1" x14ac:dyDescent="0.25">
      <c r="A84" s="75">
        <f>A50+1</f>
        <v>52</v>
      </c>
      <c r="B84" s="76">
        <v>10075</v>
      </c>
      <c r="C84" s="77" t="s">
        <v>105</v>
      </c>
      <c r="D84" s="78" t="s">
        <v>32</v>
      </c>
      <c r="E84" s="79" t="s">
        <v>33</v>
      </c>
      <c r="F84" s="80" t="s">
        <v>106</v>
      </c>
      <c r="G84" s="81">
        <v>18532146370</v>
      </c>
      <c r="H84" s="78" t="s">
        <v>34</v>
      </c>
      <c r="I84" s="82">
        <v>40725</v>
      </c>
      <c r="J84" s="83">
        <f t="shared" si="29"/>
        <v>2843</v>
      </c>
      <c r="K84" s="84">
        <f t="shared" si="17"/>
        <v>94</v>
      </c>
      <c r="L84" s="187">
        <f>IFERROR(VLOOKUP(IF(K84&lt;4,0,TRUNC(K84/4,0)*4),[1]Günverisi!$B$2:$C$31,2,0),"0")</f>
        <v>138</v>
      </c>
      <c r="N84" s="86">
        <v>9</v>
      </c>
      <c r="O84" s="87">
        <v>9</v>
      </c>
      <c r="P84" s="87">
        <v>13</v>
      </c>
      <c r="Q84" s="87">
        <v>15</v>
      </c>
      <c r="R84" s="87">
        <v>20</v>
      </c>
      <c r="S84" s="88">
        <v>9</v>
      </c>
      <c r="T84" s="66">
        <v>5</v>
      </c>
      <c r="U84" s="64">
        <v>6</v>
      </c>
      <c r="V84" s="67">
        <v>10</v>
      </c>
      <c r="W84" s="89">
        <f t="shared" si="18"/>
        <v>21</v>
      </c>
      <c r="X84" s="63">
        <v>9</v>
      </c>
      <c r="Y84" s="64">
        <v>7</v>
      </c>
      <c r="Z84" s="64"/>
      <c r="AA84" s="65">
        <f t="shared" si="23"/>
        <v>16</v>
      </c>
      <c r="AB84" s="63">
        <v>9</v>
      </c>
      <c r="AC84" s="64">
        <v>7</v>
      </c>
      <c r="AD84" s="64"/>
      <c r="AE84" s="65">
        <f t="shared" si="24"/>
        <v>16</v>
      </c>
      <c r="AF84" s="90">
        <f t="shared" si="25"/>
        <v>112</v>
      </c>
      <c r="AG84" s="91">
        <f t="shared" si="19"/>
        <v>26</v>
      </c>
      <c r="AI84" s="92">
        <f t="shared" si="30"/>
        <v>23</v>
      </c>
      <c r="AJ84" s="64">
        <v>16</v>
      </c>
      <c r="AK84" s="64">
        <v>4</v>
      </c>
      <c r="AL84" s="93">
        <f t="shared" si="27"/>
        <v>20</v>
      </c>
      <c r="AM84" s="91">
        <f>AI84-AL84</f>
        <v>3</v>
      </c>
      <c r="AN84" s="73">
        <f>IFERROR(VLOOKUP(IF(K84&lt;4,0,TRUNC(K84/4,0)*4),[1]Günverisi!$B$2:$E$31,4,0),"0")</f>
        <v>23</v>
      </c>
      <c r="AO84" s="74">
        <f t="shared" si="28"/>
        <v>0</v>
      </c>
    </row>
    <row r="85" spans="1:41" s="62" customFormat="1" ht="20.100000000000001" customHeight="1" x14ac:dyDescent="0.25">
      <c r="A85" s="75">
        <f>A40+1</f>
        <v>42</v>
      </c>
      <c r="B85" s="76">
        <v>10263</v>
      </c>
      <c r="C85" s="77" t="s">
        <v>107</v>
      </c>
      <c r="D85" s="78" t="s">
        <v>48</v>
      </c>
      <c r="E85" s="79" t="s">
        <v>42</v>
      </c>
      <c r="F85" s="80" t="s">
        <v>108</v>
      </c>
      <c r="G85" s="81">
        <v>51889711594</v>
      </c>
      <c r="H85" s="78" t="s">
        <v>43</v>
      </c>
      <c r="I85" s="82">
        <v>41757</v>
      </c>
      <c r="J85" s="83">
        <f t="shared" si="29"/>
        <v>1826</v>
      </c>
      <c r="K85" s="84">
        <f t="shared" si="17"/>
        <v>60</v>
      </c>
      <c r="L85" s="187">
        <f>IFERROR(VLOOKUP(IF(K85&lt;4,0,TRUNC(K85/4,0)*4),[1]Günverisi!$B$2:$C$31,2,0),"0")+3</f>
        <v>93</v>
      </c>
      <c r="N85" s="86">
        <v>0</v>
      </c>
      <c r="O85" s="87">
        <v>0</v>
      </c>
      <c r="P85" s="87">
        <v>0</v>
      </c>
      <c r="Q85" s="87">
        <v>6</v>
      </c>
      <c r="R85" s="87">
        <v>23</v>
      </c>
      <c r="S85" s="88">
        <v>12</v>
      </c>
      <c r="T85" s="66">
        <v>9</v>
      </c>
      <c r="U85" s="64">
        <v>8</v>
      </c>
      <c r="V85" s="67"/>
      <c r="W85" s="89">
        <f t="shared" si="18"/>
        <v>17</v>
      </c>
      <c r="X85" s="63">
        <v>9</v>
      </c>
      <c r="Y85" s="64"/>
      <c r="Z85" s="64"/>
      <c r="AA85" s="65">
        <f t="shared" si="23"/>
        <v>9</v>
      </c>
      <c r="AB85" s="63">
        <v>9</v>
      </c>
      <c r="AC85" s="64"/>
      <c r="AD85" s="64"/>
      <c r="AE85" s="65">
        <f t="shared" si="24"/>
        <v>9</v>
      </c>
      <c r="AF85" s="90">
        <f t="shared" si="25"/>
        <v>67</v>
      </c>
      <c r="AG85" s="91">
        <f t="shared" si="19"/>
        <v>26</v>
      </c>
      <c r="AI85" s="92">
        <f t="shared" si="30"/>
        <v>15.5</v>
      </c>
      <c r="AJ85" s="64">
        <v>10</v>
      </c>
      <c r="AK85" s="64">
        <v>2</v>
      </c>
      <c r="AL85" s="93">
        <f t="shared" si="27"/>
        <v>12</v>
      </c>
      <c r="AM85" s="91">
        <v>0</v>
      </c>
      <c r="AN85" s="73">
        <f>IFERROR(VLOOKUP(IF(K85&lt;4,0,TRUNC(K85/4,0)*4),[1]Günverisi!$B$2:$E$31,4,0),"0")</f>
        <v>15</v>
      </c>
      <c r="AO85" s="74">
        <f t="shared" si="28"/>
        <v>0.5</v>
      </c>
    </row>
    <row r="86" spans="1:41" s="62" customFormat="1" ht="20.100000000000001" customHeight="1" x14ac:dyDescent="0.25">
      <c r="A86" s="75">
        <f>A27+1</f>
        <v>27</v>
      </c>
      <c r="B86" s="76">
        <v>10123</v>
      </c>
      <c r="C86" s="77" t="s">
        <v>109</v>
      </c>
      <c r="D86" s="78" t="s">
        <v>32</v>
      </c>
      <c r="E86" s="79" t="s">
        <v>38</v>
      </c>
      <c r="F86" s="80" t="s">
        <v>94</v>
      </c>
      <c r="G86" s="81">
        <v>49420206524</v>
      </c>
      <c r="H86" s="78" t="s">
        <v>34</v>
      </c>
      <c r="I86" s="82">
        <v>40817</v>
      </c>
      <c r="J86" s="83">
        <f t="shared" si="29"/>
        <v>2753</v>
      </c>
      <c r="K86" s="84">
        <f t="shared" si="17"/>
        <v>91</v>
      </c>
      <c r="L86" s="187">
        <f>IFERROR(VLOOKUP(IF(K86&lt;4,0,TRUNC(K86/4,0)*4),[1]Günverisi!$B$2:$C$31,2,0),"0")</f>
        <v>132</v>
      </c>
      <c r="N86" s="86">
        <v>0</v>
      </c>
      <c r="O86" s="87">
        <v>22</v>
      </c>
      <c r="P86" s="87">
        <v>14</v>
      </c>
      <c r="Q86" s="87">
        <v>17</v>
      </c>
      <c r="R86" s="87">
        <v>14</v>
      </c>
      <c r="S86" s="88">
        <v>18</v>
      </c>
      <c r="T86" s="66">
        <v>9</v>
      </c>
      <c r="U86" s="64">
        <v>5</v>
      </c>
      <c r="V86" s="67">
        <v>4</v>
      </c>
      <c r="W86" s="89">
        <f t="shared" si="18"/>
        <v>18</v>
      </c>
      <c r="X86" s="63">
        <v>8</v>
      </c>
      <c r="Y86" s="64"/>
      <c r="Z86" s="64"/>
      <c r="AA86" s="65">
        <f t="shared" si="23"/>
        <v>8</v>
      </c>
      <c r="AB86" s="63">
        <v>8</v>
      </c>
      <c r="AC86" s="64"/>
      <c r="AD86" s="64"/>
      <c r="AE86" s="65">
        <f t="shared" si="24"/>
        <v>8</v>
      </c>
      <c r="AF86" s="90">
        <f t="shared" si="25"/>
        <v>111</v>
      </c>
      <c r="AG86" s="91">
        <f t="shared" si="19"/>
        <v>21</v>
      </c>
      <c r="AI86" s="92">
        <f t="shared" si="30"/>
        <v>22</v>
      </c>
      <c r="AJ86" s="64">
        <v>18</v>
      </c>
      <c r="AK86" s="64">
        <v>0</v>
      </c>
      <c r="AL86" s="93">
        <f t="shared" si="27"/>
        <v>18</v>
      </c>
      <c r="AM86" s="91">
        <f>AI86-AL86</f>
        <v>4</v>
      </c>
      <c r="AN86" s="73">
        <f>IFERROR(VLOOKUP(IF(K86&lt;4,0,TRUNC(K86/4,0)*4),[1]Günverisi!$B$2:$E$31,4,0),"0")</f>
        <v>22</v>
      </c>
      <c r="AO86" s="74">
        <f t="shared" si="28"/>
        <v>0</v>
      </c>
    </row>
    <row r="87" spans="1:41" s="62" customFormat="1" ht="20.100000000000001" customHeight="1" thickBot="1" x14ac:dyDescent="0.3">
      <c r="A87" s="75">
        <f>A50+1</f>
        <v>52</v>
      </c>
      <c r="B87" s="189">
        <v>10025</v>
      </c>
      <c r="C87" s="190" t="s">
        <v>110</v>
      </c>
      <c r="D87" s="191" t="s">
        <v>52</v>
      </c>
      <c r="E87" s="192" t="s">
        <v>42</v>
      </c>
      <c r="F87" s="193" t="s">
        <v>111</v>
      </c>
      <c r="G87" s="194">
        <v>10486379514</v>
      </c>
      <c r="H87" s="191" t="s">
        <v>34</v>
      </c>
      <c r="I87" s="195">
        <v>40653</v>
      </c>
      <c r="J87" s="196">
        <f t="shared" si="29"/>
        <v>2914</v>
      </c>
      <c r="K87" s="197">
        <f t="shared" si="17"/>
        <v>97</v>
      </c>
      <c r="L87" s="198">
        <f>IFERROR(VLOOKUP(IF(K87&lt;4,0,TRUNC(K87/4,0)*4),[1]Günverisi!$B$2:$C$31,2,0),"0")+3</f>
        <v>147</v>
      </c>
      <c r="N87" s="199">
        <v>6</v>
      </c>
      <c r="O87" s="200">
        <v>9</v>
      </c>
      <c r="P87" s="200">
        <v>14</v>
      </c>
      <c r="Q87" s="200">
        <v>33</v>
      </c>
      <c r="R87" s="200">
        <v>20</v>
      </c>
      <c r="S87" s="201">
        <v>16</v>
      </c>
      <c r="T87" s="96">
        <v>6</v>
      </c>
      <c r="U87" s="97">
        <v>6</v>
      </c>
      <c r="V87" s="98">
        <v>7</v>
      </c>
      <c r="W87" s="202">
        <f t="shared" si="18"/>
        <v>19</v>
      </c>
      <c r="X87" s="96">
        <v>6</v>
      </c>
      <c r="Y87" s="97">
        <v>6</v>
      </c>
      <c r="Z87" s="97"/>
      <c r="AA87" s="98">
        <f t="shared" si="23"/>
        <v>12</v>
      </c>
      <c r="AB87" s="96">
        <v>6</v>
      </c>
      <c r="AC87" s="97">
        <v>6</v>
      </c>
      <c r="AD87" s="97"/>
      <c r="AE87" s="98">
        <f t="shared" si="24"/>
        <v>12</v>
      </c>
      <c r="AF87" s="203">
        <f t="shared" si="25"/>
        <v>129</v>
      </c>
      <c r="AG87" s="204">
        <f t="shared" si="19"/>
        <v>18</v>
      </c>
      <c r="AI87" s="205">
        <f t="shared" si="30"/>
        <v>24.5</v>
      </c>
      <c r="AJ87" s="97">
        <v>14</v>
      </c>
      <c r="AK87" s="97">
        <v>8</v>
      </c>
      <c r="AL87" s="93">
        <f t="shared" si="27"/>
        <v>22</v>
      </c>
      <c r="AM87" s="91">
        <v>3</v>
      </c>
      <c r="AN87" s="73">
        <f>IFERROR(VLOOKUP(IF(K87&lt;4,0,TRUNC(K87/4,0)*4),[1]Günverisi!$B$2:$E$31,4,0),"0")</f>
        <v>24</v>
      </c>
      <c r="AO87" s="74">
        <f t="shared" si="28"/>
        <v>0.5</v>
      </c>
    </row>
    <row r="88" spans="1:41" s="62" customFormat="1" ht="20.100000000000001" customHeight="1" x14ac:dyDescent="0.25">
      <c r="A88" s="75">
        <f>A3+1</f>
        <v>2</v>
      </c>
      <c r="B88" s="76">
        <v>10108</v>
      </c>
      <c r="C88" s="77" t="s">
        <v>112</v>
      </c>
      <c r="D88" s="78" t="s">
        <v>113</v>
      </c>
      <c r="E88" s="79" t="s">
        <v>33</v>
      </c>
      <c r="F88" s="80" t="s">
        <v>114</v>
      </c>
      <c r="G88" s="81">
        <v>39235693886</v>
      </c>
      <c r="H88" s="78" t="s">
        <v>34</v>
      </c>
      <c r="I88" s="82">
        <v>40801</v>
      </c>
      <c r="J88" s="83">
        <f t="shared" si="29"/>
        <v>2769</v>
      </c>
      <c r="K88" s="84">
        <f t="shared" si="17"/>
        <v>92</v>
      </c>
      <c r="L88" s="187">
        <f>IFERROR(VLOOKUP(IF(K88&lt;4,0,TRUNC(K88/4,0)*4),[1]Günverisi!$B$2:$C$31,2,0),"0")</f>
        <v>138</v>
      </c>
      <c r="N88" s="86">
        <v>0</v>
      </c>
      <c r="O88" s="87">
        <v>14</v>
      </c>
      <c r="P88" s="87">
        <v>15</v>
      </c>
      <c r="Q88" s="87">
        <v>18</v>
      </c>
      <c r="R88" s="87">
        <v>8</v>
      </c>
      <c r="S88" s="88">
        <v>5</v>
      </c>
      <c r="T88" s="66">
        <v>7</v>
      </c>
      <c r="U88" s="64">
        <v>6</v>
      </c>
      <c r="V88" s="67">
        <v>7</v>
      </c>
      <c r="W88" s="89">
        <f t="shared" si="18"/>
        <v>20</v>
      </c>
      <c r="X88" s="63">
        <v>6</v>
      </c>
      <c r="Y88" s="64">
        <v>5</v>
      </c>
      <c r="Z88" s="64"/>
      <c r="AA88" s="65">
        <f t="shared" si="23"/>
        <v>11</v>
      </c>
      <c r="AB88" s="63">
        <v>6</v>
      </c>
      <c r="AC88" s="64">
        <v>5</v>
      </c>
      <c r="AD88" s="64"/>
      <c r="AE88" s="65">
        <f t="shared" si="24"/>
        <v>11</v>
      </c>
      <c r="AF88" s="90">
        <f t="shared" si="25"/>
        <v>91</v>
      </c>
      <c r="AG88" s="91">
        <f t="shared" si="19"/>
        <v>47</v>
      </c>
      <c r="AI88" s="70">
        <f t="shared" si="30"/>
        <v>23</v>
      </c>
      <c r="AJ88" s="64">
        <v>10</v>
      </c>
      <c r="AK88" s="64">
        <v>9</v>
      </c>
      <c r="AL88" s="93">
        <f t="shared" si="27"/>
        <v>19</v>
      </c>
      <c r="AM88" s="91">
        <f t="shared" ref="AM88:AM93" si="31">AI88-AL88</f>
        <v>4</v>
      </c>
      <c r="AN88" s="73">
        <f>IFERROR(VLOOKUP(IF(K88&lt;4,0,TRUNC(K88/4,0)*4),[1]Günverisi!$B$2:$E$31,4,0),"0")</f>
        <v>23</v>
      </c>
      <c r="AO88" s="74">
        <f t="shared" si="28"/>
        <v>0</v>
      </c>
    </row>
    <row r="89" spans="1:41" s="62" customFormat="1" ht="20.100000000000001" customHeight="1" x14ac:dyDescent="0.25">
      <c r="A89" s="75">
        <f>A47+1</f>
        <v>49</v>
      </c>
      <c r="B89" s="76">
        <v>10091</v>
      </c>
      <c r="C89" s="77" t="s">
        <v>115</v>
      </c>
      <c r="D89" s="78" t="s">
        <v>52</v>
      </c>
      <c r="E89" s="79" t="s">
        <v>33</v>
      </c>
      <c r="F89" s="80" t="s">
        <v>57</v>
      </c>
      <c r="G89" s="81">
        <v>17710202112</v>
      </c>
      <c r="H89" s="78" t="s">
        <v>34</v>
      </c>
      <c r="I89" s="82">
        <v>40756</v>
      </c>
      <c r="J89" s="83">
        <f t="shared" si="29"/>
        <v>2813</v>
      </c>
      <c r="K89" s="84">
        <f t="shared" si="17"/>
        <v>93</v>
      </c>
      <c r="L89" s="187">
        <f>IFERROR(VLOOKUP(IF(K89&lt;4,0,TRUNC(K89/4,0)*4),[1]Günverisi!$B$2:$C$31,2,0),"0")</f>
        <v>138</v>
      </c>
      <c r="N89" s="86">
        <v>8</v>
      </c>
      <c r="O89" s="87">
        <v>11</v>
      </c>
      <c r="P89" s="87">
        <v>14</v>
      </c>
      <c r="Q89" s="87">
        <v>19</v>
      </c>
      <c r="R89" s="87">
        <v>16</v>
      </c>
      <c r="S89" s="88">
        <v>5</v>
      </c>
      <c r="T89" s="66">
        <v>24</v>
      </c>
      <c r="U89" s="64"/>
      <c r="V89" s="67"/>
      <c r="W89" s="89">
        <f t="shared" si="18"/>
        <v>24</v>
      </c>
      <c r="X89" s="63">
        <v>5</v>
      </c>
      <c r="Y89" s="64"/>
      <c r="Z89" s="64"/>
      <c r="AA89" s="65">
        <f t="shared" si="23"/>
        <v>5</v>
      </c>
      <c r="AB89" s="63">
        <v>5</v>
      </c>
      <c r="AC89" s="64"/>
      <c r="AD89" s="64"/>
      <c r="AE89" s="65">
        <f t="shared" si="24"/>
        <v>5</v>
      </c>
      <c r="AF89" s="90">
        <f t="shared" si="25"/>
        <v>102</v>
      </c>
      <c r="AG89" s="91">
        <f t="shared" si="19"/>
        <v>36</v>
      </c>
      <c r="AI89" s="92">
        <f t="shared" si="30"/>
        <v>23</v>
      </c>
      <c r="AJ89" s="64">
        <v>12</v>
      </c>
      <c r="AK89" s="64">
        <v>5</v>
      </c>
      <c r="AL89" s="93">
        <f t="shared" si="27"/>
        <v>17</v>
      </c>
      <c r="AM89" s="91">
        <f t="shared" si="31"/>
        <v>6</v>
      </c>
      <c r="AN89" s="73">
        <f>IFERROR(VLOOKUP(IF(K89&lt;4,0,TRUNC(K89/4,0)*4),[1]Günverisi!$B$2:$E$31,4,0),"0")</f>
        <v>23</v>
      </c>
      <c r="AO89" s="74">
        <f t="shared" si="28"/>
        <v>0</v>
      </c>
    </row>
    <row r="90" spans="1:41" s="62" customFormat="1" ht="20.100000000000001" customHeight="1" x14ac:dyDescent="0.25">
      <c r="A90" s="75">
        <f>A35+1</f>
        <v>36</v>
      </c>
      <c r="B90" s="76">
        <v>10214</v>
      </c>
      <c r="C90" s="77" t="s">
        <v>116</v>
      </c>
      <c r="D90" s="78" t="s">
        <v>48</v>
      </c>
      <c r="E90" s="79" t="s">
        <v>38</v>
      </c>
      <c r="F90" s="80" t="s">
        <v>117</v>
      </c>
      <c r="G90" s="81">
        <v>10276348966</v>
      </c>
      <c r="H90" s="78" t="s">
        <v>34</v>
      </c>
      <c r="I90" s="82">
        <v>41341</v>
      </c>
      <c r="J90" s="83">
        <f t="shared" si="29"/>
        <v>2236</v>
      </c>
      <c r="K90" s="84">
        <f t="shared" si="17"/>
        <v>74</v>
      </c>
      <c r="L90" s="187">
        <f>IFERROR(VLOOKUP(IF(K90&lt;4,0,TRUNC(K90/4,0)*4),[1]Günverisi!$B$2:$C$31,2,0),"0")</f>
        <v>108</v>
      </c>
      <c r="N90" s="86">
        <v>0</v>
      </c>
      <c r="O90" s="87">
        <v>0</v>
      </c>
      <c r="P90" s="87">
        <v>10</v>
      </c>
      <c r="Q90" s="87">
        <v>17</v>
      </c>
      <c r="R90" s="87">
        <v>8</v>
      </c>
      <c r="S90" s="88">
        <v>20</v>
      </c>
      <c r="T90" s="66">
        <v>13</v>
      </c>
      <c r="U90" s="64">
        <v>4</v>
      </c>
      <c r="V90" s="67"/>
      <c r="W90" s="89">
        <f t="shared" si="18"/>
        <v>17</v>
      </c>
      <c r="X90" s="63"/>
      <c r="Y90" s="64"/>
      <c r="Z90" s="64"/>
      <c r="AA90" s="65">
        <f t="shared" si="23"/>
        <v>0</v>
      </c>
      <c r="AB90" s="63"/>
      <c r="AC90" s="64"/>
      <c r="AD90" s="64"/>
      <c r="AE90" s="65">
        <f t="shared" si="24"/>
        <v>0</v>
      </c>
      <c r="AF90" s="90">
        <f t="shared" si="25"/>
        <v>72</v>
      </c>
      <c r="AG90" s="91">
        <f t="shared" si="19"/>
        <v>36</v>
      </c>
      <c r="AI90" s="92">
        <f t="shared" si="30"/>
        <v>18</v>
      </c>
      <c r="AJ90" s="64">
        <v>10</v>
      </c>
      <c r="AK90" s="64">
        <v>7</v>
      </c>
      <c r="AL90" s="93">
        <f t="shared" si="27"/>
        <v>17</v>
      </c>
      <c r="AM90" s="91">
        <f t="shared" si="31"/>
        <v>1</v>
      </c>
      <c r="AN90" s="73">
        <f>IFERROR(VLOOKUP(IF(K90&lt;4,0,TRUNC(K90/4,0)*4),[1]Günverisi!$B$2:$E$31,4,0),"0")</f>
        <v>18</v>
      </c>
      <c r="AO90" s="74">
        <f t="shared" si="28"/>
        <v>0</v>
      </c>
    </row>
    <row r="91" spans="1:41" s="62" customFormat="1" ht="20.100000000000001" customHeight="1" x14ac:dyDescent="0.25">
      <c r="A91" s="75">
        <f>A17+1</f>
        <v>16</v>
      </c>
      <c r="B91" s="76">
        <v>10329</v>
      </c>
      <c r="C91" s="77" t="s">
        <v>118</v>
      </c>
      <c r="D91" s="78" t="s">
        <v>44</v>
      </c>
      <c r="E91" s="79" t="s">
        <v>38</v>
      </c>
      <c r="F91" s="80" t="s">
        <v>119</v>
      </c>
      <c r="G91" s="81">
        <v>14350257816</v>
      </c>
      <c r="H91" s="78" t="s">
        <v>34</v>
      </c>
      <c r="I91" s="82">
        <v>42408</v>
      </c>
      <c r="J91" s="83">
        <f>DAYS360(I91,$L$1)</f>
        <v>1186</v>
      </c>
      <c r="K91" s="84">
        <f>ROUNDDOWN((J91/30),-0.5)</f>
        <v>39</v>
      </c>
      <c r="L91" s="187">
        <f>IFERROR(VLOOKUP(IF(K91&lt;4,0,TRUNC(K91/4,0)*4),[1]Günverisi!$B$2:$C$31,2,0),"0")</f>
        <v>54</v>
      </c>
      <c r="N91" s="86">
        <v>0</v>
      </c>
      <c r="O91" s="87">
        <v>0</v>
      </c>
      <c r="P91" s="87">
        <v>0</v>
      </c>
      <c r="Q91" s="87">
        <v>0</v>
      </c>
      <c r="R91" s="87">
        <v>0</v>
      </c>
      <c r="S91" s="88">
        <v>0</v>
      </c>
      <c r="T91" s="66">
        <v>18</v>
      </c>
      <c r="U91" s="64">
        <v>6</v>
      </c>
      <c r="V91" s="67">
        <v>7</v>
      </c>
      <c r="W91" s="89">
        <f>SUM(T91:V91)</f>
        <v>31</v>
      </c>
      <c r="X91" s="63">
        <v>12.5</v>
      </c>
      <c r="Y91" s="64">
        <v>6</v>
      </c>
      <c r="Z91" s="64"/>
      <c r="AA91" s="65">
        <f>X91+Y91+Z91</f>
        <v>18.5</v>
      </c>
      <c r="AB91" s="66"/>
      <c r="AC91" s="64"/>
      <c r="AD91" s="64"/>
      <c r="AE91" s="67">
        <f>AB91+AC91+AD91</f>
        <v>0</v>
      </c>
      <c r="AF91" s="90">
        <f>N91+O91+P91+Q91+R91+S91+W91+AA91+AE91</f>
        <v>49.5</v>
      </c>
      <c r="AG91" s="91">
        <f>L91-AF91</f>
        <v>4.5</v>
      </c>
      <c r="AI91" s="92">
        <f t="shared" si="30"/>
        <v>9</v>
      </c>
      <c r="AJ91" s="64">
        <v>5</v>
      </c>
      <c r="AK91" s="64">
        <v>0</v>
      </c>
      <c r="AL91" s="93">
        <f>SUM(AJ91:AK91)</f>
        <v>5</v>
      </c>
      <c r="AM91" s="91">
        <f t="shared" si="31"/>
        <v>4</v>
      </c>
      <c r="AN91" s="73">
        <f>IFERROR(VLOOKUP(IF(K91&lt;4,0,TRUNC(K91/4,0)*4),[1]Günverisi!$B$2:$E$31,4,0),"0")</f>
        <v>9</v>
      </c>
      <c r="AO91" s="74">
        <f>AI91-AN91</f>
        <v>0</v>
      </c>
    </row>
    <row r="92" spans="1:41" s="62" customFormat="1" ht="20.100000000000001" customHeight="1" x14ac:dyDescent="0.25">
      <c r="A92" s="75">
        <f>A48+1</f>
        <v>50</v>
      </c>
      <c r="B92" s="76">
        <v>10193</v>
      </c>
      <c r="C92" s="77" t="s">
        <v>120</v>
      </c>
      <c r="D92" s="78" t="s">
        <v>48</v>
      </c>
      <c r="E92" s="79" t="s">
        <v>38</v>
      </c>
      <c r="F92" s="80" t="s">
        <v>121</v>
      </c>
      <c r="G92" s="81">
        <v>13804260532</v>
      </c>
      <c r="H92" s="78" t="s">
        <v>34</v>
      </c>
      <c r="I92" s="82">
        <v>41157</v>
      </c>
      <c r="J92" s="83">
        <f>DAYS360(I92,$L$1)</f>
        <v>2419</v>
      </c>
      <c r="K92" s="84">
        <f>ROUNDDOWN((J92/30),-0.5)</f>
        <v>80</v>
      </c>
      <c r="L92" s="187">
        <f>IFERROR(VLOOKUP(IF(K92&lt;4,0,TRUNC(K92/4,0)*4),[1]Günverisi!$B$2:$C$31,2,0),"0")</f>
        <v>120</v>
      </c>
      <c r="N92" s="86">
        <v>0</v>
      </c>
      <c r="O92" s="87">
        <v>0</v>
      </c>
      <c r="P92" s="87">
        <v>12</v>
      </c>
      <c r="Q92" s="87">
        <v>13</v>
      </c>
      <c r="R92" s="87">
        <v>24</v>
      </c>
      <c r="S92" s="88">
        <v>19</v>
      </c>
      <c r="T92" s="66">
        <v>7</v>
      </c>
      <c r="U92" s="64">
        <v>3</v>
      </c>
      <c r="V92" s="67">
        <v>11</v>
      </c>
      <c r="W92" s="89">
        <f>SUM(T92:V92)</f>
        <v>21</v>
      </c>
      <c r="X92" s="63">
        <v>7</v>
      </c>
      <c r="Y92" s="64">
        <v>6</v>
      </c>
      <c r="Z92" s="64">
        <v>7</v>
      </c>
      <c r="AA92" s="65">
        <f>X92+Y92+Z92</f>
        <v>20</v>
      </c>
      <c r="AB92" s="66"/>
      <c r="AC92" s="64"/>
      <c r="AD92" s="64"/>
      <c r="AE92" s="67">
        <f>AB92+AC92+AD92</f>
        <v>0</v>
      </c>
      <c r="AF92" s="90">
        <f>N92+O92+P92+Q92+R92+S92+W92+AA92+AE92</f>
        <v>109</v>
      </c>
      <c r="AG92" s="91">
        <v>12</v>
      </c>
      <c r="AI92" s="92">
        <f t="shared" si="30"/>
        <v>20</v>
      </c>
      <c r="AJ92" s="64">
        <v>17</v>
      </c>
      <c r="AK92" s="64">
        <v>0</v>
      </c>
      <c r="AL92" s="93">
        <f>SUM(AJ92:AK92)</f>
        <v>17</v>
      </c>
      <c r="AM92" s="91">
        <f t="shared" si="31"/>
        <v>3</v>
      </c>
      <c r="AN92" s="73">
        <f>IFERROR(VLOOKUP(IF(K92&lt;4,0,TRUNC(K92/4,0)*4),[1]Günverisi!$B$2:$E$31,4,0),"0")</f>
        <v>20</v>
      </c>
      <c r="AO92" s="74">
        <f>AI92-AN92</f>
        <v>0</v>
      </c>
    </row>
    <row r="93" spans="1:41" s="62" customFormat="1" ht="20.100000000000001" customHeight="1" x14ac:dyDescent="0.25">
      <c r="A93" s="75">
        <f>A42+1</f>
        <v>44</v>
      </c>
      <c r="B93" s="76">
        <v>10105</v>
      </c>
      <c r="C93" s="77" t="s">
        <v>122</v>
      </c>
      <c r="D93" s="78" t="s">
        <v>63</v>
      </c>
      <c r="E93" s="79" t="s">
        <v>38</v>
      </c>
      <c r="F93" s="80" t="s">
        <v>123</v>
      </c>
      <c r="G93" s="81">
        <v>18028161030</v>
      </c>
      <c r="H93" s="78" t="s">
        <v>34</v>
      </c>
      <c r="I93" s="82">
        <v>40791</v>
      </c>
      <c r="J93" s="83">
        <f>DAYS360(I93,$L$1)</f>
        <v>2779</v>
      </c>
      <c r="K93" s="84">
        <f>ROUNDDOWN((J93/30),-0.5)</f>
        <v>92</v>
      </c>
      <c r="L93" s="187">
        <f>IFERROR(VLOOKUP(IF(K93&lt;4,0,TRUNC(K93/4,0)*4),[1]Günverisi!$B$2:$C$31,2,0),"0")</f>
        <v>138</v>
      </c>
      <c r="N93" s="86">
        <v>0</v>
      </c>
      <c r="O93" s="87">
        <v>19</v>
      </c>
      <c r="P93" s="87">
        <v>17</v>
      </c>
      <c r="Q93" s="87">
        <v>18</v>
      </c>
      <c r="R93" s="87">
        <v>23</v>
      </c>
      <c r="S93" s="88">
        <v>23</v>
      </c>
      <c r="T93" s="66">
        <v>7</v>
      </c>
      <c r="U93" s="64">
        <v>7</v>
      </c>
      <c r="V93" s="67">
        <v>5</v>
      </c>
      <c r="W93" s="89">
        <f>SUM(T93:V93)</f>
        <v>19</v>
      </c>
      <c r="X93" s="63">
        <v>6</v>
      </c>
      <c r="Y93" s="64"/>
      <c r="Z93" s="64"/>
      <c r="AA93" s="65">
        <f>X93+Y93+Z93</f>
        <v>6</v>
      </c>
      <c r="AB93" s="66"/>
      <c r="AC93" s="64"/>
      <c r="AD93" s="64"/>
      <c r="AE93" s="67">
        <f>AB93+AC93+AD93</f>
        <v>0</v>
      </c>
      <c r="AF93" s="90">
        <f>N93+O93+P93+Q93+R93+S93+W93+AA93+AE93</f>
        <v>125</v>
      </c>
      <c r="AG93" s="91">
        <f>L93-AF93</f>
        <v>13</v>
      </c>
      <c r="AI93" s="92">
        <f>L93/6</f>
        <v>23</v>
      </c>
      <c r="AJ93" s="64">
        <v>19</v>
      </c>
      <c r="AK93" s="64">
        <v>0</v>
      </c>
      <c r="AL93" s="93">
        <f>SUM(AJ93:AK93)</f>
        <v>19</v>
      </c>
      <c r="AM93" s="91">
        <f t="shared" si="31"/>
        <v>4</v>
      </c>
      <c r="AN93" s="73">
        <f>IFERROR(VLOOKUP(IF(K93&lt;4,0,TRUNC(K93/4,0)*4),[1]Günverisi!$B$2:$E$31,4,0),"0")</f>
        <v>23</v>
      </c>
      <c r="AO93" s="74">
        <f>AI93-AN93</f>
        <v>0</v>
      </c>
    </row>
    <row r="94" spans="1:41" x14ac:dyDescent="0.25">
      <c r="G94" s="104"/>
    </row>
    <row r="95" spans="1:41" x14ac:dyDescent="0.25">
      <c r="G95" s="104"/>
    </row>
    <row r="96" spans="1:41" x14ac:dyDescent="0.25">
      <c r="G96" s="104"/>
    </row>
    <row r="97" spans="7:7" x14ac:dyDescent="0.25">
      <c r="G97" s="104"/>
    </row>
    <row r="98" spans="7:7" x14ac:dyDescent="0.25">
      <c r="G98" s="104"/>
    </row>
    <row r="99" spans="7:7" x14ac:dyDescent="0.25">
      <c r="G99" s="104"/>
    </row>
    <row r="100" spans="7:7" x14ac:dyDescent="0.25">
      <c r="G100" s="104"/>
    </row>
    <row r="101" spans="7:7" x14ac:dyDescent="0.25">
      <c r="G101" s="104"/>
    </row>
    <row r="102" spans="7:7" x14ac:dyDescent="0.25">
      <c r="G102" s="104"/>
    </row>
    <row r="103" spans="7:7" x14ac:dyDescent="0.25">
      <c r="G103" s="104"/>
    </row>
    <row r="104" spans="7:7" x14ac:dyDescent="0.25">
      <c r="G104" s="104"/>
    </row>
    <row r="105" spans="7:7" x14ac:dyDescent="0.25">
      <c r="G105" s="104"/>
    </row>
    <row r="106" spans="7:7" x14ac:dyDescent="0.25">
      <c r="G106" s="104"/>
    </row>
    <row r="107" spans="7:7" x14ac:dyDescent="0.25">
      <c r="G107" s="104"/>
    </row>
    <row r="108" spans="7:7" x14ac:dyDescent="0.25">
      <c r="G108" s="104"/>
    </row>
    <row r="109" spans="7:7" x14ac:dyDescent="0.25">
      <c r="G109" s="104"/>
    </row>
    <row r="110" spans="7:7" x14ac:dyDescent="0.25">
      <c r="G110" s="104"/>
    </row>
    <row r="111" spans="7:7" x14ac:dyDescent="0.25">
      <c r="G111" s="104"/>
    </row>
    <row r="112" spans="7:7" x14ac:dyDescent="0.25">
      <c r="G112" s="104"/>
    </row>
    <row r="113" spans="7:7" x14ac:dyDescent="0.25">
      <c r="G113" s="104"/>
    </row>
    <row r="114" spans="7:7" x14ac:dyDescent="0.25">
      <c r="G114" s="104"/>
    </row>
    <row r="115" spans="7:7" x14ac:dyDescent="0.25">
      <c r="G115" s="104"/>
    </row>
    <row r="116" spans="7:7" x14ac:dyDescent="0.25">
      <c r="G116" s="104"/>
    </row>
    <row r="117" spans="7:7" x14ac:dyDescent="0.25">
      <c r="G117" s="104"/>
    </row>
    <row r="118" spans="7:7" x14ac:dyDescent="0.25">
      <c r="G118" s="104"/>
    </row>
    <row r="119" spans="7:7" x14ac:dyDescent="0.25">
      <c r="G119" s="104"/>
    </row>
    <row r="120" spans="7:7" x14ac:dyDescent="0.25">
      <c r="G120" s="104"/>
    </row>
    <row r="121" spans="7:7" x14ac:dyDescent="0.25">
      <c r="G121" s="104"/>
    </row>
    <row r="122" spans="7:7" x14ac:dyDescent="0.25">
      <c r="G122" s="104"/>
    </row>
    <row r="123" spans="7:7" x14ac:dyDescent="0.25">
      <c r="G123" s="104"/>
    </row>
    <row r="124" spans="7:7" x14ac:dyDescent="0.25">
      <c r="G124" s="104"/>
    </row>
    <row r="125" spans="7:7" x14ac:dyDescent="0.25">
      <c r="G125" s="104"/>
    </row>
    <row r="126" spans="7:7" x14ac:dyDescent="0.25">
      <c r="G126" s="104"/>
    </row>
    <row r="127" spans="7:7" x14ac:dyDescent="0.25">
      <c r="G127" s="104"/>
    </row>
    <row r="128" spans="7:7" x14ac:dyDescent="0.25">
      <c r="G128" s="104"/>
    </row>
    <row r="129" spans="7:7" x14ac:dyDescent="0.25">
      <c r="G129" s="104"/>
    </row>
    <row r="130" spans="7:7" x14ac:dyDescent="0.25">
      <c r="G130" s="104"/>
    </row>
    <row r="131" spans="7:7" x14ac:dyDescent="0.25">
      <c r="G131" s="104"/>
    </row>
    <row r="132" spans="7:7" x14ac:dyDescent="0.25">
      <c r="G132" s="104"/>
    </row>
    <row r="133" spans="7:7" x14ac:dyDescent="0.25">
      <c r="G133" s="104"/>
    </row>
    <row r="134" spans="7:7" x14ac:dyDescent="0.25">
      <c r="G134" s="104"/>
    </row>
    <row r="135" spans="7:7" x14ac:dyDescent="0.25">
      <c r="G135" s="104"/>
    </row>
    <row r="136" spans="7:7" x14ac:dyDescent="0.25">
      <c r="G136" s="104"/>
    </row>
    <row r="137" spans="7:7" x14ac:dyDescent="0.25">
      <c r="G137" s="104"/>
    </row>
    <row r="138" spans="7:7" x14ac:dyDescent="0.25">
      <c r="G138" s="104"/>
    </row>
    <row r="139" spans="7:7" x14ac:dyDescent="0.25">
      <c r="G139" s="104"/>
    </row>
    <row r="140" spans="7:7" x14ac:dyDescent="0.25">
      <c r="G140" s="104"/>
    </row>
    <row r="141" spans="7:7" x14ac:dyDescent="0.25">
      <c r="G141" s="104"/>
    </row>
  </sheetData>
  <mergeCells count="31">
    <mergeCell ref="AL1:AL2"/>
    <mergeCell ref="AM1:AM2"/>
    <mergeCell ref="L53:L54"/>
    <mergeCell ref="AF53:AF54"/>
    <mergeCell ref="AG53:AG54"/>
    <mergeCell ref="N54:W54"/>
    <mergeCell ref="N3:AB17"/>
    <mergeCell ref="X1:AA1"/>
    <mergeCell ref="AB1:AE1"/>
    <mergeCell ref="AF1:AF2"/>
    <mergeCell ref="AG1:AG2"/>
    <mergeCell ref="AI1:AI2"/>
    <mergeCell ref="AJ1:AK1"/>
    <mergeCell ref="O1:O2"/>
    <mergeCell ref="P1:P2"/>
    <mergeCell ref="Q1:Q2"/>
    <mergeCell ref="R1:R2"/>
    <mergeCell ref="S1:S2"/>
    <mergeCell ref="T1:W1"/>
    <mergeCell ref="G1:G2"/>
    <mergeCell ref="H1:H2"/>
    <mergeCell ref="I1:I2"/>
    <mergeCell ref="J1:J2"/>
    <mergeCell ref="K1:K2"/>
    <mergeCell ref="N1:N2"/>
    <mergeCell ref="A1:A2"/>
    <mergeCell ref="B1:B2"/>
    <mergeCell ref="C1:C2"/>
    <mergeCell ref="D1:D2"/>
    <mergeCell ref="E1:E2"/>
    <mergeCell ref="F1:F2"/>
  </mergeCells>
  <printOptions horizontalCentered="1"/>
  <pageMargins left="0.7" right="0.7" top="0.75" bottom="0.75" header="0.3" footer="0.3"/>
  <pageSetup scale="97" orientation="landscape" r:id="rId1"/>
  <rowBreaks count="2" manualBreakCount="2">
    <brk id="64" max="16383" man="1"/>
    <brk id="8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 SAYFA (3)</vt:lpstr>
      <vt:lpstr>'ANA SAYFA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WAEL EZZELDIEN</cp:lastModifiedBy>
  <dcterms:created xsi:type="dcterms:W3CDTF">2019-05-22T08:50:02Z</dcterms:created>
  <dcterms:modified xsi:type="dcterms:W3CDTF">2019-05-22T08:57:30Z</dcterms:modified>
</cp:coreProperties>
</file>