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bib\Downloads\"/>
    </mc:Choice>
  </mc:AlternateContent>
  <bookViews>
    <workbookView xWindow="0" yWindow="0" windowWidth="25200" windowHeight="11775"/>
  </bookViews>
  <sheets>
    <sheet name="Groupe" sheetId="4" r:id="rId1"/>
    <sheet name="Final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5" l="1"/>
  <c r="H12" i="5"/>
  <c r="R17" i="5"/>
  <c r="R16" i="5"/>
  <c r="R9" i="5"/>
  <c r="R8" i="5"/>
  <c r="E17" i="5"/>
  <c r="E16" i="5"/>
  <c r="E9" i="5"/>
  <c r="E8" i="5"/>
  <c r="AB54" i="4" l="1"/>
  <c r="X54" i="4"/>
  <c r="W54" i="4"/>
  <c r="I54" i="4"/>
  <c r="D54" i="4"/>
  <c r="AB53" i="4"/>
  <c r="AD53" i="4" s="1"/>
  <c r="X53" i="4"/>
  <c r="W53" i="4"/>
  <c r="I53" i="4"/>
  <c r="D53" i="4"/>
  <c r="AB52" i="4"/>
  <c r="X52" i="4"/>
  <c r="W52" i="4"/>
  <c r="I52" i="4"/>
  <c r="D52" i="4"/>
  <c r="AB51" i="4"/>
  <c r="X51" i="4"/>
  <c r="W51" i="4"/>
  <c r="I51" i="4"/>
  <c r="D51" i="4"/>
  <c r="X50" i="4"/>
  <c r="W50" i="4"/>
  <c r="I50" i="4"/>
  <c r="D50" i="4"/>
  <c r="X49" i="4"/>
  <c r="W49" i="4"/>
  <c r="I49" i="4"/>
  <c r="D49" i="4"/>
  <c r="AB48" i="4"/>
  <c r="K49" i="4" s="1"/>
  <c r="AB45" i="4"/>
  <c r="X45" i="4"/>
  <c r="W45" i="4"/>
  <c r="I45" i="4"/>
  <c r="D45" i="4"/>
  <c r="AB44" i="4"/>
  <c r="X44" i="4"/>
  <c r="W44" i="4"/>
  <c r="I44" i="4"/>
  <c r="D44" i="4"/>
  <c r="AB43" i="4"/>
  <c r="X43" i="4"/>
  <c r="W43" i="4"/>
  <c r="I43" i="4"/>
  <c r="D43" i="4"/>
  <c r="AB42" i="4"/>
  <c r="X42" i="4"/>
  <c r="W42" i="4"/>
  <c r="I42" i="4"/>
  <c r="D42" i="4"/>
  <c r="X41" i="4"/>
  <c r="W41" i="4"/>
  <c r="I41" i="4"/>
  <c r="D41" i="4"/>
  <c r="X40" i="4"/>
  <c r="W40" i="4"/>
  <c r="I40" i="4"/>
  <c r="D40" i="4"/>
  <c r="AB39" i="4"/>
  <c r="K40" i="4" s="1"/>
  <c r="AB36" i="4"/>
  <c r="X36" i="4"/>
  <c r="W36" i="4"/>
  <c r="I36" i="4"/>
  <c r="D36" i="4"/>
  <c r="AB35" i="4"/>
  <c r="X35" i="4"/>
  <c r="W35" i="4"/>
  <c r="I35" i="4"/>
  <c r="D35" i="4"/>
  <c r="AB34" i="4"/>
  <c r="X34" i="4"/>
  <c r="W34" i="4"/>
  <c r="I34" i="4"/>
  <c r="D34" i="4"/>
  <c r="AB33" i="4"/>
  <c r="X33" i="4"/>
  <c r="W33" i="4"/>
  <c r="I33" i="4"/>
  <c r="D33" i="4"/>
  <c r="X32" i="4"/>
  <c r="W32" i="4"/>
  <c r="I32" i="4"/>
  <c r="D32" i="4"/>
  <c r="X31" i="4"/>
  <c r="W31" i="4"/>
  <c r="I31" i="4"/>
  <c r="D31" i="4"/>
  <c r="AB30" i="4"/>
  <c r="K31" i="4" s="1"/>
  <c r="AB27" i="4"/>
  <c r="X27" i="4"/>
  <c r="W27" i="4"/>
  <c r="I27" i="4"/>
  <c r="D27" i="4"/>
  <c r="AB26" i="4"/>
  <c r="X26" i="4"/>
  <c r="W26" i="4"/>
  <c r="I26" i="4"/>
  <c r="D26" i="4"/>
  <c r="AB25" i="4"/>
  <c r="X25" i="4"/>
  <c r="W25" i="4"/>
  <c r="I25" i="4"/>
  <c r="D25" i="4"/>
  <c r="AB24" i="4"/>
  <c r="AD24" i="4" s="1"/>
  <c r="X24" i="4"/>
  <c r="W24" i="4"/>
  <c r="I24" i="4"/>
  <c r="D24" i="4"/>
  <c r="X23" i="4"/>
  <c r="W23" i="4"/>
  <c r="I23" i="4"/>
  <c r="D23" i="4"/>
  <c r="X22" i="4"/>
  <c r="W22" i="4"/>
  <c r="I22" i="4"/>
  <c r="D22" i="4"/>
  <c r="AB21" i="4"/>
  <c r="K22" i="4" s="1"/>
  <c r="I18" i="4"/>
  <c r="I17" i="4"/>
  <c r="I16" i="4"/>
  <c r="I15" i="4"/>
  <c r="I14" i="4"/>
  <c r="I13" i="4"/>
  <c r="D18" i="4"/>
  <c r="D17" i="4"/>
  <c r="D16" i="4"/>
  <c r="D15" i="4"/>
  <c r="D14" i="4"/>
  <c r="D13" i="4"/>
  <c r="D9" i="4"/>
  <c r="D8" i="4"/>
  <c r="D7" i="4"/>
  <c r="D6" i="4"/>
  <c r="D5" i="4"/>
  <c r="D4" i="4"/>
  <c r="I9" i="4"/>
  <c r="I8" i="4"/>
  <c r="I7" i="4"/>
  <c r="I6" i="4"/>
  <c r="I5" i="4"/>
  <c r="I4" i="4"/>
  <c r="AB18" i="4"/>
  <c r="X18" i="4"/>
  <c r="W18" i="4"/>
  <c r="AB17" i="4"/>
  <c r="X17" i="4"/>
  <c r="W17" i="4"/>
  <c r="AB16" i="4"/>
  <c r="X16" i="4"/>
  <c r="W16" i="4"/>
  <c r="AB15" i="4"/>
  <c r="X15" i="4"/>
  <c r="W15" i="4"/>
  <c r="X14" i="4"/>
  <c r="W14" i="4"/>
  <c r="X13" i="4"/>
  <c r="W13" i="4"/>
  <c r="AB12" i="4"/>
  <c r="K13" i="4" s="1"/>
  <c r="AF25" i="4" l="1"/>
  <c r="AF24" i="4"/>
  <c r="AI24" i="4"/>
  <c r="AH27" i="4"/>
  <c r="AG26" i="4"/>
  <c r="AD26" i="4"/>
  <c r="AF42" i="4"/>
  <c r="AF17" i="4"/>
  <c r="AI53" i="4"/>
  <c r="AF52" i="4"/>
  <c r="AH54" i="4"/>
  <c r="AF51" i="4"/>
  <c r="AI51" i="4"/>
  <c r="AG53" i="4"/>
  <c r="AI42" i="4"/>
  <c r="AH45" i="4"/>
  <c r="AD42" i="4"/>
  <c r="AG44" i="4"/>
  <c r="AD44" i="4"/>
  <c r="AF43" i="4"/>
  <c r="AF33" i="4"/>
  <c r="AI33" i="4"/>
  <c r="AG35" i="4"/>
  <c r="AD35" i="4"/>
  <c r="AE54" i="4"/>
  <c r="AG51" i="4"/>
  <c r="AD52" i="4"/>
  <c r="AH52" i="4"/>
  <c r="AE53" i="4"/>
  <c r="AF54" i="4"/>
  <c r="AD51" i="4"/>
  <c r="AH51" i="4"/>
  <c r="AE52" i="4"/>
  <c r="AI52" i="4"/>
  <c r="AF53" i="4"/>
  <c r="AG54" i="4"/>
  <c r="AG52" i="4"/>
  <c r="AH53" i="4"/>
  <c r="AI54" i="4"/>
  <c r="AE51" i="4"/>
  <c r="AK51" i="4" s="1"/>
  <c r="AD54" i="4"/>
  <c r="AG43" i="4"/>
  <c r="AH44" i="4"/>
  <c r="AE45" i="4"/>
  <c r="AI45" i="4"/>
  <c r="AG42" i="4"/>
  <c r="AD43" i="4"/>
  <c r="AH43" i="4"/>
  <c r="AE44" i="4"/>
  <c r="AI44" i="4"/>
  <c r="AF45" i="4"/>
  <c r="AH42" i="4"/>
  <c r="AJ42" i="4" s="1"/>
  <c r="AE43" i="4"/>
  <c r="AI43" i="4"/>
  <c r="AF44" i="4"/>
  <c r="AG45" i="4"/>
  <c r="AE42" i="4"/>
  <c r="AD45" i="4"/>
  <c r="AF36" i="4"/>
  <c r="AI35" i="4"/>
  <c r="AE35" i="4"/>
  <c r="AI36" i="4"/>
  <c r="AE36" i="4"/>
  <c r="AH35" i="4"/>
  <c r="AF34" i="4"/>
  <c r="AH36" i="4"/>
  <c r="AJ36" i="4" s="1"/>
  <c r="AG34" i="4"/>
  <c r="AG33" i="4"/>
  <c r="AD34" i="4"/>
  <c r="AH34" i="4"/>
  <c r="AD33" i="4"/>
  <c r="AH33" i="4"/>
  <c r="AE34" i="4"/>
  <c r="AI34" i="4"/>
  <c r="AF35" i="4"/>
  <c r="AG36" i="4"/>
  <c r="AE33" i="4"/>
  <c r="AK33" i="4" s="1"/>
  <c r="AD36" i="4"/>
  <c r="AG25" i="4"/>
  <c r="AH26" i="4"/>
  <c r="AE27" i="4"/>
  <c r="AI27" i="4"/>
  <c r="AG24" i="4"/>
  <c r="AD25" i="4"/>
  <c r="AH25" i="4"/>
  <c r="AE26" i="4"/>
  <c r="AI26" i="4"/>
  <c r="AF27" i="4"/>
  <c r="AH24" i="4"/>
  <c r="AE25" i="4"/>
  <c r="AI25" i="4"/>
  <c r="AF26" i="4"/>
  <c r="AG27" i="4"/>
  <c r="AE24" i="4"/>
  <c r="AD27" i="4"/>
  <c r="AH17" i="4"/>
  <c r="AF15" i="4"/>
  <c r="AG18" i="4"/>
  <c r="AI16" i="4"/>
  <c r="AI18" i="4"/>
  <c r="AI17" i="4"/>
  <c r="AF16" i="4"/>
  <c r="AD18" i="4"/>
  <c r="AF18" i="4"/>
  <c r="AH18" i="4"/>
  <c r="AG15" i="4"/>
  <c r="AE17" i="4"/>
  <c r="AD15" i="4"/>
  <c r="AH15" i="4"/>
  <c r="AG16" i="4"/>
  <c r="AE18" i="4"/>
  <c r="AE15" i="4"/>
  <c r="AI15" i="4"/>
  <c r="AD16" i="4"/>
  <c r="AH16" i="4"/>
  <c r="AJ16" i="4" s="1"/>
  <c r="AG17" i="4"/>
  <c r="AE16" i="4"/>
  <c r="AD17" i="4"/>
  <c r="AJ24" i="4" l="1"/>
  <c r="AK42" i="4"/>
  <c r="AL42" i="4" s="1"/>
  <c r="AK27" i="4"/>
  <c r="AK43" i="4"/>
  <c r="AK52" i="4"/>
  <c r="AJ51" i="4"/>
  <c r="AL51" i="4" s="1"/>
  <c r="AJ35" i="4"/>
  <c r="AK24" i="4"/>
  <c r="AK25" i="4"/>
  <c r="AJ27" i="4"/>
  <c r="AJ44" i="4"/>
  <c r="AK17" i="4"/>
  <c r="AK18" i="4"/>
  <c r="AK15" i="4"/>
  <c r="AJ54" i="4"/>
  <c r="AJ53" i="4"/>
  <c r="AJ45" i="4"/>
  <c r="AJ33" i="4"/>
  <c r="AL33" i="4" s="1"/>
  <c r="AK36" i="4"/>
  <c r="AL36" i="4" s="1"/>
  <c r="AK53" i="4"/>
  <c r="AK54" i="4"/>
  <c r="AJ52" i="4"/>
  <c r="AJ43" i="4"/>
  <c r="AK45" i="4"/>
  <c r="AK44" i="4"/>
  <c r="AK34" i="4"/>
  <c r="AK35" i="4"/>
  <c r="AJ34" i="4"/>
  <c r="AJ25" i="4"/>
  <c r="AJ26" i="4"/>
  <c r="AK26" i="4"/>
  <c r="AK16" i="4"/>
  <c r="AL16" i="4" s="1"/>
  <c r="AJ17" i="4"/>
  <c r="AJ18" i="4"/>
  <c r="AJ15" i="4"/>
  <c r="AL24" i="4" l="1"/>
  <c r="AL52" i="4"/>
  <c r="AL27" i="4"/>
  <c r="AL43" i="4"/>
  <c r="AL44" i="4"/>
  <c r="AL35" i="4"/>
  <c r="AL25" i="4"/>
  <c r="AL54" i="4"/>
  <c r="AL45" i="4"/>
  <c r="AL17" i="4"/>
  <c r="AL15" i="4"/>
  <c r="AL18" i="4"/>
  <c r="AL53" i="4"/>
  <c r="AL34" i="4"/>
  <c r="Z35" i="4" s="1"/>
  <c r="AL26" i="4"/>
  <c r="Z42" i="4" l="1"/>
  <c r="Z25" i="4"/>
  <c r="AA24" i="4"/>
  <c r="Z27" i="4"/>
  <c r="AA27" i="4"/>
  <c r="Z24" i="4"/>
  <c r="AA25" i="4"/>
  <c r="Z54" i="4"/>
  <c r="AA53" i="4"/>
  <c r="AA45" i="4"/>
  <c r="AA43" i="4"/>
  <c r="AA44" i="4"/>
  <c r="AA52" i="4"/>
  <c r="Z43" i="4"/>
  <c r="Z45" i="4"/>
  <c r="Z51" i="4"/>
  <c r="AA42" i="4"/>
  <c r="Z44" i="4"/>
  <c r="Z52" i="4"/>
  <c r="AA16" i="4"/>
  <c r="AA17" i="4"/>
  <c r="Z15" i="4"/>
  <c r="AA18" i="4"/>
  <c r="AA15" i="4"/>
  <c r="O15" i="4" s="1"/>
  <c r="Z18" i="4"/>
  <c r="Z16" i="4"/>
  <c r="Z17" i="4"/>
  <c r="AA54" i="4"/>
  <c r="Z53" i="4"/>
  <c r="AA51" i="4"/>
  <c r="S51" i="4" s="1"/>
  <c r="AA34" i="4"/>
  <c r="Z34" i="4"/>
  <c r="AA36" i="4"/>
  <c r="Z36" i="4"/>
  <c r="Z33" i="4"/>
  <c r="AA33" i="4"/>
  <c r="AA35" i="4"/>
  <c r="AA26" i="4"/>
  <c r="Z26" i="4"/>
  <c r="R25" i="4" l="1"/>
  <c r="S24" i="4"/>
  <c r="N24" i="4"/>
  <c r="P24" i="4"/>
  <c r="R24" i="4"/>
  <c r="T24" i="4"/>
  <c r="M24" i="4"/>
  <c r="O24" i="4"/>
  <c r="L24" i="4"/>
  <c r="Q24" i="4"/>
  <c r="P25" i="4"/>
  <c r="L25" i="4"/>
  <c r="Q25" i="4"/>
  <c r="S25" i="4"/>
  <c r="T25" i="4"/>
  <c r="L51" i="4"/>
  <c r="R27" i="4"/>
  <c r="M25" i="4"/>
  <c r="N25" i="4"/>
  <c r="O25" i="4"/>
  <c r="O53" i="4"/>
  <c r="S43" i="4"/>
  <c r="S54" i="4"/>
  <c r="N45" i="4"/>
  <c r="N54" i="4"/>
  <c r="N44" i="4"/>
  <c r="T51" i="4"/>
  <c r="P53" i="4"/>
  <c r="O51" i="4"/>
  <c r="S44" i="4"/>
  <c r="M51" i="4"/>
  <c r="M52" i="4"/>
  <c r="P52" i="4"/>
  <c r="R45" i="4"/>
  <c r="L45" i="4"/>
  <c r="P51" i="4"/>
  <c r="R51" i="4"/>
  <c r="S53" i="4"/>
  <c r="O17" i="4"/>
  <c r="Q53" i="4"/>
  <c r="T45" i="4"/>
  <c r="T43" i="4"/>
  <c r="Q45" i="4"/>
  <c r="N51" i="4"/>
  <c r="M54" i="4"/>
  <c r="Q51" i="4"/>
  <c r="N42" i="4"/>
  <c r="Q42" i="4"/>
  <c r="O45" i="4"/>
  <c r="N52" i="4"/>
  <c r="S52" i="4"/>
  <c r="N53" i="4"/>
  <c r="T54" i="4"/>
  <c r="M53" i="4"/>
  <c r="M45" i="4"/>
  <c r="P44" i="4"/>
  <c r="M43" i="4"/>
  <c r="L44" i="4"/>
  <c r="R52" i="4"/>
  <c r="O52" i="4"/>
  <c r="T53" i="4"/>
  <c r="Q52" i="4"/>
  <c r="T52" i="4"/>
  <c r="T44" i="4"/>
  <c r="L42" i="4"/>
  <c r="M44" i="4"/>
  <c r="S42" i="4"/>
  <c r="O44" i="4"/>
  <c r="P42" i="4"/>
  <c r="O43" i="4"/>
  <c r="S45" i="4"/>
  <c r="Q44" i="4"/>
  <c r="R42" i="4"/>
  <c r="T42" i="4"/>
  <c r="O42" i="4"/>
  <c r="M42" i="4"/>
  <c r="N43" i="4"/>
  <c r="P43" i="4"/>
  <c r="R44" i="4"/>
  <c r="L53" i="4"/>
  <c r="Q54" i="4"/>
  <c r="R53" i="4"/>
  <c r="P54" i="4"/>
  <c r="L52" i="4"/>
  <c r="R43" i="4"/>
  <c r="L43" i="4"/>
  <c r="Q43" i="4"/>
  <c r="L54" i="4"/>
  <c r="P45" i="4"/>
  <c r="P18" i="4"/>
  <c r="T18" i="4"/>
  <c r="R15" i="4"/>
  <c r="R16" i="4"/>
  <c r="M18" i="4"/>
  <c r="N15" i="4"/>
  <c r="P17" i="4"/>
  <c r="M17" i="4"/>
  <c r="L16" i="4"/>
  <c r="S18" i="4"/>
  <c r="S17" i="4"/>
  <c r="L17" i="4"/>
  <c r="R17" i="4"/>
  <c r="N17" i="4"/>
  <c r="O16" i="4"/>
  <c r="T15" i="4"/>
  <c r="Q15" i="4"/>
  <c r="P16" i="4"/>
  <c r="N18" i="4"/>
  <c r="M16" i="4"/>
  <c r="T17" i="4"/>
  <c r="S15" i="4"/>
  <c r="Q17" i="4"/>
  <c r="L15" i="4"/>
  <c r="S16" i="4"/>
  <c r="Q18" i="4"/>
  <c r="M15" i="4"/>
  <c r="T16" i="4"/>
  <c r="R18" i="4"/>
  <c r="Q16" i="4"/>
  <c r="O18" i="4"/>
  <c r="N16" i="4"/>
  <c r="L18" i="4"/>
  <c r="P15" i="4"/>
  <c r="R54" i="4"/>
  <c r="O54" i="4"/>
  <c r="S26" i="4"/>
  <c r="Q27" i="4"/>
  <c r="P27" i="4"/>
  <c r="R26" i="4"/>
  <c r="L26" i="4"/>
  <c r="N27" i="4"/>
  <c r="S27" i="4"/>
  <c r="T26" i="4"/>
  <c r="R36" i="4"/>
  <c r="N36" i="4"/>
  <c r="Q35" i="4"/>
  <c r="M35" i="4"/>
  <c r="T34" i="4"/>
  <c r="P34" i="4"/>
  <c r="L34" i="4"/>
  <c r="S33" i="4"/>
  <c r="O33" i="4"/>
  <c r="Q36" i="4"/>
  <c r="M36" i="4"/>
  <c r="T35" i="4"/>
  <c r="P35" i="4"/>
  <c r="L35" i="4"/>
  <c r="S34" i="4"/>
  <c r="O34" i="4"/>
  <c r="R33" i="4"/>
  <c r="N33" i="4"/>
  <c r="T36" i="4"/>
  <c r="P36" i="4"/>
  <c r="L36" i="4"/>
  <c r="S35" i="4"/>
  <c r="O35" i="4"/>
  <c r="R34" i="4"/>
  <c r="N34" i="4"/>
  <c r="Q33" i="4"/>
  <c r="M33" i="4"/>
  <c r="S36" i="4"/>
  <c r="O36" i="4"/>
  <c r="R35" i="4"/>
  <c r="N35" i="4"/>
  <c r="Q34" i="4"/>
  <c r="M34" i="4"/>
  <c r="T33" i="4"/>
  <c r="P33" i="4"/>
  <c r="L33" i="4"/>
  <c r="M26" i="4"/>
  <c r="N26" i="4"/>
  <c r="O26" i="4"/>
  <c r="T27" i="4"/>
  <c r="M27" i="4"/>
  <c r="Q26" i="4"/>
  <c r="O27" i="4"/>
  <c r="L27" i="4"/>
  <c r="P26" i="4"/>
  <c r="AB9" i="4" l="1"/>
  <c r="X9" i="4"/>
  <c r="W9" i="4"/>
  <c r="AB8" i="4"/>
  <c r="X8" i="4"/>
  <c r="W8" i="4"/>
  <c r="AB7" i="4"/>
  <c r="X7" i="4"/>
  <c r="W7" i="4"/>
  <c r="AB6" i="4"/>
  <c r="X6" i="4"/>
  <c r="W6" i="4"/>
  <c r="X5" i="4"/>
  <c r="W5" i="4"/>
  <c r="X4" i="4"/>
  <c r="W4" i="4"/>
  <c r="AB3" i="4"/>
  <c r="K4" i="4" l="1"/>
  <c r="H15" i="4"/>
  <c r="H26" i="4"/>
  <c r="E17" i="4"/>
  <c r="H13" i="4"/>
  <c r="H17" i="4"/>
  <c r="H33" i="4"/>
  <c r="E25" i="4"/>
  <c r="H23" i="4"/>
  <c r="E13" i="4"/>
  <c r="E52" i="4"/>
  <c r="H18" i="4"/>
  <c r="E22" i="4"/>
  <c r="E24" i="4"/>
  <c r="E34" i="4"/>
  <c r="H34" i="4"/>
  <c r="E15" i="4"/>
  <c r="H50" i="4"/>
  <c r="E54" i="4"/>
  <c r="H42" i="4"/>
  <c r="E45" i="4"/>
  <c r="H40" i="4"/>
  <c r="E36" i="4"/>
  <c r="E51" i="4"/>
  <c r="H24" i="4"/>
  <c r="E14" i="4"/>
  <c r="E27" i="4"/>
  <c r="H25" i="4"/>
  <c r="E40" i="4"/>
  <c r="H41" i="4"/>
  <c r="E23" i="4"/>
  <c r="E50" i="4"/>
  <c r="E53" i="4"/>
  <c r="H45" i="4"/>
  <c r="E42" i="4"/>
  <c r="E35" i="4"/>
  <c r="H31" i="4"/>
  <c r="H49" i="4"/>
  <c r="E18" i="4"/>
  <c r="E16" i="4"/>
  <c r="H32" i="4"/>
  <c r="E26" i="4"/>
  <c r="E43" i="4"/>
  <c r="H53" i="4"/>
  <c r="H52" i="4"/>
  <c r="H54" i="4"/>
  <c r="H43" i="4"/>
  <c r="E41" i="4"/>
  <c r="H36" i="4"/>
  <c r="E32" i="4"/>
  <c r="H14" i="4"/>
  <c r="H16" i="4"/>
  <c r="H22" i="4"/>
  <c r="H27" i="4"/>
  <c r="E49" i="4"/>
  <c r="E31" i="4"/>
  <c r="H51" i="4"/>
  <c r="E44" i="4"/>
  <c r="H44" i="4"/>
  <c r="H35" i="4"/>
  <c r="E33" i="4"/>
  <c r="H6" i="4"/>
  <c r="AD9" i="4"/>
  <c r="AD8" i="4"/>
  <c r="AH6" i="4"/>
  <c r="AD6" i="4"/>
  <c r="AF6" i="4"/>
  <c r="E9" i="4"/>
  <c r="AI6" i="4"/>
  <c r="E6" i="4"/>
  <c r="AG6" i="4"/>
  <c r="H4" i="4"/>
  <c r="AE6" i="4"/>
  <c r="H9" i="4"/>
  <c r="E7" i="4"/>
  <c r="H8" i="4"/>
  <c r="AI7" i="4"/>
  <c r="AD7" i="4"/>
  <c r="AG9" i="4"/>
  <c r="AH8" i="4"/>
  <c r="AH7" i="4"/>
  <c r="AF9" i="4"/>
  <c r="AE8" i="4"/>
  <c r="AF7" i="4"/>
  <c r="E4" i="4"/>
  <c r="AE7" i="4"/>
  <c r="E5" i="4"/>
  <c r="H5" i="4"/>
  <c r="AG7" i="4"/>
  <c r="AF8" i="4"/>
  <c r="AG8" i="4"/>
  <c r="AI8" i="4"/>
  <c r="H7" i="4"/>
  <c r="E8" i="4"/>
  <c r="AI9" i="4"/>
  <c r="AE9" i="4"/>
  <c r="AH9" i="4"/>
  <c r="AJ7" i="4" l="1"/>
  <c r="AJ9" i="4"/>
  <c r="AK7" i="4"/>
  <c r="AK9" i="4"/>
  <c r="AK6" i="4"/>
  <c r="AJ6" i="4"/>
  <c r="AJ8" i="4"/>
  <c r="AK8" i="4"/>
  <c r="AL7" i="4" l="1"/>
  <c r="AL8" i="4"/>
  <c r="AL9" i="4"/>
  <c r="AL6" i="4"/>
  <c r="AA9" i="4" l="1"/>
  <c r="AA6" i="4"/>
  <c r="AA8" i="4"/>
  <c r="AA7" i="4"/>
  <c r="Z9" i="4"/>
  <c r="Z6" i="4"/>
  <c r="Z7" i="4"/>
  <c r="Z8" i="4"/>
  <c r="L7" i="4" l="1"/>
  <c r="M6" i="4"/>
  <c r="S9" i="4"/>
  <c r="T9" i="4"/>
  <c r="P7" i="4"/>
  <c r="N7" i="4"/>
  <c r="M9" i="4"/>
  <c r="P9" i="4"/>
  <c r="O7" i="4"/>
  <c r="R9" i="4"/>
  <c r="Q9" i="4"/>
  <c r="P8" i="4"/>
  <c r="Q7" i="4"/>
  <c r="R8" i="4"/>
  <c r="S7" i="4"/>
  <c r="T7" i="4"/>
  <c r="M7" i="4"/>
  <c r="L9" i="4"/>
  <c r="R7" i="4"/>
  <c r="O9" i="4"/>
  <c r="N9" i="4"/>
  <c r="T6" i="4"/>
  <c r="L6" i="4"/>
  <c r="O8" i="4"/>
  <c r="S6" i="4"/>
  <c r="Q6" i="4"/>
  <c r="N6" i="4"/>
  <c r="L8" i="4"/>
  <c r="S8" i="4"/>
  <c r="P6" i="4"/>
  <c r="Q8" i="4"/>
  <c r="R6" i="4"/>
  <c r="N8" i="4"/>
  <c r="O6" i="4"/>
  <c r="M8" i="4"/>
  <c r="T8" i="4"/>
</calcChain>
</file>

<file path=xl/sharedStrings.xml><?xml version="1.0" encoding="utf-8"?>
<sst xmlns="http://schemas.openxmlformats.org/spreadsheetml/2006/main" count="197" uniqueCount="89">
  <si>
    <t>score</t>
  </si>
  <si>
    <t>J</t>
  </si>
  <si>
    <t>G</t>
  </si>
  <si>
    <t>N</t>
  </si>
  <si>
    <t>P</t>
  </si>
  <si>
    <t>GP</t>
  </si>
  <si>
    <t>GC</t>
  </si>
  <si>
    <t>G +/-</t>
  </si>
  <si>
    <t>PTS</t>
  </si>
  <si>
    <t>ranking</t>
  </si>
  <si>
    <t>Score</t>
  </si>
  <si>
    <t>H2</t>
  </si>
  <si>
    <t>H1</t>
  </si>
  <si>
    <t>3°/B/E/F</t>
  </si>
  <si>
    <t>H3</t>
  </si>
  <si>
    <t>H4</t>
  </si>
  <si>
    <t>2° A</t>
  </si>
  <si>
    <t>1° D</t>
  </si>
  <si>
    <t>2° C</t>
  </si>
  <si>
    <t>H5</t>
  </si>
  <si>
    <t>H6</t>
  </si>
  <si>
    <t>H7</t>
  </si>
  <si>
    <t>H8</t>
  </si>
  <si>
    <t>1° A</t>
  </si>
  <si>
    <t>3°/C/D/E</t>
  </si>
  <si>
    <t>2° B</t>
  </si>
  <si>
    <t>2°F</t>
  </si>
  <si>
    <t>1° B</t>
  </si>
  <si>
    <t>3°/A/C/D</t>
  </si>
  <si>
    <t>1° C</t>
  </si>
  <si>
    <t>3°/A/B/F</t>
  </si>
  <si>
    <t>1° E</t>
  </si>
  <si>
    <t>2°D</t>
  </si>
  <si>
    <t>1° F</t>
  </si>
  <si>
    <t>2°E</t>
  </si>
  <si>
    <t>Q1</t>
  </si>
  <si>
    <t>Q2</t>
  </si>
  <si>
    <t>Q3</t>
  </si>
  <si>
    <t>Q4</t>
  </si>
  <si>
    <t>Vinqueure</t>
  </si>
  <si>
    <t>D1</t>
  </si>
  <si>
    <t>D2</t>
  </si>
  <si>
    <t>F</t>
  </si>
  <si>
    <t>3° place</t>
  </si>
  <si>
    <t>مصر</t>
  </si>
  <si>
    <t>أوغندا</t>
  </si>
  <si>
    <t>زمبابوي</t>
  </si>
  <si>
    <t>نجيريا</t>
  </si>
  <si>
    <t>غينيا</t>
  </si>
  <si>
    <t>مدغشقر</t>
  </si>
  <si>
    <t>بورندي</t>
  </si>
  <si>
    <t>السنغال</t>
  </si>
  <si>
    <t>الجزائر</t>
  </si>
  <si>
    <t>كينيا</t>
  </si>
  <si>
    <t>تنزانيا</t>
  </si>
  <si>
    <t>المغرب</t>
  </si>
  <si>
    <t>ساحل العاج</t>
  </si>
  <si>
    <t>جنوب افريقيا</t>
  </si>
  <si>
    <t>ناميبيا</t>
  </si>
  <si>
    <t>تونس</t>
  </si>
  <si>
    <t>مالي</t>
  </si>
  <si>
    <t>موريتانيا</t>
  </si>
  <si>
    <t>أنغولا</t>
  </si>
  <si>
    <t>الكاميرون</t>
  </si>
  <si>
    <t>عانا</t>
  </si>
  <si>
    <t>البنين</t>
  </si>
  <si>
    <t>غينيا بيساو</t>
  </si>
  <si>
    <t>الكونغو</t>
  </si>
  <si>
    <t>الفريق</t>
  </si>
  <si>
    <t>ل</t>
  </si>
  <si>
    <t>ف</t>
  </si>
  <si>
    <t>ت</t>
  </si>
  <si>
    <t>خ</t>
  </si>
  <si>
    <t>له</t>
  </si>
  <si>
    <t>عليه</t>
  </si>
  <si>
    <t>نقاط</t>
  </si>
  <si>
    <t>المرتبة</t>
  </si>
  <si>
    <t>المجموعة A</t>
  </si>
  <si>
    <t>المجموعة B</t>
  </si>
  <si>
    <t>المجموعة C</t>
  </si>
  <si>
    <t>المجموعة D</t>
  </si>
  <si>
    <t>المجموعة E</t>
  </si>
  <si>
    <t>المجموعة F</t>
  </si>
  <si>
    <t>(ملعب القاهرة الدولي/القاهرة)</t>
  </si>
  <si>
    <t>(ملعب الاسكندرية/الاسكندرية)</t>
  </si>
  <si>
    <t>(ملعب 30يونيو/القاهرة)</t>
  </si>
  <si>
    <t>(ملعب السلام/القاهرة)</t>
  </si>
  <si>
    <t>(ملعب السويس/السويس)</t>
  </si>
  <si>
    <t>( الاسماعلية/ملعب الاسماعلية)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</si>
</sst>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4"/>
      <color theme="0"/>
      <name val="Times New Roman"/>
      <family val="1"/>
    </font>
    <font>
      <sz val="14"/>
      <color theme="0"/>
      <name val="Times New Roman"/>
      <family val="1"/>
    </font>
    <font>
      <b/>
      <sz val="14"/>
      <color rgb="FFFF0000"/>
      <name val="Times New Roman"/>
      <family val="1"/>
    </font>
    <font>
      <b/>
      <sz val="12"/>
      <color rgb="FF000000"/>
      <name val="RobotoBold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gradientFill degree="90">
        <stop position="0">
          <color rgb="FF216327"/>
        </stop>
        <stop position="1">
          <color rgb="FF00FF00"/>
        </stop>
      </gradientFill>
    </fill>
    <fill>
      <patternFill patternType="solid">
        <fgColor rgb="FFFF0000"/>
        <bgColor indexed="64"/>
      </patternFill>
    </fill>
    <fill>
      <gradientFill degree="90">
        <stop position="0">
          <color rgb="FF00FF00"/>
        </stop>
        <stop position="1">
          <color theme="9" tint="0.59999389629810485"/>
        </stop>
      </gradientFill>
    </fill>
  </fills>
  <borders count="44">
    <border>
      <left/>
      <right/>
      <top/>
      <bottom/>
      <diagonal/>
    </border>
    <border>
      <left style="dotted">
        <color rgb="FFC00000"/>
      </left>
      <right style="dotted">
        <color rgb="FFC00000"/>
      </right>
      <top style="dotted">
        <color rgb="FFC00000"/>
      </top>
      <bottom style="dotted">
        <color rgb="FFC00000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ashed">
        <color auto="1"/>
      </top>
      <bottom style="dashed">
        <color auto="1"/>
      </bottom>
      <diagonal/>
    </border>
    <border>
      <left/>
      <right style="medium">
        <color indexed="64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/>
      <top style="dashed">
        <color auto="1"/>
      </top>
      <bottom style="medium">
        <color indexed="64"/>
      </bottom>
      <diagonal/>
    </border>
    <border>
      <left/>
      <right/>
      <top style="dashed">
        <color auto="1"/>
      </top>
      <bottom style="medium">
        <color indexed="64"/>
      </bottom>
      <diagonal/>
    </border>
    <border>
      <left/>
      <right style="medium">
        <color indexed="64"/>
      </right>
      <top style="dashed">
        <color auto="1"/>
      </top>
      <bottom style="medium">
        <color indexed="64"/>
      </bottom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/>
      <diagonal/>
    </border>
    <border>
      <left/>
      <right/>
      <top style="medium">
        <color theme="4" tint="-0.499984740745262"/>
      </top>
      <bottom/>
      <diagonal/>
    </border>
    <border>
      <left style="dotted">
        <color rgb="FFC00000"/>
      </left>
      <right style="dotted">
        <color rgb="FFC00000"/>
      </right>
      <top style="medium">
        <color theme="4" tint="-0.499984740745262"/>
      </top>
      <bottom style="dotted">
        <color rgb="FFC00000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/>
      <top/>
      <bottom/>
      <diagonal/>
    </border>
    <border>
      <left/>
      <right style="medium">
        <color theme="4" tint="-0.499984740745262"/>
      </right>
      <top/>
      <bottom/>
      <diagonal/>
    </border>
    <border>
      <left style="medium">
        <color theme="4" tint="-0.499984740745262"/>
      </left>
      <right/>
      <top/>
      <bottom style="medium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  <border>
      <left style="dotted">
        <color rgb="FFC00000"/>
      </left>
      <right style="dotted">
        <color rgb="FFC00000"/>
      </right>
      <top style="dotted">
        <color rgb="FFC00000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/>
      <bottom style="medium">
        <color theme="4" tint="-0.499984740745262"/>
      </bottom>
      <diagonal/>
    </border>
    <border>
      <left style="medium">
        <color theme="4" tint="-0.499984740745262"/>
      </left>
      <right/>
      <top style="dashed">
        <color auto="1"/>
      </top>
      <bottom style="dashed">
        <color auto="1"/>
      </bottom>
      <diagonal/>
    </border>
    <border>
      <left style="medium">
        <color indexed="64"/>
      </left>
      <right style="medium">
        <color theme="4" tint="-0.499984740745262"/>
      </right>
      <top style="dashed">
        <color auto="1"/>
      </top>
      <bottom style="dashed">
        <color auto="1"/>
      </bottom>
      <diagonal/>
    </border>
    <border>
      <left style="medium">
        <color theme="4" tint="-0.499984740745262"/>
      </left>
      <right/>
      <top style="dashed">
        <color auto="1"/>
      </top>
      <bottom style="medium">
        <color theme="4" tint="-0.499984740745262"/>
      </bottom>
      <diagonal/>
    </border>
    <border>
      <left style="medium">
        <color indexed="64"/>
      </left>
      <right/>
      <top style="dashed">
        <color auto="1"/>
      </top>
      <bottom style="medium">
        <color theme="4" tint="-0.499984740745262"/>
      </bottom>
      <diagonal/>
    </border>
    <border>
      <left style="medium">
        <color indexed="64"/>
      </left>
      <right style="medium">
        <color theme="4" tint="-0.499984740745262"/>
      </right>
      <top style="dashed">
        <color auto="1"/>
      </top>
      <bottom style="medium">
        <color theme="4" tint="-0.499984740745262"/>
      </bottom>
      <diagonal/>
    </border>
    <border>
      <left style="medium">
        <color theme="4" tint="-0.499984740745262"/>
      </left>
      <right/>
      <top/>
      <bottom style="dashed">
        <color auto="1"/>
      </bottom>
      <diagonal/>
    </border>
    <border>
      <left style="medium">
        <color indexed="64"/>
      </left>
      <right/>
      <top/>
      <bottom style="dashed">
        <color auto="1"/>
      </bottom>
      <diagonal/>
    </border>
    <border>
      <left style="medium">
        <color indexed="64"/>
      </left>
      <right style="medium">
        <color theme="4" tint="-0.499984740745262"/>
      </right>
      <top style="medium">
        <color indexed="64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indexed="64"/>
      </right>
      <top style="medium">
        <color indexed="64"/>
      </top>
      <bottom style="medium">
        <color theme="4" tint="-0.499984740745262"/>
      </bottom>
      <diagonal/>
    </border>
    <border>
      <left style="medium">
        <color indexed="64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indexed="64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indexed="64"/>
      </left>
      <right style="medium">
        <color theme="4" tint="-0.499984740745262"/>
      </right>
      <top style="medium">
        <color theme="4" tint="-0.499984740745262"/>
      </top>
      <bottom style="medium">
        <color indexed="64"/>
      </bottom>
      <diagonal/>
    </border>
    <border>
      <left style="medium">
        <color theme="4" tint="-0.499984740745262"/>
      </left>
      <right style="medium">
        <color indexed="64"/>
      </right>
      <top style="medium">
        <color theme="4" tint="-0.49998474074526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theme="4" tint="-0.499984740745262"/>
      </bottom>
      <diagonal/>
    </border>
    <border>
      <left/>
      <right style="medium">
        <color indexed="64"/>
      </right>
      <top style="medium">
        <color indexed="64"/>
      </top>
      <bottom style="medium">
        <color theme="4" tint="-0.499984740745262"/>
      </bottom>
      <diagonal/>
    </border>
    <border>
      <left style="medium">
        <color indexed="64"/>
      </left>
      <right style="medium">
        <color theme="4" tint="-0.499984740745262"/>
      </right>
      <top style="medium">
        <color indexed="64"/>
      </top>
      <bottom style="medium">
        <color indexed="64"/>
      </bottom>
      <diagonal/>
    </border>
    <border>
      <left style="medium">
        <color theme="4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2" borderId="2" xfId="0" applyFont="1" applyFill="1" applyBorder="1" applyAlignment="1" applyProtection="1">
      <alignment horizontal="center" vertical="center"/>
      <protection hidden="1"/>
    </xf>
    <xf numFmtId="0" fontId="3" fillId="2" borderId="10" xfId="0" applyFont="1" applyFill="1" applyBorder="1" applyAlignment="1" applyProtection="1">
      <alignment horizontal="center" vertical="center"/>
      <protection hidden="1"/>
    </xf>
    <xf numFmtId="0" fontId="3" fillId="2" borderId="12" xfId="0" applyFont="1" applyFill="1" applyBorder="1" applyAlignment="1" applyProtection="1">
      <alignment horizontal="center" vertical="center"/>
      <protection hidden="1"/>
    </xf>
    <xf numFmtId="0" fontId="3" fillId="2" borderId="13" xfId="0" applyFont="1" applyFill="1" applyBorder="1" applyAlignment="1" applyProtection="1">
      <alignment horizontal="center" vertical="center"/>
      <protection hidden="1"/>
    </xf>
    <xf numFmtId="0" fontId="3" fillId="2" borderId="8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horizontal="center" vertical="center"/>
      <protection hidden="1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 applyProtection="1">
      <alignment horizontal="center" vertical="center"/>
      <protection locked="0"/>
    </xf>
    <xf numFmtId="0" fontId="6" fillId="2" borderId="25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11" fillId="0" borderId="0" xfId="0" applyFont="1" applyProtection="1">
      <protection hidden="1"/>
    </xf>
    <xf numFmtId="0" fontId="3" fillId="2" borderId="0" xfId="0" applyFont="1" applyFill="1" applyProtection="1"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protection hidden="1"/>
    </xf>
    <xf numFmtId="0" fontId="4" fillId="2" borderId="0" xfId="0" applyFont="1" applyFill="1" applyBorder="1" applyAlignment="1" applyProtection="1">
      <protection hidden="1"/>
    </xf>
    <xf numFmtId="0" fontId="4" fillId="2" borderId="0" xfId="0" applyFont="1" applyFill="1" applyAlignment="1" applyProtection="1">
      <alignment horizontal="center"/>
      <protection hidden="1"/>
    </xf>
    <xf numFmtId="14" fontId="7" fillId="3" borderId="17" xfId="0" applyNumberFormat="1" applyFont="1" applyFill="1" applyBorder="1" applyAlignment="1" applyProtection="1">
      <alignment vertical="center"/>
      <protection hidden="1"/>
    </xf>
    <xf numFmtId="20" fontId="4" fillId="3" borderId="18" xfId="0" applyNumberFormat="1" applyFont="1" applyFill="1" applyBorder="1" applyAlignment="1" applyProtection="1">
      <alignment horizontal="center" vertical="center"/>
      <protection hidden="1"/>
    </xf>
    <xf numFmtId="0" fontId="4" fillId="2" borderId="15" xfId="0" applyFont="1" applyFill="1" applyBorder="1" applyAlignment="1" applyProtection="1">
      <alignment vertical="center"/>
      <protection hidden="1"/>
    </xf>
    <xf numFmtId="0" fontId="2" fillId="2" borderId="18" xfId="0" applyFont="1" applyFill="1" applyBorder="1" applyAlignment="1" applyProtection="1">
      <alignment horizontal="center" vertical="center"/>
      <protection hidden="1"/>
    </xf>
    <xf numFmtId="0" fontId="3" fillId="2" borderId="20" xfId="0" applyFont="1" applyFill="1" applyBorder="1" applyAlignment="1" applyProtection="1">
      <alignment horizontal="center"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14" fontId="7" fillId="3" borderId="21" xfId="0" applyNumberFormat="1" applyFont="1" applyFill="1" applyBorder="1" applyAlignment="1" applyProtection="1">
      <alignment vertical="center"/>
      <protection hidden="1"/>
    </xf>
    <xf numFmtId="20" fontId="4" fillId="3" borderId="0" xfId="0" applyNumberFormat="1" applyFont="1" applyFill="1" applyBorder="1" applyAlignment="1" applyProtection="1">
      <alignment horizontal="center" vertical="center"/>
      <protection hidden="1"/>
    </xf>
    <xf numFmtId="0" fontId="3" fillId="2" borderId="22" xfId="0" applyFont="1" applyFill="1" applyBorder="1" applyAlignment="1" applyProtection="1">
      <alignment horizontal="center" vertical="center"/>
      <protection hidden="1"/>
    </xf>
    <xf numFmtId="0" fontId="10" fillId="2" borderId="17" xfId="0" applyFont="1" applyFill="1" applyBorder="1" applyAlignment="1" applyProtection="1">
      <alignment horizontal="center" vertical="center"/>
      <protection hidden="1"/>
    </xf>
    <xf numFmtId="0" fontId="10" fillId="2" borderId="18" xfId="0" applyFont="1" applyFill="1" applyBorder="1" applyAlignment="1" applyProtection="1">
      <alignment horizontal="center" vertical="center"/>
      <protection hidden="1"/>
    </xf>
    <xf numFmtId="0" fontId="10" fillId="2" borderId="20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Alignment="1" applyProtection="1">
      <alignment horizontal="center" vertical="center"/>
      <protection hidden="1"/>
    </xf>
    <xf numFmtId="0" fontId="3" fillId="2" borderId="6" xfId="0" applyFont="1" applyFill="1" applyBorder="1" applyProtection="1">
      <protection hidden="1"/>
    </xf>
    <xf numFmtId="0" fontId="3" fillId="2" borderId="7" xfId="0" applyFont="1" applyFill="1" applyBorder="1" applyAlignment="1" applyProtection="1">
      <alignment horizontal="center" vertical="center"/>
      <protection hidden="1"/>
    </xf>
    <xf numFmtId="0" fontId="8" fillId="4" borderId="32" xfId="0" applyFont="1" applyFill="1" applyBorder="1" applyAlignment="1" applyProtection="1">
      <alignment horizontal="center" vertical="center"/>
      <protection hidden="1"/>
    </xf>
    <xf numFmtId="0" fontId="8" fillId="4" borderId="33" xfId="0" applyFont="1" applyFill="1" applyBorder="1" applyAlignment="1" applyProtection="1">
      <alignment horizontal="center" vertical="center"/>
      <protection hidden="1"/>
    </xf>
    <xf numFmtId="0" fontId="8" fillId="4" borderId="9" xfId="0" applyFont="1" applyFill="1" applyBorder="1" applyAlignment="1" applyProtection="1">
      <alignment horizontal="center" vertical="center"/>
      <protection hidden="1"/>
    </xf>
    <xf numFmtId="0" fontId="8" fillId="4" borderId="28" xfId="0" applyFont="1" applyFill="1" applyBorder="1" applyAlignment="1" applyProtection="1">
      <alignment horizontal="center" vertical="center"/>
      <protection hidden="1"/>
    </xf>
    <xf numFmtId="0" fontId="1" fillId="2" borderId="0" xfId="0" applyFont="1" applyFill="1" applyProtection="1">
      <protection hidden="1"/>
    </xf>
    <xf numFmtId="0" fontId="3" fillId="2" borderId="9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Protection="1">
      <protection hidden="1"/>
    </xf>
    <xf numFmtId="0" fontId="8" fillId="4" borderId="27" xfId="0" applyFont="1" applyFill="1" applyBorder="1" applyAlignment="1" applyProtection="1">
      <alignment horizontal="center" vertical="center"/>
      <protection hidden="1"/>
    </xf>
    <xf numFmtId="0" fontId="9" fillId="6" borderId="27" xfId="0" applyFont="1" applyFill="1" applyBorder="1" applyAlignment="1" applyProtection="1">
      <alignment horizontal="center" vertical="center"/>
      <protection hidden="1"/>
    </xf>
    <xf numFmtId="0" fontId="9" fillId="6" borderId="9" xfId="0" applyFont="1" applyFill="1" applyBorder="1" applyAlignment="1" applyProtection="1">
      <alignment horizontal="center" vertical="center"/>
      <protection hidden="1"/>
    </xf>
    <xf numFmtId="0" fontId="9" fillId="6" borderId="28" xfId="0" applyFont="1" applyFill="1" applyBorder="1" applyAlignment="1" applyProtection="1">
      <alignment horizontal="center" vertical="center"/>
      <protection hidden="1"/>
    </xf>
    <xf numFmtId="14" fontId="7" fillId="3" borderId="23" xfId="0" applyNumberFormat="1" applyFont="1" applyFill="1" applyBorder="1" applyAlignment="1" applyProtection="1">
      <alignment vertical="center"/>
      <protection hidden="1"/>
    </xf>
    <xf numFmtId="20" fontId="4" fillId="3" borderId="24" xfId="0" applyNumberFormat="1" applyFont="1" applyFill="1" applyBorder="1" applyAlignment="1" applyProtection="1">
      <alignment horizontal="center" vertical="center"/>
      <protection hidden="1"/>
    </xf>
    <xf numFmtId="0" fontId="4" fillId="2" borderId="14" xfId="0" applyFont="1" applyFill="1" applyBorder="1" applyAlignment="1" applyProtection="1">
      <alignment vertical="center"/>
      <protection hidden="1"/>
    </xf>
    <xf numFmtId="0" fontId="2" fillId="2" borderId="24" xfId="0" applyFont="1" applyFill="1" applyBorder="1" applyAlignment="1" applyProtection="1">
      <alignment horizontal="center" vertical="center"/>
      <protection hidden="1"/>
    </xf>
    <xf numFmtId="0" fontId="3" fillId="2" borderId="26" xfId="0" applyFont="1" applyFill="1" applyBorder="1" applyAlignment="1" applyProtection="1">
      <alignment horizontal="center" vertical="center"/>
      <protection hidden="1"/>
    </xf>
    <xf numFmtId="0" fontId="9" fillId="6" borderId="29" xfId="0" applyFont="1" applyFill="1" applyBorder="1" applyAlignment="1" applyProtection="1">
      <alignment horizontal="center" vertical="center"/>
      <protection hidden="1"/>
    </xf>
    <xf numFmtId="0" fontId="9" fillId="6" borderId="30" xfId="0" applyFont="1" applyFill="1" applyBorder="1" applyAlignment="1" applyProtection="1">
      <alignment horizontal="center" vertical="center"/>
      <protection hidden="1"/>
    </xf>
    <xf numFmtId="0" fontId="9" fillId="6" borderId="31" xfId="0" applyFont="1" applyFill="1" applyBorder="1" applyAlignment="1" applyProtection="1">
      <alignment horizontal="center" vertical="center"/>
      <protection hidden="1"/>
    </xf>
    <xf numFmtId="0" fontId="3" fillId="2" borderId="11" xfId="0" applyFont="1" applyFill="1" applyBorder="1" applyAlignment="1" applyProtection="1">
      <alignment horizontal="center" vertical="center"/>
      <protection hidden="1"/>
    </xf>
    <xf numFmtId="14" fontId="7" fillId="2" borderId="0" xfId="0" applyNumberFormat="1" applyFont="1" applyFill="1" applyBorder="1" applyAlignment="1" applyProtection="1">
      <alignment vertical="center"/>
      <protection hidden="1"/>
    </xf>
    <xf numFmtId="20" fontId="4" fillId="2" borderId="0" xfId="0" applyNumberFormat="1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9" fillId="2" borderId="0" xfId="0" applyFont="1" applyFill="1" applyBorder="1" applyAlignment="1" applyProtection="1">
      <alignment horizontal="center" vertical="center"/>
      <protection hidden="1"/>
    </xf>
    <xf numFmtId="0" fontId="4" fillId="2" borderId="18" xfId="0" applyFont="1" applyFill="1" applyBorder="1" applyAlignment="1" applyProtection="1">
      <alignment vertical="center"/>
      <protection hidden="1"/>
    </xf>
    <xf numFmtId="0" fontId="4" fillId="2" borderId="24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horizontal="center" vertical="center"/>
      <protection hidden="1"/>
    </xf>
    <xf numFmtId="0" fontId="10" fillId="2" borderId="0" xfId="0" applyFont="1" applyFill="1" applyBorder="1" applyAlignment="1" applyProtection="1">
      <alignment horizontal="center" vertical="center"/>
      <protection hidden="1"/>
    </xf>
    <xf numFmtId="0" fontId="8" fillId="2" borderId="0" xfId="0" applyFont="1" applyFill="1" applyBorder="1" applyAlignment="1" applyProtection="1">
      <alignment horizontal="center"/>
      <protection hidden="1"/>
    </xf>
    <xf numFmtId="0" fontId="8" fillId="2" borderId="0" xfId="0" applyFont="1" applyFill="1" applyBorder="1" applyAlignment="1" applyProtection="1">
      <alignment horizontal="center" vertical="center"/>
      <protection hidden="1"/>
    </xf>
    <xf numFmtId="0" fontId="3" fillId="3" borderId="0" xfId="0" applyFont="1" applyFill="1" applyProtection="1">
      <protection hidden="1"/>
    </xf>
    <xf numFmtId="0" fontId="4" fillId="3" borderId="16" xfId="0" applyFont="1" applyFill="1" applyBorder="1" applyAlignment="1" applyProtection="1">
      <alignment vertical="center"/>
      <protection hidden="1"/>
    </xf>
    <xf numFmtId="0" fontId="4" fillId="3" borderId="0" xfId="0" applyFont="1" applyFill="1" applyProtection="1"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0" fontId="4" fillId="3" borderId="36" xfId="0" applyFont="1" applyFill="1" applyBorder="1" applyAlignment="1" applyProtection="1">
      <alignment vertical="center"/>
      <protection hidden="1"/>
    </xf>
    <xf numFmtId="0" fontId="4" fillId="3" borderId="37" xfId="0" applyFont="1" applyFill="1" applyBorder="1" applyAlignment="1" applyProtection="1">
      <alignment vertical="center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0" fontId="4" fillId="3" borderId="39" xfId="0" applyFont="1" applyFill="1" applyBorder="1" applyAlignment="1" applyProtection="1">
      <alignment vertical="center"/>
      <protection hidden="1"/>
    </xf>
    <xf numFmtId="0" fontId="11" fillId="2" borderId="0" xfId="0" applyFont="1" applyFill="1" applyProtection="1">
      <protection hidden="1"/>
    </xf>
    <xf numFmtId="0" fontId="4" fillId="2" borderId="3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center" vertical="center"/>
      <protection hidden="1"/>
    </xf>
    <xf numFmtId="0" fontId="4" fillId="2" borderId="5" xfId="0" applyFont="1" applyFill="1" applyBorder="1" applyAlignment="1" applyProtection="1">
      <alignment horizontal="center" vertical="center"/>
      <protection hidden="1"/>
    </xf>
    <xf numFmtId="0" fontId="4" fillId="3" borderId="6" xfId="0" applyFont="1" applyFill="1" applyBorder="1" applyAlignment="1" applyProtection="1">
      <alignment horizontal="center"/>
      <protection hidden="1"/>
    </xf>
    <xf numFmtId="0" fontId="4" fillId="3" borderId="7" xfId="0" applyFont="1" applyFill="1" applyBorder="1" applyAlignment="1" applyProtection="1">
      <alignment horizontal="center"/>
      <protection hidden="1"/>
    </xf>
    <xf numFmtId="0" fontId="4" fillId="3" borderId="8" xfId="0" applyFont="1" applyFill="1" applyBorder="1" applyAlignment="1" applyProtection="1">
      <alignment horizontal="center"/>
      <protection hidden="1"/>
    </xf>
    <xf numFmtId="0" fontId="8" fillId="5" borderId="17" xfId="0" applyFont="1" applyFill="1" applyBorder="1" applyAlignment="1" applyProtection="1">
      <alignment horizontal="center"/>
      <protection hidden="1"/>
    </xf>
    <xf numFmtId="0" fontId="8" fillId="5" borderId="18" xfId="0" applyFont="1" applyFill="1" applyBorder="1" applyAlignment="1" applyProtection="1">
      <alignment horizontal="center"/>
      <protection hidden="1"/>
    </xf>
    <xf numFmtId="0" fontId="8" fillId="5" borderId="20" xfId="0" applyFont="1" applyFill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center"/>
      <protection hidden="1"/>
    </xf>
    <xf numFmtId="0" fontId="4" fillId="2" borderId="7" xfId="0" applyFont="1" applyFill="1" applyBorder="1" applyAlignment="1" applyProtection="1">
      <alignment horizontal="center"/>
      <protection hidden="1"/>
    </xf>
    <xf numFmtId="0" fontId="4" fillId="2" borderId="8" xfId="0" applyFont="1" applyFill="1" applyBorder="1" applyAlignment="1" applyProtection="1">
      <alignment horizontal="center"/>
      <protection hidden="1"/>
    </xf>
    <xf numFmtId="0" fontId="4" fillId="3" borderId="16" xfId="0" applyFont="1" applyFill="1" applyBorder="1" applyAlignment="1" applyProtection="1">
      <alignment horizontal="center" vertical="center"/>
      <protection hidden="1"/>
    </xf>
    <xf numFmtId="0" fontId="4" fillId="3" borderId="34" xfId="0" applyFont="1" applyFill="1" applyBorder="1" applyAlignment="1" applyProtection="1">
      <alignment horizontal="center" vertical="center"/>
      <protection hidden="1"/>
    </xf>
    <xf numFmtId="0" fontId="4" fillId="3" borderId="35" xfId="0" applyFont="1" applyFill="1" applyBorder="1" applyAlignment="1" applyProtection="1">
      <alignment horizontal="center" vertical="center"/>
      <protection hidden="1"/>
    </xf>
    <xf numFmtId="0" fontId="4" fillId="3" borderId="42" xfId="0" applyFont="1" applyFill="1" applyBorder="1" applyAlignment="1" applyProtection="1">
      <alignment horizontal="center" vertical="center"/>
      <protection hidden="1"/>
    </xf>
    <xf numFmtId="0" fontId="4" fillId="3" borderId="43" xfId="0" applyFont="1" applyFill="1" applyBorder="1" applyAlignment="1" applyProtection="1">
      <alignment horizontal="center" vertical="center"/>
      <protection hidden="1"/>
    </xf>
    <xf numFmtId="0" fontId="4" fillId="3" borderId="23" xfId="0" applyFont="1" applyFill="1" applyBorder="1" applyAlignment="1" applyProtection="1">
      <alignment horizontal="center" vertical="center"/>
      <protection hidden="1"/>
    </xf>
    <xf numFmtId="0" fontId="4" fillId="3" borderId="26" xfId="0" applyFont="1" applyFill="1" applyBorder="1" applyAlignment="1" applyProtection="1">
      <alignment horizontal="center" vertical="center"/>
      <protection hidden="1"/>
    </xf>
    <xf numFmtId="0" fontId="4" fillId="3" borderId="40" xfId="0" applyFont="1" applyFill="1" applyBorder="1" applyAlignment="1" applyProtection="1">
      <alignment horizontal="center" vertical="center"/>
      <protection hidden="1"/>
    </xf>
    <xf numFmtId="0" fontId="4" fillId="3" borderId="41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61514"/>
      <color rgb="FF333300"/>
      <color rgb="FF993300"/>
      <color rgb="FF996633"/>
      <color rgb="FF663300"/>
      <color rgb="FF00FF00"/>
      <color rgb="FF2163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g"/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168955</xdr:colOff>
      <xdr:row>3</xdr:row>
      <xdr:rowOff>21545</xdr:rowOff>
    </xdr:from>
    <xdr:to>
      <xdr:col>24</xdr:col>
      <xdr:colOff>404113</xdr:colOff>
      <xdr:row>15</xdr:row>
      <xdr:rowOff>166688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89580" y="767670"/>
          <a:ext cx="3060908" cy="30820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27215</xdr:colOff>
      <xdr:row>0</xdr:row>
      <xdr:rowOff>108857</xdr:rowOff>
    </xdr:from>
    <xdr:to>
      <xdr:col>15</xdr:col>
      <xdr:colOff>680357</xdr:colOff>
      <xdr:row>5</xdr:row>
      <xdr:rowOff>340178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1" y="1415143"/>
          <a:ext cx="8177892" cy="2286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15988</xdr:colOff>
      <xdr:row>16</xdr:row>
      <xdr:rowOff>285750</xdr:rowOff>
    </xdr:from>
    <xdr:to>
      <xdr:col>13</xdr:col>
      <xdr:colOff>136070</xdr:colOff>
      <xdr:row>21</xdr:row>
      <xdr:rowOff>31748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0702" y="7987393"/>
          <a:ext cx="882082" cy="1719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M54"/>
  <sheetViews>
    <sheetView tabSelected="1" zoomScale="60" zoomScaleNormal="60" workbookViewId="0">
      <selection activeCell="F2" sqref="F2"/>
    </sheetView>
  </sheetViews>
  <sheetFormatPr baseColWidth="10" defaultRowHeight="18.75"/>
  <cols>
    <col min="1" max="1" width="4.140625" style="12" customWidth="1"/>
    <col min="2" max="2" width="14.42578125" style="12" bestFit="1" customWidth="1"/>
    <col min="3" max="3" width="7.7109375" style="12" bestFit="1" customWidth="1"/>
    <col min="4" max="4" width="5" style="12" hidden="1" customWidth="1"/>
    <col min="5" max="5" width="18.7109375" style="12" customWidth="1"/>
    <col min="6" max="7" width="7.7109375" style="13" customWidth="1"/>
    <col min="8" max="8" width="18.7109375" style="12" customWidth="1"/>
    <col min="9" max="9" width="5.7109375" style="12" customWidth="1"/>
    <col min="10" max="10" width="16.42578125" style="12" customWidth="1"/>
    <col min="11" max="11" width="8.28515625" style="12" customWidth="1"/>
    <col min="12" max="12" width="18.7109375" style="12" customWidth="1"/>
    <col min="13" max="21" width="7.7109375" style="12" customWidth="1"/>
    <col min="22" max="22" width="11.42578125" style="12" customWidth="1"/>
    <col min="23" max="23" width="11.42578125" style="59" customWidth="1"/>
    <col min="24" max="24" width="11.85546875" style="59" customWidth="1"/>
    <col min="25" max="25" width="11.85546875" style="12" customWidth="1"/>
    <col min="26" max="27" width="11.85546875" style="12" hidden="1" customWidth="1"/>
    <col min="28" max="37" width="11.85546875" style="13" hidden="1" customWidth="1"/>
    <col min="38" max="39" width="11.85546875" style="12" hidden="1" customWidth="1"/>
    <col min="40" max="41" width="11.85546875" style="12" customWidth="1"/>
    <col min="42" max="16384" width="11.42578125" style="12"/>
  </cols>
  <sheetData>
    <row r="2" spans="2:38" ht="19.5" thickBot="1">
      <c r="B2" s="72" t="s">
        <v>83</v>
      </c>
    </row>
    <row r="3" spans="2:38" ht="19.5" thickBot="1">
      <c r="B3" s="76" t="s">
        <v>77</v>
      </c>
      <c r="C3" s="77"/>
      <c r="D3" s="77"/>
      <c r="E3" s="77"/>
      <c r="F3" s="77"/>
      <c r="G3" s="77"/>
      <c r="H3" s="78"/>
      <c r="I3" s="14"/>
      <c r="J3" s="14"/>
      <c r="V3" s="14"/>
      <c r="W3" s="15"/>
      <c r="X3" s="15"/>
      <c r="Y3" s="14"/>
      <c r="AB3" s="82" t="str">
        <f>B3</f>
        <v>المجموعة A</v>
      </c>
      <c r="AC3" s="83"/>
      <c r="AD3" s="83"/>
      <c r="AE3" s="83"/>
      <c r="AF3" s="83"/>
      <c r="AG3" s="83"/>
      <c r="AH3" s="83"/>
      <c r="AI3" s="83"/>
      <c r="AJ3" s="83"/>
      <c r="AK3" s="84"/>
      <c r="AL3" s="16"/>
    </row>
    <row r="4" spans="2:38" ht="19.5" thickBot="1">
      <c r="B4" s="17">
        <v>43637</v>
      </c>
      <c r="C4" s="18">
        <v>0.875</v>
      </c>
      <c r="D4" s="19" t="str">
        <f>RIGHT(B3,1)&amp;1</f>
        <v>A1</v>
      </c>
      <c r="E4" s="20" t="str">
        <f t="shared" ref="E4:E9" si="0">IFERROR(INDEX(AC:AC,MATCH(D4,AB:AB,0)),"")</f>
        <v>مصر</v>
      </c>
      <c r="F4" s="8"/>
      <c r="G4" s="8"/>
      <c r="H4" s="21" t="str">
        <f t="shared" ref="H4:H9" si="1">IFERROR(INDEX(AC:AC,MATCH(I4,AB:AB,0)),"")</f>
        <v>زمبابوي</v>
      </c>
      <c r="I4" s="22" t="str">
        <f>RIGHT(B3,1)&amp;4</f>
        <v>A4</v>
      </c>
      <c r="J4" s="22"/>
      <c r="K4" s="79" t="str">
        <f>AB3</f>
        <v>المجموعة A</v>
      </c>
      <c r="L4" s="80"/>
      <c r="M4" s="80"/>
      <c r="N4" s="80"/>
      <c r="O4" s="80"/>
      <c r="P4" s="80"/>
      <c r="Q4" s="80"/>
      <c r="R4" s="80"/>
      <c r="S4" s="80"/>
      <c r="T4" s="81"/>
      <c r="U4" s="61"/>
      <c r="V4" s="23"/>
      <c r="W4" s="59" t="str">
        <f t="shared" ref="W4:W9" si="2">IF(F4="","",IF(F4&gt;G4,3,IF(F4=G4,1,0)))</f>
        <v/>
      </c>
      <c r="X4" s="59" t="str">
        <f t="shared" ref="X4:X9" si="3">IF(G4="","",IF(G4&gt;F4,3,IF(G4=F4,1,0)))</f>
        <v/>
      </c>
      <c r="Y4" s="23"/>
      <c r="AB4" s="73" t="s">
        <v>10</v>
      </c>
      <c r="AC4" s="74"/>
      <c r="AD4" s="74"/>
      <c r="AE4" s="74"/>
      <c r="AF4" s="74"/>
      <c r="AG4" s="74"/>
      <c r="AH4" s="74"/>
      <c r="AI4" s="74"/>
      <c r="AJ4" s="74"/>
      <c r="AK4" s="74"/>
      <c r="AL4" s="75"/>
    </row>
    <row r="5" spans="2:38">
      <c r="B5" s="24">
        <v>43638</v>
      </c>
      <c r="C5" s="25">
        <v>0.625</v>
      </c>
      <c r="D5" s="22" t="str">
        <f>RIGHT(B3,1)&amp;2</f>
        <v>A2</v>
      </c>
      <c r="E5" s="6" t="str">
        <f t="shared" si="0"/>
        <v>الكونغو</v>
      </c>
      <c r="F5" s="7"/>
      <c r="G5" s="7"/>
      <c r="H5" s="26" t="str">
        <f t="shared" si="1"/>
        <v>أوغندا</v>
      </c>
      <c r="I5" s="22" t="str">
        <f>RIGHT(B3,1)&amp;3</f>
        <v>A3</v>
      </c>
      <c r="J5" s="22"/>
      <c r="K5" s="27" t="s">
        <v>76</v>
      </c>
      <c r="L5" s="28" t="s">
        <v>68</v>
      </c>
      <c r="M5" s="28" t="s">
        <v>69</v>
      </c>
      <c r="N5" s="28" t="s">
        <v>70</v>
      </c>
      <c r="O5" s="28" t="s">
        <v>71</v>
      </c>
      <c r="P5" s="28" t="s">
        <v>72</v>
      </c>
      <c r="Q5" s="28" t="s">
        <v>73</v>
      </c>
      <c r="R5" s="28" t="s">
        <v>74</v>
      </c>
      <c r="S5" s="28" t="s">
        <v>7</v>
      </c>
      <c r="T5" s="29" t="s">
        <v>75</v>
      </c>
      <c r="U5" s="60"/>
      <c r="V5" s="23"/>
      <c r="W5" s="59" t="str">
        <f t="shared" si="2"/>
        <v/>
      </c>
      <c r="X5" s="59" t="str">
        <f t="shared" si="3"/>
        <v/>
      </c>
      <c r="Y5" s="23"/>
      <c r="Z5" s="30" t="s">
        <v>9</v>
      </c>
      <c r="AA5" s="30"/>
      <c r="AC5" s="31"/>
      <c r="AD5" s="32" t="s">
        <v>1</v>
      </c>
      <c r="AE5" s="32" t="s">
        <v>2</v>
      </c>
      <c r="AF5" s="32" t="s">
        <v>3</v>
      </c>
      <c r="AG5" s="32" t="s">
        <v>4</v>
      </c>
      <c r="AH5" s="32" t="s">
        <v>5</v>
      </c>
      <c r="AI5" s="32" t="s">
        <v>6</v>
      </c>
      <c r="AJ5" s="32" t="s">
        <v>7</v>
      </c>
      <c r="AK5" s="5" t="s">
        <v>8</v>
      </c>
      <c r="AL5" s="30" t="s">
        <v>0</v>
      </c>
    </row>
    <row r="6" spans="2:38">
      <c r="B6" s="24">
        <v>43642</v>
      </c>
      <c r="C6" s="25">
        <v>0.75</v>
      </c>
      <c r="D6" s="22" t="str">
        <f>RIGHT(B3,1)&amp;3</f>
        <v>A3</v>
      </c>
      <c r="E6" s="6" t="str">
        <f t="shared" si="0"/>
        <v>أوغندا</v>
      </c>
      <c r="F6" s="7"/>
      <c r="G6" s="7"/>
      <c r="H6" s="26" t="str">
        <f t="shared" si="1"/>
        <v>زمبابوي</v>
      </c>
      <c r="I6" s="22" t="str">
        <f>RIGHT(B3,1)&amp;4</f>
        <v>A4</v>
      </c>
      <c r="J6" s="22"/>
      <c r="K6" s="33">
        <v>1</v>
      </c>
      <c r="L6" s="34" t="str">
        <f>VLOOKUP(K6,AA6:AK9,3,FALSE)</f>
        <v>مصر</v>
      </c>
      <c r="M6" s="35">
        <f>IFERROR(VLOOKUP(K6,AA6:AK9,4,FALSE),"")</f>
        <v>0</v>
      </c>
      <c r="N6" s="35">
        <f>VLOOKUP(K6,AA6:AK9,5,FALSE)</f>
        <v>0</v>
      </c>
      <c r="O6" s="35">
        <f>VLOOKUP(K6,AA6:AK9,6,FALSE)</f>
        <v>0</v>
      </c>
      <c r="P6" s="35">
        <f>VLOOKUP(K6,AA6:AK9,7,FALSE)</f>
        <v>0</v>
      </c>
      <c r="Q6" s="35">
        <f>VLOOKUP(K6,AA6:AK9,8,FALSE)</f>
        <v>0</v>
      </c>
      <c r="R6" s="35">
        <f>VLOOKUP(K6,AA6:AK9,9,FALSE)</f>
        <v>0</v>
      </c>
      <c r="S6" s="35">
        <f>VLOOKUP(K6,AA6:AK9,10,FALSE)</f>
        <v>0</v>
      </c>
      <c r="T6" s="36">
        <f>VLOOKUP(K6,AA6:AK9,11,FALSE)</f>
        <v>0</v>
      </c>
      <c r="U6" s="62"/>
      <c r="V6" s="23"/>
      <c r="W6" s="59" t="str">
        <f t="shared" si="2"/>
        <v/>
      </c>
      <c r="X6" s="59" t="str">
        <f t="shared" si="3"/>
        <v/>
      </c>
      <c r="Y6" s="23"/>
      <c r="Z6" s="37" t="str">
        <f>RIGHT(B3,1)&amp;RANK(AL6,AL6:AL9,0)</f>
        <v>A1</v>
      </c>
      <c r="AA6" s="37">
        <f>RANK(AL6,AL6:AL9,0)+COUNTIF(AL5:AL5,AL6)</f>
        <v>1</v>
      </c>
      <c r="AB6" s="1" t="str">
        <f>RIGHT(B3,1)&amp;1</f>
        <v>A1</v>
      </c>
      <c r="AC6" s="38" t="s">
        <v>44</v>
      </c>
      <c r="AD6" s="1">
        <f>COUNTIFS(F4:F9,"&gt;=0",D4:D9,AB6)+COUNTIFS(G4:G9,"&gt;=0",I4:I9,AB6)</f>
        <v>0</v>
      </c>
      <c r="AE6" s="1">
        <f>COUNTIFS(D4:D9,AB6,W4:W9,3)+COUNTIFS(I4:I9,AB6,X4:X9,3)</f>
        <v>0</v>
      </c>
      <c r="AF6" s="1">
        <f>COUNTIFS(D4:D9,AB6,W4:W9,1)+COUNTIFS(I4:I9,AB6,X4:X9,1)</f>
        <v>0</v>
      </c>
      <c r="AG6" s="1">
        <f>COUNTIFS(D4:D9,AB6,W4:W9,0)+COUNTIFS(I4:I9,AB6,X4:X9,0)</f>
        <v>0</v>
      </c>
      <c r="AH6" s="1">
        <f>SUMIF(D4:D9,AB6,F4:F9)+SUMIF(I4:I9,AB6,G4:G9)</f>
        <v>0</v>
      </c>
      <c r="AI6" s="1">
        <f>SUMIF(D4:D9,AB6,G4:G9)+SUMIF(I4:I9,AB6,F4:F9)</f>
        <v>0</v>
      </c>
      <c r="AJ6" s="1">
        <f>AH6-AI6</f>
        <v>0</v>
      </c>
      <c r="AK6" s="2">
        <f>(AE6*3)+AF6</f>
        <v>0</v>
      </c>
      <c r="AL6" s="39">
        <f>(AK6*1000)+(AJ6*100)+AH6</f>
        <v>0</v>
      </c>
    </row>
    <row r="7" spans="2:38">
      <c r="B7" s="24">
        <v>43642</v>
      </c>
      <c r="C7" s="25">
        <v>0.875</v>
      </c>
      <c r="D7" s="22" t="str">
        <f>RIGHT(B3,1)&amp;1</f>
        <v>A1</v>
      </c>
      <c r="E7" s="6" t="str">
        <f t="shared" si="0"/>
        <v>مصر</v>
      </c>
      <c r="F7" s="7"/>
      <c r="G7" s="7"/>
      <c r="H7" s="26" t="str">
        <f t="shared" si="1"/>
        <v>الكونغو</v>
      </c>
      <c r="I7" s="22" t="str">
        <f>RIGHT(B3,1)&amp;2</f>
        <v>A2</v>
      </c>
      <c r="J7" s="22"/>
      <c r="K7" s="40">
        <v>2</v>
      </c>
      <c r="L7" s="35" t="str">
        <f>VLOOKUP(K7,AA6:AK9,3,FALSE)</f>
        <v>الكونغو</v>
      </c>
      <c r="M7" s="35">
        <f>VLOOKUP(K7,AA6:AK9,4,FALSE)</f>
        <v>0</v>
      </c>
      <c r="N7" s="35">
        <f>VLOOKUP(K7,AA6:AK9,5,FALSE)</f>
        <v>0</v>
      </c>
      <c r="O7" s="35">
        <f>VLOOKUP(K7,AA6:AK9,6,FALSE)</f>
        <v>0</v>
      </c>
      <c r="P7" s="35">
        <f>VLOOKUP(K7,AA6:AK9,7,FALSE)</f>
        <v>0</v>
      </c>
      <c r="Q7" s="35">
        <f>VLOOKUP(K7,AA6:AK9,8,FALSE)</f>
        <v>0</v>
      </c>
      <c r="R7" s="35">
        <f>VLOOKUP(K7,AA6:AK9,9,FALSE)</f>
        <v>0</v>
      </c>
      <c r="S7" s="35">
        <f>VLOOKUP(K7,AA6:AK9,10,FALSE)</f>
        <v>0</v>
      </c>
      <c r="T7" s="36">
        <f>VLOOKUP(K7,AA6:AK9,11,FALSE)</f>
        <v>0</v>
      </c>
      <c r="U7" s="62"/>
      <c r="V7" s="23"/>
      <c r="W7" s="59" t="str">
        <f t="shared" si="2"/>
        <v/>
      </c>
      <c r="X7" s="59" t="str">
        <f t="shared" si="3"/>
        <v/>
      </c>
      <c r="Y7" s="23"/>
      <c r="Z7" s="37" t="str">
        <f>RIGHT(B3,1)&amp;RANK(AL7,AL6:AL9,0)</f>
        <v>A1</v>
      </c>
      <c r="AA7" s="37">
        <f>RANK(AL7,AL6:AL9,0)+COUNTIF(AL5:AL6,AL7)</f>
        <v>2</v>
      </c>
      <c r="AB7" s="1" t="str">
        <f>RIGHT(B3,1)&amp;2</f>
        <v>A2</v>
      </c>
      <c r="AC7" s="38" t="s">
        <v>67</v>
      </c>
      <c r="AD7" s="1">
        <f>COUNTIFS(F4:F9,"&gt;=0",D4:D9,AB7)+COUNTIFS(G4:G9,"&gt;=0",I4:I9,AB7)</f>
        <v>0</v>
      </c>
      <c r="AE7" s="1">
        <f>COUNTIFS(D4:D9,AB7,W4:W9,3)+COUNTIFS(I4:I9,AB7,X4:X9,3)</f>
        <v>0</v>
      </c>
      <c r="AF7" s="1">
        <f>COUNTIFS(D4:D9,AB7,W4:W9,1)+COUNTIFS(I4:I9,AB7,X4:X9,1)</f>
        <v>0</v>
      </c>
      <c r="AG7" s="1">
        <f>COUNTIFS(D4:D9,AB7,W4:W9,0)+COUNTIFS(I4:I9,AB7,X4:X9,0)</f>
        <v>0</v>
      </c>
      <c r="AH7" s="1">
        <f>SUMIF(D4:D9,AB7,F4:F9)+SUMIF(I4:I9,AB7,G4:G9)</f>
        <v>0</v>
      </c>
      <c r="AI7" s="1">
        <f>SUMIF(D4:D9,AB7,G4:G9)+SUMIF(I4:I9,AB7,F4:F9)</f>
        <v>0</v>
      </c>
      <c r="AJ7" s="1">
        <f t="shared" ref="AJ7:AJ9" si="4">AH7-AI7</f>
        <v>0</v>
      </c>
      <c r="AK7" s="2">
        <f>(AE7*3)+AF7</f>
        <v>0</v>
      </c>
      <c r="AL7" s="39">
        <f t="shared" ref="AL7:AL9" si="5">(AK7*1000)+(AJ7*100)+AH7</f>
        <v>0</v>
      </c>
    </row>
    <row r="8" spans="2:38">
      <c r="B8" s="24">
        <v>43646</v>
      </c>
      <c r="C8" s="25">
        <v>0.83333333333333337</v>
      </c>
      <c r="D8" s="22" t="str">
        <f>RIGHT(B3,1)&amp;3</f>
        <v>A3</v>
      </c>
      <c r="E8" s="6" t="str">
        <f t="shared" si="0"/>
        <v>أوغندا</v>
      </c>
      <c r="F8" s="7"/>
      <c r="G8" s="7"/>
      <c r="H8" s="26" t="str">
        <f t="shared" si="1"/>
        <v>مصر</v>
      </c>
      <c r="I8" s="22" t="str">
        <f>RIGHT(B3,1)&amp;1</f>
        <v>A1</v>
      </c>
      <c r="J8" s="22"/>
      <c r="K8" s="41">
        <v>3</v>
      </c>
      <c r="L8" s="42" t="str">
        <f>VLOOKUP(K8,AA6:AK9,3,FALSE)</f>
        <v>أوغندا</v>
      </c>
      <c r="M8" s="42">
        <f>VLOOKUP(K8,AA6:AK9,4,FALSE)</f>
        <v>0</v>
      </c>
      <c r="N8" s="42">
        <f>VLOOKUP(K8,AA6:AK9,5,FALSE)</f>
        <v>0</v>
      </c>
      <c r="O8" s="42">
        <f>VLOOKUP(K8,AA6:AK9,6,FALSE)</f>
        <v>0</v>
      </c>
      <c r="P8" s="42">
        <f>VLOOKUP(K8,AA6:AK9,7,FALSE)</f>
        <v>0</v>
      </c>
      <c r="Q8" s="42">
        <f>VLOOKUP(K8,AA6:AK9,8,FALSE)</f>
        <v>0</v>
      </c>
      <c r="R8" s="42">
        <f>VLOOKUP(K8,AA6:AK9,9,FALSE)</f>
        <v>0</v>
      </c>
      <c r="S8" s="42">
        <f>VLOOKUP(K8,AA6:AK9,10,FALSE)</f>
        <v>0</v>
      </c>
      <c r="T8" s="43">
        <f>VLOOKUP(K8,AA6:AK9,11,FALSE)</f>
        <v>0</v>
      </c>
      <c r="U8" s="56"/>
      <c r="V8" s="23"/>
      <c r="W8" s="59" t="str">
        <f t="shared" si="2"/>
        <v/>
      </c>
      <c r="X8" s="59" t="str">
        <f t="shared" si="3"/>
        <v/>
      </c>
      <c r="Y8" s="23"/>
      <c r="Z8" s="37" t="str">
        <f>RIGHT(B3,1)&amp;RANK(AL8,AL6:AL9,0)</f>
        <v>A1</v>
      </c>
      <c r="AA8" s="37">
        <f>RANK(AL8,AL6:AL9,0)+COUNTIF(AL5:AL7,AL8)</f>
        <v>3</v>
      </c>
      <c r="AB8" s="1" t="str">
        <f>RIGHT(B3,1)&amp;3</f>
        <v>A3</v>
      </c>
      <c r="AC8" s="38" t="s">
        <v>45</v>
      </c>
      <c r="AD8" s="1">
        <f>COUNTIFS(F4:F9,"&gt;=0",D4:D9,AB8)+COUNTIFS(G4:G9,"&gt;=0",I4:I9,AB8)</f>
        <v>0</v>
      </c>
      <c r="AE8" s="1">
        <f>COUNTIFS(D4:D9,AB8,W4:W9,3)+COUNTIFS(I4:I9,AB8,X4:X9,3)</f>
        <v>0</v>
      </c>
      <c r="AF8" s="1">
        <f>COUNTIFS(D4:D9,AB8,W4:W9,1)+COUNTIFS(I4:I9,AB8,X4:X9,1)</f>
        <v>0</v>
      </c>
      <c r="AG8" s="1">
        <f>COUNTIFS(D4:D9,AB8,W4:W9,0)+COUNTIFS(I4:I9,AB8,X4:X9,0)</f>
        <v>0</v>
      </c>
      <c r="AH8" s="1">
        <f>SUMIF(D4:D9,AB8,F4:F9)+SUMIF(I4:I9,AB8,G4:G9)</f>
        <v>0</v>
      </c>
      <c r="AI8" s="1">
        <f>SUMIF(D4:D9,AB8,G4:G9)+SUMIF(I4:I9,AB8,F4:F9)</f>
        <v>0</v>
      </c>
      <c r="AJ8" s="1">
        <f t="shared" si="4"/>
        <v>0</v>
      </c>
      <c r="AK8" s="2">
        <f>(AE8*3)+AF8</f>
        <v>0</v>
      </c>
      <c r="AL8" s="39">
        <f t="shared" si="5"/>
        <v>0</v>
      </c>
    </row>
    <row r="9" spans="2:38" ht="19.5" thickBot="1">
      <c r="B9" s="44">
        <v>43646</v>
      </c>
      <c r="C9" s="45">
        <v>0.83333333333333337</v>
      </c>
      <c r="D9" s="46" t="str">
        <f>RIGHT(B3,1)&amp;4</f>
        <v>A4</v>
      </c>
      <c r="E9" s="47" t="str">
        <f t="shared" si="0"/>
        <v>زمبابوي</v>
      </c>
      <c r="F9" s="9"/>
      <c r="G9" s="9"/>
      <c r="H9" s="48" t="str">
        <f t="shared" si="1"/>
        <v>الكونغو</v>
      </c>
      <c r="I9" s="22" t="str">
        <f>RIGHT(B3,1)&amp;2</f>
        <v>A2</v>
      </c>
      <c r="J9" s="22"/>
      <c r="K9" s="49">
        <v>4</v>
      </c>
      <c r="L9" s="50" t="str">
        <f>VLOOKUP(K9,AA6:AK9,3,FALSE)</f>
        <v>زمبابوي</v>
      </c>
      <c r="M9" s="50">
        <f>VLOOKUP(K9,AA6:AK9,4,FALSE)</f>
        <v>0</v>
      </c>
      <c r="N9" s="50">
        <f>VLOOKUP(K9,AA6:AK9,5,FALSE)</f>
        <v>0</v>
      </c>
      <c r="O9" s="50">
        <f>VLOOKUP(K9,AA6:AK9,6,FALSE)</f>
        <v>0</v>
      </c>
      <c r="P9" s="50">
        <f>VLOOKUP(K9,AA6:AK9,7,FALSE)</f>
        <v>0</v>
      </c>
      <c r="Q9" s="50">
        <f>VLOOKUP(K9,AA6:AK9,8,FALSE)</f>
        <v>0</v>
      </c>
      <c r="R9" s="50">
        <f>VLOOKUP(K9,AA6:AK9,9,FALSE)</f>
        <v>0</v>
      </c>
      <c r="S9" s="50">
        <f>VLOOKUP(K9,AA6:AK9,10,FALSE)</f>
        <v>0</v>
      </c>
      <c r="T9" s="51">
        <f>VLOOKUP(K9,AA6:AK9,11,FALSE)</f>
        <v>0</v>
      </c>
      <c r="U9" s="56"/>
      <c r="V9" s="23"/>
      <c r="W9" s="59" t="str">
        <f t="shared" si="2"/>
        <v/>
      </c>
      <c r="X9" s="59" t="str">
        <f t="shared" si="3"/>
        <v/>
      </c>
      <c r="Y9" s="23"/>
      <c r="Z9" s="37" t="str">
        <f>RIGHT(B3,1)&amp;RANK(AL9,AL6:AL9,0)</f>
        <v>A1</v>
      </c>
      <c r="AA9" s="37">
        <f>RANK(AL9,AL6:AL9,0)+COUNTIF(AL5:AL8,AL9)</f>
        <v>4</v>
      </c>
      <c r="AB9" s="1" t="str">
        <f>RIGHT(B3,1)&amp;4</f>
        <v>A4</v>
      </c>
      <c r="AC9" s="52" t="s">
        <v>46</v>
      </c>
      <c r="AD9" s="3">
        <f>COUNTIFS(F4:F9,"&gt;=0",D4:D9,AB9)+COUNTIFS(G4:G9,"&gt;=0",I4:I9,AB9)</f>
        <v>0</v>
      </c>
      <c r="AE9" s="3">
        <f>COUNTIFS(D4:D9,AB9,W4:W9,3)+COUNTIFS(I4:I9,AB9,X4:X9,3)</f>
        <v>0</v>
      </c>
      <c r="AF9" s="3">
        <f>COUNTIFS(D4:D9,AB9,W4:W9,1)+COUNTIFS(I4:I9,AB9,X4:X9,1)</f>
        <v>0</v>
      </c>
      <c r="AG9" s="3">
        <f>COUNTIFS(D4:D9,AB9,W4:W9,0)+COUNTIFS(I4:I9,AB9,X4:X9,0)</f>
        <v>0</v>
      </c>
      <c r="AH9" s="3">
        <f>SUMIF(D4:D9,AB9,F4:F9)+SUMIF(I4:I9,AB9,G4:G9)</f>
        <v>0</v>
      </c>
      <c r="AI9" s="3">
        <f>SUMIF(D4:D9,AB9,G4:G9)+SUMIF(I4:I9,AB9,F4:F9)</f>
        <v>0</v>
      </c>
      <c r="AJ9" s="3">
        <f t="shared" si="4"/>
        <v>0</v>
      </c>
      <c r="AK9" s="4">
        <f>(AE9*3)+AF9</f>
        <v>0</v>
      </c>
      <c r="AL9" s="39">
        <f t="shared" si="5"/>
        <v>0</v>
      </c>
    </row>
    <row r="10" spans="2:38">
      <c r="B10" s="53"/>
      <c r="C10" s="54"/>
      <c r="D10" s="22"/>
      <c r="E10" s="6"/>
      <c r="F10" s="55"/>
      <c r="G10" s="55"/>
      <c r="H10" s="10"/>
      <c r="I10" s="22"/>
      <c r="J10" s="22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23"/>
      <c r="Y10" s="23"/>
      <c r="Z10" s="37"/>
      <c r="AA10" s="37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39"/>
    </row>
    <row r="11" spans="2:38" ht="19.5" thickBot="1">
      <c r="B11" s="72" t="s">
        <v>84</v>
      </c>
    </row>
    <row r="12" spans="2:38" ht="19.5" thickBot="1">
      <c r="B12" s="76" t="s">
        <v>78</v>
      </c>
      <c r="C12" s="77"/>
      <c r="D12" s="77"/>
      <c r="E12" s="77"/>
      <c r="F12" s="77"/>
      <c r="G12" s="77"/>
      <c r="H12" s="78"/>
      <c r="I12" s="14"/>
      <c r="J12" s="14"/>
      <c r="V12" s="14"/>
      <c r="W12" s="15"/>
      <c r="X12" s="15"/>
      <c r="Y12" s="14"/>
      <c r="AB12" s="82" t="str">
        <f>B12</f>
        <v>المجموعة B</v>
      </c>
      <c r="AC12" s="83"/>
      <c r="AD12" s="83"/>
      <c r="AE12" s="83"/>
      <c r="AF12" s="83"/>
      <c r="AG12" s="83"/>
      <c r="AH12" s="83"/>
      <c r="AI12" s="83"/>
      <c r="AJ12" s="83"/>
      <c r="AK12" s="84"/>
      <c r="AL12" s="16"/>
    </row>
    <row r="13" spans="2:38" ht="19.5" thickBot="1">
      <c r="B13" s="17">
        <v>43638</v>
      </c>
      <c r="C13" s="18">
        <v>0.75</v>
      </c>
      <c r="D13" s="19" t="str">
        <f>RIGHT(B12,1)&amp;1</f>
        <v>B1</v>
      </c>
      <c r="E13" s="20" t="str">
        <f t="shared" ref="E13:E18" si="6">IFERROR(INDEX(AC:AC,MATCH(D13,AB:AB,0)),"")</f>
        <v>نجيريا</v>
      </c>
      <c r="F13" s="8"/>
      <c r="G13" s="8"/>
      <c r="H13" s="21" t="str">
        <f t="shared" ref="H13:H18" si="7">IFERROR(INDEX(AC:AC,MATCH(I13,AB:AB,0)),"")</f>
        <v>بورندي</v>
      </c>
      <c r="I13" s="22" t="str">
        <f>RIGHT(B12,1)&amp;4</f>
        <v>B4</v>
      </c>
      <c r="J13" s="22"/>
      <c r="K13" s="79" t="str">
        <f>AB12</f>
        <v>المجموعة B</v>
      </c>
      <c r="L13" s="80"/>
      <c r="M13" s="80"/>
      <c r="N13" s="80"/>
      <c r="O13" s="80"/>
      <c r="P13" s="80"/>
      <c r="Q13" s="80"/>
      <c r="R13" s="80"/>
      <c r="S13" s="80"/>
      <c r="T13" s="81"/>
      <c r="U13" s="61"/>
      <c r="V13" s="23"/>
      <c r="W13" s="59" t="str">
        <f t="shared" ref="W13:W18" si="8">IF(F13="","",IF(F13&gt;G13,3,IF(F13=G13,1,0)))</f>
        <v/>
      </c>
      <c r="X13" s="59" t="str">
        <f t="shared" ref="X13:X18" si="9">IF(G13="","",IF(G13&gt;F13,3,IF(G13=F13,1,0)))</f>
        <v/>
      </c>
      <c r="Y13" s="23"/>
      <c r="AB13" s="73" t="s">
        <v>10</v>
      </c>
      <c r="AC13" s="74"/>
      <c r="AD13" s="74"/>
      <c r="AE13" s="74"/>
      <c r="AF13" s="74"/>
      <c r="AG13" s="74"/>
      <c r="AH13" s="74"/>
      <c r="AI13" s="74"/>
      <c r="AJ13" s="74"/>
      <c r="AK13" s="74"/>
      <c r="AL13" s="75"/>
    </row>
    <row r="14" spans="2:38">
      <c r="B14" s="24">
        <v>43638</v>
      </c>
      <c r="C14" s="25">
        <v>0.875</v>
      </c>
      <c r="D14" s="22" t="str">
        <f>RIGHT(B12,1)&amp;2</f>
        <v>B2</v>
      </c>
      <c r="E14" s="6" t="str">
        <f t="shared" si="6"/>
        <v>غينيا</v>
      </c>
      <c r="F14" s="7"/>
      <c r="G14" s="7"/>
      <c r="H14" s="26" t="str">
        <f t="shared" si="7"/>
        <v>مدغشقر</v>
      </c>
      <c r="I14" s="22" t="str">
        <f>RIGHT(B12,1)&amp;3</f>
        <v>B3</v>
      </c>
      <c r="J14" s="22"/>
      <c r="K14" s="27" t="s">
        <v>76</v>
      </c>
      <c r="L14" s="28" t="s">
        <v>68</v>
      </c>
      <c r="M14" s="28" t="s">
        <v>69</v>
      </c>
      <c r="N14" s="28" t="s">
        <v>70</v>
      </c>
      <c r="O14" s="28" t="s">
        <v>71</v>
      </c>
      <c r="P14" s="28" t="s">
        <v>72</v>
      </c>
      <c r="Q14" s="28" t="s">
        <v>73</v>
      </c>
      <c r="R14" s="28" t="s">
        <v>74</v>
      </c>
      <c r="S14" s="28" t="s">
        <v>7</v>
      </c>
      <c r="T14" s="29" t="s">
        <v>75</v>
      </c>
      <c r="U14" s="60"/>
      <c r="V14" s="23"/>
      <c r="W14" s="59" t="str">
        <f t="shared" si="8"/>
        <v/>
      </c>
      <c r="X14" s="59" t="str">
        <f t="shared" si="9"/>
        <v/>
      </c>
      <c r="Y14" s="23"/>
      <c r="Z14" s="30" t="s">
        <v>9</v>
      </c>
      <c r="AA14" s="30"/>
      <c r="AC14" s="31"/>
      <c r="AD14" s="32" t="s">
        <v>1</v>
      </c>
      <c r="AE14" s="32" t="s">
        <v>2</v>
      </c>
      <c r="AF14" s="32" t="s">
        <v>3</v>
      </c>
      <c r="AG14" s="32" t="s">
        <v>4</v>
      </c>
      <c r="AH14" s="32" t="s">
        <v>5</v>
      </c>
      <c r="AI14" s="32" t="s">
        <v>6</v>
      </c>
      <c r="AJ14" s="32" t="s">
        <v>7</v>
      </c>
      <c r="AK14" s="5" t="s">
        <v>8</v>
      </c>
      <c r="AL14" s="30" t="s">
        <v>0</v>
      </c>
    </row>
    <row r="15" spans="2:38">
      <c r="B15" s="24">
        <v>43643</v>
      </c>
      <c r="C15" s="25">
        <v>0.64583333333333337</v>
      </c>
      <c r="D15" s="22" t="str">
        <f>RIGHT(B12,1)&amp;3</f>
        <v>B3</v>
      </c>
      <c r="E15" s="6" t="str">
        <f t="shared" si="6"/>
        <v>مدغشقر</v>
      </c>
      <c r="F15" s="7"/>
      <c r="G15" s="7"/>
      <c r="H15" s="26" t="str">
        <f t="shared" si="7"/>
        <v>بورندي</v>
      </c>
      <c r="I15" s="22" t="str">
        <f>RIGHT(B12,1)&amp;4</f>
        <v>B4</v>
      </c>
      <c r="J15" s="22"/>
      <c r="K15" s="33">
        <v>1</v>
      </c>
      <c r="L15" s="34" t="str">
        <f>VLOOKUP(K15,AA15:AK18,3,FALSE)</f>
        <v>نجيريا</v>
      </c>
      <c r="M15" s="35">
        <f>IFERROR(VLOOKUP(K15,AA15:AK18,4,FALSE),"")</f>
        <v>0</v>
      </c>
      <c r="N15" s="35">
        <f>VLOOKUP(K15,AA15:AK18,5,FALSE)</f>
        <v>0</v>
      </c>
      <c r="O15" s="35">
        <f>VLOOKUP(K15,AA15:AK18,6,FALSE)</f>
        <v>0</v>
      </c>
      <c r="P15" s="35">
        <f>VLOOKUP(K15,AA15:AK18,7,FALSE)</f>
        <v>0</v>
      </c>
      <c r="Q15" s="35">
        <f>VLOOKUP(K15,AA15:AK18,8,FALSE)</f>
        <v>0</v>
      </c>
      <c r="R15" s="35">
        <f>VLOOKUP(K15,AA15:AK18,9,FALSE)</f>
        <v>0</v>
      </c>
      <c r="S15" s="35">
        <f>VLOOKUP(K15,AA15:AK18,10,FALSE)</f>
        <v>0</v>
      </c>
      <c r="T15" s="36">
        <f>VLOOKUP(K15,AA15:AK18,11,FALSE)</f>
        <v>0</v>
      </c>
      <c r="U15" s="62"/>
      <c r="V15" s="23"/>
      <c r="W15" s="59" t="str">
        <f t="shared" si="8"/>
        <v/>
      </c>
      <c r="X15" s="59" t="str">
        <f t="shared" si="9"/>
        <v/>
      </c>
      <c r="Y15" s="23"/>
      <c r="Z15" s="37" t="str">
        <f>RIGHT(B12,1)&amp;RANK(AL15,AL15:AL18,0)</f>
        <v>B1</v>
      </c>
      <c r="AA15" s="37">
        <f>RANK(AL15,AL15:AL18,0)+COUNTIF(AL14:AL14,AL15)</f>
        <v>1</v>
      </c>
      <c r="AB15" s="1" t="str">
        <f>RIGHT(B12,1)&amp;1</f>
        <v>B1</v>
      </c>
      <c r="AC15" s="38" t="s">
        <v>47</v>
      </c>
      <c r="AD15" s="1">
        <f>COUNTIFS(F13:F18,"&gt;=0",D13:D18,AB15)+COUNTIFS(G13:G18,"&gt;=0",I13:I18,AB15)</f>
        <v>0</v>
      </c>
      <c r="AE15" s="1">
        <f>COUNTIFS(D13:D18,AB15,W13:W18,3)+COUNTIFS(I13:I18,AB15,X13:X18,3)</f>
        <v>0</v>
      </c>
      <c r="AF15" s="1">
        <f>COUNTIFS(D13:D18,AB15,W13:W18,1)+COUNTIFS(I13:I18,AB15,X13:X18,1)</f>
        <v>0</v>
      </c>
      <c r="AG15" s="1">
        <f>COUNTIFS(D13:D18,AB15,W13:W18,0)+COUNTIFS(I13:I18,AB15,X13:X18,0)</f>
        <v>0</v>
      </c>
      <c r="AH15" s="1">
        <f>SUMIF(D13:D18,AB15,F13:F18)+SUMIF(I13:I18,AB15,G13:G18)</f>
        <v>0</v>
      </c>
      <c r="AI15" s="1">
        <f>SUMIF(D13:D18,AB15,G13:G18)+SUMIF(I13:I18,AB15,F13:F18)</f>
        <v>0</v>
      </c>
      <c r="AJ15" s="1">
        <f>AH15-AI15</f>
        <v>0</v>
      </c>
      <c r="AK15" s="2">
        <f>(AE15*3)+AF15</f>
        <v>0</v>
      </c>
      <c r="AL15" s="39">
        <f>(AK15*1000)+(AJ15*100)+AH15</f>
        <v>0</v>
      </c>
    </row>
    <row r="16" spans="2:38">
      <c r="B16" s="24">
        <v>43642</v>
      </c>
      <c r="C16" s="25">
        <v>0.64583333333333337</v>
      </c>
      <c r="D16" s="22" t="str">
        <f>RIGHT(B12,1)&amp;1</f>
        <v>B1</v>
      </c>
      <c r="E16" s="6" t="str">
        <f t="shared" si="6"/>
        <v>نجيريا</v>
      </c>
      <c r="F16" s="7"/>
      <c r="G16" s="7"/>
      <c r="H16" s="26" t="str">
        <f t="shared" si="7"/>
        <v>غينيا</v>
      </c>
      <c r="I16" s="22" t="str">
        <f>RIGHT(B12,1)&amp;2</f>
        <v>B2</v>
      </c>
      <c r="J16" s="22"/>
      <c r="K16" s="40">
        <v>2</v>
      </c>
      <c r="L16" s="35" t="str">
        <f>VLOOKUP(K16,AA15:AK18,3,FALSE)</f>
        <v>غينيا</v>
      </c>
      <c r="M16" s="35">
        <f>VLOOKUP(K16,AA15:AK18,4,FALSE)</f>
        <v>0</v>
      </c>
      <c r="N16" s="35">
        <f>VLOOKUP(K16,AA15:AK18,5,FALSE)</f>
        <v>0</v>
      </c>
      <c r="O16" s="35">
        <f>VLOOKUP(K16,AA15:AK18,6,FALSE)</f>
        <v>0</v>
      </c>
      <c r="P16" s="35">
        <f>VLOOKUP(K16,AA15:AK18,7,FALSE)</f>
        <v>0</v>
      </c>
      <c r="Q16" s="35">
        <f>VLOOKUP(K16,AA15:AK18,8,FALSE)</f>
        <v>0</v>
      </c>
      <c r="R16" s="35">
        <f>VLOOKUP(K16,AA15:AK18,9,FALSE)</f>
        <v>0</v>
      </c>
      <c r="S16" s="35">
        <f>VLOOKUP(K16,AA15:AK18,10,FALSE)</f>
        <v>0</v>
      </c>
      <c r="T16" s="36">
        <f>VLOOKUP(K16,AA15:AK18,11,FALSE)</f>
        <v>0</v>
      </c>
      <c r="U16" s="62"/>
      <c r="V16" s="23"/>
      <c r="W16" s="59" t="str">
        <f t="shared" si="8"/>
        <v/>
      </c>
      <c r="X16" s="59" t="str">
        <f t="shared" si="9"/>
        <v/>
      </c>
      <c r="Y16" s="23"/>
      <c r="Z16" s="37" t="str">
        <f>RIGHT(B12,1)&amp;RANK(AL16,AL15:AL18,0)</f>
        <v>B1</v>
      </c>
      <c r="AA16" s="37">
        <f>RANK(AL16,AL15:AL18,0)+COUNTIF(AL14:AL15,AL16)</f>
        <v>2</v>
      </c>
      <c r="AB16" s="1" t="str">
        <f>RIGHT(B12,1)&amp;2</f>
        <v>B2</v>
      </c>
      <c r="AC16" s="38" t="s">
        <v>48</v>
      </c>
      <c r="AD16" s="1">
        <f>COUNTIFS(F13:F18,"&gt;=0",D13:D18,AB16)+COUNTIFS(G13:G18,"&gt;=0",I13:I18,AB16)</f>
        <v>0</v>
      </c>
      <c r="AE16" s="1">
        <f>COUNTIFS(D13:D18,AB16,W13:W18,3)+COUNTIFS(I13:I18,AB16,X13:X18,3)</f>
        <v>0</v>
      </c>
      <c r="AF16" s="1">
        <f>COUNTIFS(D13:D18,AB16,W13:W18,1)+COUNTIFS(I13:I18,AB16,X13:X18,1)</f>
        <v>0</v>
      </c>
      <c r="AG16" s="1">
        <f>COUNTIFS(D13:D18,AB16,W13:W18,0)+COUNTIFS(I13:I18,AB16,X13:X18,0)</f>
        <v>0</v>
      </c>
      <c r="AH16" s="1">
        <f>SUMIF(D13:D18,AB16,F13:F18)+SUMIF(I13:I18,AB16,G13:G18)</f>
        <v>0</v>
      </c>
      <c r="AI16" s="1">
        <f>SUMIF(D13:D18,AB16,G13:G18)+SUMIF(I13:I18,AB16,F13:F18)</f>
        <v>0</v>
      </c>
      <c r="AJ16" s="1">
        <f t="shared" ref="AJ16:AJ18" si="10">AH16-AI16</f>
        <v>0</v>
      </c>
      <c r="AK16" s="2">
        <f>(AE16*3)+AF16</f>
        <v>0</v>
      </c>
      <c r="AL16" s="39">
        <f t="shared" ref="AL16:AL18" si="11">(AK16*1000)+(AJ16*100)+AH16</f>
        <v>0</v>
      </c>
    </row>
    <row r="17" spans="2:38">
      <c r="B17" s="24">
        <v>43646</v>
      </c>
      <c r="C17" s="25">
        <v>0.70833333333333337</v>
      </c>
      <c r="D17" s="22" t="str">
        <f>RIGHT(B12,1)&amp;3</f>
        <v>B3</v>
      </c>
      <c r="E17" s="6" t="str">
        <f t="shared" si="6"/>
        <v>مدغشقر</v>
      </c>
      <c r="F17" s="7"/>
      <c r="G17" s="7"/>
      <c r="H17" s="26" t="str">
        <f t="shared" si="7"/>
        <v>نجيريا</v>
      </c>
      <c r="I17" s="22" t="str">
        <f>RIGHT(B12,1)&amp;1</f>
        <v>B1</v>
      </c>
      <c r="J17" s="22"/>
      <c r="K17" s="41">
        <v>3</v>
      </c>
      <c r="L17" s="42" t="str">
        <f>VLOOKUP(K17,AA15:AK18,3,FALSE)</f>
        <v>مدغشقر</v>
      </c>
      <c r="M17" s="42">
        <f>VLOOKUP(K17,AA15:AK18,4,FALSE)</f>
        <v>0</v>
      </c>
      <c r="N17" s="42">
        <f>VLOOKUP(K17,AA15:AK18,5,FALSE)</f>
        <v>0</v>
      </c>
      <c r="O17" s="42">
        <f>VLOOKUP(K17,AA15:AK18,6,FALSE)</f>
        <v>0</v>
      </c>
      <c r="P17" s="42">
        <f>VLOOKUP(K17,AA15:AK18,7,FALSE)</f>
        <v>0</v>
      </c>
      <c r="Q17" s="42">
        <f>VLOOKUP(K17,AA15:AK18,8,FALSE)</f>
        <v>0</v>
      </c>
      <c r="R17" s="42">
        <f>VLOOKUP(K17,AA15:AK18,9,FALSE)</f>
        <v>0</v>
      </c>
      <c r="S17" s="42">
        <f>VLOOKUP(K17,AA15:AK18,10,FALSE)</f>
        <v>0</v>
      </c>
      <c r="T17" s="43">
        <f>VLOOKUP(K17,AA15:AK18,11,FALSE)</f>
        <v>0</v>
      </c>
      <c r="U17" s="56"/>
      <c r="V17" s="23"/>
      <c r="W17" s="59" t="str">
        <f t="shared" si="8"/>
        <v/>
      </c>
      <c r="X17" s="59" t="str">
        <f t="shared" si="9"/>
        <v/>
      </c>
      <c r="Y17" s="23"/>
      <c r="Z17" s="37" t="str">
        <f>RIGHT(B12,1)&amp;RANK(AL17,AL15:AL18,0)</f>
        <v>B1</v>
      </c>
      <c r="AA17" s="37">
        <f>RANK(AL17,AL15:AL18,0)+COUNTIF(AL14:AL16,AL17)</f>
        <v>3</v>
      </c>
      <c r="AB17" s="1" t="str">
        <f>RIGHT(B12,1)&amp;3</f>
        <v>B3</v>
      </c>
      <c r="AC17" s="38" t="s">
        <v>49</v>
      </c>
      <c r="AD17" s="1">
        <f>COUNTIFS(F13:F18,"&gt;=0",D13:D18,AB17)+COUNTIFS(G13:G18,"&gt;=0",I13:I18,AB17)</f>
        <v>0</v>
      </c>
      <c r="AE17" s="1">
        <f>COUNTIFS(D13:D18,AB17,W13:W18,3)+COUNTIFS(I13:I18,AB17,X13:X18,3)</f>
        <v>0</v>
      </c>
      <c r="AF17" s="1">
        <f>COUNTIFS(D13:D18,AB17,W13:W18,1)+COUNTIFS(I13:I18,AB17,X13:X18,1)</f>
        <v>0</v>
      </c>
      <c r="AG17" s="1">
        <f>COUNTIFS(D13:D18,AB17,W13:W18,0)+COUNTIFS(I13:I18,AB17,X13:X18,0)</f>
        <v>0</v>
      </c>
      <c r="AH17" s="1">
        <f>SUMIF(D13:D18,AB17,F13:F18)+SUMIF(I13:I18,AB17,G13:G18)</f>
        <v>0</v>
      </c>
      <c r="AI17" s="1">
        <f>SUMIF(D13:D18,AB17,G13:G18)+SUMIF(I13:I18,AB17,F13:F18)</f>
        <v>0</v>
      </c>
      <c r="AJ17" s="1">
        <f t="shared" si="10"/>
        <v>0</v>
      </c>
      <c r="AK17" s="2">
        <f>(AE17*3)+AF17</f>
        <v>0</v>
      </c>
      <c r="AL17" s="39">
        <f t="shared" si="11"/>
        <v>0</v>
      </c>
    </row>
    <row r="18" spans="2:38" ht="19.5" thickBot="1">
      <c r="B18" s="44">
        <v>43646</v>
      </c>
      <c r="C18" s="45">
        <v>0.70833333333333337</v>
      </c>
      <c r="D18" s="46" t="str">
        <f>RIGHT(B12,1)&amp;4</f>
        <v>B4</v>
      </c>
      <c r="E18" s="47" t="str">
        <f t="shared" si="6"/>
        <v>بورندي</v>
      </c>
      <c r="F18" s="9"/>
      <c r="G18" s="9"/>
      <c r="H18" s="48" t="str">
        <f t="shared" si="7"/>
        <v>غينيا</v>
      </c>
      <c r="I18" s="22" t="str">
        <f>RIGHT(B12,1)&amp;2</f>
        <v>B2</v>
      </c>
      <c r="J18" s="22"/>
      <c r="K18" s="49">
        <v>4</v>
      </c>
      <c r="L18" s="50" t="str">
        <f>VLOOKUP(K18,AA15:AK18,3,FALSE)</f>
        <v>بورندي</v>
      </c>
      <c r="M18" s="50">
        <f>VLOOKUP(K18,AA15:AK18,4,FALSE)</f>
        <v>0</v>
      </c>
      <c r="N18" s="50">
        <f>VLOOKUP(K18,AA15:AK18,5,FALSE)</f>
        <v>0</v>
      </c>
      <c r="O18" s="50">
        <f>VLOOKUP(K18,AA15:AK18,6,FALSE)</f>
        <v>0</v>
      </c>
      <c r="P18" s="50">
        <f>VLOOKUP(K18,AA15:AK18,7,FALSE)</f>
        <v>0</v>
      </c>
      <c r="Q18" s="50">
        <f>VLOOKUP(K18,AA15:AK18,8,FALSE)</f>
        <v>0</v>
      </c>
      <c r="R18" s="50">
        <f>VLOOKUP(K18,AA15:AK18,9,FALSE)</f>
        <v>0</v>
      </c>
      <c r="S18" s="50">
        <f>VLOOKUP(K18,AA15:AK18,10,FALSE)</f>
        <v>0</v>
      </c>
      <c r="T18" s="51">
        <f>VLOOKUP(K18,AA15:AK18,11,FALSE)</f>
        <v>0</v>
      </c>
      <c r="U18" s="56"/>
      <c r="V18" s="23"/>
      <c r="W18" s="59" t="str">
        <f t="shared" si="8"/>
        <v/>
      </c>
      <c r="X18" s="59" t="str">
        <f t="shared" si="9"/>
        <v/>
      </c>
      <c r="Y18" s="23"/>
      <c r="Z18" s="37" t="str">
        <f>RIGHT(B12,1)&amp;RANK(AL18,AL15:AL18,0)</f>
        <v>B1</v>
      </c>
      <c r="AA18" s="37">
        <f>RANK(AL18,AL15:AL18,0)+COUNTIF(AL14:AL17,AL18)</f>
        <v>4</v>
      </c>
      <c r="AB18" s="1" t="str">
        <f>RIGHT(B12,1)&amp;4</f>
        <v>B4</v>
      </c>
      <c r="AC18" s="52" t="s">
        <v>50</v>
      </c>
      <c r="AD18" s="3">
        <f>COUNTIFS(F13:F18,"&gt;=0",D13:D18,AB18)+COUNTIFS(G13:G18,"&gt;=0",I13:I18,AB18)</f>
        <v>0</v>
      </c>
      <c r="AE18" s="3">
        <f>COUNTIFS(D13:D18,AB18,W13:W18,3)+COUNTIFS(I13:I18,AB18,X13:X18,3)</f>
        <v>0</v>
      </c>
      <c r="AF18" s="3">
        <f>COUNTIFS(D13:D18,AB18,W13:W18,1)+COUNTIFS(I13:I18,AB18,X13:X18,1)</f>
        <v>0</v>
      </c>
      <c r="AG18" s="3">
        <f>COUNTIFS(D13:D18,AB18,W13:W18,0)+COUNTIFS(I13:I18,AB18,X13:X18,0)</f>
        <v>0</v>
      </c>
      <c r="AH18" s="3">
        <f>SUMIF(D13:D18,AB18,F13:F18)+SUMIF(I13:I18,AB18,G13:G18)</f>
        <v>0</v>
      </c>
      <c r="AI18" s="3">
        <f>SUMIF(D13:D18,AB18,G13:G18)+SUMIF(I13:I18,AB18,F13:F18)</f>
        <v>0</v>
      </c>
      <c r="AJ18" s="3">
        <f t="shared" si="10"/>
        <v>0</v>
      </c>
      <c r="AK18" s="4">
        <f>(AE18*3)+AF18</f>
        <v>0</v>
      </c>
      <c r="AL18" s="39">
        <f t="shared" si="11"/>
        <v>0</v>
      </c>
    </row>
    <row r="19" spans="2:38">
      <c r="B19" s="53"/>
      <c r="C19" s="54"/>
      <c r="D19" s="22"/>
      <c r="E19" s="6"/>
      <c r="F19" s="55"/>
      <c r="G19" s="55"/>
      <c r="H19" s="10"/>
      <c r="I19" s="22"/>
      <c r="J19" s="22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23"/>
      <c r="Y19" s="23"/>
      <c r="Z19" s="37"/>
      <c r="AA19" s="37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39"/>
    </row>
    <row r="20" spans="2:38" ht="19.5" thickBot="1">
      <c r="B20" s="72" t="s">
        <v>85</v>
      </c>
    </row>
    <row r="21" spans="2:38" ht="19.5" thickBot="1">
      <c r="B21" s="76" t="s">
        <v>79</v>
      </c>
      <c r="C21" s="77"/>
      <c r="D21" s="77"/>
      <c r="E21" s="77"/>
      <c r="F21" s="77"/>
      <c r="G21" s="77"/>
      <c r="H21" s="78"/>
      <c r="I21" s="14"/>
      <c r="J21" s="14"/>
      <c r="V21" s="14"/>
      <c r="W21" s="15"/>
      <c r="X21" s="15"/>
      <c r="Y21" s="14"/>
      <c r="AB21" s="82" t="str">
        <f>B21</f>
        <v>المجموعة C</v>
      </c>
      <c r="AC21" s="83"/>
      <c r="AD21" s="83"/>
      <c r="AE21" s="83"/>
      <c r="AF21" s="83"/>
      <c r="AG21" s="83"/>
      <c r="AH21" s="83"/>
      <c r="AI21" s="83"/>
      <c r="AJ21" s="83"/>
      <c r="AK21" s="84"/>
      <c r="AL21" s="16"/>
    </row>
    <row r="22" spans="2:38" ht="19.5" thickBot="1">
      <c r="B22" s="17">
        <v>43639</v>
      </c>
      <c r="C22" s="18">
        <v>0.75</v>
      </c>
      <c r="D22" s="19" t="str">
        <f>RIGHT(B21,1)&amp;1</f>
        <v>C1</v>
      </c>
      <c r="E22" s="20" t="str">
        <f t="shared" ref="E22:E27" si="12">IFERROR(INDEX(AC:AC,MATCH(D22,AB:AB,0)),"")</f>
        <v>السنغال</v>
      </c>
      <c r="F22" s="8"/>
      <c r="G22" s="8"/>
      <c r="H22" s="21" t="str">
        <f t="shared" ref="H22:H27" si="13">IFERROR(INDEX(AC:AC,MATCH(I22,AB:AB,0)),"")</f>
        <v>تنزانيا</v>
      </c>
      <c r="I22" s="22" t="str">
        <f>RIGHT(B21,1)&amp;4</f>
        <v>C4</v>
      </c>
      <c r="J22" s="22"/>
      <c r="K22" s="79" t="str">
        <f>AB21</f>
        <v>المجموعة C</v>
      </c>
      <c r="L22" s="80"/>
      <c r="M22" s="80"/>
      <c r="N22" s="80"/>
      <c r="O22" s="80"/>
      <c r="P22" s="80"/>
      <c r="Q22" s="80"/>
      <c r="R22" s="80"/>
      <c r="S22" s="80"/>
      <c r="T22" s="81"/>
      <c r="U22" s="61"/>
      <c r="V22" s="23"/>
      <c r="W22" s="59" t="str">
        <f t="shared" ref="W22:W27" si="14">IF(F22="","",IF(F22&gt;G22,3,IF(F22=G22,1,0)))</f>
        <v/>
      </c>
      <c r="X22" s="59" t="str">
        <f t="shared" ref="X22:X27" si="15">IF(G22="","",IF(G22&gt;F22,3,IF(G22=F22,1,0)))</f>
        <v/>
      </c>
      <c r="Y22" s="23"/>
      <c r="AB22" s="73" t="s">
        <v>10</v>
      </c>
      <c r="AC22" s="74"/>
      <c r="AD22" s="74"/>
      <c r="AE22" s="74"/>
      <c r="AF22" s="74"/>
      <c r="AG22" s="74"/>
      <c r="AH22" s="74"/>
      <c r="AI22" s="74"/>
      <c r="AJ22" s="74"/>
      <c r="AK22" s="74"/>
      <c r="AL22" s="75"/>
    </row>
    <row r="23" spans="2:38">
      <c r="B23" s="24">
        <v>43639</v>
      </c>
      <c r="C23" s="25">
        <v>0.875</v>
      </c>
      <c r="D23" s="22" t="str">
        <f>RIGHT(B21,1)&amp;2</f>
        <v>C2</v>
      </c>
      <c r="E23" s="6" t="str">
        <f t="shared" si="12"/>
        <v>الجزائر</v>
      </c>
      <c r="F23" s="7"/>
      <c r="G23" s="7"/>
      <c r="H23" s="26" t="str">
        <f t="shared" si="13"/>
        <v>كينيا</v>
      </c>
      <c r="I23" s="22" t="str">
        <f>RIGHT(B21,1)&amp;3</f>
        <v>C3</v>
      </c>
      <c r="J23" s="22"/>
      <c r="K23" s="27" t="s">
        <v>76</v>
      </c>
      <c r="L23" s="28" t="s">
        <v>68</v>
      </c>
      <c r="M23" s="28" t="s">
        <v>69</v>
      </c>
      <c r="N23" s="28" t="s">
        <v>70</v>
      </c>
      <c r="O23" s="28" t="s">
        <v>71</v>
      </c>
      <c r="P23" s="28" t="s">
        <v>72</v>
      </c>
      <c r="Q23" s="28" t="s">
        <v>73</v>
      </c>
      <c r="R23" s="28" t="s">
        <v>74</v>
      </c>
      <c r="S23" s="28" t="s">
        <v>7</v>
      </c>
      <c r="T23" s="29" t="s">
        <v>75</v>
      </c>
      <c r="U23" s="60"/>
      <c r="V23" s="23"/>
      <c r="W23" s="59" t="str">
        <f t="shared" si="14"/>
        <v/>
      </c>
      <c r="X23" s="59" t="str">
        <f t="shared" si="15"/>
        <v/>
      </c>
      <c r="Y23" s="23"/>
      <c r="Z23" s="30" t="s">
        <v>9</v>
      </c>
      <c r="AA23" s="30"/>
      <c r="AC23" s="31"/>
      <c r="AD23" s="32" t="s">
        <v>1</v>
      </c>
      <c r="AE23" s="32" t="s">
        <v>2</v>
      </c>
      <c r="AF23" s="32" t="s">
        <v>3</v>
      </c>
      <c r="AG23" s="32" t="s">
        <v>4</v>
      </c>
      <c r="AH23" s="32" t="s">
        <v>5</v>
      </c>
      <c r="AI23" s="32" t="s">
        <v>6</v>
      </c>
      <c r="AJ23" s="32" t="s">
        <v>7</v>
      </c>
      <c r="AK23" s="5" t="s">
        <v>8</v>
      </c>
      <c r="AL23" s="30" t="s">
        <v>0</v>
      </c>
    </row>
    <row r="24" spans="2:38">
      <c r="B24" s="24">
        <v>43643</v>
      </c>
      <c r="C24" s="25">
        <v>0.875</v>
      </c>
      <c r="D24" s="22" t="str">
        <f>RIGHT(B21,1)&amp;3</f>
        <v>C3</v>
      </c>
      <c r="E24" s="6" t="str">
        <f t="shared" si="12"/>
        <v>كينيا</v>
      </c>
      <c r="F24" s="7"/>
      <c r="G24" s="7"/>
      <c r="H24" s="26" t="str">
        <f t="shared" si="13"/>
        <v>تنزانيا</v>
      </c>
      <c r="I24" s="22" t="str">
        <f>RIGHT(B21,1)&amp;4</f>
        <v>C4</v>
      </c>
      <c r="J24" s="22"/>
      <c r="K24" s="33">
        <v>1</v>
      </c>
      <c r="L24" s="34" t="str">
        <f>VLOOKUP(K24,AA24:AK27,3,FALSE)</f>
        <v>السنغال</v>
      </c>
      <c r="M24" s="35">
        <f>IFERROR(VLOOKUP(K24,AA24:AK27,4,FALSE),"")</f>
        <v>0</v>
      </c>
      <c r="N24" s="35">
        <f>VLOOKUP(K24,AA24:AK27,5,FALSE)</f>
        <v>0</v>
      </c>
      <c r="O24" s="35">
        <f>VLOOKUP(K24,AA24:AK27,6,FALSE)</f>
        <v>0</v>
      </c>
      <c r="P24" s="35">
        <f>VLOOKUP(K24,AA24:AK27,7,FALSE)</f>
        <v>0</v>
      </c>
      <c r="Q24" s="35">
        <f>VLOOKUP(K24,AA24:AK27,8,FALSE)</f>
        <v>0</v>
      </c>
      <c r="R24" s="35">
        <f>VLOOKUP(K24,AA24:AK27,9,FALSE)</f>
        <v>0</v>
      </c>
      <c r="S24" s="35">
        <f>VLOOKUP(K24,AA24:AK27,10,FALSE)</f>
        <v>0</v>
      </c>
      <c r="T24" s="36">
        <f>VLOOKUP(K24,AA24:AK27,11,FALSE)</f>
        <v>0</v>
      </c>
      <c r="U24" s="62"/>
      <c r="V24" s="23"/>
      <c r="W24" s="59" t="str">
        <f t="shared" si="14"/>
        <v/>
      </c>
      <c r="X24" s="59" t="str">
        <f t="shared" si="15"/>
        <v/>
      </c>
      <c r="Y24" s="23"/>
      <c r="Z24" s="37" t="str">
        <f>RIGHT(B21,1)&amp;RANK(AL24,AL24:AL27,0)</f>
        <v>C1</v>
      </c>
      <c r="AA24" s="37">
        <f>RANK(AL24,AL24:AL27,0)+COUNTIF(AL23:AL23,AL24)</f>
        <v>1</v>
      </c>
      <c r="AB24" s="1" t="str">
        <f>RIGHT(B21,1)&amp;1</f>
        <v>C1</v>
      </c>
      <c r="AC24" s="38" t="s">
        <v>51</v>
      </c>
      <c r="AD24" s="1">
        <f>COUNTIFS(F22:F27,"&gt;=0",D22:D27,AB24)+COUNTIFS(G22:G27,"&gt;=0",I22:I27,AB24)</f>
        <v>0</v>
      </c>
      <c r="AE24" s="1">
        <f>COUNTIFS(D22:D27,AB24,W22:W27,3)+COUNTIFS(I22:I27,AB24,X22:X27,3)</f>
        <v>0</v>
      </c>
      <c r="AF24" s="1">
        <f>COUNTIFS(D22:D27,AB24,W22:W27,1)+COUNTIFS(I22:I27,AB24,X22:X27,1)</f>
        <v>0</v>
      </c>
      <c r="AG24" s="1">
        <f>COUNTIFS(D22:D27,AB24,W22:W27,0)+COUNTIFS(I22:I27,AB24,X22:X27,0)</f>
        <v>0</v>
      </c>
      <c r="AH24" s="1">
        <f>SUMIF(D22:D27,AB24,F22:F27)+SUMIF(I22:I27,AB24,G22:G27)</f>
        <v>0</v>
      </c>
      <c r="AI24" s="1">
        <f>SUMIF(D22:D27,AB24,G22:G27)+SUMIF(I22:I27,AB24,F22:F27)</f>
        <v>0</v>
      </c>
      <c r="AJ24" s="1">
        <f>AH24-AI24</f>
        <v>0</v>
      </c>
      <c r="AK24" s="2">
        <f>(AE24*3)+AF24</f>
        <v>0</v>
      </c>
      <c r="AL24" s="39">
        <f>(AK24*1000)+(AJ24*100)+AH24</f>
        <v>0</v>
      </c>
    </row>
    <row r="25" spans="2:38">
      <c r="B25" s="24">
        <v>43643</v>
      </c>
      <c r="C25" s="25">
        <v>0.75</v>
      </c>
      <c r="D25" s="22" t="str">
        <f>RIGHT(B21,1)&amp;1</f>
        <v>C1</v>
      </c>
      <c r="E25" s="6" t="str">
        <f t="shared" si="12"/>
        <v>السنغال</v>
      </c>
      <c r="F25" s="7"/>
      <c r="G25" s="7"/>
      <c r="H25" s="26" t="str">
        <f t="shared" si="13"/>
        <v>الجزائر</v>
      </c>
      <c r="I25" s="22" t="str">
        <f>RIGHT(B21,1)&amp;2</f>
        <v>C2</v>
      </c>
      <c r="J25" s="22"/>
      <c r="K25" s="40">
        <v>2</v>
      </c>
      <c r="L25" s="35" t="str">
        <f>VLOOKUP(K25,AA24:AK27,3,FALSE)</f>
        <v>الجزائر</v>
      </c>
      <c r="M25" s="35">
        <f>VLOOKUP(K25,AA24:AK27,4,FALSE)</f>
        <v>0</v>
      </c>
      <c r="N25" s="35">
        <f>VLOOKUP(K25,AA24:AK27,5,FALSE)</f>
        <v>0</v>
      </c>
      <c r="O25" s="35">
        <f>VLOOKUP(K25,AA24:AK27,6,FALSE)</f>
        <v>0</v>
      </c>
      <c r="P25" s="35">
        <f>VLOOKUP(K25,AA24:AK27,7,FALSE)</f>
        <v>0</v>
      </c>
      <c r="Q25" s="35">
        <f>VLOOKUP(K25,AA24:AK27,8,FALSE)</f>
        <v>0</v>
      </c>
      <c r="R25" s="35">
        <f>VLOOKUP(K25,AA24:AK27,9,FALSE)</f>
        <v>0</v>
      </c>
      <c r="S25" s="35">
        <f>VLOOKUP(K25,AA24:AK27,10,FALSE)</f>
        <v>0</v>
      </c>
      <c r="T25" s="36">
        <f>VLOOKUP(K25,AA24:AK27,11,FALSE)</f>
        <v>0</v>
      </c>
      <c r="U25" s="62"/>
      <c r="V25" s="23"/>
      <c r="W25" s="59" t="str">
        <f t="shared" si="14"/>
        <v/>
      </c>
      <c r="X25" s="59" t="str">
        <f t="shared" si="15"/>
        <v/>
      </c>
      <c r="Y25" s="23"/>
      <c r="Z25" s="37" t="str">
        <f>RIGHT(B21,1)&amp;RANK(AL25,AL24:AL27,0)</f>
        <v>C1</v>
      </c>
      <c r="AA25" s="37">
        <f>RANK(AL25,AL24:AL27,0)+COUNTIF(AL23:AL24,AL25)</f>
        <v>2</v>
      </c>
      <c r="AB25" s="1" t="str">
        <f>RIGHT(B21,1)&amp;2</f>
        <v>C2</v>
      </c>
      <c r="AC25" s="38" t="s">
        <v>52</v>
      </c>
      <c r="AD25" s="1">
        <f>COUNTIFS(F22:F27,"&gt;=0",D22:D27,AB25)+COUNTIFS(G22:G27,"&gt;=0",I22:I27,AB25)</f>
        <v>0</v>
      </c>
      <c r="AE25" s="1">
        <f>COUNTIFS(D22:D27,AB25,W22:W27,3)+COUNTIFS(I22:I27,AB25,X22:X27,3)</f>
        <v>0</v>
      </c>
      <c r="AF25" s="1">
        <f>COUNTIFS(D22:D27,AB25,W22:W27,1)+COUNTIFS(I22:I27,AB25,X22:X27,1)</f>
        <v>0</v>
      </c>
      <c r="AG25" s="1">
        <f>COUNTIFS(D22:D27,AB25,W22:W27,0)+COUNTIFS(I22:I27,AB25,X22:X27,0)</f>
        <v>0</v>
      </c>
      <c r="AH25" s="1">
        <f>SUMIF(D22:D27,AB25,F22:F27)+SUMIF(I22:I27,AB25,G22:G27)</f>
        <v>0</v>
      </c>
      <c r="AI25" s="1">
        <f>SUMIF(D22:D27,AB25,G22:G27)+SUMIF(I22:I27,AB25,F22:F27)</f>
        <v>0</v>
      </c>
      <c r="AJ25" s="1">
        <f t="shared" ref="AJ25:AJ27" si="16">AH25-AI25</f>
        <v>0</v>
      </c>
      <c r="AK25" s="2">
        <f>(AE25*3)+AF25</f>
        <v>0</v>
      </c>
      <c r="AL25" s="39">
        <f t="shared" ref="AL25:AL27" si="17">(AK25*1000)+(AJ25*100)+AH25</f>
        <v>0</v>
      </c>
    </row>
    <row r="26" spans="2:38">
      <c r="B26" s="24">
        <v>43647</v>
      </c>
      <c r="C26" s="25">
        <v>0.83333333333333337</v>
      </c>
      <c r="D26" s="22" t="str">
        <f>RIGHT(B21,1)&amp;3</f>
        <v>C3</v>
      </c>
      <c r="E26" s="6" t="str">
        <f t="shared" si="12"/>
        <v>كينيا</v>
      </c>
      <c r="F26" s="7"/>
      <c r="G26" s="7"/>
      <c r="H26" s="26" t="str">
        <f t="shared" si="13"/>
        <v>السنغال</v>
      </c>
      <c r="I26" s="22" t="str">
        <f>RIGHT(B21,1)&amp;1</f>
        <v>C1</v>
      </c>
      <c r="J26" s="22"/>
      <c r="K26" s="41">
        <v>3</v>
      </c>
      <c r="L26" s="42" t="str">
        <f>VLOOKUP(K26,AA24:AK27,3,FALSE)</f>
        <v>كينيا</v>
      </c>
      <c r="M26" s="42">
        <f>VLOOKUP(K26,AA24:AK27,4,FALSE)</f>
        <v>0</v>
      </c>
      <c r="N26" s="42">
        <f>VLOOKUP(K26,AA24:AK27,5,FALSE)</f>
        <v>0</v>
      </c>
      <c r="O26" s="42">
        <f>VLOOKUP(K26,AA24:AK27,6,FALSE)</f>
        <v>0</v>
      </c>
      <c r="P26" s="42">
        <f>VLOOKUP(K26,AA24:AK27,7,FALSE)</f>
        <v>0</v>
      </c>
      <c r="Q26" s="42">
        <f>VLOOKUP(K26,AA24:AK27,8,FALSE)</f>
        <v>0</v>
      </c>
      <c r="R26" s="42">
        <f>VLOOKUP(K26,AA24:AK27,9,FALSE)</f>
        <v>0</v>
      </c>
      <c r="S26" s="42">
        <f>VLOOKUP(K26,AA24:AK27,10,FALSE)</f>
        <v>0</v>
      </c>
      <c r="T26" s="43">
        <f>VLOOKUP(K26,AA24:AK27,11,FALSE)</f>
        <v>0</v>
      </c>
      <c r="U26" s="56"/>
      <c r="V26" s="23"/>
      <c r="W26" s="59" t="str">
        <f t="shared" si="14"/>
        <v/>
      </c>
      <c r="X26" s="59" t="str">
        <f t="shared" si="15"/>
        <v/>
      </c>
      <c r="Y26" s="23"/>
      <c r="Z26" s="37" t="str">
        <f>RIGHT(B21,1)&amp;RANK(AL26,AL24:AL27,0)</f>
        <v>C1</v>
      </c>
      <c r="AA26" s="37">
        <f>RANK(AL26,AL24:AL27,0)+COUNTIF(AL23:AL25,AL26)</f>
        <v>3</v>
      </c>
      <c r="AB26" s="1" t="str">
        <f>RIGHT(B21,1)&amp;3</f>
        <v>C3</v>
      </c>
      <c r="AC26" s="38" t="s">
        <v>53</v>
      </c>
      <c r="AD26" s="1">
        <f>COUNTIFS(F22:F27,"&gt;=0",D22:D27,AB26)+COUNTIFS(G22:G27,"&gt;=0",I22:I27,AB26)</f>
        <v>0</v>
      </c>
      <c r="AE26" s="1">
        <f>COUNTIFS(D22:D27,AB26,W22:W27,3)+COUNTIFS(I22:I27,AB26,X22:X27,3)</f>
        <v>0</v>
      </c>
      <c r="AF26" s="1">
        <f>COUNTIFS(D22:D27,AB26,W22:W27,1)+COUNTIFS(I22:I27,AB26,X22:X27,1)</f>
        <v>0</v>
      </c>
      <c r="AG26" s="1">
        <f>COUNTIFS(D22:D27,AB26,W22:W27,0)+COUNTIFS(I22:I27,AB26,X22:X27,0)</f>
        <v>0</v>
      </c>
      <c r="AH26" s="1">
        <f>SUMIF(D22:D27,AB26,F22:F27)+SUMIF(I22:I27,AB26,G22:G27)</f>
        <v>0</v>
      </c>
      <c r="AI26" s="1">
        <f>SUMIF(D22:D27,AB26,G22:G27)+SUMIF(I22:I27,AB26,F22:F27)</f>
        <v>0</v>
      </c>
      <c r="AJ26" s="1">
        <f t="shared" si="16"/>
        <v>0</v>
      </c>
      <c r="AK26" s="2">
        <f>(AE26*3)+AF26</f>
        <v>0</v>
      </c>
      <c r="AL26" s="39">
        <f t="shared" si="17"/>
        <v>0</v>
      </c>
    </row>
    <row r="27" spans="2:38" ht="19.5" thickBot="1">
      <c r="B27" s="44">
        <v>43647</v>
      </c>
      <c r="C27" s="45">
        <v>0.83333333333333337</v>
      </c>
      <c r="D27" s="46" t="str">
        <f>RIGHT(B21,1)&amp;4</f>
        <v>C4</v>
      </c>
      <c r="E27" s="47" t="str">
        <f t="shared" si="12"/>
        <v>تنزانيا</v>
      </c>
      <c r="F27" s="9"/>
      <c r="G27" s="9"/>
      <c r="H27" s="48" t="str">
        <f t="shared" si="13"/>
        <v>الجزائر</v>
      </c>
      <c r="I27" s="22" t="str">
        <f>RIGHT(B21,1)&amp;2</f>
        <v>C2</v>
      </c>
      <c r="J27" s="22"/>
      <c r="K27" s="49">
        <v>4</v>
      </c>
      <c r="L27" s="50" t="str">
        <f>VLOOKUP(K27,AA24:AK27,3,FALSE)</f>
        <v>تنزانيا</v>
      </c>
      <c r="M27" s="50">
        <f>VLOOKUP(K27,AA24:AK27,4,FALSE)</f>
        <v>0</v>
      </c>
      <c r="N27" s="50">
        <f>VLOOKUP(K27,AA24:AK27,5,FALSE)</f>
        <v>0</v>
      </c>
      <c r="O27" s="50">
        <f>VLOOKUP(K27,AA24:AK27,6,FALSE)</f>
        <v>0</v>
      </c>
      <c r="P27" s="50">
        <f>VLOOKUP(K27,AA24:AK27,7,FALSE)</f>
        <v>0</v>
      </c>
      <c r="Q27" s="50">
        <f>VLOOKUP(K27,AA24:AK27,8,FALSE)</f>
        <v>0</v>
      </c>
      <c r="R27" s="50">
        <f>VLOOKUP(K27,AA24:AK27,9,FALSE)</f>
        <v>0</v>
      </c>
      <c r="S27" s="50">
        <f>VLOOKUP(K27,AA24:AK27,10,FALSE)</f>
        <v>0</v>
      </c>
      <c r="T27" s="51">
        <f>VLOOKUP(K27,AA24:AK27,11,FALSE)</f>
        <v>0</v>
      </c>
      <c r="U27" s="56"/>
      <c r="V27" s="23"/>
      <c r="W27" s="59" t="str">
        <f t="shared" si="14"/>
        <v/>
      </c>
      <c r="X27" s="59" t="str">
        <f t="shared" si="15"/>
        <v/>
      </c>
      <c r="Y27" s="23"/>
      <c r="Z27" s="37" t="str">
        <f>RIGHT(B21,1)&amp;RANK(AL27,AL24:AL27,0)</f>
        <v>C1</v>
      </c>
      <c r="AA27" s="37">
        <f>RANK(AL27,AL24:AL27,0)+COUNTIF(AL23:AL26,AL27)</f>
        <v>4</v>
      </c>
      <c r="AB27" s="1" t="str">
        <f>RIGHT(B21,1)&amp;4</f>
        <v>C4</v>
      </c>
      <c r="AC27" s="52" t="s">
        <v>54</v>
      </c>
      <c r="AD27" s="3">
        <f>COUNTIFS(F22:F27,"&gt;=0",D22:D27,AB27)+COUNTIFS(G22:G27,"&gt;=0",I22:I27,AB27)</f>
        <v>0</v>
      </c>
      <c r="AE27" s="3">
        <f>COUNTIFS(D22:D27,AB27,W22:W27,3)+COUNTIFS(I22:I27,AB27,X22:X27,3)</f>
        <v>0</v>
      </c>
      <c r="AF27" s="3">
        <f>COUNTIFS(D22:D27,AB27,W22:W27,1)+COUNTIFS(I22:I27,AB27,X22:X27,1)</f>
        <v>0</v>
      </c>
      <c r="AG27" s="3">
        <f>COUNTIFS(D22:D27,AB27,W22:W27,0)+COUNTIFS(I22:I27,AB27,X22:X27,0)</f>
        <v>0</v>
      </c>
      <c r="AH27" s="3">
        <f>SUMIF(D22:D27,AB27,F22:F27)+SUMIF(I22:I27,AB27,G22:G27)</f>
        <v>0</v>
      </c>
      <c r="AI27" s="3">
        <f>SUMIF(D22:D27,AB27,G22:G27)+SUMIF(I22:I27,AB27,F22:F27)</f>
        <v>0</v>
      </c>
      <c r="AJ27" s="3">
        <f t="shared" si="16"/>
        <v>0</v>
      </c>
      <c r="AK27" s="4">
        <f>(AE27*3)+AF27</f>
        <v>0</v>
      </c>
      <c r="AL27" s="39">
        <f t="shared" si="17"/>
        <v>0</v>
      </c>
    </row>
    <row r="28" spans="2:38">
      <c r="B28" s="53"/>
      <c r="C28" s="54"/>
      <c r="D28" s="22"/>
      <c r="E28" s="6"/>
      <c r="F28" s="55"/>
      <c r="G28" s="55"/>
      <c r="H28" s="10"/>
      <c r="I28" s="22"/>
      <c r="J28" s="22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23"/>
      <c r="Y28" s="23"/>
      <c r="Z28" s="37"/>
      <c r="AA28" s="37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39"/>
    </row>
    <row r="29" spans="2:38" ht="19.5" thickBot="1">
      <c r="B29" s="11" t="s">
        <v>86</v>
      </c>
    </row>
    <row r="30" spans="2:38" ht="19.5" thickBot="1">
      <c r="B30" s="76" t="s">
        <v>80</v>
      </c>
      <c r="C30" s="77"/>
      <c r="D30" s="77"/>
      <c r="E30" s="77"/>
      <c r="F30" s="77"/>
      <c r="G30" s="77"/>
      <c r="H30" s="78"/>
      <c r="I30" s="14"/>
      <c r="J30" s="14"/>
      <c r="V30" s="14"/>
      <c r="W30" s="15"/>
      <c r="X30" s="15"/>
      <c r="Y30" s="14"/>
      <c r="AB30" s="82" t="str">
        <f>B30</f>
        <v>المجموعة D</v>
      </c>
      <c r="AC30" s="83"/>
      <c r="AD30" s="83"/>
      <c r="AE30" s="83"/>
      <c r="AF30" s="83"/>
      <c r="AG30" s="83"/>
      <c r="AH30" s="83"/>
      <c r="AI30" s="83"/>
      <c r="AJ30" s="83"/>
      <c r="AK30" s="84"/>
      <c r="AL30" s="16"/>
    </row>
    <row r="31" spans="2:38" ht="19.5" thickBot="1">
      <c r="B31" s="17">
        <v>43639</v>
      </c>
      <c r="C31" s="18">
        <v>0.625</v>
      </c>
      <c r="D31" s="19" t="str">
        <f>RIGHT(B30,1)&amp;1</f>
        <v>D1</v>
      </c>
      <c r="E31" s="20" t="str">
        <f t="shared" ref="E31:E36" si="18">IFERROR(INDEX(AC:AC,MATCH(D31,AB:AB,0)),"")</f>
        <v>المغرب</v>
      </c>
      <c r="F31" s="8"/>
      <c r="G31" s="8"/>
      <c r="H31" s="21" t="str">
        <f t="shared" ref="H31:H36" si="19">IFERROR(INDEX(AC:AC,MATCH(I31,AB:AB,0)),"")</f>
        <v>ناميبيا</v>
      </c>
      <c r="I31" s="22" t="str">
        <f>RIGHT(B30,1)&amp;4</f>
        <v>D4</v>
      </c>
      <c r="J31" s="22"/>
      <c r="K31" s="79" t="str">
        <f>AB30</f>
        <v>المجموعة D</v>
      </c>
      <c r="L31" s="80"/>
      <c r="M31" s="80"/>
      <c r="N31" s="80"/>
      <c r="O31" s="80"/>
      <c r="P31" s="80"/>
      <c r="Q31" s="80"/>
      <c r="R31" s="80"/>
      <c r="S31" s="80"/>
      <c r="T31" s="81"/>
      <c r="U31" s="61"/>
      <c r="V31" s="23"/>
      <c r="W31" s="59" t="str">
        <f t="shared" ref="W31:W36" si="20">IF(F31="","",IF(F31&gt;G31,3,IF(F31=G31,1,0)))</f>
        <v/>
      </c>
      <c r="X31" s="59" t="str">
        <f t="shared" ref="X31:X36" si="21">IF(G31="","",IF(G31&gt;F31,3,IF(G31=F31,1,0)))</f>
        <v/>
      </c>
      <c r="Y31" s="23"/>
      <c r="AB31" s="73" t="s">
        <v>10</v>
      </c>
      <c r="AC31" s="74"/>
      <c r="AD31" s="74"/>
      <c r="AE31" s="74"/>
      <c r="AF31" s="74"/>
      <c r="AG31" s="74"/>
      <c r="AH31" s="74"/>
      <c r="AI31" s="74"/>
      <c r="AJ31" s="74"/>
      <c r="AK31" s="74"/>
      <c r="AL31" s="75"/>
    </row>
    <row r="32" spans="2:38">
      <c r="B32" s="24">
        <v>43640</v>
      </c>
      <c r="C32" s="25">
        <v>0.64583333333333337</v>
      </c>
      <c r="D32" s="22" t="str">
        <f>RIGHT(B30,1)&amp;2</f>
        <v>D2</v>
      </c>
      <c r="E32" s="6" t="str">
        <f t="shared" si="18"/>
        <v>ساحل العاج</v>
      </c>
      <c r="F32" s="7"/>
      <c r="G32" s="7"/>
      <c r="H32" s="26" t="str">
        <f t="shared" si="19"/>
        <v>جنوب افريقيا</v>
      </c>
      <c r="I32" s="22" t="str">
        <f>RIGHT(B30,1)&amp;3</f>
        <v>D3</v>
      </c>
      <c r="J32" s="22"/>
      <c r="K32" s="27" t="s">
        <v>76</v>
      </c>
      <c r="L32" s="28" t="s">
        <v>68</v>
      </c>
      <c r="M32" s="28" t="s">
        <v>69</v>
      </c>
      <c r="N32" s="28" t="s">
        <v>70</v>
      </c>
      <c r="O32" s="28" t="s">
        <v>71</v>
      </c>
      <c r="P32" s="28" t="s">
        <v>72</v>
      </c>
      <c r="Q32" s="28" t="s">
        <v>73</v>
      </c>
      <c r="R32" s="28" t="s">
        <v>74</v>
      </c>
      <c r="S32" s="28" t="s">
        <v>7</v>
      </c>
      <c r="T32" s="29" t="s">
        <v>75</v>
      </c>
      <c r="U32" s="60"/>
      <c r="V32" s="23"/>
      <c r="W32" s="59" t="str">
        <f t="shared" si="20"/>
        <v/>
      </c>
      <c r="X32" s="59" t="str">
        <f t="shared" si="21"/>
        <v/>
      </c>
      <c r="Y32" s="23"/>
      <c r="Z32" s="30" t="s">
        <v>9</v>
      </c>
      <c r="AA32" s="30"/>
      <c r="AC32" s="31"/>
      <c r="AD32" s="32" t="s">
        <v>1</v>
      </c>
      <c r="AE32" s="32" t="s">
        <v>2</v>
      </c>
      <c r="AF32" s="32" t="s">
        <v>3</v>
      </c>
      <c r="AG32" s="32" t="s">
        <v>4</v>
      </c>
      <c r="AH32" s="32" t="s">
        <v>5</v>
      </c>
      <c r="AI32" s="32" t="s">
        <v>6</v>
      </c>
      <c r="AJ32" s="32" t="s">
        <v>7</v>
      </c>
      <c r="AK32" s="5" t="s">
        <v>8</v>
      </c>
      <c r="AL32" s="30" t="s">
        <v>0</v>
      </c>
    </row>
    <row r="33" spans="2:38">
      <c r="B33" s="24">
        <v>43644</v>
      </c>
      <c r="C33" s="25">
        <v>0.875</v>
      </c>
      <c r="D33" s="22" t="str">
        <f>RIGHT(B30,1)&amp;3</f>
        <v>D3</v>
      </c>
      <c r="E33" s="6" t="str">
        <f t="shared" si="18"/>
        <v>جنوب افريقيا</v>
      </c>
      <c r="F33" s="7"/>
      <c r="G33" s="7"/>
      <c r="H33" s="26" t="str">
        <f t="shared" si="19"/>
        <v>ناميبيا</v>
      </c>
      <c r="I33" s="22" t="str">
        <f>RIGHT(B30,1)&amp;4</f>
        <v>D4</v>
      </c>
      <c r="J33" s="22"/>
      <c r="K33" s="33">
        <v>1</v>
      </c>
      <c r="L33" s="34" t="str">
        <f>VLOOKUP(K33,AA33:AK36,3,FALSE)</f>
        <v>المغرب</v>
      </c>
      <c r="M33" s="35">
        <f>IFERROR(VLOOKUP(K33,AA33:AK36,4,FALSE),"")</f>
        <v>0</v>
      </c>
      <c r="N33" s="35">
        <f>VLOOKUP(K33,AA33:AK36,5,FALSE)</f>
        <v>0</v>
      </c>
      <c r="O33" s="35">
        <f>VLOOKUP(K33,AA33:AK36,6,FALSE)</f>
        <v>0</v>
      </c>
      <c r="P33" s="35">
        <f>VLOOKUP(K33,AA33:AK36,7,FALSE)</f>
        <v>0</v>
      </c>
      <c r="Q33" s="35">
        <f>VLOOKUP(K33,AA33:AK36,8,FALSE)</f>
        <v>0</v>
      </c>
      <c r="R33" s="35">
        <f>VLOOKUP(K33,AA33:AK36,9,FALSE)</f>
        <v>0</v>
      </c>
      <c r="S33" s="35">
        <f>VLOOKUP(K33,AA33:AK36,10,FALSE)</f>
        <v>0</v>
      </c>
      <c r="T33" s="36">
        <f>VLOOKUP(K33,AA33:AK36,11,FALSE)</f>
        <v>0</v>
      </c>
      <c r="U33" s="62"/>
      <c r="V33" s="23"/>
      <c r="W33" s="59" t="str">
        <f t="shared" si="20"/>
        <v/>
      </c>
      <c r="X33" s="59" t="str">
        <f t="shared" si="21"/>
        <v/>
      </c>
      <c r="Y33" s="23"/>
      <c r="Z33" s="37" t="str">
        <f>RIGHT(B30,1)&amp;RANK(AL33,AL33:AL36,0)</f>
        <v>D1</v>
      </c>
      <c r="AA33" s="37">
        <f>RANK(AL33,AL33:AL36,0)+COUNTIF(AL32:AL32,AL33)</f>
        <v>1</v>
      </c>
      <c r="AB33" s="1" t="str">
        <f>RIGHT(B30,1)&amp;1</f>
        <v>D1</v>
      </c>
      <c r="AC33" s="38" t="s">
        <v>55</v>
      </c>
      <c r="AD33" s="1">
        <f>COUNTIFS(F31:F36,"&gt;=0",D31:D36,AB33)+COUNTIFS(G31:G36,"&gt;=0",I31:I36,AB33)</f>
        <v>0</v>
      </c>
      <c r="AE33" s="1">
        <f>COUNTIFS(D31:D36,AB33,W31:W36,3)+COUNTIFS(I31:I36,AB33,X31:X36,3)</f>
        <v>0</v>
      </c>
      <c r="AF33" s="1">
        <f>COUNTIFS(D31:D36,AB33,W31:W36,1)+COUNTIFS(I31:I36,AB33,X31:X36,1)</f>
        <v>0</v>
      </c>
      <c r="AG33" s="1">
        <f>COUNTIFS(D31:D36,AB33,W31:W36,0)+COUNTIFS(I31:I36,AB33,X31:X36,0)</f>
        <v>0</v>
      </c>
      <c r="AH33" s="1">
        <f>SUMIF(D31:D36,AB33,F31:F36)+SUMIF(I31:I36,AB33,G31:G36)</f>
        <v>0</v>
      </c>
      <c r="AI33" s="1">
        <f>SUMIF(D31:D36,AB33,G31:G36)+SUMIF(I31:I36,AB33,F31:F36)</f>
        <v>0</v>
      </c>
      <c r="AJ33" s="1">
        <f>AH33-AI33</f>
        <v>0</v>
      </c>
      <c r="AK33" s="2">
        <f>(AE33*3)+AF33</f>
        <v>0</v>
      </c>
      <c r="AL33" s="39">
        <f>(AK33*1000)+(AJ33*100)+AH33</f>
        <v>0</v>
      </c>
    </row>
    <row r="34" spans="2:38">
      <c r="B34" s="24">
        <v>43644</v>
      </c>
      <c r="C34" s="25">
        <v>0.75</v>
      </c>
      <c r="D34" s="22" t="str">
        <f>RIGHT(B30,1)&amp;1</f>
        <v>D1</v>
      </c>
      <c r="E34" s="6" t="str">
        <f t="shared" si="18"/>
        <v>المغرب</v>
      </c>
      <c r="F34" s="7"/>
      <c r="G34" s="7"/>
      <c r="H34" s="26" t="str">
        <f t="shared" si="19"/>
        <v>ساحل العاج</v>
      </c>
      <c r="I34" s="22" t="str">
        <f>RIGHT(B30,1)&amp;2</f>
        <v>D2</v>
      </c>
      <c r="J34" s="22"/>
      <c r="K34" s="40">
        <v>2</v>
      </c>
      <c r="L34" s="35" t="str">
        <f>VLOOKUP(K34,AA33:AK36,3,FALSE)</f>
        <v>ساحل العاج</v>
      </c>
      <c r="M34" s="35">
        <f>VLOOKUP(K34,AA33:AK36,4,FALSE)</f>
        <v>0</v>
      </c>
      <c r="N34" s="35">
        <f>VLOOKUP(K34,AA33:AK36,5,FALSE)</f>
        <v>0</v>
      </c>
      <c r="O34" s="35">
        <f>VLOOKUP(K34,AA33:AK36,6,FALSE)</f>
        <v>0</v>
      </c>
      <c r="P34" s="35">
        <f>VLOOKUP(K34,AA33:AK36,7,FALSE)</f>
        <v>0</v>
      </c>
      <c r="Q34" s="35">
        <f>VLOOKUP(K34,AA33:AK36,8,FALSE)</f>
        <v>0</v>
      </c>
      <c r="R34" s="35">
        <f>VLOOKUP(K34,AA33:AK36,9,FALSE)</f>
        <v>0</v>
      </c>
      <c r="S34" s="35">
        <f>VLOOKUP(K34,AA33:AK36,10,FALSE)</f>
        <v>0</v>
      </c>
      <c r="T34" s="36">
        <f>VLOOKUP(K34,AA33:AK36,11,FALSE)</f>
        <v>0</v>
      </c>
      <c r="U34" s="62"/>
      <c r="V34" s="23"/>
      <c r="W34" s="59" t="str">
        <f t="shared" si="20"/>
        <v/>
      </c>
      <c r="X34" s="59" t="str">
        <f t="shared" si="21"/>
        <v/>
      </c>
      <c r="Y34" s="23"/>
      <c r="Z34" s="37" t="str">
        <f>RIGHT(B30,1)&amp;RANK(AL34,AL33:AL36,0)</f>
        <v>D1</v>
      </c>
      <c r="AA34" s="37">
        <f>RANK(AL34,AL33:AL36,0)+COUNTIF(AL32:AL33,AL34)</f>
        <v>2</v>
      </c>
      <c r="AB34" s="1" t="str">
        <f>RIGHT(B30,1)&amp;2</f>
        <v>D2</v>
      </c>
      <c r="AC34" s="38" t="s">
        <v>56</v>
      </c>
      <c r="AD34" s="1">
        <f>COUNTIFS(F31:F36,"&gt;=0",D31:D36,AB34)+COUNTIFS(G31:G36,"&gt;=0",I31:I36,AB34)</f>
        <v>0</v>
      </c>
      <c r="AE34" s="1">
        <f>COUNTIFS(D31:D36,AB34,W31:W36,3)+COUNTIFS(I31:I36,AB34,X31:X36,3)</f>
        <v>0</v>
      </c>
      <c r="AF34" s="1">
        <f>COUNTIFS(D31:D36,AB34,W31:W36,1)+COUNTIFS(I31:I36,AB34,X31:X36,1)</f>
        <v>0</v>
      </c>
      <c r="AG34" s="1">
        <f>COUNTIFS(D31:D36,AB34,W31:W36,0)+COUNTIFS(I31:I36,AB34,X31:X36,0)</f>
        <v>0</v>
      </c>
      <c r="AH34" s="1">
        <f>SUMIF(D31:D36,AB34,F31:F36)+SUMIF(I31:I36,AB34,G31:G36)</f>
        <v>0</v>
      </c>
      <c r="AI34" s="1">
        <f>SUMIF(D31:D36,AB34,G31:G36)+SUMIF(I31:I36,AB34,F31:F36)</f>
        <v>0</v>
      </c>
      <c r="AJ34" s="1">
        <f t="shared" ref="AJ34:AJ36" si="22">AH34-AI34</f>
        <v>0</v>
      </c>
      <c r="AK34" s="2">
        <f>(AE34*3)+AF34</f>
        <v>0</v>
      </c>
      <c r="AL34" s="39">
        <f t="shared" ref="AL34:AL36" si="23">(AK34*1000)+(AJ34*100)+AH34</f>
        <v>0</v>
      </c>
    </row>
    <row r="35" spans="2:38">
      <c r="B35" s="24">
        <v>43647</v>
      </c>
      <c r="C35" s="25">
        <v>0.70833333333333337</v>
      </c>
      <c r="D35" s="22" t="str">
        <f>RIGHT(B30,1)&amp;3</f>
        <v>D3</v>
      </c>
      <c r="E35" s="6" t="str">
        <f t="shared" si="18"/>
        <v>جنوب افريقيا</v>
      </c>
      <c r="F35" s="7"/>
      <c r="G35" s="7"/>
      <c r="H35" s="26" t="str">
        <f t="shared" si="19"/>
        <v>المغرب</v>
      </c>
      <c r="I35" s="22" t="str">
        <f>RIGHT(B30,1)&amp;1</f>
        <v>D1</v>
      </c>
      <c r="J35" s="22"/>
      <c r="K35" s="41">
        <v>3</v>
      </c>
      <c r="L35" s="42" t="str">
        <f>VLOOKUP(K35,AA33:AK36,3,FALSE)</f>
        <v>جنوب افريقيا</v>
      </c>
      <c r="M35" s="42">
        <f>VLOOKUP(K35,AA33:AK36,4,FALSE)</f>
        <v>0</v>
      </c>
      <c r="N35" s="42">
        <f>VLOOKUP(K35,AA33:AK36,5,FALSE)</f>
        <v>0</v>
      </c>
      <c r="O35" s="42">
        <f>VLOOKUP(K35,AA33:AK36,6,FALSE)</f>
        <v>0</v>
      </c>
      <c r="P35" s="42">
        <f>VLOOKUP(K35,AA33:AK36,7,FALSE)</f>
        <v>0</v>
      </c>
      <c r="Q35" s="42">
        <f>VLOOKUP(K35,AA33:AK36,8,FALSE)</f>
        <v>0</v>
      </c>
      <c r="R35" s="42">
        <f>VLOOKUP(K35,AA33:AK36,9,FALSE)</f>
        <v>0</v>
      </c>
      <c r="S35" s="42">
        <f>VLOOKUP(K35,AA33:AK36,10,FALSE)</f>
        <v>0</v>
      </c>
      <c r="T35" s="43">
        <f>VLOOKUP(K35,AA33:AK36,11,FALSE)</f>
        <v>0</v>
      </c>
      <c r="U35" s="56"/>
      <c r="V35" s="23"/>
      <c r="W35" s="59" t="str">
        <f t="shared" si="20"/>
        <v/>
      </c>
      <c r="X35" s="59" t="str">
        <f t="shared" si="21"/>
        <v/>
      </c>
      <c r="Y35" s="23"/>
      <c r="Z35" s="37" t="str">
        <f>RIGHT(B30,1)&amp;RANK(AL35,AL33:AL36,0)</f>
        <v>D1</v>
      </c>
      <c r="AA35" s="37">
        <f>RANK(AL35,AL33:AL36,0)+COUNTIF(AL32:AL34,AL35)</f>
        <v>3</v>
      </c>
      <c r="AB35" s="1" t="str">
        <f>RIGHT(B30,1)&amp;3</f>
        <v>D3</v>
      </c>
      <c r="AC35" s="38" t="s">
        <v>57</v>
      </c>
      <c r="AD35" s="1">
        <f>COUNTIFS(F31:F36,"&gt;=0",D31:D36,AB35)+COUNTIFS(G31:G36,"&gt;=0",I31:I36,AB35)</f>
        <v>0</v>
      </c>
      <c r="AE35" s="1">
        <f>COUNTIFS(D31:D36,AB35,W31:W36,3)+COUNTIFS(I31:I36,AB35,X31:X36,3)</f>
        <v>0</v>
      </c>
      <c r="AF35" s="1">
        <f>COUNTIFS(D31:D36,AB35,W31:W36,1)+COUNTIFS(I31:I36,AB35,X31:X36,1)</f>
        <v>0</v>
      </c>
      <c r="AG35" s="1">
        <f>COUNTIFS(D31:D36,AB35,W31:W36,0)+COUNTIFS(I31:I36,AB35,X31:X36,0)</f>
        <v>0</v>
      </c>
      <c r="AH35" s="1">
        <f>SUMIF(D31:D36,AB35,F31:F36)+SUMIF(I31:I36,AB35,G31:G36)</f>
        <v>0</v>
      </c>
      <c r="AI35" s="1">
        <f>SUMIF(D31:D36,AB35,G31:G36)+SUMIF(I31:I36,AB35,F31:F36)</f>
        <v>0</v>
      </c>
      <c r="AJ35" s="1">
        <f t="shared" si="22"/>
        <v>0</v>
      </c>
      <c r="AK35" s="2">
        <f>(AE35*3)+AF35</f>
        <v>0</v>
      </c>
      <c r="AL35" s="39">
        <f t="shared" si="23"/>
        <v>0</v>
      </c>
    </row>
    <row r="36" spans="2:38" ht="19.5" thickBot="1">
      <c r="B36" s="44">
        <v>43647</v>
      </c>
      <c r="C36" s="45">
        <v>0.70833333333333337</v>
      </c>
      <c r="D36" s="46" t="str">
        <f>RIGHT(B30,1)&amp;4</f>
        <v>D4</v>
      </c>
      <c r="E36" s="47" t="str">
        <f t="shared" si="18"/>
        <v>ناميبيا</v>
      </c>
      <c r="F36" s="9"/>
      <c r="G36" s="9"/>
      <c r="H36" s="48" t="str">
        <f t="shared" si="19"/>
        <v>ساحل العاج</v>
      </c>
      <c r="I36" s="22" t="str">
        <f>RIGHT(B30,1)&amp;2</f>
        <v>D2</v>
      </c>
      <c r="J36" s="22"/>
      <c r="K36" s="49">
        <v>4</v>
      </c>
      <c r="L36" s="50" t="str">
        <f>VLOOKUP(K36,AA33:AK36,3,FALSE)</f>
        <v>ناميبيا</v>
      </c>
      <c r="M36" s="50">
        <f>VLOOKUP(K36,AA33:AK36,4,FALSE)</f>
        <v>0</v>
      </c>
      <c r="N36" s="50">
        <f>VLOOKUP(K36,AA33:AK36,5,FALSE)</f>
        <v>0</v>
      </c>
      <c r="O36" s="50">
        <f>VLOOKUP(K36,AA33:AK36,6,FALSE)</f>
        <v>0</v>
      </c>
      <c r="P36" s="50">
        <f>VLOOKUP(K36,AA33:AK36,7,FALSE)</f>
        <v>0</v>
      </c>
      <c r="Q36" s="50">
        <f>VLOOKUP(K36,AA33:AK36,8,FALSE)</f>
        <v>0</v>
      </c>
      <c r="R36" s="50">
        <f>VLOOKUP(K36,AA33:AK36,9,FALSE)</f>
        <v>0</v>
      </c>
      <c r="S36" s="50">
        <f>VLOOKUP(K36,AA33:AK36,10,FALSE)</f>
        <v>0</v>
      </c>
      <c r="T36" s="51">
        <f>VLOOKUP(K36,AA33:AK36,11,FALSE)</f>
        <v>0</v>
      </c>
      <c r="U36" s="56"/>
      <c r="V36" s="23"/>
      <c r="W36" s="59" t="str">
        <f t="shared" si="20"/>
        <v/>
      </c>
      <c r="X36" s="59" t="str">
        <f t="shared" si="21"/>
        <v/>
      </c>
      <c r="Y36" s="23"/>
      <c r="Z36" s="37" t="str">
        <f>RIGHT(B30,1)&amp;RANK(AL36,AL33:AL36,0)</f>
        <v>D1</v>
      </c>
      <c r="AA36" s="37">
        <f>RANK(AL36,AL33:AL36,0)+COUNTIF(AL32:AL35,AL36)</f>
        <v>4</v>
      </c>
      <c r="AB36" s="1" t="str">
        <f>RIGHT(B30,1)&amp;4</f>
        <v>D4</v>
      </c>
      <c r="AC36" s="52" t="s">
        <v>58</v>
      </c>
      <c r="AD36" s="3">
        <f>COUNTIFS(F31:F36,"&gt;=0",D31:D36,AB36)+COUNTIFS(G31:G36,"&gt;=0",I31:I36,AB36)</f>
        <v>0</v>
      </c>
      <c r="AE36" s="3">
        <f>COUNTIFS(D31:D36,AB36,W31:W36,3)+COUNTIFS(I31:I36,AB36,X31:X36,3)</f>
        <v>0</v>
      </c>
      <c r="AF36" s="3">
        <f>COUNTIFS(D31:D36,AB36,W31:W36,1)+COUNTIFS(I31:I36,AB36,X31:X36,1)</f>
        <v>0</v>
      </c>
      <c r="AG36" s="3">
        <f>COUNTIFS(D31:D36,AB36,W31:W36,0)+COUNTIFS(I31:I36,AB36,X31:X36,0)</f>
        <v>0</v>
      </c>
      <c r="AH36" s="3">
        <f>SUMIF(D31:D36,AB36,F31:F36)+SUMIF(I31:I36,AB36,G31:G36)</f>
        <v>0</v>
      </c>
      <c r="AI36" s="3">
        <f>SUMIF(D31:D36,AB36,G31:G36)+SUMIF(I31:I36,AB36,F31:F36)</f>
        <v>0</v>
      </c>
      <c r="AJ36" s="3">
        <f t="shared" si="22"/>
        <v>0</v>
      </c>
      <c r="AK36" s="4">
        <f>(AE36*3)+AF36</f>
        <v>0</v>
      </c>
      <c r="AL36" s="39">
        <f t="shared" si="23"/>
        <v>0</v>
      </c>
    </row>
    <row r="37" spans="2:38">
      <c r="B37" s="53"/>
      <c r="C37" s="54"/>
      <c r="D37" s="22"/>
      <c r="E37" s="6"/>
      <c r="F37" s="55"/>
      <c r="G37" s="55"/>
      <c r="H37" s="10"/>
      <c r="I37" s="22"/>
      <c r="J37" s="22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23"/>
      <c r="Y37" s="23"/>
      <c r="Z37" s="37"/>
      <c r="AA37" s="37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39"/>
    </row>
    <row r="38" spans="2:38" ht="19.5" thickBot="1">
      <c r="B38" s="72" t="s">
        <v>87</v>
      </c>
    </row>
    <row r="39" spans="2:38" ht="19.5" thickBot="1">
      <c r="B39" s="76" t="s">
        <v>81</v>
      </c>
      <c r="C39" s="77"/>
      <c r="D39" s="77"/>
      <c r="E39" s="77"/>
      <c r="F39" s="77"/>
      <c r="G39" s="77"/>
      <c r="H39" s="78"/>
      <c r="I39" s="14"/>
      <c r="J39" s="14"/>
      <c r="V39" s="14"/>
      <c r="W39" s="15"/>
      <c r="X39" s="15"/>
      <c r="Y39" s="14"/>
      <c r="AB39" s="82" t="str">
        <f>B39</f>
        <v>المجموعة E</v>
      </c>
      <c r="AC39" s="83"/>
      <c r="AD39" s="83"/>
      <c r="AE39" s="83"/>
      <c r="AF39" s="83"/>
      <c r="AG39" s="83"/>
      <c r="AH39" s="83"/>
      <c r="AI39" s="83"/>
      <c r="AJ39" s="83"/>
      <c r="AK39" s="84"/>
      <c r="AL39" s="16"/>
    </row>
    <row r="40" spans="2:38" ht="19.5" thickBot="1">
      <c r="B40" s="17">
        <v>43640</v>
      </c>
      <c r="C40" s="18">
        <v>0.75</v>
      </c>
      <c r="D40" s="57" t="str">
        <f>RIGHT(B39,1)&amp;1</f>
        <v>E1</v>
      </c>
      <c r="E40" s="20" t="str">
        <f t="shared" ref="E40:E45" si="24">IFERROR(INDEX(AC:AC,MATCH(D40,AB:AB,0)),"")</f>
        <v>تونس</v>
      </c>
      <c r="F40" s="8"/>
      <c r="G40" s="8"/>
      <c r="H40" s="21" t="str">
        <f t="shared" ref="H40:H45" si="25">IFERROR(INDEX(AC:AC,MATCH(I40,AB:AB,0)),"")</f>
        <v>أنغولا</v>
      </c>
      <c r="I40" s="22" t="str">
        <f>RIGHT(B39,1)&amp;4</f>
        <v>E4</v>
      </c>
      <c r="J40" s="22"/>
      <c r="K40" s="79" t="str">
        <f>AB39</f>
        <v>المجموعة E</v>
      </c>
      <c r="L40" s="80"/>
      <c r="M40" s="80"/>
      <c r="N40" s="80"/>
      <c r="O40" s="80"/>
      <c r="P40" s="80"/>
      <c r="Q40" s="80"/>
      <c r="R40" s="80"/>
      <c r="S40" s="80"/>
      <c r="T40" s="81"/>
      <c r="U40" s="61"/>
      <c r="V40" s="23"/>
      <c r="W40" s="59" t="str">
        <f t="shared" ref="W40:W45" si="26">IF(F40="","",IF(F40&gt;G40,3,IF(F40=G40,1,0)))</f>
        <v/>
      </c>
      <c r="X40" s="59" t="str">
        <f t="shared" ref="X40:X45" si="27">IF(G40="","",IF(G40&gt;F40,3,IF(G40=F40,1,0)))</f>
        <v/>
      </c>
      <c r="Y40" s="23"/>
      <c r="AB40" s="73" t="s">
        <v>10</v>
      </c>
      <c r="AC40" s="74"/>
      <c r="AD40" s="74"/>
      <c r="AE40" s="74"/>
      <c r="AF40" s="74"/>
      <c r="AG40" s="74"/>
      <c r="AH40" s="74"/>
      <c r="AI40" s="74"/>
      <c r="AJ40" s="74"/>
      <c r="AK40" s="74"/>
      <c r="AL40" s="75"/>
    </row>
    <row r="41" spans="2:38">
      <c r="B41" s="24">
        <v>43640</v>
      </c>
      <c r="C41" s="25">
        <v>0.875</v>
      </c>
      <c r="D41" s="22" t="str">
        <f>RIGHT(B39,1)&amp;2</f>
        <v>E2</v>
      </c>
      <c r="E41" s="6" t="str">
        <f t="shared" si="24"/>
        <v>مالي</v>
      </c>
      <c r="F41" s="7"/>
      <c r="G41" s="7"/>
      <c r="H41" s="26" t="str">
        <f t="shared" si="25"/>
        <v>موريتانيا</v>
      </c>
      <c r="I41" s="22" t="str">
        <f>RIGHT(B39,1)&amp;3</f>
        <v>E3</v>
      </c>
      <c r="J41" s="22"/>
      <c r="K41" s="27" t="s">
        <v>76</v>
      </c>
      <c r="L41" s="28" t="s">
        <v>68</v>
      </c>
      <c r="M41" s="28" t="s">
        <v>69</v>
      </c>
      <c r="N41" s="28" t="s">
        <v>70</v>
      </c>
      <c r="O41" s="28" t="s">
        <v>71</v>
      </c>
      <c r="P41" s="28" t="s">
        <v>72</v>
      </c>
      <c r="Q41" s="28" t="s">
        <v>73</v>
      </c>
      <c r="R41" s="28" t="s">
        <v>74</v>
      </c>
      <c r="S41" s="28" t="s">
        <v>7</v>
      </c>
      <c r="T41" s="29" t="s">
        <v>75</v>
      </c>
      <c r="U41" s="60"/>
      <c r="V41" s="23"/>
      <c r="W41" s="59" t="str">
        <f t="shared" si="26"/>
        <v/>
      </c>
      <c r="X41" s="59" t="str">
        <f t="shared" si="27"/>
        <v/>
      </c>
      <c r="Y41" s="23"/>
      <c r="Z41" s="30" t="s">
        <v>9</v>
      </c>
      <c r="AA41" s="30"/>
      <c r="AC41" s="31"/>
      <c r="AD41" s="32" t="s">
        <v>1</v>
      </c>
      <c r="AE41" s="32" t="s">
        <v>2</v>
      </c>
      <c r="AF41" s="32" t="s">
        <v>3</v>
      </c>
      <c r="AG41" s="32" t="s">
        <v>4</v>
      </c>
      <c r="AH41" s="32" t="s">
        <v>5</v>
      </c>
      <c r="AI41" s="32" t="s">
        <v>6</v>
      </c>
      <c r="AJ41" s="32" t="s">
        <v>7</v>
      </c>
      <c r="AK41" s="5" t="s">
        <v>8</v>
      </c>
      <c r="AL41" s="30" t="s">
        <v>0</v>
      </c>
    </row>
    <row r="42" spans="2:38">
      <c r="B42" s="24">
        <v>43645</v>
      </c>
      <c r="C42" s="25">
        <v>0.64583333333333337</v>
      </c>
      <c r="D42" s="22" t="str">
        <f>RIGHT(B39,1)&amp;3</f>
        <v>E3</v>
      </c>
      <c r="E42" s="6" t="str">
        <f t="shared" si="24"/>
        <v>موريتانيا</v>
      </c>
      <c r="F42" s="7"/>
      <c r="G42" s="7"/>
      <c r="H42" s="26" t="str">
        <f t="shared" si="25"/>
        <v>أنغولا</v>
      </c>
      <c r="I42" s="22" t="str">
        <f>RIGHT(B39,1)&amp;4</f>
        <v>E4</v>
      </c>
      <c r="J42" s="22"/>
      <c r="K42" s="33">
        <v>1</v>
      </c>
      <c r="L42" s="34" t="str">
        <f>VLOOKUP(K42,AA42:AK45,3,FALSE)</f>
        <v>تونس</v>
      </c>
      <c r="M42" s="35">
        <f>IFERROR(VLOOKUP(K42,AA42:AK45,4,FALSE),"")</f>
        <v>0</v>
      </c>
      <c r="N42" s="35">
        <f>VLOOKUP(K42,AA42:AK45,5,FALSE)</f>
        <v>0</v>
      </c>
      <c r="O42" s="35">
        <f>VLOOKUP(K42,AA42:AK45,6,FALSE)</f>
        <v>0</v>
      </c>
      <c r="P42" s="35">
        <f>VLOOKUP(K42,AA42:AK45,7,FALSE)</f>
        <v>0</v>
      </c>
      <c r="Q42" s="35">
        <f>VLOOKUP(K42,AA42:AK45,8,FALSE)</f>
        <v>0</v>
      </c>
      <c r="R42" s="35">
        <f>VLOOKUP(K42,AA42:AK45,9,FALSE)</f>
        <v>0</v>
      </c>
      <c r="S42" s="35">
        <f>VLOOKUP(K42,AA42:AK45,10,FALSE)</f>
        <v>0</v>
      </c>
      <c r="T42" s="36">
        <f>VLOOKUP(K42,AA42:AK45,11,FALSE)</f>
        <v>0</v>
      </c>
      <c r="U42" s="62"/>
      <c r="V42" s="23"/>
      <c r="W42" s="59" t="str">
        <f t="shared" si="26"/>
        <v/>
      </c>
      <c r="X42" s="59" t="str">
        <f t="shared" si="27"/>
        <v/>
      </c>
      <c r="Y42" s="23"/>
      <c r="Z42" s="37" t="str">
        <f>RIGHT(B39,1)&amp;RANK(AL42,AL42:AL45,0)</f>
        <v>E1</v>
      </c>
      <c r="AA42" s="37">
        <f>RANK(AL42,AL42:AL45,0)+COUNTIF(AL41:AL41,AL42)</f>
        <v>1</v>
      </c>
      <c r="AB42" s="1" t="str">
        <f>RIGHT(B39,1)&amp;1</f>
        <v>E1</v>
      </c>
      <c r="AC42" s="38" t="s">
        <v>59</v>
      </c>
      <c r="AD42" s="1">
        <f>COUNTIFS(F40:F45,"&gt;=0",D40:D45,AB42)+COUNTIFS(G40:G45,"&gt;=0",I40:I45,AB42)</f>
        <v>0</v>
      </c>
      <c r="AE42" s="1">
        <f>COUNTIFS(D40:D45,AB42,W40:W45,3)+COUNTIFS(I40:I45,AB42,X40:X45,3)</f>
        <v>0</v>
      </c>
      <c r="AF42" s="1">
        <f>COUNTIFS(D40:D45,AB42,W40:W45,1)+COUNTIFS(I40:I45,AB42,X40:X45,1)</f>
        <v>0</v>
      </c>
      <c r="AG42" s="1">
        <f>COUNTIFS(D40:D45,AB42,W40:W45,0)+COUNTIFS(I40:I45,AB42,X40:X45,0)</f>
        <v>0</v>
      </c>
      <c r="AH42" s="1">
        <f>SUMIF(D40:D45,AB42,F40:F45)+SUMIF(I40:I45,AB42,G40:G45)</f>
        <v>0</v>
      </c>
      <c r="AI42" s="1">
        <f>SUMIF(D40:D45,AB42,G40:G45)+SUMIF(I40:I45,AB42,F40:F45)</f>
        <v>0</v>
      </c>
      <c r="AJ42" s="1">
        <f>AH42-AI42</f>
        <v>0</v>
      </c>
      <c r="AK42" s="2">
        <f>(AE42*3)+AF42</f>
        <v>0</v>
      </c>
      <c r="AL42" s="39">
        <f>(AK42*1000)+(AJ42*100)+AH42</f>
        <v>0</v>
      </c>
    </row>
    <row r="43" spans="2:38">
      <c r="B43" s="24">
        <v>43644</v>
      </c>
      <c r="C43" s="25">
        <v>0.64583333333333337</v>
      </c>
      <c r="D43" s="22" t="str">
        <f>RIGHT(B39,1)&amp;1</f>
        <v>E1</v>
      </c>
      <c r="E43" s="6" t="str">
        <f t="shared" si="24"/>
        <v>تونس</v>
      </c>
      <c r="F43" s="7"/>
      <c r="G43" s="7"/>
      <c r="H43" s="26" t="str">
        <f t="shared" si="25"/>
        <v>مالي</v>
      </c>
      <c r="I43" s="22" t="str">
        <f>RIGHT(B39,1)&amp;2</f>
        <v>E2</v>
      </c>
      <c r="J43" s="22"/>
      <c r="K43" s="40">
        <v>2</v>
      </c>
      <c r="L43" s="35" t="str">
        <f>VLOOKUP(K43,AA42:AK45,3,FALSE)</f>
        <v>مالي</v>
      </c>
      <c r="M43" s="35">
        <f>VLOOKUP(K43,AA42:AK45,4,FALSE)</f>
        <v>0</v>
      </c>
      <c r="N43" s="35">
        <f>VLOOKUP(K43,AA42:AK45,5,FALSE)</f>
        <v>0</v>
      </c>
      <c r="O43" s="35">
        <f>VLOOKUP(K43,AA42:AK45,6,FALSE)</f>
        <v>0</v>
      </c>
      <c r="P43" s="35">
        <f>VLOOKUP(K43,AA42:AK45,7,FALSE)</f>
        <v>0</v>
      </c>
      <c r="Q43" s="35">
        <f>VLOOKUP(K43,AA42:AK45,8,FALSE)</f>
        <v>0</v>
      </c>
      <c r="R43" s="35">
        <f>VLOOKUP(K43,AA42:AK45,9,FALSE)</f>
        <v>0</v>
      </c>
      <c r="S43" s="35">
        <f>VLOOKUP(K43,AA42:AK45,10,FALSE)</f>
        <v>0</v>
      </c>
      <c r="T43" s="36">
        <f>VLOOKUP(K43,AA42:AK45,11,FALSE)</f>
        <v>0</v>
      </c>
      <c r="U43" s="62"/>
      <c r="V43" s="23"/>
      <c r="W43" s="59" t="str">
        <f t="shared" si="26"/>
        <v/>
      </c>
      <c r="X43" s="59" t="str">
        <f t="shared" si="27"/>
        <v/>
      </c>
      <c r="Y43" s="23"/>
      <c r="Z43" s="37" t="str">
        <f>RIGHT(B39,1)&amp;RANK(AL43,AL42:AL45,0)</f>
        <v>E1</v>
      </c>
      <c r="AA43" s="37">
        <f>RANK(AL43,AL42:AL45,0)+COUNTIF(AL41:AL42,AL43)</f>
        <v>2</v>
      </c>
      <c r="AB43" s="1" t="str">
        <f>RIGHT(B39,1)&amp;2</f>
        <v>E2</v>
      </c>
      <c r="AC43" s="38" t="s">
        <v>60</v>
      </c>
      <c r="AD43" s="1">
        <f>COUNTIFS(F40:F45,"&gt;=0",D40:D45,AB43)+COUNTIFS(G40:G45,"&gt;=0",I40:I45,AB43)</f>
        <v>0</v>
      </c>
      <c r="AE43" s="1">
        <f>COUNTIFS(D40:D45,AB43,W40:W45,3)+COUNTIFS(I40:I45,AB43,X40:X45,3)</f>
        <v>0</v>
      </c>
      <c r="AF43" s="1">
        <f>COUNTIFS(D40:D45,AB43,W40:W45,1)+COUNTIFS(I40:I45,AB43,X40:X45,1)</f>
        <v>0</v>
      </c>
      <c r="AG43" s="1">
        <f>COUNTIFS(D40:D45,AB43,W40:W45,0)+COUNTIFS(I40:I45,AB43,X40:X45,0)</f>
        <v>0</v>
      </c>
      <c r="AH43" s="1">
        <f>SUMIF(D40:D45,AB43,F40:F45)+SUMIF(I40:I45,AB43,G40:G45)</f>
        <v>0</v>
      </c>
      <c r="AI43" s="1">
        <f>SUMIF(D40:D45,AB43,G40:G45)+SUMIF(I40:I45,AB43,F40:F45)</f>
        <v>0</v>
      </c>
      <c r="AJ43" s="1">
        <f t="shared" ref="AJ43:AJ45" si="28">AH43-AI43</f>
        <v>0</v>
      </c>
      <c r="AK43" s="2">
        <f>(AE43*3)+AF43</f>
        <v>0</v>
      </c>
      <c r="AL43" s="39">
        <f t="shared" ref="AL43:AL45" si="29">(AK43*1000)+(AJ43*100)+AH43</f>
        <v>0</v>
      </c>
    </row>
    <row r="44" spans="2:38">
      <c r="B44" s="24">
        <v>43648</v>
      </c>
      <c r="C44" s="25">
        <v>0.83333333333333337</v>
      </c>
      <c r="D44" s="22" t="str">
        <f>RIGHT(B39,1)&amp;3</f>
        <v>E3</v>
      </c>
      <c r="E44" s="6" t="str">
        <f t="shared" si="24"/>
        <v>موريتانيا</v>
      </c>
      <c r="F44" s="7"/>
      <c r="G44" s="7"/>
      <c r="H44" s="26" t="str">
        <f t="shared" si="25"/>
        <v>تونس</v>
      </c>
      <c r="I44" s="22" t="str">
        <f>RIGHT(B39,1)&amp;1</f>
        <v>E1</v>
      </c>
      <c r="J44" s="22"/>
      <c r="K44" s="41">
        <v>3</v>
      </c>
      <c r="L44" s="42" t="str">
        <f>VLOOKUP(K44,AA42:AK45,3,FALSE)</f>
        <v>موريتانيا</v>
      </c>
      <c r="M44" s="42">
        <f>VLOOKUP(K44,AA42:AK45,4,FALSE)</f>
        <v>0</v>
      </c>
      <c r="N44" s="42">
        <f>VLOOKUP(K44,AA42:AK45,5,FALSE)</f>
        <v>0</v>
      </c>
      <c r="O44" s="42">
        <f>VLOOKUP(K44,AA42:AK45,6,FALSE)</f>
        <v>0</v>
      </c>
      <c r="P44" s="42">
        <f>VLOOKUP(K44,AA42:AK45,7,FALSE)</f>
        <v>0</v>
      </c>
      <c r="Q44" s="42">
        <f>VLOOKUP(K44,AA42:AK45,8,FALSE)</f>
        <v>0</v>
      </c>
      <c r="R44" s="42">
        <f>VLOOKUP(K44,AA42:AK45,9,FALSE)</f>
        <v>0</v>
      </c>
      <c r="S44" s="42">
        <f>VLOOKUP(K44,AA42:AK45,10,FALSE)</f>
        <v>0</v>
      </c>
      <c r="T44" s="43">
        <f>VLOOKUP(K44,AA42:AK45,11,FALSE)</f>
        <v>0</v>
      </c>
      <c r="U44" s="56"/>
      <c r="V44" s="23"/>
      <c r="W44" s="59" t="str">
        <f t="shared" si="26"/>
        <v/>
      </c>
      <c r="X44" s="59" t="str">
        <f t="shared" si="27"/>
        <v/>
      </c>
      <c r="Y44" s="23"/>
      <c r="Z44" s="37" t="str">
        <f>RIGHT(B39,1)&amp;RANK(AL44,AL42:AL45,0)</f>
        <v>E1</v>
      </c>
      <c r="AA44" s="37">
        <f>RANK(AL44,AL42:AL45,0)+COUNTIF(AL41:AL43,AL44)</f>
        <v>3</v>
      </c>
      <c r="AB44" s="1" t="str">
        <f>RIGHT(B39,1)&amp;3</f>
        <v>E3</v>
      </c>
      <c r="AC44" s="38" t="s">
        <v>61</v>
      </c>
      <c r="AD44" s="1">
        <f>COUNTIFS(F40:F45,"&gt;=0",D40:D45,AB44)+COUNTIFS(G40:G45,"&gt;=0",I40:I45,AB44)</f>
        <v>0</v>
      </c>
      <c r="AE44" s="1">
        <f>COUNTIFS(D40:D45,AB44,W40:W45,3)+COUNTIFS(I40:I45,AB44,X40:X45,3)</f>
        <v>0</v>
      </c>
      <c r="AF44" s="1">
        <f>COUNTIFS(D40:D45,AB44,W40:W45,1)+COUNTIFS(I40:I45,AB44,X40:X45,1)</f>
        <v>0</v>
      </c>
      <c r="AG44" s="1">
        <f>COUNTIFS(D40:D45,AB44,W40:W45,0)+COUNTIFS(I40:I45,AB44,X40:X45,0)</f>
        <v>0</v>
      </c>
      <c r="AH44" s="1">
        <f>SUMIF(D40:D45,AB44,F40:F45)+SUMIF(I40:I45,AB44,G40:G45)</f>
        <v>0</v>
      </c>
      <c r="AI44" s="1">
        <f>SUMIF(D40:D45,AB44,G40:G45)+SUMIF(I40:I45,AB44,F40:F45)</f>
        <v>0</v>
      </c>
      <c r="AJ44" s="1">
        <f t="shared" si="28"/>
        <v>0</v>
      </c>
      <c r="AK44" s="2">
        <f>(AE44*3)+AF44</f>
        <v>0</v>
      </c>
      <c r="AL44" s="39">
        <f t="shared" si="29"/>
        <v>0</v>
      </c>
    </row>
    <row r="45" spans="2:38" ht="19.5" thickBot="1">
      <c r="B45" s="44">
        <v>43648</v>
      </c>
      <c r="C45" s="45">
        <v>0.83333333333333337</v>
      </c>
      <c r="D45" s="58" t="str">
        <f>RIGHT(B39,1)&amp;4</f>
        <v>E4</v>
      </c>
      <c r="E45" s="47" t="str">
        <f t="shared" si="24"/>
        <v>أنغولا</v>
      </c>
      <c r="F45" s="9"/>
      <c r="G45" s="9"/>
      <c r="H45" s="48" t="str">
        <f t="shared" si="25"/>
        <v>مالي</v>
      </c>
      <c r="I45" s="22" t="str">
        <f>RIGHT(B39,1)&amp;2</f>
        <v>E2</v>
      </c>
      <c r="J45" s="22"/>
      <c r="K45" s="49">
        <v>4</v>
      </c>
      <c r="L45" s="50" t="str">
        <f>VLOOKUP(K45,AA42:AK45,3,FALSE)</f>
        <v>أنغولا</v>
      </c>
      <c r="M45" s="50">
        <f>VLOOKUP(K45,AA42:AK45,4,FALSE)</f>
        <v>0</v>
      </c>
      <c r="N45" s="50">
        <f>VLOOKUP(K45,AA42:AK45,5,FALSE)</f>
        <v>0</v>
      </c>
      <c r="O45" s="50">
        <f>VLOOKUP(K45,AA42:AK45,6,FALSE)</f>
        <v>0</v>
      </c>
      <c r="P45" s="50">
        <f>VLOOKUP(K45,AA42:AK45,7,FALSE)</f>
        <v>0</v>
      </c>
      <c r="Q45" s="50">
        <f>VLOOKUP(K45,AA42:AK45,8,FALSE)</f>
        <v>0</v>
      </c>
      <c r="R45" s="50">
        <f>VLOOKUP(K45,AA42:AK45,9,FALSE)</f>
        <v>0</v>
      </c>
      <c r="S45" s="50">
        <f>VLOOKUP(K45,AA42:AK45,10,FALSE)</f>
        <v>0</v>
      </c>
      <c r="T45" s="51">
        <f>VLOOKUP(K45,AA42:AK45,11,FALSE)</f>
        <v>0</v>
      </c>
      <c r="U45" s="56"/>
      <c r="V45" s="23"/>
      <c r="W45" s="59" t="str">
        <f t="shared" si="26"/>
        <v/>
      </c>
      <c r="X45" s="59" t="str">
        <f t="shared" si="27"/>
        <v/>
      </c>
      <c r="Y45" s="23"/>
      <c r="Z45" s="37" t="str">
        <f>RIGHT(B39,1)&amp;RANK(AL45,AL42:AL45,0)</f>
        <v>E1</v>
      </c>
      <c r="AA45" s="37">
        <f>RANK(AL45,AL42:AL45,0)+COUNTIF(AL41:AL44,AL45)</f>
        <v>4</v>
      </c>
      <c r="AB45" s="1" t="str">
        <f>RIGHT(B39,1)&amp;4</f>
        <v>E4</v>
      </c>
      <c r="AC45" s="52" t="s">
        <v>62</v>
      </c>
      <c r="AD45" s="3">
        <f>COUNTIFS(F40:F45,"&gt;=0",D40:D45,AB45)+COUNTIFS(G40:G45,"&gt;=0",I40:I45,AB45)</f>
        <v>0</v>
      </c>
      <c r="AE45" s="3">
        <f>COUNTIFS(D40:D45,AB45,W40:W45,3)+COUNTIFS(I40:I45,AB45,X40:X45,3)</f>
        <v>0</v>
      </c>
      <c r="AF45" s="3">
        <f>COUNTIFS(D40:D45,AB45,W40:W45,1)+COUNTIFS(I40:I45,AB45,X40:X45,1)</f>
        <v>0</v>
      </c>
      <c r="AG45" s="3">
        <f>COUNTIFS(D40:D45,AB45,W40:W45,0)+COUNTIFS(I40:I45,AB45,X40:X45,0)</f>
        <v>0</v>
      </c>
      <c r="AH45" s="3">
        <f>SUMIF(D40:D45,AB45,F40:F45)+SUMIF(I40:I45,AB45,G40:G45)</f>
        <v>0</v>
      </c>
      <c r="AI45" s="3">
        <f>SUMIF(D40:D45,AB45,G40:G45)+SUMIF(I40:I45,AB45,F40:F45)</f>
        <v>0</v>
      </c>
      <c r="AJ45" s="3">
        <f t="shared" si="28"/>
        <v>0</v>
      </c>
      <c r="AK45" s="4">
        <f>(AE45*3)+AF45</f>
        <v>0</v>
      </c>
      <c r="AL45" s="39">
        <f t="shared" si="29"/>
        <v>0</v>
      </c>
    </row>
    <row r="46" spans="2:38">
      <c r="B46" s="53"/>
      <c r="C46" s="54"/>
      <c r="D46" s="22"/>
      <c r="E46" s="6"/>
      <c r="F46" s="55"/>
      <c r="G46" s="55"/>
      <c r="H46" s="10"/>
      <c r="I46" s="22"/>
      <c r="J46" s="22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23"/>
      <c r="Y46" s="23"/>
      <c r="Z46" s="37"/>
      <c r="AA46" s="37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39"/>
    </row>
    <row r="47" spans="2:38" ht="19.5" thickBot="1">
      <c r="B47" s="72" t="s">
        <v>88</v>
      </c>
    </row>
    <row r="48" spans="2:38" ht="19.5" thickBot="1">
      <c r="B48" s="76" t="s">
        <v>82</v>
      </c>
      <c r="C48" s="77"/>
      <c r="D48" s="77"/>
      <c r="E48" s="77"/>
      <c r="F48" s="77"/>
      <c r="G48" s="77"/>
      <c r="H48" s="78"/>
      <c r="I48" s="14"/>
      <c r="J48" s="14"/>
      <c r="V48" s="14"/>
      <c r="W48" s="15"/>
      <c r="X48" s="15"/>
      <c r="Y48" s="14"/>
      <c r="AB48" s="82" t="str">
        <f>B48</f>
        <v>المجموعة F</v>
      </c>
      <c r="AC48" s="83"/>
      <c r="AD48" s="83"/>
      <c r="AE48" s="83"/>
      <c r="AF48" s="83"/>
      <c r="AG48" s="83"/>
      <c r="AH48" s="83"/>
      <c r="AI48" s="83"/>
      <c r="AJ48" s="83"/>
      <c r="AK48" s="84"/>
      <c r="AL48" s="16"/>
    </row>
    <row r="49" spans="2:38" ht="19.5" thickBot="1">
      <c r="B49" s="17">
        <v>43641</v>
      </c>
      <c r="C49" s="18">
        <v>0.75</v>
      </c>
      <c r="D49" s="19" t="str">
        <f>RIGHT(B48,1)&amp;1</f>
        <v>F1</v>
      </c>
      <c r="E49" s="20" t="str">
        <f t="shared" ref="E49:E54" si="30">IFERROR(INDEX(AC:AC,MATCH(D49,AB:AB,0)),"")</f>
        <v>الكاميرون</v>
      </c>
      <c r="F49" s="8"/>
      <c r="G49" s="8"/>
      <c r="H49" s="21" t="str">
        <f t="shared" ref="H49:H54" si="31">IFERROR(INDEX(AC:AC,MATCH(I49,AB:AB,0)),"")</f>
        <v>غينيا بيساو</v>
      </c>
      <c r="I49" s="22" t="str">
        <f>RIGHT(B48,1)&amp;4</f>
        <v>F4</v>
      </c>
      <c r="J49" s="22"/>
      <c r="K49" s="79" t="str">
        <f>AB48</f>
        <v>المجموعة F</v>
      </c>
      <c r="L49" s="80"/>
      <c r="M49" s="80"/>
      <c r="N49" s="80"/>
      <c r="O49" s="80"/>
      <c r="P49" s="80"/>
      <c r="Q49" s="80"/>
      <c r="R49" s="80"/>
      <c r="S49" s="80"/>
      <c r="T49" s="81"/>
      <c r="U49" s="61"/>
      <c r="V49" s="23"/>
      <c r="W49" s="59" t="str">
        <f t="shared" ref="W49:W54" si="32">IF(F49="","",IF(F49&gt;G49,3,IF(F49=G49,1,0)))</f>
        <v/>
      </c>
      <c r="X49" s="59" t="str">
        <f t="shared" ref="X49:X54" si="33">IF(G49="","",IF(G49&gt;F49,3,IF(G49=F49,1,0)))</f>
        <v/>
      </c>
      <c r="Y49" s="23"/>
      <c r="AB49" s="73" t="s">
        <v>10</v>
      </c>
      <c r="AC49" s="74"/>
      <c r="AD49" s="74"/>
      <c r="AE49" s="74"/>
      <c r="AF49" s="74"/>
      <c r="AG49" s="74"/>
      <c r="AH49" s="74"/>
      <c r="AI49" s="74"/>
      <c r="AJ49" s="74"/>
      <c r="AK49" s="74"/>
      <c r="AL49" s="75"/>
    </row>
    <row r="50" spans="2:38">
      <c r="B50" s="24">
        <v>43641</v>
      </c>
      <c r="C50" s="25">
        <v>0.875</v>
      </c>
      <c r="D50" s="22" t="str">
        <f>RIGHT(B48,1)&amp;2</f>
        <v>F2</v>
      </c>
      <c r="E50" s="6" t="str">
        <f t="shared" si="30"/>
        <v>عانا</v>
      </c>
      <c r="F50" s="7"/>
      <c r="G50" s="7"/>
      <c r="H50" s="26" t="str">
        <f t="shared" si="31"/>
        <v>البنين</v>
      </c>
      <c r="I50" s="22" t="str">
        <f>RIGHT(B48,1)&amp;3</f>
        <v>F3</v>
      </c>
      <c r="J50" s="22"/>
      <c r="K50" s="27" t="s">
        <v>76</v>
      </c>
      <c r="L50" s="28" t="s">
        <v>68</v>
      </c>
      <c r="M50" s="28" t="s">
        <v>69</v>
      </c>
      <c r="N50" s="28" t="s">
        <v>70</v>
      </c>
      <c r="O50" s="28" t="s">
        <v>71</v>
      </c>
      <c r="P50" s="28" t="s">
        <v>72</v>
      </c>
      <c r="Q50" s="28" t="s">
        <v>73</v>
      </c>
      <c r="R50" s="28" t="s">
        <v>74</v>
      </c>
      <c r="S50" s="28" t="s">
        <v>7</v>
      </c>
      <c r="T50" s="29" t="s">
        <v>75</v>
      </c>
      <c r="U50" s="60"/>
      <c r="V50" s="23"/>
      <c r="W50" s="59" t="str">
        <f t="shared" si="32"/>
        <v/>
      </c>
      <c r="X50" s="59" t="str">
        <f t="shared" si="33"/>
        <v/>
      </c>
      <c r="Y50" s="23"/>
      <c r="Z50" s="30" t="s">
        <v>9</v>
      </c>
      <c r="AA50" s="30"/>
      <c r="AC50" s="31"/>
      <c r="AD50" s="32" t="s">
        <v>1</v>
      </c>
      <c r="AE50" s="32" t="s">
        <v>2</v>
      </c>
      <c r="AF50" s="32" t="s">
        <v>3</v>
      </c>
      <c r="AG50" s="32" t="s">
        <v>4</v>
      </c>
      <c r="AH50" s="32" t="s">
        <v>5</v>
      </c>
      <c r="AI50" s="32" t="s">
        <v>6</v>
      </c>
      <c r="AJ50" s="32" t="s">
        <v>7</v>
      </c>
      <c r="AK50" s="5" t="s">
        <v>8</v>
      </c>
      <c r="AL50" s="30" t="s">
        <v>0</v>
      </c>
    </row>
    <row r="51" spans="2:38">
      <c r="B51" s="24">
        <v>43645</v>
      </c>
      <c r="C51" s="25">
        <v>0.875</v>
      </c>
      <c r="D51" s="22" t="str">
        <f>RIGHT(B48,1)&amp;3</f>
        <v>F3</v>
      </c>
      <c r="E51" s="6" t="str">
        <f t="shared" si="30"/>
        <v>البنين</v>
      </c>
      <c r="F51" s="7"/>
      <c r="G51" s="7"/>
      <c r="H51" s="26" t="str">
        <f t="shared" si="31"/>
        <v>غينيا بيساو</v>
      </c>
      <c r="I51" s="22" t="str">
        <f>RIGHT(B48,1)&amp;4</f>
        <v>F4</v>
      </c>
      <c r="J51" s="22"/>
      <c r="K51" s="33">
        <v>1</v>
      </c>
      <c r="L51" s="34" t="str">
        <f>VLOOKUP(K51,AA51:AK54,3,FALSE)</f>
        <v>الكاميرون</v>
      </c>
      <c r="M51" s="35">
        <f>IFERROR(VLOOKUP(K51,AA51:AK54,4,FALSE),"")</f>
        <v>0</v>
      </c>
      <c r="N51" s="35">
        <f>VLOOKUP(K51,AA51:AK54,5,FALSE)</f>
        <v>0</v>
      </c>
      <c r="O51" s="35">
        <f>VLOOKUP(K51,AA51:AK54,6,FALSE)</f>
        <v>0</v>
      </c>
      <c r="P51" s="35">
        <f>VLOOKUP(K51,AA51:AK54,7,FALSE)</f>
        <v>0</v>
      </c>
      <c r="Q51" s="35">
        <f>VLOOKUP(K51,AA51:AK54,8,FALSE)</f>
        <v>0</v>
      </c>
      <c r="R51" s="35">
        <f>VLOOKUP(K51,AA51:AK54,9,FALSE)</f>
        <v>0</v>
      </c>
      <c r="S51" s="35">
        <f>VLOOKUP(K51,AA51:AK54,10,FALSE)</f>
        <v>0</v>
      </c>
      <c r="T51" s="36">
        <f>VLOOKUP(K51,AA51:AK54,11,FALSE)</f>
        <v>0</v>
      </c>
      <c r="U51" s="62"/>
      <c r="V51" s="23"/>
      <c r="W51" s="59" t="str">
        <f t="shared" si="32"/>
        <v/>
      </c>
      <c r="X51" s="59" t="str">
        <f t="shared" si="33"/>
        <v/>
      </c>
      <c r="Y51" s="23"/>
      <c r="Z51" s="37" t="str">
        <f>RIGHT(B48,1)&amp;RANK(AL51,AL51:AL54,0)</f>
        <v>F1</v>
      </c>
      <c r="AA51" s="37">
        <f>RANK(AL51,AL51:AL54,0)+COUNTIF(AL50:AL50,AL51)</f>
        <v>1</v>
      </c>
      <c r="AB51" s="1" t="str">
        <f>RIGHT(B48,1)&amp;1</f>
        <v>F1</v>
      </c>
      <c r="AC51" s="38" t="s">
        <v>63</v>
      </c>
      <c r="AD51" s="1">
        <f>COUNTIFS(F49:F54,"&gt;=0",D49:D54,AB51)+COUNTIFS(G49:G54,"&gt;=0",I49:I54,AB51)</f>
        <v>0</v>
      </c>
      <c r="AE51" s="1">
        <f>COUNTIFS(D49:D54,AB51,W49:W54,3)+COUNTIFS(I49:I54,AB51,X49:X54,3)</f>
        <v>0</v>
      </c>
      <c r="AF51" s="1">
        <f>COUNTIFS(D49:D54,AB51,W49:W54,1)+COUNTIFS(I49:I54,AB51,X49:X54,1)</f>
        <v>0</v>
      </c>
      <c r="AG51" s="1">
        <f>COUNTIFS(D49:D54,AB51,W49:W54,0)+COUNTIFS(I49:I54,AB51,X49:X54,0)</f>
        <v>0</v>
      </c>
      <c r="AH51" s="1">
        <f>SUMIF(D49:D54,AB51,F49:F54)+SUMIF(I49:I54,AB51,G49:G54)</f>
        <v>0</v>
      </c>
      <c r="AI51" s="1">
        <f>SUMIF(D49:D54,AB51,G49:G54)+SUMIF(I49:I54,AB51,F49:F54)</f>
        <v>0</v>
      </c>
      <c r="AJ51" s="1">
        <f>AH51-AI51</f>
        <v>0</v>
      </c>
      <c r="AK51" s="2">
        <f>(AE51*3)+AF51</f>
        <v>0</v>
      </c>
      <c r="AL51" s="39">
        <f>(AK51*1000)+(AJ51*100)+AH51</f>
        <v>0</v>
      </c>
    </row>
    <row r="52" spans="2:38">
      <c r="B52" s="24">
        <v>43645</v>
      </c>
      <c r="C52" s="25">
        <v>0.75</v>
      </c>
      <c r="D52" s="22" t="str">
        <f>RIGHT(B48,1)&amp;1</f>
        <v>F1</v>
      </c>
      <c r="E52" s="6" t="str">
        <f t="shared" si="30"/>
        <v>الكاميرون</v>
      </c>
      <c r="F52" s="7"/>
      <c r="G52" s="7"/>
      <c r="H52" s="26" t="str">
        <f t="shared" si="31"/>
        <v>عانا</v>
      </c>
      <c r="I52" s="22" t="str">
        <f>RIGHT(B48,1)&amp;2</f>
        <v>F2</v>
      </c>
      <c r="J52" s="22"/>
      <c r="K52" s="40">
        <v>2</v>
      </c>
      <c r="L52" s="35" t="str">
        <f>VLOOKUP(K52,AA51:AK54,3,FALSE)</f>
        <v>عانا</v>
      </c>
      <c r="M52" s="35">
        <f>VLOOKUP(K52,AA51:AK54,4,FALSE)</f>
        <v>0</v>
      </c>
      <c r="N52" s="35">
        <f>VLOOKUP(K52,AA51:AK54,5,FALSE)</f>
        <v>0</v>
      </c>
      <c r="O52" s="35">
        <f>VLOOKUP(K52,AA51:AK54,6,FALSE)</f>
        <v>0</v>
      </c>
      <c r="P52" s="35">
        <f>VLOOKUP(K52,AA51:AK54,7,FALSE)</f>
        <v>0</v>
      </c>
      <c r="Q52" s="35">
        <f>VLOOKUP(K52,AA51:AK54,8,FALSE)</f>
        <v>0</v>
      </c>
      <c r="R52" s="35">
        <f>VLOOKUP(K52,AA51:AK54,9,FALSE)</f>
        <v>0</v>
      </c>
      <c r="S52" s="35">
        <f>VLOOKUP(K52,AA51:AK54,10,FALSE)</f>
        <v>0</v>
      </c>
      <c r="T52" s="36">
        <f>VLOOKUP(K52,AA51:AK54,11,FALSE)</f>
        <v>0</v>
      </c>
      <c r="U52" s="62"/>
      <c r="V52" s="23"/>
      <c r="W52" s="59" t="str">
        <f t="shared" si="32"/>
        <v/>
      </c>
      <c r="X52" s="59" t="str">
        <f t="shared" si="33"/>
        <v/>
      </c>
      <c r="Y52" s="23"/>
      <c r="Z52" s="37" t="str">
        <f>RIGHT(B48,1)&amp;RANK(AL52,AL51:AL54,0)</f>
        <v>F1</v>
      </c>
      <c r="AA52" s="37">
        <f>RANK(AL52,AL51:AL54,0)+COUNTIF(AL50:AL51,AL52)</f>
        <v>2</v>
      </c>
      <c r="AB52" s="1" t="str">
        <f>RIGHT(B48,1)&amp;2</f>
        <v>F2</v>
      </c>
      <c r="AC52" s="38" t="s">
        <v>64</v>
      </c>
      <c r="AD52" s="1">
        <f>COUNTIFS(F49:F54,"&gt;=0",D49:D54,AB52)+COUNTIFS(G49:G54,"&gt;=0",I49:I54,AB52)</f>
        <v>0</v>
      </c>
      <c r="AE52" s="1">
        <f>COUNTIFS(D49:D54,AB52,W49:W54,3)+COUNTIFS(I49:I54,AB52,X49:X54,3)</f>
        <v>0</v>
      </c>
      <c r="AF52" s="1">
        <f>COUNTIFS(D49:D54,AB52,W49:W54,1)+COUNTIFS(I49:I54,AB52,X49:X54,1)</f>
        <v>0</v>
      </c>
      <c r="AG52" s="1">
        <f>COUNTIFS(D49:D54,AB52,W49:W54,0)+COUNTIFS(I49:I54,AB52,X49:X54,0)</f>
        <v>0</v>
      </c>
      <c r="AH52" s="1">
        <f>SUMIF(D49:D54,AB52,F49:F54)+SUMIF(I49:I54,AB52,G49:G54)</f>
        <v>0</v>
      </c>
      <c r="AI52" s="1">
        <f>SUMIF(D49:D54,AB52,G49:G54)+SUMIF(I49:I54,AB52,F49:F54)</f>
        <v>0</v>
      </c>
      <c r="AJ52" s="1">
        <f t="shared" ref="AJ52:AJ54" si="34">AH52-AI52</f>
        <v>0</v>
      </c>
      <c r="AK52" s="2">
        <f>(AE52*3)+AF52</f>
        <v>0</v>
      </c>
      <c r="AL52" s="39">
        <f t="shared" ref="AL52:AL54" si="35">(AK52*1000)+(AJ52*100)+AH52</f>
        <v>0</v>
      </c>
    </row>
    <row r="53" spans="2:38">
      <c r="B53" s="24">
        <v>43648</v>
      </c>
      <c r="C53" s="25">
        <v>0.70833333333333337</v>
      </c>
      <c r="D53" s="22" t="str">
        <f>RIGHT(B48,1)&amp;3</f>
        <v>F3</v>
      </c>
      <c r="E53" s="6" t="str">
        <f t="shared" si="30"/>
        <v>البنين</v>
      </c>
      <c r="F53" s="7"/>
      <c r="G53" s="7"/>
      <c r="H53" s="26" t="str">
        <f t="shared" si="31"/>
        <v>الكاميرون</v>
      </c>
      <c r="I53" s="22" t="str">
        <f>RIGHT(B48,1)&amp;1</f>
        <v>F1</v>
      </c>
      <c r="J53" s="22"/>
      <c r="K53" s="41">
        <v>3</v>
      </c>
      <c r="L53" s="42" t="str">
        <f>VLOOKUP(K53,AA51:AK54,3,FALSE)</f>
        <v>البنين</v>
      </c>
      <c r="M53" s="42">
        <f>VLOOKUP(K53,AA51:AK54,4,FALSE)</f>
        <v>0</v>
      </c>
      <c r="N53" s="42">
        <f>VLOOKUP(K53,AA51:AK54,5,FALSE)</f>
        <v>0</v>
      </c>
      <c r="O53" s="42">
        <f>VLOOKUP(K53,AA51:AK54,6,FALSE)</f>
        <v>0</v>
      </c>
      <c r="P53" s="42">
        <f>VLOOKUP(K53,AA51:AK54,7,FALSE)</f>
        <v>0</v>
      </c>
      <c r="Q53" s="42">
        <f>VLOOKUP(K53,AA51:AK54,8,FALSE)</f>
        <v>0</v>
      </c>
      <c r="R53" s="42">
        <f>VLOOKUP(K53,AA51:AK54,9,FALSE)</f>
        <v>0</v>
      </c>
      <c r="S53" s="42">
        <f>VLOOKUP(K53,AA51:AK54,10,FALSE)</f>
        <v>0</v>
      </c>
      <c r="T53" s="43">
        <f>VLOOKUP(K53,AA51:AK54,11,FALSE)</f>
        <v>0</v>
      </c>
      <c r="U53" s="56"/>
      <c r="V53" s="23"/>
      <c r="W53" s="59" t="str">
        <f t="shared" si="32"/>
        <v/>
      </c>
      <c r="X53" s="59" t="str">
        <f t="shared" si="33"/>
        <v/>
      </c>
      <c r="Y53" s="23"/>
      <c r="Z53" s="37" t="str">
        <f>RIGHT(B48,1)&amp;RANK(AL53,AL51:AL54,0)</f>
        <v>F1</v>
      </c>
      <c r="AA53" s="37">
        <f>RANK(AL53,AL51:AL54,0)+COUNTIF(AL50:AL52,AL53)</f>
        <v>3</v>
      </c>
      <c r="AB53" s="1" t="str">
        <f>RIGHT(B48,1)&amp;3</f>
        <v>F3</v>
      </c>
      <c r="AC53" s="38" t="s">
        <v>65</v>
      </c>
      <c r="AD53" s="1">
        <f>COUNTIFS(F49:F54,"&gt;=0",D49:D54,AB53)+COUNTIFS(G49:G54,"&gt;=0",I49:I54,AB53)</f>
        <v>0</v>
      </c>
      <c r="AE53" s="1">
        <f>COUNTIFS(D49:D54,AB53,W49:W54,3)+COUNTIFS(I49:I54,AB53,X49:X54,3)</f>
        <v>0</v>
      </c>
      <c r="AF53" s="1">
        <f>COUNTIFS(D49:D54,AB53,W49:W54,1)+COUNTIFS(I49:I54,AB53,X49:X54,1)</f>
        <v>0</v>
      </c>
      <c r="AG53" s="1">
        <f>COUNTIFS(D49:D54,AB53,W49:W54,0)+COUNTIFS(I49:I54,AB53,X49:X54,0)</f>
        <v>0</v>
      </c>
      <c r="AH53" s="1">
        <f>SUMIF(D49:D54,AB53,F49:F54)+SUMIF(I49:I54,AB53,G49:G54)</f>
        <v>0</v>
      </c>
      <c r="AI53" s="1">
        <f>SUMIF(D49:D54,AB53,G49:G54)+SUMIF(I49:I54,AB53,F49:F54)</f>
        <v>0</v>
      </c>
      <c r="AJ53" s="1">
        <f t="shared" si="34"/>
        <v>0</v>
      </c>
      <c r="AK53" s="2">
        <f>(AE53*3)+AF53</f>
        <v>0</v>
      </c>
      <c r="AL53" s="39">
        <f t="shared" si="35"/>
        <v>0</v>
      </c>
    </row>
    <row r="54" spans="2:38" ht="19.5" thickBot="1">
      <c r="B54" s="44">
        <v>43648</v>
      </c>
      <c r="C54" s="45">
        <v>0.70833333333333337</v>
      </c>
      <c r="D54" s="46" t="str">
        <f>RIGHT(B48,1)&amp;4</f>
        <v>F4</v>
      </c>
      <c r="E54" s="47" t="str">
        <f t="shared" si="30"/>
        <v>غينيا بيساو</v>
      </c>
      <c r="F54" s="9"/>
      <c r="G54" s="9"/>
      <c r="H54" s="48" t="str">
        <f t="shared" si="31"/>
        <v>عانا</v>
      </c>
      <c r="I54" s="22" t="str">
        <f>RIGHT(B48,1)&amp;2</f>
        <v>F2</v>
      </c>
      <c r="J54" s="22"/>
      <c r="K54" s="49">
        <v>4</v>
      </c>
      <c r="L54" s="50" t="str">
        <f>VLOOKUP(K54,AA51:AK54,3,FALSE)</f>
        <v>غينيا بيساو</v>
      </c>
      <c r="M54" s="50">
        <f>VLOOKUP(K54,AA51:AK54,4,FALSE)</f>
        <v>0</v>
      </c>
      <c r="N54" s="50">
        <f>VLOOKUP(K54,AA51:AK54,5,FALSE)</f>
        <v>0</v>
      </c>
      <c r="O54" s="50">
        <f>VLOOKUP(K54,AA51:AK54,6,FALSE)</f>
        <v>0</v>
      </c>
      <c r="P54" s="50">
        <f>VLOOKUP(K54,AA51:AK54,7,FALSE)</f>
        <v>0</v>
      </c>
      <c r="Q54" s="50">
        <f>VLOOKUP(K54,AA51:AK54,8,FALSE)</f>
        <v>0</v>
      </c>
      <c r="R54" s="50">
        <f>VLOOKUP(K54,AA51:AK54,9,FALSE)</f>
        <v>0</v>
      </c>
      <c r="S54" s="50">
        <f>VLOOKUP(K54,AA51:AK54,10,FALSE)</f>
        <v>0</v>
      </c>
      <c r="T54" s="51">
        <f>VLOOKUP(K54,AA51:AK54,11,FALSE)</f>
        <v>0</v>
      </c>
      <c r="U54" s="56"/>
      <c r="V54" s="23"/>
      <c r="W54" s="59" t="str">
        <f t="shared" si="32"/>
        <v/>
      </c>
      <c r="X54" s="59" t="str">
        <f t="shared" si="33"/>
        <v/>
      </c>
      <c r="Y54" s="23"/>
      <c r="Z54" s="37" t="str">
        <f>RIGHT(B48,1)&amp;RANK(AL54,AL51:AL54,0)</f>
        <v>F1</v>
      </c>
      <c r="AA54" s="37">
        <f>RANK(AL54,AL51:AL54,0)+COUNTIF(AL50:AL53,AL54)</f>
        <v>4</v>
      </c>
      <c r="AB54" s="1" t="str">
        <f>RIGHT(B48,1)&amp;4</f>
        <v>F4</v>
      </c>
      <c r="AC54" s="52" t="s">
        <v>66</v>
      </c>
      <c r="AD54" s="3">
        <f>COUNTIFS(F49:F54,"&gt;=0",D49:D54,AB54)+COUNTIFS(G49:G54,"&gt;=0",I49:I54,AB54)</f>
        <v>0</v>
      </c>
      <c r="AE54" s="3">
        <f>COUNTIFS(D49:D54,AB54,W49:W54,3)+COUNTIFS(I49:I54,AB54,X49:X54,3)</f>
        <v>0</v>
      </c>
      <c r="AF54" s="3">
        <f>COUNTIFS(D49:D54,AB54,W49:W54,1)+COUNTIFS(I49:I54,AB54,X49:X54,1)</f>
        <v>0</v>
      </c>
      <c r="AG54" s="3">
        <f>COUNTIFS(D49:D54,AB54,W49:W54,0)+COUNTIFS(I49:I54,AB54,X49:X54,0)</f>
        <v>0</v>
      </c>
      <c r="AH54" s="3">
        <f>SUMIF(D49:D54,AB54,F49:F54)+SUMIF(I49:I54,AB54,G49:G54)</f>
        <v>0</v>
      </c>
      <c r="AI54" s="3">
        <f>SUMIF(D49:D54,AB54,G49:G54)+SUMIF(I49:I54,AB54,F49:F54)</f>
        <v>0</v>
      </c>
      <c r="AJ54" s="3">
        <f t="shared" si="34"/>
        <v>0</v>
      </c>
      <c r="AK54" s="4">
        <f>(AE54*3)+AF54</f>
        <v>0</v>
      </c>
      <c r="AL54" s="39">
        <f t="shared" si="35"/>
        <v>0</v>
      </c>
    </row>
  </sheetData>
  <mergeCells count="24">
    <mergeCell ref="B3:H3"/>
    <mergeCell ref="AB3:AK3"/>
    <mergeCell ref="AB4:AL4"/>
    <mergeCell ref="K49:T49"/>
    <mergeCell ref="AB49:AL49"/>
    <mergeCell ref="B21:H21"/>
    <mergeCell ref="B30:H30"/>
    <mergeCell ref="AB21:AK21"/>
    <mergeCell ref="K22:T22"/>
    <mergeCell ref="AB22:AL22"/>
    <mergeCell ref="AB30:AK30"/>
    <mergeCell ref="AB48:AK48"/>
    <mergeCell ref="K4:T4"/>
    <mergeCell ref="B12:H12"/>
    <mergeCell ref="AB12:AK12"/>
    <mergeCell ref="K13:T13"/>
    <mergeCell ref="AB13:AL13"/>
    <mergeCell ref="B39:H39"/>
    <mergeCell ref="B48:H48"/>
    <mergeCell ref="K31:T31"/>
    <mergeCell ref="AB31:AL31"/>
    <mergeCell ref="AB39:AK39"/>
    <mergeCell ref="K40:T40"/>
    <mergeCell ref="AB40:AL40"/>
  </mergeCells>
  <printOptions horizontalCentered="1" verticalCentered="1"/>
  <pageMargins left="0" right="0" top="0" bottom="0.59055118110236227" header="0.31496062992125984" footer="0.31496062992125984"/>
  <pageSetup paperSize="9" scale="46" orientation="landscape" r:id="rId1"/>
  <headerFooter>
    <oddFooter>&amp;CFichier à but éducatif
www.tutoderien.com</oddFooter>
  </headerFooter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21"/>
  <sheetViews>
    <sheetView zoomScale="70" zoomScaleNormal="70" workbookViewId="0">
      <selection activeCell="F2" sqref="F2"/>
    </sheetView>
  </sheetViews>
  <sheetFormatPr baseColWidth="10" defaultRowHeight="18.75"/>
  <cols>
    <col min="1" max="2" width="11.42578125" style="63"/>
    <col min="3" max="3" width="23" style="63" customWidth="1"/>
    <col min="4" max="4" width="8.42578125" style="63" customWidth="1"/>
    <col min="5" max="5" width="11.42578125" style="63"/>
    <col min="6" max="6" width="18" style="63" customWidth="1"/>
    <col min="7" max="7" width="13.5703125" style="63" customWidth="1"/>
    <col min="8" max="13" width="11.42578125" style="63"/>
    <col min="14" max="14" width="19.140625" style="63" customWidth="1"/>
    <col min="15" max="16" width="11.42578125" style="63" customWidth="1"/>
    <col min="17" max="17" width="18.42578125" style="63" customWidth="1"/>
    <col min="18" max="18" width="11.42578125" style="63"/>
    <col min="19" max="19" width="9.42578125" style="63" customWidth="1"/>
    <col min="20" max="20" width="20.28515625" style="63" customWidth="1"/>
    <col min="21" max="21" width="12.85546875" style="63" customWidth="1"/>
    <col min="22" max="16384" width="11.42578125" style="63"/>
  </cols>
  <sheetData>
    <row r="1" spans="2:21" ht="33.75" customHeight="1"/>
    <row r="2" spans="2:21" ht="33.75" customHeight="1"/>
    <row r="3" spans="2:21" ht="31.5" customHeight="1"/>
    <row r="4" spans="2:21" ht="31.5" customHeight="1" thickBot="1"/>
    <row r="5" spans="2:21" ht="30.75" customHeight="1" thickBot="1">
      <c r="B5" s="85" t="s">
        <v>12</v>
      </c>
      <c r="C5" s="85"/>
      <c r="T5" s="85" t="s">
        <v>19</v>
      </c>
      <c r="U5" s="85"/>
    </row>
    <row r="6" spans="2:21" ht="30.75" customHeight="1" thickBot="1">
      <c r="B6" s="64" t="s">
        <v>17</v>
      </c>
      <c r="C6" s="64"/>
      <c r="T6" s="64"/>
      <c r="U6" s="64" t="s">
        <v>27</v>
      </c>
    </row>
    <row r="7" spans="2:21" ht="30.75" customHeight="1" thickBot="1">
      <c r="B7" s="64" t="s">
        <v>13</v>
      </c>
      <c r="C7" s="64"/>
      <c r="E7" s="85" t="s">
        <v>35</v>
      </c>
      <c r="F7" s="85"/>
      <c r="G7" s="66"/>
      <c r="Q7" s="85" t="s">
        <v>37</v>
      </c>
      <c r="R7" s="85"/>
      <c r="T7" s="64"/>
      <c r="U7" s="64" t="s">
        <v>28</v>
      </c>
    </row>
    <row r="8" spans="2:21" ht="30.75" customHeight="1" thickBot="1">
      <c r="B8" s="65"/>
      <c r="C8" s="65"/>
      <c r="E8" s="64" t="str">
        <f>B9</f>
        <v>H2</v>
      </c>
      <c r="F8" s="64"/>
      <c r="G8" s="67"/>
      <c r="Q8" s="64"/>
      <c r="R8" s="64" t="str">
        <f>T13</f>
        <v>H7</v>
      </c>
      <c r="T8" s="65"/>
      <c r="U8" s="65"/>
    </row>
    <row r="9" spans="2:21" ht="30.75" customHeight="1" thickBot="1">
      <c r="B9" s="85" t="s">
        <v>11</v>
      </c>
      <c r="C9" s="85"/>
      <c r="E9" s="64" t="str">
        <f>B5</f>
        <v>H1</v>
      </c>
      <c r="F9" s="64"/>
      <c r="G9" s="67"/>
      <c r="K9" s="92" t="s">
        <v>43</v>
      </c>
      <c r="L9" s="93"/>
      <c r="Q9" s="64"/>
      <c r="R9" s="64" t="str">
        <f>T9</f>
        <v>H6</v>
      </c>
      <c r="T9" s="85" t="s">
        <v>20</v>
      </c>
      <c r="U9" s="85"/>
    </row>
    <row r="10" spans="2:21" ht="30.75" customHeight="1" thickBot="1">
      <c r="B10" s="64" t="s">
        <v>16</v>
      </c>
      <c r="C10" s="64"/>
      <c r="K10" s="68"/>
      <c r="L10" s="69"/>
      <c r="T10" s="64"/>
      <c r="U10" s="64" t="s">
        <v>29</v>
      </c>
    </row>
    <row r="11" spans="2:21" ht="30.75" customHeight="1" thickBot="1">
      <c r="B11" s="64" t="s">
        <v>18</v>
      </c>
      <c r="C11" s="64"/>
      <c r="H11" s="86" t="s">
        <v>40</v>
      </c>
      <c r="I11" s="87"/>
      <c r="J11" s="66"/>
      <c r="K11" s="70"/>
      <c r="L11" s="71"/>
      <c r="N11" s="85" t="s">
        <v>41</v>
      </c>
      <c r="O11" s="85"/>
      <c r="T11" s="64"/>
      <c r="U11" s="64" t="s">
        <v>30</v>
      </c>
    </row>
    <row r="12" spans="2:21" ht="30.75" customHeight="1" thickBot="1">
      <c r="B12" s="65"/>
      <c r="C12" s="65"/>
      <c r="H12" s="68" t="str">
        <f>E7</f>
        <v>Q1</v>
      </c>
      <c r="I12" s="69"/>
      <c r="J12" s="67"/>
      <c r="K12" s="67"/>
      <c r="L12" s="67"/>
      <c r="N12" s="64"/>
      <c r="O12" s="64" t="s">
        <v>37</v>
      </c>
      <c r="T12" s="65"/>
      <c r="U12" s="65"/>
    </row>
    <row r="13" spans="2:21" ht="30.75" customHeight="1" thickBot="1">
      <c r="B13" s="85" t="s">
        <v>14</v>
      </c>
      <c r="C13" s="85"/>
      <c r="H13" s="70" t="str">
        <f>Q15</f>
        <v>Q4</v>
      </c>
      <c r="I13" s="71"/>
      <c r="J13" s="67"/>
      <c r="K13" s="92" t="s">
        <v>42</v>
      </c>
      <c r="L13" s="93"/>
      <c r="N13" s="64"/>
      <c r="O13" s="64" t="s">
        <v>36</v>
      </c>
      <c r="T13" s="85" t="s">
        <v>21</v>
      </c>
      <c r="U13" s="85"/>
    </row>
    <row r="14" spans="2:21" ht="30.75" customHeight="1" thickBot="1">
      <c r="B14" s="64" t="s">
        <v>23</v>
      </c>
      <c r="C14" s="64"/>
      <c r="K14" s="68"/>
      <c r="L14" s="69"/>
      <c r="T14" s="64"/>
      <c r="U14" s="64" t="s">
        <v>31</v>
      </c>
    </row>
    <row r="15" spans="2:21" ht="30.75" customHeight="1" thickBot="1">
      <c r="B15" s="64" t="s">
        <v>24</v>
      </c>
      <c r="C15" s="64"/>
      <c r="E15" s="85" t="s">
        <v>36</v>
      </c>
      <c r="F15" s="85"/>
      <c r="G15" s="66"/>
      <c r="K15" s="70"/>
      <c r="L15" s="71"/>
      <c r="Q15" s="85" t="s">
        <v>38</v>
      </c>
      <c r="R15" s="85"/>
      <c r="T15" s="64"/>
      <c r="U15" s="64" t="s">
        <v>32</v>
      </c>
    </row>
    <row r="16" spans="2:21" ht="30.75" customHeight="1" thickBot="1">
      <c r="B16" s="65"/>
      <c r="C16" s="65"/>
      <c r="E16" s="64" t="str">
        <f>B17</f>
        <v>H4</v>
      </c>
      <c r="F16" s="64"/>
      <c r="G16" s="67"/>
      <c r="Q16" s="64"/>
      <c r="R16" s="64" t="str">
        <f>T5</f>
        <v>H5</v>
      </c>
      <c r="T16" s="65"/>
      <c r="U16" s="65"/>
    </row>
    <row r="17" spans="2:21" ht="30.75" customHeight="1" thickBot="1">
      <c r="B17" s="85" t="s">
        <v>15</v>
      </c>
      <c r="C17" s="85"/>
      <c r="E17" s="64" t="str">
        <f>B13</f>
        <v>H3</v>
      </c>
      <c r="F17" s="64"/>
      <c r="G17" s="67"/>
      <c r="Q17" s="64"/>
      <c r="R17" s="64" t="str">
        <f>T17</f>
        <v>H8</v>
      </c>
      <c r="T17" s="85" t="s">
        <v>22</v>
      </c>
      <c r="U17" s="85"/>
    </row>
    <row r="18" spans="2:21" ht="30.75" customHeight="1" thickBot="1">
      <c r="B18" s="64" t="s">
        <v>25</v>
      </c>
      <c r="C18" s="64"/>
      <c r="T18" s="64"/>
      <c r="U18" s="64" t="s">
        <v>33</v>
      </c>
    </row>
    <row r="19" spans="2:21" ht="30.75" customHeight="1" thickBot="1">
      <c r="B19" s="64" t="s">
        <v>26</v>
      </c>
      <c r="C19" s="64"/>
      <c r="K19" s="88" t="s">
        <v>39</v>
      </c>
      <c r="L19" s="89"/>
      <c r="T19" s="64"/>
      <c r="U19" s="64" t="s">
        <v>34</v>
      </c>
    </row>
    <row r="20" spans="2:21" ht="30.75" customHeight="1" thickBot="1">
      <c r="K20" s="90"/>
      <c r="L20" s="91"/>
    </row>
    <row r="21" spans="2:21" ht="30.75" customHeight="1"/>
  </sheetData>
  <mergeCells count="18">
    <mergeCell ref="K19:L19"/>
    <mergeCell ref="K20:L20"/>
    <mergeCell ref="K9:L9"/>
    <mergeCell ref="K13:L13"/>
    <mergeCell ref="B17:C17"/>
    <mergeCell ref="B5:C5"/>
    <mergeCell ref="B9:C9"/>
    <mergeCell ref="B13:C13"/>
    <mergeCell ref="T5:U5"/>
    <mergeCell ref="T9:U9"/>
    <mergeCell ref="T13:U13"/>
    <mergeCell ref="T17:U17"/>
    <mergeCell ref="E7:F7"/>
    <mergeCell ref="E15:F15"/>
    <mergeCell ref="Q7:R7"/>
    <mergeCell ref="Q15:R15"/>
    <mergeCell ref="H11:I11"/>
    <mergeCell ref="N11:O11"/>
  </mergeCells>
  <printOptions horizontalCentered="1" verticalCentered="1"/>
  <pageMargins left="0" right="0" top="0" bottom="0.59055118110236227" header="0.31496062992125984" footer="0.31496062992125984"/>
  <pageSetup paperSize="9" scale="46" orientation="landscape" r:id="rId1"/>
  <headerFooter>
    <oddFooter>&amp;CFichier à but éducatif
www.tutoderien.com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Groupe</vt:lpstr>
      <vt:lpstr>Final</vt:lpstr>
    </vt:vector>
  </TitlesOfParts>
  <Company>chez moi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</dc:creator>
  <cp:lastModifiedBy>habib</cp:lastModifiedBy>
  <cp:revision>001</cp:revision>
  <cp:lastPrinted>2018-06-01T20:48:43Z</cp:lastPrinted>
  <dcterms:created xsi:type="dcterms:W3CDTF">2018-05-31T19:19:27Z</dcterms:created>
  <dcterms:modified xsi:type="dcterms:W3CDTF">2019-05-23T23:32:49Z</dcterms:modified>
  <cp:version>001</cp:version>
</cp:coreProperties>
</file>