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it 2019\فراس خليل\"/>
    </mc:Choice>
  </mc:AlternateContent>
  <bookViews>
    <workbookView xWindow="240" yWindow="45" windowWidth="15480" windowHeight="8130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S2" i="1" l="1"/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" i="1"/>
  <c r="T2" i="1" s="1"/>
  <c r="E2" i="2"/>
  <c r="F2" i="2" s="1"/>
  <c r="G2" i="2" s="1"/>
  <c r="H2" i="2" s="1"/>
  <c r="I2" i="2" s="1"/>
  <c r="J2" i="2" s="1"/>
  <c r="K2" i="2" s="1"/>
  <c r="L2" i="2" s="1"/>
  <c r="M2" i="2" s="1"/>
  <c r="N2" i="2" s="1"/>
  <c r="O2" i="2" s="1"/>
  <c r="E1" i="2"/>
  <c r="F1" i="2" s="1"/>
  <c r="H1" i="2" s="1"/>
  <c r="I1" i="2" s="1"/>
  <c r="J1" i="2" s="1"/>
  <c r="K1" i="2" s="1"/>
  <c r="L1" i="2" s="1"/>
  <c r="M1" i="2" s="1"/>
  <c r="O1" i="2" s="1"/>
  <c r="Q11" i="1"/>
  <c r="Q12" i="1"/>
  <c r="R12" i="1" s="1"/>
  <c r="Q13" i="1"/>
  <c r="Q14" i="1"/>
  <c r="R14" i="1" s="1"/>
  <c r="Q15" i="1"/>
  <c r="Q16" i="1"/>
  <c r="R16" i="1" s="1"/>
  <c r="Q17" i="1"/>
  <c r="Q18" i="1"/>
  <c r="R18" i="1" s="1"/>
  <c r="Q19" i="1"/>
  <c r="Q20" i="1"/>
  <c r="R20" i="1" s="1"/>
  <c r="Q21" i="1"/>
  <c r="Q8" i="1"/>
  <c r="R8" i="1" s="1"/>
  <c r="Q9" i="1"/>
  <c r="Q10" i="1"/>
  <c r="R10" i="1" s="1"/>
  <c r="Q7" i="1"/>
  <c r="R7" i="1" s="1"/>
  <c r="Q3" i="1"/>
  <c r="R3" i="1" s="1"/>
  <c r="Q4" i="1"/>
  <c r="Q5" i="1"/>
  <c r="R5" i="1" s="1"/>
  <c r="Q6" i="1"/>
  <c r="Q2" i="1"/>
  <c r="R2" i="1" s="1"/>
  <c r="P3" i="1"/>
  <c r="P5" i="1"/>
  <c r="P7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P21" i="1" s="1"/>
  <c r="O3" i="1"/>
  <c r="P2" i="1" s="1"/>
  <c r="O4" i="1"/>
  <c r="O5" i="1"/>
  <c r="P4" i="1" s="1"/>
  <c r="O6" i="1"/>
  <c r="O7" i="1"/>
  <c r="P6" i="1" s="1"/>
  <c r="O8" i="1"/>
  <c r="O9" i="1"/>
  <c r="P8" i="1" s="1"/>
  <c r="O10" i="1"/>
  <c r="P9" i="1" s="1"/>
  <c r="O11" i="1"/>
  <c r="P10" i="1" s="1"/>
  <c r="O12" i="1"/>
  <c r="P11" i="1" s="1"/>
  <c r="O13" i="1"/>
  <c r="P12" i="1" s="1"/>
  <c r="O14" i="1"/>
  <c r="P13" i="1" s="1"/>
  <c r="O15" i="1"/>
  <c r="P14" i="1" s="1"/>
  <c r="O16" i="1"/>
  <c r="P15" i="1" s="1"/>
  <c r="O17" i="1"/>
  <c r="P16" i="1" s="1"/>
  <c r="O18" i="1"/>
  <c r="P17" i="1" s="1"/>
  <c r="O19" i="1"/>
  <c r="P18" i="1" s="1"/>
  <c r="O20" i="1"/>
  <c r="P19" i="1" s="1"/>
  <c r="O21" i="1"/>
  <c r="P20" i="1" s="1"/>
  <c r="O2" i="1"/>
  <c r="S3" i="1"/>
  <c r="S5" i="1"/>
  <c r="S7" i="1"/>
  <c r="N2" i="1"/>
  <c r="U2" i="1" l="1"/>
  <c r="T7" i="1"/>
  <c r="T5" i="1"/>
  <c r="T3" i="1"/>
  <c r="R6" i="1"/>
  <c r="S6" i="1" s="1"/>
  <c r="R4" i="1"/>
  <c r="R9" i="1"/>
  <c r="S9" i="1" s="1"/>
  <c r="R21" i="1"/>
  <c r="S21" i="1" s="1"/>
  <c r="T21" i="1" s="1"/>
  <c r="R19" i="1"/>
  <c r="S19" i="1" s="1"/>
  <c r="T19" i="1" s="1"/>
  <c r="R17" i="1"/>
  <c r="S17" i="1" s="1"/>
  <c r="T17" i="1" s="1"/>
  <c r="R15" i="1"/>
  <c r="S15" i="1" s="1"/>
  <c r="R13" i="1"/>
  <c r="S13" i="1" s="1"/>
  <c r="R11" i="1"/>
  <c r="S11" i="1" s="1"/>
  <c r="S20" i="1"/>
  <c r="T20" i="1" s="1"/>
  <c r="S18" i="1"/>
  <c r="T18" i="1" s="1"/>
  <c r="S16" i="1"/>
  <c r="T16" i="1" s="1"/>
  <c r="S14" i="1"/>
  <c r="T14" i="1" s="1"/>
  <c r="S12" i="1"/>
  <c r="T12" i="1" s="1"/>
  <c r="S10" i="1"/>
  <c r="T10" i="1" s="1"/>
  <c r="S8" i="1"/>
  <c r="T8" i="1" s="1"/>
  <c r="S4" i="1"/>
  <c r="J26" i="1"/>
  <c r="J25" i="1"/>
  <c r="I26" i="1"/>
  <c r="I25" i="1"/>
  <c r="J24" i="1"/>
  <c r="I24" i="1"/>
  <c r="J23" i="1"/>
  <c r="I23" i="1"/>
  <c r="D24" i="1"/>
  <c r="D23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" i="1"/>
  <c r="T4" i="1" l="1"/>
  <c r="T6" i="1"/>
  <c r="T11" i="1"/>
  <c r="T15" i="1"/>
  <c r="T9" i="1"/>
  <c r="T13" i="1"/>
  <c r="D25" i="1"/>
</calcChain>
</file>

<file path=xl/sharedStrings.xml><?xml version="1.0" encoding="utf-8"?>
<sst xmlns="http://schemas.openxmlformats.org/spreadsheetml/2006/main" count="128" uniqueCount="72">
  <si>
    <t>التسلسل</t>
  </si>
  <si>
    <t xml:space="preserve">الاسم </t>
  </si>
  <si>
    <t xml:space="preserve">الكنية </t>
  </si>
  <si>
    <t xml:space="preserve">الجنس </t>
  </si>
  <si>
    <t xml:space="preserve">تاريخ الميلاد </t>
  </si>
  <si>
    <t>سنوات الدراسة</t>
  </si>
  <si>
    <t xml:space="preserve">الوظيفة </t>
  </si>
  <si>
    <t xml:space="preserve">مجال الوظيفة </t>
  </si>
  <si>
    <t xml:space="preserve">الراتب </t>
  </si>
  <si>
    <t xml:space="preserve">راتب بداية التعيين </t>
  </si>
  <si>
    <t xml:space="preserve">سنة التعيين </t>
  </si>
  <si>
    <t xml:space="preserve">احمد </t>
  </si>
  <si>
    <t xml:space="preserve">صباغ </t>
  </si>
  <si>
    <t>ذكر</t>
  </si>
  <si>
    <t xml:space="preserve">مدير </t>
  </si>
  <si>
    <t>انتاج</t>
  </si>
  <si>
    <t xml:space="preserve">سامر </t>
  </si>
  <si>
    <t>المصري</t>
  </si>
  <si>
    <t>مندوب</t>
  </si>
  <si>
    <t>تسويق</t>
  </si>
  <si>
    <t xml:space="preserve">اية </t>
  </si>
  <si>
    <t>سليمان</t>
  </si>
  <si>
    <t xml:space="preserve">محمد </t>
  </si>
  <si>
    <t xml:space="preserve">علواني </t>
  </si>
  <si>
    <t>امين صندوق</t>
  </si>
  <si>
    <t xml:space="preserve">مشتريات </t>
  </si>
  <si>
    <t xml:space="preserve">رعد </t>
  </si>
  <si>
    <t>المحمد</t>
  </si>
  <si>
    <t xml:space="preserve">عامل </t>
  </si>
  <si>
    <t xml:space="preserve">امنة </t>
  </si>
  <si>
    <t>سعدات</t>
  </si>
  <si>
    <t>كاتب</t>
  </si>
  <si>
    <t>سمية</t>
  </si>
  <si>
    <t>محمد</t>
  </si>
  <si>
    <t xml:space="preserve">فاطمة </t>
  </si>
  <si>
    <t xml:space="preserve">الكحيل </t>
  </si>
  <si>
    <t>جمال</t>
  </si>
  <si>
    <t>عثمان</t>
  </si>
  <si>
    <t xml:space="preserve">عائشة </t>
  </si>
  <si>
    <t>الطويل</t>
  </si>
  <si>
    <t>ماجد</t>
  </si>
  <si>
    <t>درغام</t>
  </si>
  <si>
    <t xml:space="preserve">ثائر </t>
  </si>
  <si>
    <t xml:space="preserve">سامي </t>
  </si>
  <si>
    <t>الفارابي</t>
  </si>
  <si>
    <t>سميرة</t>
  </si>
  <si>
    <t>المحجوب</t>
  </si>
  <si>
    <t>خالد</t>
  </si>
  <si>
    <t>بانة</t>
  </si>
  <si>
    <t xml:space="preserve">باسمة </t>
  </si>
  <si>
    <t>قدري</t>
  </si>
  <si>
    <t>اسماعيل</t>
  </si>
  <si>
    <t>امجد</t>
  </si>
  <si>
    <t>عوض</t>
  </si>
  <si>
    <t>عمر الموظف</t>
  </si>
  <si>
    <t>أنثى</t>
  </si>
  <si>
    <t>عدد الموظفين</t>
  </si>
  <si>
    <t>عدد الموظفات</t>
  </si>
  <si>
    <t>المجموع الكلي</t>
  </si>
  <si>
    <t xml:space="preserve">المتوسط الحسابي </t>
  </si>
  <si>
    <t>الترقية المتوقعة</t>
  </si>
  <si>
    <t>مجموع رواتب الذكور</t>
  </si>
  <si>
    <t>مجموع رواتب الإناث</t>
  </si>
  <si>
    <t>العدد الكلي</t>
  </si>
  <si>
    <t>الراتب مع العلاوات</t>
  </si>
  <si>
    <t>عدد السنوات</t>
  </si>
  <si>
    <t>قيمة العلاوة 1</t>
  </si>
  <si>
    <t>عدد السنوات حتى 2000</t>
  </si>
  <si>
    <t>قيمة العلاوة2000</t>
  </si>
  <si>
    <t>عدد السنوات حتى 2011</t>
  </si>
  <si>
    <t>قيمة العلاوة 2011</t>
  </si>
  <si>
    <t>قيمة العلاوة حتى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</si>
</sst>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 shrinkToFit="1" readingOrder="2"/>
    </xf>
    <xf numFmtId="0" fontId="1" fillId="2" borderId="1" xfId="0" applyFont="1" applyFill="1" applyBorder="1" applyAlignment="1">
      <alignment horizontal="center" vertical="center" shrinkToFit="1" readingOrder="2"/>
    </xf>
    <xf numFmtId="164" fontId="1" fillId="2" borderId="1" xfId="0" applyNumberFormat="1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  <xf numFmtId="164" fontId="0" fillId="0" borderId="0" xfId="0" applyNumberFormat="1"/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6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shrinkToFit="1" readingOrder="2"/>
    </xf>
    <xf numFmtId="0" fontId="2" fillId="3" borderId="2" xfId="0" applyFont="1" applyFill="1" applyBorder="1" applyAlignment="1">
      <alignment horizontal="center" vertical="center" shrinkToFit="1" readingOrder="2"/>
    </xf>
    <xf numFmtId="2" fontId="0" fillId="0" borderId="0" xfId="0" applyNumberFormat="1"/>
    <xf numFmtId="2" fontId="1" fillId="0" borderId="1" xfId="0" applyNumberFormat="1" applyFont="1" applyFill="1" applyBorder="1" applyAlignment="1">
      <alignment horizontal="center" vertical="center" shrinkToFit="1" readingOrder="2"/>
    </xf>
    <xf numFmtId="0" fontId="2" fillId="0" borderId="3" xfId="0" applyFont="1" applyBorder="1" applyAlignment="1">
      <alignment horizontal="center" vertical="center" shrinkToFit="1" readingOrder="2"/>
    </xf>
    <xf numFmtId="0" fontId="2" fillId="0" borderId="4" xfId="0" applyFont="1" applyBorder="1" applyAlignment="1">
      <alignment horizontal="center" vertical="center" shrinkToFit="1" readingOrder="2"/>
    </xf>
    <xf numFmtId="0" fontId="2" fillId="3" borderId="7" xfId="0" applyFont="1" applyFill="1" applyBorder="1" applyAlignment="1">
      <alignment horizontal="center" vertical="center" shrinkToFit="1" readingOrder="2"/>
    </xf>
    <xf numFmtId="0" fontId="2" fillId="3" borderId="8" xfId="0" applyFont="1" applyFill="1" applyBorder="1" applyAlignment="1">
      <alignment horizontal="center" vertical="center" shrinkToFit="1" readingOrder="2"/>
    </xf>
    <xf numFmtId="0" fontId="2" fillId="0" borderId="7" xfId="0" applyFont="1" applyFill="1" applyBorder="1" applyAlignment="1">
      <alignment horizontal="center" vertical="center" shrinkToFit="1" readingOrder="2"/>
    </xf>
    <xf numFmtId="0" fontId="2" fillId="0" borderId="8" xfId="0" applyFont="1" applyFill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2" fillId="0" borderId="8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431802274715663"/>
          <c:y val="7.4548702245552642E-2"/>
          <c:w val="0.75402690288713914"/>
          <c:h val="0.8014891367745699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ورقة1!$B$23:$B$25</c:f>
              <c:strCache>
                <c:ptCount val="3"/>
                <c:pt idx="0">
                  <c:v>عدد الموظفين</c:v>
                </c:pt>
                <c:pt idx="1">
                  <c:v>عدد الموظفات</c:v>
                </c:pt>
                <c:pt idx="2">
                  <c:v>العدد الكلي</c:v>
                </c:pt>
              </c:strCache>
            </c:strRef>
          </c:cat>
          <c:val>
            <c:numRef>
              <c:f>ورقة1!$C$23:$C$25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invertIfNegative val="0"/>
          <c:cat>
            <c:strRef>
              <c:f>ورقة1!$B$23:$B$25</c:f>
              <c:strCache>
                <c:ptCount val="3"/>
                <c:pt idx="0">
                  <c:v>عدد الموظفين</c:v>
                </c:pt>
                <c:pt idx="1">
                  <c:v>عدد الموظفات</c:v>
                </c:pt>
                <c:pt idx="2">
                  <c:v>العدد الكلي</c:v>
                </c:pt>
              </c:strCache>
            </c:strRef>
          </c:cat>
          <c:val>
            <c:numRef>
              <c:f>ورقة1!$D$23:$D$25</c:f>
              <c:numCache>
                <c:formatCode>General</c:formatCode>
                <c:ptCount val="3"/>
                <c:pt idx="0">
                  <c:v>11</c:v>
                </c:pt>
                <c:pt idx="1">
                  <c:v>9</c:v>
                </c:pt>
                <c:pt idx="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27590352"/>
        <c:axId val="427379352"/>
        <c:axId val="0"/>
      </c:bar3DChart>
      <c:catAx>
        <c:axId val="42759035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ar-SA"/>
          </a:p>
        </c:txPr>
        <c:crossAx val="427379352"/>
        <c:crosses val="autoZero"/>
        <c:auto val="1"/>
        <c:lblAlgn val="ctr"/>
        <c:lblOffset val="100"/>
        <c:noMultiLvlLbl val="0"/>
      </c:catAx>
      <c:valAx>
        <c:axId val="427379352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ar-SA"/>
          </a:p>
        </c:txPr>
        <c:crossAx val="427590352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spPr>
    <a:gradFill>
      <a:gsLst>
        <a:gs pos="0">
          <a:srgbClr val="FFEFD1"/>
        </a:gs>
        <a:gs pos="64999">
          <a:srgbClr val="F0EBD5"/>
        </a:gs>
        <a:gs pos="100000">
          <a:srgbClr val="D1C39F"/>
        </a:gs>
      </a:gsLst>
      <a:lin ang="5400000" scaled="0"/>
    </a:grad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ورقة1!$I$2:$I$21</c:f>
              <c:numCache>
                <c:formatCode>General</c:formatCode>
                <c:ptCount val="20"/>
                <c:pt idx="0">
                  <c:v>14250</c:v>
                </c:pt>
                <c:pt idx="1">
                  <c:v>10050</c:v>
                </c:pt>
                <c:pt idx="2">
                  <c:v>7500</c:v>
                </c:pt>
                <c:pt idx="3">
                  <c:v>7687.5</c:v>
                </c:pt>
                <c:pt idx="4">
                  <c:v>8700</c:v>
                </c:pt>
                <c:pt idx="5">
                  <c:v>8700</c:v>
                </c:pt>
                <c:pt idx="6">
                  <c:v>12750</c:v>
                </c:pt>
                <c:pt idx="7">
                  <c:v>6075</c:v>
                </c:pt>
                <c:pt idx="8">
                  <c:v>18125</c:v>
                </c:pt>
                <c:pt idx="9">
                  <c:v>17187.5</c:v>
                </c:pt>
                <c:pt idx="10">
                  <c:v>4050</c:v>
                </c:pt>
                <c:pt idx="11">
                  <c:v>7687.5</c:v>
                </c:pt>
                <c:pt idx="12">
                  <c:v>13718.75</c:v>
                </c:pt>
                <c:pt idx="13">
                  <c:v>9450</c:v>
                </c:pt>
                <c:pt idx="14">
                  <c:v>6937.5</c:v>
                </c:pt>
                <c:pt idx="15">
                  <c:v>6262.5</c:v>
                </c:pt>
                <c:pt idx="16">
                  <c:v>16500</c:v>
                </c:pt>
                <c:pt idx="17">
                  <c:v>4312.5</c:v>
                </c:pt>
                <c:pt idx="18">
                  <c:v>5625</c:v>
                </c:pt>
                <c:pt idx="19">
                  <c:v>10050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27378176"/>
        <c:axId val="427376216"/>
        <c:axId val="0"/>
      </c:bar3DChart>
      <c:catAx>
        <c:axId val="427378176"/>
        <c:scaling>
          <c:orientation val="maxMin"/>
        </c:scaling>
        <c:delete val="0"/>
        <c:axPos val="b"/>
        <c:majorTickMark val="out"/>
        <c:minorTickMark val="none"/>
        <c:tickLblPos val="nextTo"/>
        <c:crossAx val="427376216"/>
        <c:crosses val="autoZero"/>
        <c:auto val="1"/>
        <c:lblAlgn val="ctr"/>
        <c:lblOffset val="100"/>
        <c:noMultiLvlLbl val="0"/>
      </c:catAx>
      <c:valAx>
        <c:axId val="427376216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427378176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ورقة1!$B$2:$B$21</c:f>
              <c:strCache>
                <c:ptCount val="20"/>
                <c:pt idx="0">
                  <c:v>احمد </c:v>
                </c:pt>
                <c:pt idx="1">
                  <c:v>سامر </c:v>
                </c:pt>
                <c:pt idx="2">
                  <c:v>اية </c:v>
                </c:pt>
                <c:pt idx="3">
                  <c:v>محمد </c:v>
                </c:pt>
                <c:pt idx="4">
                  <c:v>رعد </c:v>
                </c:pt>
                <c:pt idx="5">
                  <c:v>امنة </c:v>
                </c:pt>
                <c:pt idx="6">
                  <c:v>سمية</c:v>
                </c:pt>
                <c:pt idx="7">
                  <c:v>فاطمة </c:v>
                </c:pt>
                <c:pt idx="8">
                  <c:v>جمال</c:v>
                </c:pt>
                <c:pt idx="9">
                  <c:v>سامر </c:v>
                </c:pt>
                <c:pt idx="10">
                  <c:v>عائشة </c:v>
                </c:pt>
                <c:pt idx="11">
                  <c:v>ماجد</c:v>
                </c:pt>
                <c:pt idx="12">
                  <c:v>ثائر </c:v>
                </c:pt>
                <c:pt idx="13">
                  <c:v>سامي </c:v>
                </c:pt>
                <c:pt idx="14">
                  <c:v>سميرة</c:v>
                </c:pt>
                <c:pt idx="15">
                  <c:v>فاطمة </c:v>
                </c:pt>
                <c:pt idx="16">
                  <c:v>بانة</c:v>
                </c:pt>
                <c:pt idx="17">
                  <c:v>باسمة </c:v>
                </c:pt>
                <c:pt idx="18">
                  <c:v>اسماعيل</c:v>
                </c:pt>
                <c:pt idx="19">
                  <c:v>محمد </c:v>
                </c:pt>
              </c:strCache>
            </c:strRef>
          </c:cat>
          <c:val>
            <c:numRef>
              <c:f>ورقة1!$I$2:$I$21</c:f>
              <c:numCache>
                <c:formatCode>General</c:formatCode>
                <c:ptCount val="20"/>
                <c:pt idx="0">
                  <c:v>14250</c:v>
                </c:pt>
                <c:pt idx="1">
                  <c:v>10050</c:v>
                </c:pt>
                <c:pt idx="2">
                  <c:v>7500</c:v>
                </c:pt>
                <c:pt idx="3">
                  <c:v>7687.5</c:v>
                </c:pt>
                <c:pt idx="4">
                  <c:v>8700</c:v>
                </c:pt>
                <c:pt idx="5">
                  <c:v>8700</c:v>
                </c:pt>
                <c:pt idx="6">
                  <c:v>12750</c:v>
                </c:pt>
                <c:pt idx="7">
                  <c:v>6075</c:v>
                </c:pt>
                <c:pt idx="8">
                  <c:v>18125</c:v>
                </c:pt>
                <c:pt idx="9">
                  <c:v>17187.5</c:v>
                </c:pt>
                <c:pt idx="10">
                  <c:v>4050</c:v>
                </c:pt>
                <c:pt idx="11">
                  <c:v>7687.5</c:v>
                </c:pt>
                <c:pt idx="12">
                  <c:v>13718.75</c:v>
                </c:pt>
                <c:pt idx="13">
                  <c:v>9450</c:v>
                </c:pt>
                <c:pt idx="14">
                  <c:v>6937.5</c:v>
                </c:pt>
                <c:pt idx="15">
                  <c:v>6262.5</c:v>
                </c:pt>
                <c:pt idx="16">
                  <c:v>16500</c:v>
                </c:pt>
                <c:pt idx="17">
                  <c:v>4312.5</c:v>
                </c:pt>
                <c:pt idx="18">
                  <c:v>5625</c:v>
                </c:pt>
                <c:pt idx="19">
                  <c:v>10050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27376608"/>
        <c:axId val="427377784"/>
        <c:axId val="0"/>
      </c:bar3DChart>
      <c:catAx>
        <c:axId val="42737660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427377784"/>
        <c:crosses val="autoZero"/>
        <c:auto val="1"/>
        <c:lblAlgn val="ctr"/>
        <c:lblOffset val="100"/>
        <c:noMultiLvlLbl val="0"/>
      </c:catAx>
      <c:valAx>
        <c:axId val="427377784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427376608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14"/>
    </mc:Choice>
    <mc:Fallback>
      <c:style val="14"/>
    </mc:Fallback>
  </mc:AlternateContent>
  <c:chart>
    <c:autoTitleDeleted val="0"/>
    <c:view3D>
      <c:rotX val="15"/>
      <c:rotY val="34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7182852143482066E-2"/>
          <c:y val="2.8252405949256341E-2"/>
          <c:w val="0.79038429571303592"/>
          <c:h val="0.77702063283756195"/>
        </c:manualLayout>
      </c:layout>
      <c:bar3DChart>
        <c:barDir val="col"/>
        <c:grouping val="standard"/>
        <c:varyColors val="0"/>
        <c:ser>
          <c:idx val="0"/>
          <c:order val="0"/>
          <c:invertIfNegative val="0"/>
          <c:cat>
            <c:strRef>
              <c:f>ورقة1!$B$2:$B$21</c:f>
              <c:strCache>
                <c:ptCount val="20"/>
                <c:pt idx="0">
                  <c:v>احمد </c:v>
                </c:pt>
                <c:pt idx="1">
                  <c:v>سامر </c:v>
                </c:pt>
                <c:pt idx="2">
                  <c:v>اية </c:v>
                </c:pt>
                <c:pt idx="3">
                  <c:v>محمد </c:v>
                </c:pt>
                <c:pt idx="4">
                  <c:v>رعد </c:v>
                </c:pt>
                <c:pt idx="5">
                  <c:v>امنة </c:v>
                </c:pt>
                <c:pt idx="6">
                  <c:v>سمية</c:v>
                </c:pt>
                <c:pt idx="7">
                  <c:v>فاطمة </c:v>
                </c:pt>
                <c:pt idx="8">
                  <c:v>جمال</c:v>
                </c:pt>
                <c:pt idx="9">
                  <c:v>سامر </c:v>
                </c:pt>
                <c:pt idx="10">
                  <c:v>عائشة </c:v>
                </c:pt>
                <c:pt idx="11">
                  <c:v>ماجد</c:v>
                </c:pt>
                <c:pt idx="12">
                  <c:v>ثائر </c:v>
                </c:pt>
                <c:pt idx="13">
                  <c:v>سامي </c:v>
                </c:pt>
                <c:pt idx="14">
                  <c:v>سميرة</c:v>
                </c:pt>
                <c:pt idx="15">
                  <c:v>فاطمة </c:v>
                </c:pt>
                <c:pt idx="16">
                  <c:v>بانة</c:v>
                </c:pt>
                <c:pt idx="17">
                  <c:v>باسمة </c:v>
                </c:pt>
                <c:pt idx="18">
                  <c:v>اسماعيل</c:v>
                </c:pt>
                <c:pt idx="19">
                  <c:v>محمد </c:v>
                </c:pt>
              </c:strCache>
            </c:strRef>
          </c:cat>
          <c:val>
            <c:numRef>
              <c:f>ورقة1!$T$2:$T$21</c:f>
              <c:numCache>
                <c:formatCode>0.00</c:formatCode>
                <c:ptCount val="20"/>
                <c:pt idx="0">
                  <c:v>14112.731250000001</c:v>
                </c:pt>
                <c:pt idx="1">
                  <c:v>10073.671875</c:v>
                </c:pt>
                <c:pt idx="2">
                  <c:v>8953.4671875000004</c:v>
                </c:pt>
                <c:pt idx="3">
                  <c:v>7780.8206250000003</c:v>
                </c:pt>
                <c:pt idx="4">
                  <c:v>9105.2156250000007</c:v>
                </c:pt>
                <c:pt idx="5">
                  <c:v>7895.3301562500001</c:v>
                </c:pt>
                <c:pt idx="6">
                  <c:v>9767.4187500000007</c:v>
                </c:pt>
                <c:pt idx="7">
                  <c:v>6098.6025</c:v>
                </c:pt>
                <c:pt idx="8">
                  <c:v>16278.336000000001</c:v>
                </c:pt>
                <c:pt idx="9">
                  <c:v>15564.672</c:v>
                </c:pt>
                <c:pt idx="10">
                  <c:v>5522.4</c:v>
                </c:pt>
                <c:pt idx="11">
                  <c:v>8568.984375</c:v>
                </c:pt>
                <c:pt idx="12">
                  <c:v>15965.02125</c:v>
                </c:pt>
                <c:pt idx="13">
                  <c:v>9826.3687499999996</c:v>
                </c:pt>
                <c:pt idx="14">
                  <c:v>7026.9750000000004</c:v>
                </c:pt>
                <c:pt idx="15">
                  <c:v>7648.6851562499996</c:v>
                </c:pt>
                <c:pt idx="16">
                  <c:v>30357.685687499998</c:v>
                </c:pt>
                <c:pt idx="17">
                  <c:v>6520.2862500000001</c:v>
                </c:pt>
                <c:pt idx="18">
                  <c:v>9588.65625</c:v>
                </c:pt>
                <c:pt idx="19">
                  <c:v>10493.4375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28638672"/>
        <c:axId val="428641416"/>
        <c:axId val="428715560"/>
      </c:bar3DChart>
      <c:catAx>
        <c:axId val="42863867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428641416"/>
        <c:crosses val="autoZero"/>
        <c:auto val="1"/>
        <c:lblAlgn val="ctr"/>
        <c:lblOffset val="100"/>
        <c:noMultiLvlLbl val="0"/>
      </c:catAx>
      <c:valAx>
        <c:axId val="428641416"/>
        <c:scaling>
          <c:orientation val="minMax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crossAx val="428638672"/>
        <c:crosses val="autoZero"/>
        <c:crossBetween val="between"/>
      </c:valAx>
      <c:serAx>
        <c:axId val="428715560"/>
        <c:scaling>
          <c:orientation val="minMax"/>
        </c:scaling>
        <c:delete val="0"/>
        <c:axPos val="b"/>
        <c:majorTickMark val="out"/>
        <c:minorTickMark val="none"/>
        <c:tickLblPos val="nextTo"/>
        <c:crossAx val="428641416"/>
        <c:crosses val="autoZero"/>
      </c:serAx>
      <c:spPr>
        <a:gradFill>
          <a:gsLst>
            <a:gs pos="0">
              <a:schemeClr val="accent4">
                <a:lumMod val="40000"/>
                <a:lumOff val="6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26</xdr:row>
      <xdr:rowOff>57150</xdr:rowOff>
    </xdr:from>
    <xdr:to>
      <xdr:col>5</xdr:col>
      <xdr:colOff>180975</xdr:colOff>
      <xdr:row>41</xdr:row>
      <xdr:rowOff>85725</xdr:rowOff>
    </xdr:to>
    <xdr:graphicFrame macro="">
      <xdr:nvGraphicFramePr>
        <xdr:cNvPr id="6" name="مخطط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26</xdr:row>
      <xdr:rowOff>85725</xdr:rowOff>
    </xdr:from>
    <xdr:to>
      <xdr:col>11</xdr:col>
      <xdr:colOff>352425</xdr:colOff>
      <xdr:row>41</xdr:row>
      <xdr:rowOff>114300</xdr:rowOff>
    </xdr:to>
    <xdr:graphicFrame macro="">
      <xdr:nvGraphicFramePr>
        <xdr:cNvPr id="9" name="مخطط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323849</xdr:colOff>
      <xdr:row>42</xdr:row>
      <xdr:rowOff>104775</xdr:rowOff>
    </xdr:from>
    <xdr:to>
      <xdr:col>9</xdr:col>
      <xdr:colOff>666749</xdr:colOff>
      <xdr:row>61</xdr:row>
      <xdr:rowOff>95250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228601</xdr:colOff>
      <xdr:row>42</xdr:row>
      <xdr:rowOff>114300</xdr:rowOff>
    </xdr:from>
    <xdr:to>
      <xdr:col>19</xdr:col>
      <xdr:colOff>561976</xdr:colOff>
      <xdr:row>62</xdr:row>
      <xdr:rowOff>38100</xdr:rowOff>
    </xdr:to>
    <xdr:graphicFrame macro="">
      <xdr:nvGraphicFramePr>
        <xdr:cNvPr id="5" name="مخطط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rightToLeft="1" tabSelected="1" topLeftCell="G1" workbookViewId="0">
      <selection activeCell="S2" sqref="S2"/>
    </sheetView>
  </sheetViews>
  <sheetFormatPr defaultRowHeight="14.25" x14ac:dyDescent="0.2"/>
  <cols>
    <col min="5" max="5" width="24.25" style="6" customWidth="1"/>
    <col min="9" max="9" width="11.75" customWidth="1"/>
    <col min="10" max="10" width="14.625" customWidth="1"/>
    <col min="12" max="19" width="9" style="1"/>
    <col min="20" max="20" width="9.75" style="8" customWidth="1"/>
    <col min="21" max="21" width="10.25" style="1" customWidth="1"/>
  </cols>
  <sheetData>
    <row r="1" spans="1:21" ht="18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54</v>
      </c>
      <c r="M1" s="3" t="s">
        <v>65</v>
      </c>
      <c r="N1" s="3" t="s">
        <v>66</v>
      </c>
      <c r="O1" s="3" t="s">
        <v>67</v>
      </c>
      <c r="P1" s="3" t="s">
        <v>68</v>
      </c>
      <c r="Q1" s="3" t="s">
        <v>69</v>
      </c>
      <c r="R1" s="3" t="s">
        <v>70</v>
      </c>
      <c r="S1" s="3" t="s">
        <v>71</v>
      </c>
      <c r="T1" s="3" t="s">
        <v>64</v>
      </c>
      <c r="U1" s="3" t="s">
        <v>60</v>
      </c>
    </row>
    <row r="2" spans="1:21" ht="18" x14ac:dyDescent="0.2">
      <c r="A2" s="2">
        <v>1</v>
      </c>
      <c r="B2" s="2" t="s">
        <v>11</v>
      </c>
      <c r="C2" s="2" t="s">
        <v>12</v>
      </c>
      <c r="D2" s="2" t="s">
        <v>13</v>
      </c>
      <c r="E2" s="5">
        <v>19027</v>
      </c>
      <c r="F2" s="2">
        <v>15</v>
      </c>
      <c r="G2" s="2" t="s">
        <v>14</v>
      </c>
      <c r="H2" s="2" t="s">
        <v>15</v>
      </c>
      <c r="I2" s="2">
        <v>14250</v>
      </c>
      <c r="J2" s="2">
        <v>6750</v>
      </c>
      <c r="K2" s="2">
        <v>1998</v>
      </c>
      <c r="L2" s="7" t="str">
        <f ca="1">DATEDIF(E2,TODAY(),"Y")&amp;" "&amp;"سنة"</f>
        <v>67 سنة</v>
      </c>
      <c r="M2" s="7">
        <f>2019-K2</f>
        <v>21</v>
      </c>
      <c r="N2" s="16">
        <f>J2*9%</f>
        <v>607.5</v>
      </c>
      <c r="O2" s="7">
        <f>2000-K2</f>
        <v>2</v>
      </c>
      <c r="P2" s="16">
        <f>SUM(INT(O3/2)*N2,J2)*50%</f>
        <v>3678.75</v>
      </c>
      <c r="Q2" s="7">
        <f>2011-2008</f>
        <v>3</v>
      </c>
      <c r="R2" s="16">
        <f>SUM(INT(Q2/2)*P2,J2)*25%</f>
        <v>2607.1875</v>
      </c>
      <c r="S2" s="16">
        <f>IF(ISEVEN(M2)=TRUE,R2*9%,R2*2*9%)</f>
        <v>469.29374999999999</v>
      </c>
      <c r="T2" s="16">
        <f>SUM(J2,N2,P2,R2,S2)</f>
        <v>14112.731250000001</v>
      </c>
      <c r="U2" s="7">
        <f>IF(ISEVEN(M2)=FALSE,2020,2021)</f>
        <v>2020</v>
      </c>
    </row>
    <row r="3" spans="1:21" ht="18" x14ac:dyDescent="0.2">
      <c r="A3" s="2">
        <v>2</v>
      </c>
      <c r="B3" s="2" t="s">
        <v>16</v>
      </c>
      <c r="C3" s="2" t="s">
        <v>17</v>
      </c>
      <c r="D3" s="2" t="s">
        <v>13</v>
      </c>
      <c r="E3" s="5">
        <v>21328</v>
      </c>
      <c r="F3" s="2">
        <v>16</v>
      </c>
      <c r="G3" s="2" t="s">
        <v>18</v>
      </c>
      <c r="H3" s="2" t="s">
        <v>19</v>
      </c>
      <c r="I3" s="2">
        <v>10050</v>
      </c>
      <c r="J3" s="2">
        <v>4687.5</v>
      </c>
      <c r="K3" s="2">
        <v>1998</v>
      </c>
      <c r="L3" s="7" t="str">
        <f t="shared" ref="L3:L21" ca="1" si="0">DATEDIF(E3,TODAY(),"Y")&amp;" "&amp;"سنة"</f>
        <v>61 سنة</v>
      </c>
      <c r="M3" s="7">
        <f t="shared" ref="M3:M21" si="1">2019-K3</f>
        <v>21</v>
      </c>
      <c r="N3" s="16">
        <f t="shared" ref="N3:N21" si="2">J3*9%</f>
        <v>421.875</v>
      </c>
      <c r="O3" s="7">
        <f t="shared" ref="O3:O21" si="3">2000-K3</f>
        <v>2</v>
      </c>
      <c r="P3" s="16">
        <f t="shared" ref="P3:P21" si="4">SUM(INT(O4/2)*N3,J3)*50%</f>
        <v>2765.625</v>
      </c>
      <c r="Q3" s="7">
        <f t="shared" ref="Q3:Q6" si="5">2011-2008</f>
        <v>3</v>
      </c>
      <c r="R3" s="16">
        <f t="shared" ref="R3:R21" si="6">SUM(INT(Q3/2)*P3,J3)*25%</f>
        <v>1863.28125</v>
      </c>
      <c r="S3" s="16">
        <f t="shared" ref="S3:S21" si="7">IF(ISEVEN(M3)=TRUE,R3*9%,R3*2*9%)</f>
        <v>335.390625</v>
      </c>
      <c r="T3" s="16">
        <f t="shared" ref="T3:T21" si="8">SUM(J3,N3,P3,R3,S3)</f>
        <v>10073.671875</v>
      </c>
      <c r="U3" s="7">
        <f t="shared" ref="U3:U21" si="9">IF(ISEVEN(M3)=FALSE,2020,2021)</f>
        <v>2020</v>
      </c>
    </row>
    <row r="4" spans="1:21" ht="18" x14ac:dyDescent="0.2">
      <c r="A4" s="2">
        <v>3</v>
      </c>
      <c r="B4" s="2" t="s">
        <v>20</v>
      </c>
      <c r="C4" s="2" t="s">
        <v>21</v>
      </c>
      <c r="D4" s="2" t="s">
        <v>55</v>
      </c>
      <c r="E4" s="5">
        <v>13998</v>
      </c>
      <c r="F4" s="2">
        <v>12</v>
      </c>
      <c r="G4" s="2" t="s">
        <v>18</v>
      </c>
      <c r="H4" s="2" t="s">
        <v>19</v>
      </c>
      <c r="I4" s="2">
        <v>7500</v>
      </c>
      <c r="J4" s="2">
        <v>4125</v>
      </c>
      <c r="K4" s="2">
        <v>1995</v>
      </c>
      <c r="L4" s="7" t="str">
        <f t="shared" ca="1" si="0"/>
        <v>81 سنة</v>
      </c>
      <c r="M4" s="7">
        <f t="shared" si="1"/>
        <v>24</v>
      </c>
      <c r="N4" s="16">
        <f t="shared" si="2"/>
        <v>371.25</v>
      </c>
      <c r="O4" s="7">
        <f t="shared" si="3"/>
        <v>5</v>
      </c>
      <c r="P4" s="16">
        <f t="shared" si="4"/>
        <v>2619.375</v>
      </c>
      <c r="Q4" s="7">
        <f t="shared" si="5"/>
        <v>3</v>
      </c>
      <c r="R4" s="16">
        <f t="shared" si="6"/>
        <v>1686.09375</v>
      </c>
      <c r="S4" s="16">
        <f t="shared" si="7"/>
        <v>151.74843749999999</v>
      </c>
      <c r="T4" s="16">
        <f t="shared" si="8"/>
        <v>8953.4671875000004</v>
      </c>
      <c r="U4" s="7">
        <f t="shared" si="9"/>
        <v>2021</v>
      </c>
    </row>
    <row r="5" spans="1:21" ht="18" x14ac:dyDescent="0.2">
      <c r="A5" s="2">
        <v>4</v>
      </c>
      <c r="B5" s="2" t="s">
        <v>22</v>
      </c>
      <c r="C5" s="2" t="s">
        <v>23</v>
      </c>
      <c r="D5" s="2" t="s">
        <v>13</v>
      </c>
      <c r="E5" s="5">
        <v>17325</v>
      </c>
      <c r="F5" s="2">
        <v>12</v>
      </c>
      <c r="G5" s="2" t="s">
        <v>24</v>
      </c>
      <c r="H5" s="2" t="s">
        <v>25</v>
      </c>
      <c r="I5" s="2">
        <v>7687.5</v>
      </c>
      <c r="J5" s="2">
        <v>3525</v>
      </c>
      <c r="K5" s="2">
        <v>1994</v>
      </c>
      <c r="L5" s="7" t="str">
        <f t="shared" ca="1" si="0"/>
        <v>71 سنة</v>
      </c>
      <c r="M5" s="7">
        <f t="shared" si="1"/>
        <v>25</v>
      </c>
      <c r="N5" s="16">
        <f t="shared" si="2"/>
        <v>317.25</v>
      </c>
      <c r="O5" s="7">
        <f t="shared" si="3"/>
        <v>6</v>
      </c>
      <c r="P5" s="16">
        <f t="shared" si="4"/>
        <v>2238.375</v>
      </c>
      <c r="Q5" s="7">
        <f t="shared" si="5"/>
        <v>3</v>
      </c>
      <c r="R5" s="16">
        <f t="shared" si="6"/>
        <v>1440.84375</v>
      </c>
      <c r="S5" s="16">
        <f t="shared" si="7"/>
        <v>259.35187500000001</v>
      </c>
      <c r="T5" s="16">
        <f t="shared" si="8"/>
        <v>7780.8206250000003</v>
      </c>
      <c r="U5" s="7">
        <f t="shared" si="9"/>
        <v>2020</v>
      </c>
    </row>
    <row r="6" spans="1:21" ht="18" x14ac:dyDescent="0.2">
      <c r="A6" s="2">
        <v>5</v>
      </c>
      <c r="B6" s="2" t="s">
        <v>26</v>
      </c>
      <c r="C6" s="2" t="s">
        <v>27</v>
      </c>
      <c r="D6" s="2" t="s">
        <v>13</v>
      </c>
      <c r="E6" s="5">
        <v>21444</v>
      </c>
      <c r="F6" s="2">
        <v>15</v>
      </c>
      <c r="G6" s="2" t="s">
        <v>28</v>
      </c>
      <c r="H6" s="2" t="s">
        <v>15</v>
      </c>
      <c r="I6" s="2">
        <v>8700</v>
      </c>
      <c r="J6" s="2">
        <v>4125</v>
      </c>
      <c r="K6" s="2">
        <v>1994</v>
      </c>
      <c r="L6" s="7" t="str">
        <f t="shared" ca="1" si="0"/>
        <v>60 سنة</v>
      </c>
      <c r="M6" s="7">
        <f t="shared" si="1"/>
        <v>25</v>
      </c>
      <c r="N6" s="16">
        <f t="shared" si="2"/>
        <v>371.25</v>
      </c>
      <c r="O6" s="7">
        <f t="shared" si="3"/>
        <v>6</v>
      </c>
      <c r="P6" s="16">
        <f t="shared" si="4"/>
        <v>2619.375</v>
      </c>
      <c r="Q6" s="7">
        <f t="shared" si="5"/>
        <v>3</v>
      </c>
      <c r="R6" s="16">
        <f t="shared" si="6"/>
        <v>1686.09375</v>
      </c>
      <c r="S6" s="16">
        <f t="shared" si="7"/>
        <v>303.49687499999999</v>
      </c>
      <c r="T6" s="16">
        <f t="shared" si="8"/>
        <v>9105.2156250000007</v>
      </c>
      <c r="U6" s="7">
        <f t="shared" si="9"/>
        <v>2020</v>
      </c>
    </row>
    <row r="7" spans="1:21" ht="18" x14ac:dyDescent="0.2">
      <c r="A7" s="2">
        <v>6</v>
      </c>
      <c r="B7" s="2" t="s">
        <v>29</v>
      </c>
      <c r="C7" s="2" t="s">
        <v>30</v>
      </c>
      <c r="D7" s="2" t="s">
        <v>55</v>
      </c>
      <c r="E7" s="5">
        <v>22669</v>
      </c>
      <c r="F7" s="2">
        <v>16</v>
      </c>
      <c r="G7" s="2" t="s">
        <v>31</v>
      </c>
      <c r="H7" s="2" t="s">
        <v>25</v>
      </c>
      <c r="I7" s="2">
        <v>8700</v>
      </c>
      <c r="J7" s="2">
        <v>3637.5</v>
      </c>
      <c r="K7" s="2">
        <v>1993</v>
      </c>
      <c r="L7" s="7" t="str">
        <f t="shared" ca="1" si="0"/>
        <v>57 سنة</v>
      </c>
      <c r="M7" s="7">
        <f t="shared" si="1"/>
        <v>26</v>
      </c>
      <c r="N7" s="16">
        <f t="shared" si="2"/>
        <v>327.375</v>
      </c>
      <c r="O7" s="7">
        <f t="shared" si="3"/>
        <v>7</v>
      </c>
      <c r="P7" s="16">
        <f t="shared" si="4"/>
        <v>2309.8125</v>
      </c>
      <c r="Q7" s="7">
        <f>2011-2008</f>
        <v>3</v>
      </c>
      <c r="R7" s="16">
        <f t="shared" si="6"/>
        <v>1486.828125</v>
      </c>
      <c r="S7" s="16">
        <f t="shared" si="7"/>
        <v>133.81453124999999</v>
      </c>
      <c r="T7" s="16">
        <f t="shared" si="8"/>
        <v>7895.3301562500001</v>
      </c>
      <c r="U7" s="7">
        <f t="shared" si="9"/>
        <v>2021</v>
      </c>
    </row>
    <row r="8" spans="1:21" ht="18" x14ac:dyDescent="0.2">
      <c r="A8" s="2">
        <v>7</v>
      </c>
      <c r="B8" s="2" t="s">
        <v>32</v>
      </c>
      <c r="C8" s="2" t="s">
        <v>33</v>
      </c>
      <c r="D8" s="2" t="s">
        <v>55</v>
      </c>
      <c r="E8" s="5">
        <v>22426</v>
      </c>
      <c r="F8" s="2">
        <v>16</v>
      </c>
      <c r="G8" s="2" t="s">
        <v>18</v>
      </c>
      <c r="H8" s="2" t="s">
        <v>19</v>
      </c>
      <c r="I8" s="2">
        <v>12750</v>
      </c>
      <c r="J8" s="2">
        <v>4500</v>
      </c>
      <c r="K8" s="2">
        <v>1993</v>
      </c>
      <c r="L8" s="7" t="str">
        <f t="shared" ca="1" si="0"/>
        <v>58 سنة</v>
      </c>
      <c r="M8" s="7">
        <f t="shared" si="1"/>
        <v>26</v>
      </c>
      <c r="N8" s="16">
        <f t="shared" si="2"/>
        <v>405</v>
      </c>
      <c r="O8" s="7">
        <f t="shared" si="3"/>
        <v>7</v>
      </c>
      <c r="P8" s="16">
        <f t="shared" si="4"/>
        <v>2857.5</v>
      </c>
      <c r="Q8" s="7">
        <f>2011-2008</f>
        <v>3</v>
      </c>
      <c r="R8" s="16">
        <f t="shared" si="6"/>
        <v>1839.375</v>
      </c>
      <c r="S8" s="16">
        <f t="shared" si="7"/>
        <v>165.54374999999999</v>
      </c>
      <c r="T8" s="16">
        <f t="shared" si="8"/>
        <v>9767.4187500000007</v>
      </c>
      <c r="U8" s="7">
        <f t="shared" si="9"/>
        <v>2021</v>
      </c>
    </row>
    <row r="9" spans="1:21" ht="18" x14ac:dyDescent="0.2">
      <c r="A9" s="2">
        <v>8</v>
      </c>
      <c r="B9" s="2" t="s">
        <v>34</v>
      </c>
      <c r="C9" s="2" t="s">
        <v>35</v>
      </c>
      <c r="D9" s="2" t="s">
        <v>55</v>
      </c>
      <c r="E9" s="5">
        <v>24909</v>
      </c>
      <c r="F9" s="2">
        <v>12</v>
      </c>
      <c r="G9" s="2" t="s">
        <v>28</v>
      </c>
      <c r="H9" s="2" t="s">
        <v>15</v>
      </c>
      <c r="I9" s="2">
        <v>6075</v>
      </c>
      <c r="J9" s="2">
        <v>2737.5</v>
      </c>
      <c r="K9" s="2">
        <v>1993</v>
      </c>
      <c r="L9" s="7" t="str">
        <f t="shared" ca="1" si="0"/>
        <v>51 سنة</v>
      </c>
      <c r="M9" s="7">
        <f t="shared" si="1"/>
        <v>26</v>
      </c>
      <c r="N9" s="16">
        <f t="shared" si="2"/>
        <v>246.375</v>
      </c>
      <c r="O9" s="7">
        <f t="shared" si="3"/>
        <v>7</v>
      </c>
      <c r="P9" s="16">
        <f t="shared" si="4"/>
        <v>1861.5</v>
      </c>
      <c r="Q9" s="7">
        <f t="shared" ref="Q9:Q21" si="10">2011-2008</f>
        <v>3</v>
      </c>
      <c r="R9" s="16">
        <f t="shared" si="6"/>
        <v>1149.75</v>
      </c>
      <c r="S9" s="16">
        <f t="shared" si="7"/>
        <v>103.47749999999999</v>
      </c>
      <c r="T9" s="16">
        <f t="shared" si="8"/>
        <v>6098.6025</v>
      </c>
      <c r="U9" s="7">
        <f t="shared" si="9"/>
        <v>2021</v>
      </c>
    </row>
    <row r="10" spans="1:21" ht="18" x14ac:dyDescent="0.2">
      <c r="A10" s="2">
        <v>9</v>
      </c>
      <c r="B10" s="2" t="s">
        <v>36</v>
      </c>
      <c r="C10" s="2" t="s">
        <v>37</v>
      </c>
      <c r="D10" s="2" t="s">
        <v>13</v>
      </c>
      <c r="E10" s="5">
        <v>22687</v>
      </c>
      <c r="F10" s="2">
        <v>19</v>
      </c>
      <c r="G10" s="2" t="s">
        <v>14</v>
      </c>
      <c r="H10" s="2" t="s">
        <v>25</v>
      </c>
      <c r="I10" s="2">
        <v>18125</v>
      </c>
      <c r="J10" s="2">
        <v>7185</v>
      </c>
      <c r="K10" s="2">
        <v>1992</v>
      </c>
      <c r="L10" s="7" t="str">
        <f t="shared" ca="1" si="0"/>
        <v>57 سنة</v>
      </c>
      <c r="M10" s="7">
        <f t="shared" si="1"/>
        <v>27</v>
      </c>
      <c r="N10" s="16">
        <f t="shared" si="2"/>
        <v>646.65</v>
      </c>
      <c r="O10" s="7">
        <f t="shared" si="3"/>
        <v>8</v>
      </c>
      <c r="P10" s="16">
        <f t="shared" si="4"/>
        <v>4885.8</v>
      </c>
      <c r="Q10" s="7">
        <f t="shared" si="10"/>
        <v>3</v>
      </c>
      <c r="R10" s="16">
        <f t="shared" si="6"/>
        <v>3017.7</v>
      </c>
      <c r="S10" s="16">
        <f t="shared" si="7"/>
        <v>543.18599999999992</v>
      </c>
      <c r="T10" s="16">
        <f t="shared" si="8"/>
        <v>16278.336000000001</v>
      </c>
      <c r="U10" s="7">
        <f t="shared" si="9"/>
        <v>2020</v>
      </c>
    </row>
    <row r="11" spans="1:21" ht="18" x14ac:dyDescent="0.2">
      <c r="A11" s="2">
        <v>10</v>
      </c>
      <c r="B11" s="2" t="s">
        <v>16</v>
      </c>
      <c r="C11" s="2" t="s">
        <v>23</v>
      </c>
      <c r="D11" s="2" t="s">
        <v>13</v>
      </c>
      <c r="E11" s="5">
        <v>22456</v>
      </c>
      <c r="F11" s="2">
        <v>19</v>
      </c>
      <c r="G11" s="2" t="s">
        <v>14</v>
      </c>
      <c r="H11" s="2" t="s">
        <v>19</v>
      </c>
      <c r="I11" s="2">
        <v>17187.5</v>
      </c>
      <c r="J11" s="2">
        <v>6870</v>
      </c>
      <c r="K11" s="2">
        <v>1992</v>
      </c>
      <c r="L11" s="7" t="str">
        <f t="shared" ca="1" si="0"/>
        <v>57 سنة</v>
      </c>
      <c r="M11" s="7">
        <f t="shared" si="1"/>
        <v>27</v>
      </c>
      <c r="N11" s="16">
        <f t="shared" si="2"/>
        <v>618.29999999999995</v>
      </c>
      <c r="O11" s="7">
        <f t="shared" si="3"/>
        <v>8</v>
      </c>
      <c r="P11" s="16">
        <f t="shared" si="4"/>
        <v>4671.6000000000004</v>
      </c>
      <c r="Q11" s="7">
        <f t="shared" si="10"/>
        <v>3</v>
      </c>
      <c r="R11" s="16">
        <f t="shared" si="6"/>
        <v>2885.4</v>
      </c>
      <c r="S11" s="16">
        <f t="shared" si="7"/>
        <v>519.37199999999996</v>
      </c>
      <c r="T11" s="16">
        <f t="shared" si="8"/>
        <v>15564.672</v>
      </c>
      <c r="U11" s="7">
        <f t="shared" si="9"/>
        <v>2020</v>
      </c>
    </row>
    <row r="12" spans="1:21" ht="18" x14ac:dyDescent="0.2">
      <c r="A12" s="2">
        <v>11</v>
      </c>
      <c r="B12" s="2" t="s">
        <v>38</v>
      </c>
      <c r="C12" s="2" t="s">
        <v>39</v>
      </c>
      <c r="D12" s="2" t="s">
        <v>55</v>
      </c>
      <c r="E12" s="5">
        <v>13938</v>
      </c>
      <c r="F12" s="2">
        <v>8</v>
      </c>
      <c r="G12" s="2" t="s">
        <v>28</v>
      </c>
      <c r="H12" s="2" t="s">
        <v>15</v>
      </c>
      <c r="I12" s="2">
        <v>4050</v>
      </c>
      <c r="J12" s="2">
        <v>2437.5</v>
      </c>
      <c r="K12" s="2">
        <v>1992</v>
      </c>
      <c r="L12" s="7" t="str">
        <f t="shared" ca="1" si="0"/>
        <v>81 سنة</v>
      </c>
      <c r="M12" s="7">
        <f t="shared" si="1"/>
        <v>27</v>
      </c>
      <c r="N12" s="16">
        <f t="shared" si="2"/>
        <v>219.375</v>
      </c>
      <c r="O12" s="7">
        <f t="shared" si="3"/>
        <v>8</v>
      </c>
      <c r="P12" s="16">
        <f t="shared" si="4"/>
        <v>1657.5</v>
      </c>
      <c r="Q12" s="7">
        <f t="shared" si="10"/>
        <v>3</v>
      </c>
      <c r="R12" s="16">
        <f t="shared" si="6"/>
        <v>1023.75</v>
      </c>
      <c r="S12" s="16">
        <f t="shared" si="7"/>
        <v>184.27500000000001</v>
      </c>
      <c r="T12" s="16">
        <f t="shared" si="8"/>
        <v>5522.4</v>
      </c>
      <c r="U12" s="7">
        <f t="shared" si="9"/>
        <v>2020</v>
      </c>
    </row>
    <row r="13" spans="1:21" ht="18" x14ac:dyDescent="0.2">
      <c r="A13" s="2">
        <v>12</v>
      </c>
      <c r="B13" s="2" t="s">
        <v>40</v>
      </c>
      <c r="C13" s="2" t="s">
        <v>41</v>
      </c>
      <c r="D13" s="2" t="s">
        <v>13</v>
      </c>
      <c r="E13" s="5">
        <v>17705</v>
      </c>
      <c r="F13" s="2">
        <v>12</v>
      </c>
      <c r="G13" s="2" t="s">
        <v>24</v>
      </c>
      <c r="H13" s="2" t="s">
        <v>19</v>
      </c>
      <c r="I13" s="2">
        <v>7687.5</v>
      </c>
      <c r="J13" s="2">
        <v>3750</v>
      </c>
      <c r="K13" s="2">
        <v>1991</v>
      </c>
      <c r="L13" s="7" t="str">
        <f t="shared" ca="1" si="0"/>
        <v>70 سنة</v>
      </c>
      <c r="M13" s="7">
        <f t="shared" si="1"/>
        <v>28</v>
      </c>
      <c r="N13" s="16">
        <f t="shared" si="2"/>
        <v>337.5</v>
      </c>
      <c r="O13" s="7">
        <f t="shared" si="3"/>
        <v>9</v>
      </c>
      <c r="P13" s="16">
        <f t="shared" si="4"/>
        <v>2718.75</v>
      </c>
      <c r="Q13" s="7">
        <f t="shared" si="10"/>
        <v>3</v>
      </c>
      <c r="R13" s="16">
        <f t="shared" si="6"/>
        <v>1617.1875</v>
      </c>
      <c r="S13" s="16">
        <f t="shared" si="7"/>
        <v>145.546875</v>
      </c>
      <c r="T13" s="16">
        <f t="shared" si="8"/>
        <v>8568.984375</v>
      </c>
      <c r="U13" s="7">
        <f t="shared" si="9"/>
        <v>2021</v>
      </c>
    </row>
    <row r="14" spans="1:21" ht="18" x14ac:dyDescent="0.2">
      <c r="A14" s="2">
        <v>13</v>
      </c>
      <c r="B14" s="2" t="s">
        <v>42</v>
      </c>
      <c r="C14" s="2" t="s">
        <v>27</v>
      </c>
      <c r="D14" s="2" t="s">
        <v>13</v>
      </c>
      <c r="E14" s="5">
        <v>21829</v>
      </c>
      <c r="F14" s="2">
        <v>16</v>
      </c>
      <c r="G14" s="2" t="s">
        <v>14</v>
      </c>
      <c r="H14" s="2" t="s">
        <v>19</v>
      </c>
      <c r="I14" s="2">
        <v>13718.75</v>
      </c>
      <c r="J14" s="2">
        <v>6870</v>
      </c>
      <c r="K14" s="2">
        <v>1990</v>
      </c>
      <c r="L14" s="7" t="str">
        <f t="shared" ca="1" si="0"/>
        <v>59 سنة</v>
      </c>
      <c r="M14" s="7">
        <f t="shared" si="1"/>
        <v>29</v>
      </c>
      <c r="N14" s="16">
        <f t="shared" si="2"/>
        <v>618.29999999999995</v>
      </c>
      <c r="O14" s="7">
        <f t="shared" si="3"/>
        <v>10</v>
      </c>
      <c r="P14" s="16">
        <f t="shared" si="4"/>
        <v>4980.75</v>
      </c>
      <c r="Q14" s="7">
        <f t="shared" si="10"/>
        <v>3</v>
      </c>
      <c r="R14" s="16">
        <f t="shared" si="6"/>
        <v>2962.6875</v>
      </c>
      <c r="S14" s="16">
        <f t="shared" si="7"/>
        <v>533.28374999999994</v>
      </c>
      <c r="T14" s="16">
        <f t="shared" si="8"/>
        <v>15965.02125</v>
      </c>
      <c r="U14" s="7">
        <f t="shared" si="9"/>
        <v>2020</v>
      </c>
    </row>
    <row r="15" spans="1:21" ht="18" x14ac:dyDescent="0.2">
      <c r="A15" s="2">
        <v>14</v>
      </c>
      <c r="B15" s="2" t="s">
        <v>43</v>
      </c>
      <c r="C15" s="2" t="s">
        <v>44</v>
      </c>
      <c r="D15" s="2" t="s">
        <v>13</v>
      </c>
      <c r="E15" s="5">
        <v>22518</v>
      </c>
      <c r="F15" s="2">
        <v>14</v>
      </c>
      <c r="G15" s="2" t="s">
        <v>28</v>
      </c>
      <c r="H15" s="2" t="s">
        <v>15</v>
      </c>
      <c r="I15" s="2">
        <v>9450</v>
      </c>
      <c r="J15" s="2">
        <v>4125</v>
      </c>
      <c r="K15" s="2">
        <v>1990</v>
      </c>
      <c r="L15" s="7" t="str">
        <f t="shared" ca="1" si="0"/>
        <v>57 سنة</v>
      </c>
      <c r="M15" s="7">
        <f t="shared" si="1"/>
        <v>29</v>
      </c>
      <c r="N15" s="16">
        <f t="shared" si="2"/>
        <v>371.25</v>
      </c>
      <c r="O15" s="7">
        <f t="shared" si="3"/>
        <v>10</v>
      </c>
      <c r="P15" s="16">
        <f t="shared" si="4"/>
        <v>3176.25</v>
      </c>
      <c r="Q15" s="7">
        <f t="shared" si="10"/>
        <v>3</v>
      </c>
      <c r="R15" s="16">
        <f t="shared" si="6"/>
        <v>1825.3125</v>
      </c>
      <c r="S15" s="16">
        <f t="shared" si="7"/>
        <v>328.55624999999998</v>
      </c>
      <c r="T15" s="16">
        <f t="shared" si="8"/>
        <v>9826.3687499999996</v>
      </c>
      <c r="U15" s="7">
        <f t="shared" si="9"/>
        <v>2020</v>
      </c>
    </row>
    <row r="16" spans="1:21" ht="18" x14ac:dyDescent="0.2">
      <c r="A16" s="2">
        <v>15</v>
      </c>
      <c r="B16" s="2" t="s">
        <v>45</v>
      </c>
      <c r="C16" s="2" t="s">
        <v>46</v>
      </c>
      <c r="D16" s="2" t="s">
        <v>55</v>
      </c>
      <c r="E16" s="5">
        <v>23548</v>
      </c>
      <c r="F16" s="2">
        <v>12</v>
      </c>
      <c r="G16" s="2" t="s">
        <v>18</v>
      </c>
      <c r="H16" s="2" t="s">
        <v>19</v>
      </c>
      <c r="I16" s="2">
        <v>6937.5</v>
      </c>
      <c r="J16" s="2">
        <v>3000</v>
      </c>
      <c r="K16" s="2">
        <v>1987</v>
      </c>
      <c r="L16" s="7" t="str">
        <f t="shared" ca="1" si="0"/>
        <v>54 سنة</v>
      </c>
      <c r="M16" s="7">
        <f t="shared" si="1"/>
        <v>32</v>
      </c>
      <c r="N16" s="16">
        <f t="shared" si="2"/>
        <v>270</v>
      </c>
      <c r="O16" s="7">
        <f t="shared" si="3"/>
        <v>13</v>
      </c>
      <c r="P16" s="16">
        <f t="shared" si="4"/>
        <v>2310</v>
      </c>
      <c r="Q16" s="7">
        <f t="shared" si="10"/>
        <v>3</v>
      </c>
      <c r="R16" s="16">
        <f t="shared" si="6"/>
        <v>1327.5</v>
      </c>
      <c r="S16" s="16">
        <f t="shared" si="7"/>
        <v>119.47499999999999</v>
      </c>
      <c r="T16" s="16">
        <f t="shared" si="8"/>
        <v>7026.9750000000004</v>
      </c>
      <c r="U16" s="7">
        <f t="shared" si="9"/>
        <v>2021</v>
      </c>
    </row>
    <row r="17" spans="1:21" ht="18" x14ac:dyDescent="0.2">
      <c r="A17" s="2">
        <v>16</v>
      </c>
      <c r="B17" s="2" t="s">
        <v>34</v>
      </c>
      <c r="C17" s="2" t="s">
        <v>47</v>
      </c>
      <c r="D17" s="2" t="s">
        <v>55</v>
      </c>
      <c r="E17" s="5">
        <v>18641</v>
      </c>
      <c r="F17" s="2">
        <v>16</v>
      </c>
      <c r="G17" s="2" t="s">
        <v>18</v>
      </c>
      <c r="H17" s="2" t="s">
        <v>19</v>
      </c>
      <c r="I17" s="2">
        <v>6262.5</v>
      </c>
      <c r="J17" s="2">
        <v>3187.5</v>
      </c>
      <c r="K17" s="2">
        <v>1987</v>
      </c>
      <c r="L17" s="7" t="str">
        <f t="shared" ca="1" si="0"/>
        <v>68 سنة</v>
      </c>
      <c r="M17" s="7">
        <f t="shared" si="1"/>
        <v>32</v>
      </c>
      <c r="N17" s="16">
        <f t="shared" si="2"/>
        <v>286.875</v>
      </c>
      <c r="O17" s="7">
        <f t="shared" si="3"/>
        <v>13</v>
      </c>
      <c r="P17" s="16">
        <f t="shared" si="4"/>
        <v>2597.8125</v>
      </c>
      <c r="Q17" s="7">
        <f t="shared" si="10"/>
        <v>3</v>
      </c>
      <c r="R17" s="16">
        <f t="shared" si="6"/>
        <v>1446.328125</v>
      </c>
      <c r="S17" s="16">
        <f t="shared" si="7"/>
        <v>130.16953125000001</v>
      </c>
      <c r="T17" s="16">
        <f t="shared" si="8"/>
        <v>7648.6851562499996</v>
      </c>
      <c r="U17" s="7">
        <f t="shared" si="9"/>
        <v>2021</v>
      </c>
    </row>
    <row r="18" spans="1:21" ht="18" x14ac:dyDescent="0.2">
      <c r="A18" s="2">
        <v>17</v>
      </c>
      <c r="B18" s="2" t="s">
        <v>48</v>
      </c>
      <c r="C18" s="2" t="s">
        <v>21</v>
      </c>
      <c r="D18" s="2" t="s">
        <v>55</v>
      </c>
      <c r="E18" s="5">
        <v>24702</v>
      </c>
      <c r="F18" s="2">
        <v>16</v>
      </c>
      <c r="G18" s="2" t="s">
        <v>14</v>
      </c>
      <c r="H18" s="2" t="s">
        <v>19</v>
      </c>
      <c r="I18" s="2">
        <v>16500</v>
      </c>
      <c r="J18" s="2">
        <v>11872.5</v>
      </c>
      <c r="K18" s="2">
        <v>1986</v>
      </c>
      <c r="L18" s="7" t="str">
        <f t="shared" ca="1" si="0"/>
        <v>51 سنة</v>
      </c>
      <c r="M18" s="7">
        <f t="shared" si="1"/>
        <v>33</v>
      </c>
      <c r="N18" s="16">
        <f t="shared" si="2"/>
        <v>1068.5249999999999</v>
      </c>
      <c r="O18" s="7">
        <f t="shared" si="3"/>
        <v>14</v>
      </c>
      <c r="P18" s="16">
        <f t="shared" si="4"/>
        <v>10744.612499999999</v>
      </c>
      <c r="Q18" s="7">
        <f t="shared" si="10"/>
        <v>3</v>
      </c>
      <c r="R18" s="16">
        <f t="shared" si="6"/>
        <v>5654.2781249999998</v>
      </c>
      <c r="S18" s="16">
        <f t="shared" si="7"/>
        <v>1017.7700624999999</v>
      </c>
      <c r="T18" s="16">
        <f t="shared" si="8"/>
        <v>30357.685687499998</v>
      </c>
      <c r="U18" s="7">
        <f t="shared" si="9"/>
        <v>2020</v>
      </c>
    </row>
    <row r="19" spans="1:21" ht="18" x14ac:dyDescent="0.2">
      <c r="A19" s="2">
        <v>18</v>
      </c>
      <c r="B19" s="2" t="s">
        <v>49</v>
      </c>
      <c r="C19" s="2" t="s">
        <v>50</v>
      </c>
      <c r="D19" s="2" t="s">
        <v>55</v>
      </c>
      <c r="E19" s="5">
        <v>14844</v>
      </c>
      <c r="F19" s="2">
        <v>12</v>
      </c>
      <c r="G19" s="2" t="s">
        <v>31</v>
      </c>
      <c r="H19" s="2" t="s">
        <v>25</v>
      </c>
      <c r="I19" s="2">
        <v>4312.5</v>
      </c>
      <c r="J19" s="2">
        <v>2550</v>
      </c>
      <c r="K19" s="2">
        <v>1982</v>
      </c>
      <c r="L19" s="7" t="str">
        <f t="shared" ca="1" si="0"/>
        <v>78 سنة</v>
      </c>
      <c r="M19" s="7">
        <f t="shared" si="1"/>
        <v>37</v>
      </c>
      <c r="N19" s="16">
        <f t="shared" si="2"/>
        <v>229.5</v>
      </c>
      <c r="O19" s="7">
        <f t="shared" si="3"/>
        <v>18</v>
      </c>
      <c r="P19" s="16">
        <f t="shared" si="4"/>
        <v>2307.75</v>
      </c>
      <c r="Q19" s="7">
        <f t="shared" si="10"/>
        <v>3</v>
      </c>
      <c r="R19" s="16">
        <f t="shared" si="6"/>
        <v>1214.4375</v>
      </c>
      <c r="S19" s="16">
        <f t="shared" si="7"/>
        <v>218.59875</v>
      </c>
      <c r="T19" s="16">
        <f t="shared" si="8"/>
        <v>6520.2862500000001</v>
      </c>
      <c r="U19" s="7">
        <f t="shared" si="9"/>
        <v>2020</v>
      </c>
    </row>
    <row r="20" spans="1:21" ht="18" x14ac:dyDescent="0.2">
      <c r="A20" s="2">
        <v>19</v>
      </c>
      <c r="B20" s="2" t="s">
        <v>51</v>
      </c>
      <c r="C20" s="2" t="s">
        <v>52</v>
      </c>
      <c r="D20" s="2" t="s">
        <v>13</v>
      </c>
      <c r="E20" s="5">
        <v>12454</v>
      </c>
      <c r="F20" s="2">
        <v>15</v>
      </c>
      <c r="G20" s="2" t="s">
        <v>18</v>
      </c>
      <c r="H20" s="2" t="s">
        <v>19</v>
      </c>
      <c r="I20" s="2">
        <v>5625</v>
      </c>
      <c r="J20" s="2">
        <v>3750</v>
      </c>
      <c r="K20" s="2">
        <v>1982</v>
      </c>
      <c r="L20" s="7" t="str">
        <f t="shared" ca="1" si="0"/>
        <v>85 سنة</v>
      </c>
      <c r="M20" s="7">
        <f t="shared" si="1"/>
        <v>37</v>
      </c>
      <c r="N20" s="16">
        <f t="shared" si="2"/>
        <v>337.5</v>
      </c>
      <c r="O20" s="7">
        <f t="shared" si="3"/>
        <v>18</v>
      </c>
      <c r="P20" s="16">
        <f t="shared" si="4"/>
        <v>3393.75</v>
      </c>
      <c r="Q20" s="7">
        <f t="shared" si="10"/>
        <v>3</v>
      </c>
      <c r="R20" s="16">
        <f t="shared" si="6"/>
        <v>1785.9375</v>
      </c>
      <c r="S20" s="16">
        <f t="shared" si="7"/>
        <v>321.46875</v>
      </c>
      <c r="T20" s="16">
        <f t="shared" si="8"/>
        <v>9588.65625</v>
      </c>
      <c r="U20" s="7">
        <f t="shared" si="9"/>
        <v>2020</v>
      </c>
    </row>
    <row r="21" spans="1:21" ht="18" x14ac:dyDescent="0.2">
      <c r="A21" s="2">
        <v>20</v>
      </c>
      <c r="B21" s="2" t="s">
        <v>22</v>
      </c>
      <c r="C21" s="2" t="s">
        <v>53</v>
      </c>
      <c r="D21" s="2" t="s">
        <v>13</v>
      </c>
      <c r="E21" s="5">
        <v>23751</v>
      </c>
      <c r="F21" s="2">
        <v>16</v>
      </c>
      <c r="G21" s="2" t="s">
        <v>14</v>
      </c>
      <c r="H21" s="2" t="s">
        <v>15</v>
      </c>
      <c r="I21" s="2">
        <v>10050</v>
      </c>
      <c r="J21" s="2">
        <v>5250</v>
      </c>
      <c r="K21" s="2">
        <v>1981</v>
      </c>
      <c r="L21" s="7" t="str">
        <f t="shared" ca="1" si="0"/>
        <v>54 سنة</v>
      </c>
      <c r="M21" s="7">
        <f t="shared" si="1"/>
        <v>38</v>
      </c>
      <c r="N21" s="16">
        <f t="shared" si="2"/>
        <v>472.5</v>
      </c>
      <c r="O21" s="7">
        <f t="shared" si="3"/>
        <v>19</v>
      </c>
      <c r="P21" s="16">
        <f t="shared" si="4"/>
        <v>2625</v>
      </c>
      <c r="Q21" s="7">
        <f t="shared" si="10"/>
        <v>3</v>
      </c>
      <c r="R21" s="16">
        <f t="shared" si="6"/>
        <v>1968.75</v>
      </c>
      <c r="S21" s="16">
        <f t="shared" si="7"/>
        <v>177.1875</v>
      </c>
      <c r="T21" s="16">
        <f t="shared" si="8"/>
        <v>10493.4375</v>
      </c>
      <c r="U21" s="7">
        <f t="shared" si="9"/>
        <v>2021</v>
      </c>
    </row>
    <row r="22" spans="1:21" ht="15" thickBot="1" x14ac:dyDescent="0.25"/>
    <row r="23" spans="1:21" ht="21" thickBot="1" x14ac:dyDescent="0.25">
      <c r="B23" s="21" t="s">
        <v>56</v>
      </c>
      <c r="C23" s="22"/>
      <c r="D23" s="13">
        <f>COUNTIF($D$2:$D$21,"ذكر")</f>
        <v>11</v>
      </c>
      <c r="E23" s="10"/>
      <c r="F23" s="9"/>
      <c r="G23" s="23" t="s">
        <v>58</v>
      </c>
      <c r="H23" s="24"/>
      <c r="I23" s="13">
        <f>SUM(I2:I22)</f>
        <v>195618.75</v>
      </c>
      <c r="J23" s="13">
        <f>SUM(J2:J22)</f>
        <v>94935</v>
      </c>
    </row>
    <row r="24" spans="1:21" ht="21" thickBot="1" x14ac:dyDescent="0.25">
      <c r="B24" s="21" t="s">
        <v>57</v>
      </c>
      <c r="C24" s="22"/>
      <c r="D24" s="13">
        <f>COUNTIF($D$2:$D$21,"أنثى")</f>
        <v>9</v>
      </c>
      <c r="E24" s="10"/>
      <c r="F24" s="9"/>
      <c r="G24" s="17" t="s">
        <v>59</v>
      </c>
      <c r="H24" s="18"/>
      <c r="I24" s="12">
        <f>AVERAGE($I$2:$I$21)</f>
        <v>9780.9375</v>
      </c>
      <c r="J24" s="11">
        <f>AVERAGE($J$2:$J$21)</f>
        <v>4746.75</v>
      </c>
    </row>
    <row r="25" spans="1:21" ht="21" thickBot="1" x14ac:dyDescent="0.25">
      <c r="B25" s="19" t="s">
        <v>63</v>
      </c>
      <c r="C25" s="20"/>
      <c r="D25" s="14">
        <f>SUM(D23:D24)</f>
        <v>20</v>
      </c>
      <c r="G25" s="17" t="s">
        <v>61</v>
      </c>
      <c r="H25" s="18"/>
      <c r="I25" s="12">
        <f>SUMIF($D$2:$D$21,"ذكر",$I$2:$I$21)</f>
        <v>122531.25</v>
      </c>
      <c r="J25" s="11">
        <f>SUMIF($D$2:$D$21,"ذكر",$J$2:$J$21)</f>
        <v>56887.5</v>
      </c>
    </row>
    <row r="26" spans="1:21" ht="21" thickBot="1" x14ac:dyDescent="0.25">
      <c r="G26" s="17" t="s">
        <v>62</v>
      </c>
      <c r="H26" s="18"/>
      <c r="I26" s="12">
        <f>SUMIF($D$2:$D$21,"أنثى",$I$2:$I$21)</f>
        <v>73087.5</v>
      </c>
      <c r="J26" s="11">
        <f>SUMIF($D$2:$D$21,"أنثى",$J$2:$J$21)</f>
        <v>38047.5</v>
      </c>
    </row>
    <row r="29" spans="1:21" x14ac:dyDescent="0.2">
      <c r="J29" s="1"/>
    </row>
  </sheetData>
  <mergeCells count="7">
    <mergeCell ref="G26:H26"/>
    <mergeCell ref="B25:C25"/>
    <mergeCell ref="B23:C23"/>
    <mergeCell ref="B24:C24"/>
    <mergeCell ref="G23:H23"/>
    <mergeCell ref="G24:H24"/>
    <mergeCell ref="G25:H25"/>
  </mergeCells>
  <dataValidations count="1">
    <dataValidation type="list" allowBlank="1" showInputMessage="1" showErrorMessage="1" sqref="D2:D21">
      <formula1>"ذكر,أنثى"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4"/>
  <sheetViews>
    <sheetView rightToLeft="1" topLeftCell="C1" workbookViewId="0">
      <selection activeCell="G2" sqref="G2"/>
    </sheetView>
  </sheetViews>
  <sheetFormatPr defaultRowHeight="14.25" x14ac:dyDescent="0.2"/>
  <cols>
    <col min="7" max="7" width="9" style="1"/>
    <col min="14" max="14" width="9" style="1"/>
  </cols>
  <sheetData>
    <row r="1" spans="4:15" x14ac:dyDescent="0.2">
      <c r="D1">
        <v>1995</v>
      </c>
      <c r="E1">
        <f>D1+2</f>
        <v>1997</v>
      </c>
      <c r="F1" s="1">
        <f t="shared" ref="F1:M1" si="0">E1+2</f>
        <v>1999</v>
      </c>
      <c r="G1" s="1">
        <v>2000</v>
      </c>
      <c r="H1" s="1">
        <f>F1+2</f>
        <v>2001</v>
      </c>
      <c r="I1" s="1">
        <f t="shared" si="0"/>
        <v>2003</v>
      </c>
      <c r="J1" s="1">
        <f t="shared" si="0"/>
        <v>2005</v>
      </c>
      <c r="K1" s="1">
        <f t="shared" si="0"/>
        <v>2007</v>
      </c>
      <c r="L1" s="1">
        <f t="shared" si="0"/>
        <v>2009</v>
      </c>
      <c r="M1" s="1">
        <f t="shared" si="0"/>
        <v>2011</v>
      </c>
      <c r="N1" s="1">
        <v>2011</v>
      </c>
      <c r="O1" s="1">
        <f>M1+2</f>
        <v>2013</v>
      </c>
    </row>
    <row r="2" spans="4:15" x14ac:dyDescent="0.2">
      <c r="D2" s="15">
        <v>4125</v>
      </c>
      <c r="E2" s="15">
        <f>D2*9%</f>
        <v>371.25</v>
      </c>
      <c r="F2" s="15">
        <f>$D$2+E2*9%</f>
        <v>4158.4125000000004</v>
      </c>
      <c r="G2" s="15">
        <f>$D$2+F2*50%</f>
        <v>6204.2062500000002</v>
      </c>
      <c r="H2" s="15">
        <f t="shared" ref="H2:O2" si="1">$D$2+G2*9%</f>
        <v>4683.3785625</v>
      </c>
      <c r="I2" s="15">
        <f t="shared" si="1"/>
        <v>4546.5040706250002</v>
      </c>
      <c r="J2" s="15">
        <f t="shared" si="1"/>
        <v>4534.1853663562497</v>
      </c>
      <c r="K2" s="15">
        <f t="shared" si="1"/>
        <v>4533.0766829720624</v>
      </c>
      <c r="L2" s="15">
        <f t="shared" si="1"/>
        <v>4532.9769014674857</v>
      </c>
      <c r="M2" s="15">
        <f t="shared" si="1"/>
        <v>4532.9679211320736</v>
      </c>
      <c r="N2" s="15">
        <f t="shared" si="1"/>
        <v>4532.9671129018861</v>
      </c>
      <c r="O2" s="15">
        <f t="shared" si="1"/>
        <v>4532.9670401611693</v>
      </c>
    </row>
    <row r="4" spans="4:15" x14ac:dyDescent="0.2"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kal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kaldon3</dc:creator>
  <cp:lastModifiedBy>ali ghanem</cp:lastModifiedBy>
  <dcterms:created xsi:type="dcterms:W3CDTF">2014-06-06T20:42:54Z</dcterms:created>
  <dcterms:modified xsi:type="dcterms:W3CDTF">2019-06-02T10:30:17Z</dcterms:modified>
</cp:coreProperties>
</file>