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905" yWindow="-15" windowWidth="10740" windowHeight="10095" tabRatio="216" activeTab="1"/>
  </bookViews>
  <sheets>
    <sheet name="البيانات" sheetId="16" r:id="rId1"/>
    <sheet name="النهائى" sheetId="15" r:id="rId2"/>
    <sheet name="النتيجة المطلوبه" sheetId="17" r:id="rId3"/>
  </sheets>
  <definedNames>
    <definedName name="__xlfn.BAHTTEXT" hidden="1">#NAME?</definedName>
    <definedName name="_xlnm._FilterDatabase" localSheetId="0" hidden="1">البيانات!$A$1:$BG$11</definedName>
    <definedName name="mayrange">البيانات!$A$2:$BG$11</definedName>
    <definedName name="mynames">البيانات!$B$2:$B$11</definedName>
    <definedName name="_xlnm.Print_Area" localSheetId="1">النهائى!$A$1:$F$22</definedName>
  </definedNames>
  <calcPr calcId="124519"/>
</workbook>
</file>

<file path=xl/calcChain.xml><?xml version="1.0" encoding="utf-8"?>
<calcChain xmlns="http://schemas.openxmlformats.org/spreadsheetml/2006/main">
  <c r="C1" i="15"/>
  <c r="E11" s="1"/>
  <c r="C1" i="17"/>
  <c r="H8" s="1"/>
  <c r="F8" i="15"/>
  <c r="AI3" i="16"/>
  <c r="AI4"/>
  <c r="AI5"/>
  <c r="AI6"/>
  <c r="AI7"/>
  <c r="AI8"/>
  <c r="AI9"/>
  <c r="AI10"/>
  <c r="AI11"/>
  <c r="AI2"/>
  <c r="BF3"/>
  <c r="BF4"/>
  <c r="BF5"/>
  <c r="BF6"/>
  <c r="BF7"/>
  <c r="BF8"/>
  <c r="BF9"/>
  <c r="BF10"/>
  <c r="BF11"/>
  <c r="BF2"/>
  <c r="A11" i="15" l="1"/>
  <c r="C5" i="17"/>
  <c r="C6"/>
  <c r="C8"/>
  <c r="H5"/>
  <c r="H6"/>
  <c r="H7"/>
  <c r="B6" i="15"/>
  <c r="B8"/>
  <c r="F5"/>
  <c r="F6"/>
  <c r="F7"/>
  <c r="E12"/>
  <c r="E13"/>
  <c r="E14"/>
  <c r="E15"/>
  <c r="A12"/>
  <c r="A13"/>
  <c r="A14"/>
  <c r="A15"/>
  <c r="BG11" i="16"/>
  <c r="BG10"/>
  <c r="BG9"/>
  <c r="BG8"/>
  <c r="BG7"/>
  <c r="BG6"/>
  <c r="BG5"/>
  <c r="BG4"/>
  <c r="BG3"/>
  <c r="BG2"/>
  <c r="B5" i="15"/>
</calcChain>
</file>

<file path=xl/sharedStrings.xml><?xml version="1.0" encoding="utf-8"?>
<sst xmlns="http://schemas.openxmlformats.org/spreadsheetml/2006/main" count="155" uniqueCount="65">
  <si>
    <t/>
  </si>
  <si>
    <t>المبلغ</t>
  </si>
  <si>
    <t>البيان</t>
  </si>
  <si>
    <t>اوفسينا1</t>
  </si>
  <si>
    <t>اوفسينا2</t>
  </si>
  <si>
    <t>اوفسينا3</t>
  </si>
  <si>
    <t>اوفسينا4</t>
  </si>
  <si>
    <t>اوفسينا5</t>
  </si>
  <si>
    <t>اوفسينا6</t>
  </si>
  <si>
    <t>اوفسينا7</t>
  </si>
  <si>
    <t>اوفسينا8</t>
  </si>
  <si>
    <t>اوفسينا9</t>
  </si>
  <si>
    <t>اوفسينا10</t>
  </si>
  <si>
    <t>بيان1</t>
  </si>
  <si>
    <t>بيان2</t>
  </si>
  <si>
    <t>بيان3</t>
  </si>
  <si>
    <t>بيان4</t>
  </si>
  <si>
    <t>بيان5</t>
  </si>
  <si>
    <t>بيان6</t>
  </si>
  <si>
    <t>بيان7</t>
  </si>
  <si>
    <t>بيان8</t>
  </si>
  <si>
    <t>بيان9</t>
  </si>
  <si>
    <t>بيان10</t>
  </si>
  <si>
    <t>قرش</t>
  </si>
  <si>
    <t>جنيه</t>
  </si>
  <si>
    <t>ذكر1</t>
  </si>
  <si>
    <t>ذكر2</t>
  </si>
  <si>
    <t>ذكر3</t>
  </si>
  <si>
    <t>ذكر4</t>
  </si>
  <si>
    <t>ذكر5</t>
  </si>
  <si>
    <t>ذكر6</t>
  </si>
  <si>
    <t>ذكر7</t>
  </si>
  <si>
    <t>ذكر8</t>
  </si>
  <si>
    <t>ذكر9</t>
  </si>
  <si>
    <t>ذكر10</t>
  </si>
  <si>
    <t>عمولة1</t>
  </si>
  <si>
    <t>عمولة2</t>
  </si>
  <si>
    <t>عمولة3</t>
  </si>
  <si>
    <t>عمولة4</t>
  </si>
  <si>
    <t>عمولة5</t>
  </si>
  <si>
    <t>عمولة6</t>
  </si>
  <si>
    <t>عمولة7</t>
  </si>
  <si>
    <t>عمولة8</t>
  </si>
  <si>
    <t>عمولة9</t>
  </si>
  <si>
    <t>عمولة10</t>
  </si>
  <si>
    <t>مندوب1</t>
  </si>
  <si>
    <t>مندوب2</t>
  </si>
  <si>
    <t>مندوب3</t>
  </si>
  <si>
    <t>مندوب4</t>
  </si>
  <si>
    <t>مندوب5</t>
  </si>
  <si>
    <t>مندوب6</t>
  </si>
  <si>
    <t>مندوب7</t>
  </si>
  <si>
    <t>مندوب8</t>
  </si>
  <si>
    <t>مندوب9</t>
  </si>
  <si>
    <t>مندوب10</t>
  </si>
  <si>
    <t>شركة1</t>
  </si>
  <si>
    <t>شركة2</t>
  </si>
  <si>
    <t>شركة3</t>
  </si>
  <si>
    <t>شركة4</t>
  </si>
  <si>
    <t>شركة5</t>
  </si>
  <si>
    <t>شركة6</t>
  </si>
  <si>
    <t>شركة7</t>
  </si>
  <si>
    <t>شركة8</t>
  </si>
  <si>
    <t>شركة9</t>
  </si>
  <si>
    <t>شركة10</t>
  </si>
</sst>
</file>

<file path=xl/styles.xml><?xml version="1.0" encoding="utf-8"?>
<styleSheet xmlns="http://schemas.openxmlformats.org/spreadsheetml/2006/main">
  <numFmts count="2">
    <numFmt numFmtId="164" formatCode="yyyy/mm/dd"/>
    <numFmt numFmtId="165" formatCode="00"/>
  </numFmts>
  <fonts count="20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3"/>
      <color theme="1"/>
      <name val="Arial"/>
      <family val="2"/>
      <scheme val="minor"/>
    </font>
    <font>
      <sz val="10"/>
      <name val="Arial"/>
      <family val="2"/>
    </font>
    <font>
      <b/>
      <sz val="16"/>
      <color theme="1"/>
      <name val="Times New Roman"/>
      <family val="1"/>
      <scheme val="major"/>
    </font>
    <font>
      <b/>
      <sz val="16"/>
      <color theme="1"/>
      <name val="Arial"/>
      <family val="2"/>
      <scheme val="minor"/>
    </font>
    <font>
      <b/>
      <sz val="36"/>
      <color theme="1"/>
      <name val="Arial"/>
      <family val="2"/>
      <scheme val="minor"/>
    </font>
    <font>
      <b/>
      <sz val="18"/>
      <color theme="1"/>
      <name val="Times New Roman"/>
      <family val="1"/>
      <scheme val="major"/>
    </font>
    <font>
      <b/>
      <sz val="12"/>
      <name val="Arial"/>
      <family val="2"/>
    </font>
    <font>
      <b/>
      <sz val="18"/>
      <color theme="0" tint="-0.14999847407452621"/>
      <name val="Times New Roman"/>
      <family val="1"/>
      <scheme val="major"/>
    </font>
    <font>
      <b/>
      <sz val="13"/>
      <color theme="0" tint="-0.14999847407452621"/>
      <name val="Arial"/>
      <family val="2"/>
      <scheme val="minor"/>
    </font>
    <font>
      <b/>
      <sz val="16"/>
      <color theme="0" tint="-0.14999847407452621"/>
      <name val="Arial"/>
      <family val="2"/>
      <scheme val="minor"/>
    </font>
    <font>
      <b/>
      <sz val="13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FFFF00"/>
        <bgColor theme="0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52">
    <xf numFmtId="0" fontId="0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3" fillId="0" borderId="0"/>
    <xf numFmtId="0" fontId="8" fillId="0" borderId="0"/>
    <xf numFmtId="9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2" fontId="9" fillId="2" borderId="0" xfId="0" applyNumberFormat="1" applyFont="1" applyFill="1" applyBorder="1" applyAlignment="1">
      <alignment horizontal="right" vertical="center"/>
    </xf>
    <xf numFmtId="2" fontId="9" fillId="2" borderId="1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Border="1" applyAlignment="1">
      <alignment horizontal="right" vertical="center"/>
    </xf>
    <xf numFmtId="1" fontId="11" fillId="2" borderId="0" xfId="0" applyNumberFormat="1" applyFont="1" applyFill="1" applyBorder="1" applyAlignment="1">
      <alignment horizontal="right" vertical="center"/>
    </xf>
    <xf numFmtId="2" fontId="12" fillId="2" borderId="6" xfId="0" applyNumberFormat="1" applyFont="1" applyFill="1" applyBorder="1" applyAlignment="1">
      <alignment horizontal="center" vertical="center"/>
    </xf>
    <xf numFmtId="2" fontId="12" fillId="2" borderId="7" xfId="0" applyNumberFormat="1" applyFont="1" applyFill="1" applyBorder="1" applyAlignment="1">
      <alignment horizontal="right" vertical="center"/>
    </xf>
    <xf numFmtId="2" fontId="12" fillId="2" borderId="5" xfId="0" applyNumberFormat="1" applyFont="1" applyFill="1" applyBorder="1" applyAlignment="1">
      <alignment horizontal="right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right" vertical="center"/>
    </xf>
    <xf numFmtId="2" fontId="12" fillId="2" borderId="10" xfId="0" applyNumberFormat="1" applyFont="1" applyFill="1" applyBorder="1" applyAlignment="1">
      <alignment horizontal="right" vertical="center"/>
    </xf>
    <xf numFmtId="2" fontId="14" fillId="2" borderId="9" xfId="0" applyNumberFormat="1" applyFont="1" applyFill="1" applyBorder="1" applyAlignment="1">
      <alignment horizontal="right" vertical="center"/>
    </xf>
    <xf numFmtId="2" fontId="14" fillId="2" borderId="8" xfId="0" applyNumberFormat="1" applyFont="1" applyFill="1" applyBorder="1" applyAlignment="1">
      <alignment horizontal="right" vertical="center"/>
    </xf>
    <xf numFmtId="2" fontId="14" fillId="2" borderId="14" xfId="0" applyNumberFormat="1" applyFont="1" applyFill="1" applyBorder="1" applyAlignment="1">
      <alignment horizontal="right" vertical="center"/>
    </xf>
    <xf numFmtId="2" fontId="15" fillId="0" borderId="0" xfId="0" applyNumberFormat="1" applyFont="1"/>
    <xf numFmtId="0" fontId="15" fillId="0" borderId="0" xfId="0" applyFont="1"/>
    <xf numFmtId="0" fontId="16" fillId="3" borderId="0" xfId="0" applyFont="1" applyFill="1"/>
    <xf numFmtId="2" fontId="17" fillId="4" borderId="0" xfId="0" applyNumberFormat="1" applyFont="1" applyFill="1" applyBorder="1" applyAlignment="1">
      <alignment horizontal="right" vertical="center"/>
    </xf>
    <xf numFmtId="2" fontId="18" fillId="4" borderId="0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right" vertical="center"/>
    </xf>
    <xf numFmtId="2" fontId="9" fillId="2" borderId="1" xfId="0" applyNumberFormat="1" applyFont="1" applyFill="1" applyBorder="1" applyAlignment="1">
      <alignment horizontal="right" vertical="center"/>
    </xf>
    <xf numFmtId="165" fontId="12" fillId="2" borderId="0" xfId="0" applyNumberFormat="1" applyFont="1" applyFill="1" applyBorder="1" applyAlignment="1">
      <alignment horizontal="right" vertical="center"/>
    </xf>
    <xf numFmtId="165" fontId="12" fillId="2" borderId="1" xfId="0" applyNumberFormat="1" applyFont="1" applyFill="1" applyBorder="1" applyAlignment="1">
      <alignment horizontal="right" vertical="center"/>
    </xf>
    <xf numFmtId="165" fontId="12" fillId="2" borderId="2" xfId="0" applyNumberFormat="1" applyFont="1" applyFill="1" applyBorder="1" applyAlignment="1">
      <alignment horizontal="center" vertical="center"/>
    </xf>
    <xf numFmtId="165" fontId="14" fillId="2" borderId="17" xfId="0" applyNumberFormat="1" applyFont="1" applyFill="1" applyBorder="1" applyAlignment="1">
      <alignment horizontal="right" vertical="center"/>
    </xf>
    <xf numFmtId="165" fontId="0" fillId="0" borderId="0" xfId="0" applyNumberFormat="1"/>
    <xf numFmtId="165" fontId="9" fillId="2" borderId="0" xfId="0" applyNumberFormat="1" applyFont="1" applyFill="1" applyBorder="1" applyAlignment="1">
      <alignment horizontal="right" vertical="center"/>
    </xf>
    <xf numFmtId="165" fontId="9" fillId="2" borderId="1" xfId="0" applyNumberFormat="1" applyFont="1" applyFill="1" applyBorder="1" applyAlignment="1">
      <alignment horizontal="right" vertical="center"/>
    </xf>
    <xf numFmtId="165" fontId="14" fillId="2" borderId="7" xfId="0" applyNumberFormat="1" applyFont="1" applyFill="1" applyBorder="1" applyAlignment="1">
      <alignment horizontal="right" vertical="center"/>
    </xf>
    <xf numFmtId="165" fontId="14" fillId="2" borderId="5" xfId="0" applyNumberFormat="1" applyFont="1" applyFill="1" applyBorder="1" applyAlignment="1">
      <alignment horizontal="right" vertical="center"/>
    </xf>
    <xf numFmtId="1" fontId="12" fillId="2" borderId="0" xfId="0" applyNumberFormat="1" applyFont="1" applyFill="1" applyBorder="1" applyAlignment="1">
      <alignment horizontal="right" vertical="center"/>
    </xf>
    <xf numFmtId="1" fontId="12" fillId="2" borderId="1" xfId="0" applyNumberFormat="1" applyFont="1" applyFill="1" applyBorder="1" applyAlignment="1">
      <alignment horizontal="right" vertical="center"/>
    </xf>
    <xf numFmtId="1" fontId="12" fillId="2" borderId="6" xfId="0" applyNumberFormat="1" applyFont="1" applyFill="1" applyBorder="1" applyAlignment="1">
      <alignment horizontal="center" vertical="center"/>
    </xf>
    <xf numFmtId="1" fontId="14" fillId="2" borderId="17" xfId="0" applyNumberFormat="1" applyFont="1" applyFill="1" applyBorder="1" applyAlignment="1">
      <alignment horizontal="right" vertical="center"/>
    </xf>
    <xf numFmtId="1" fontId="0" fillId="0" borderId="0" xfId="0" applyNumberFormat="1"/>
    <xf numFmtId="1" fontId="9" fillId="2" borderId="0" xfId="0" applyNumberFormat="1" applyFont="1" applyFill="1" applyBorder="1" applyAlignment="1">
      <alignment horizontal="right" vertical="center"/>
    </xf>
    <xf numFmtId="1" fontId="9" fillId="2" borderId="1" xfId="0" applyNumberFormat="1" applyFont="1" applyFill="1" applyBorder="1" applyAlignment="1">
      <alignment horizontal="right" vertical="center"/>
    </xf>
    <xf numFmtId="1" fontId="14" fillId="2" borderId="7" xfId="0" applyNumberFormat="1" applyFont="1" applyFill="1" applyBorder="1" applyAlignment="1">
      <alignment horizontal="right" vertical="center"/>
    </xf>
    <xf numFmtId="1" fontId="14" fillId="2" borderId="5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vertical="center"/>
    </xf>
    <xf numFmtId="2" fontId="19" fillId="5" borderId="0" xfId="0" applyNumberFormat="1" applyFont="1" applyFill="1" applyBorder="1" applyAlignment="1">
      <alignment horizontal="right" vertical="center"/>
    </xf>
    <xf numFmtId="2" fontId="12" fillId="2" borderId="3" xfId="0" applyNumberFormat="1" applyFont="1" applyFill="1" applyBorder="1" applyAlignment="1">
      <alignment horizontal="center" vertical="center"/>
    </xf>
    <xf numFmtId="2" fontId="12" fillId="2" borderId="4" xfId="0" applyNumberFormat="1" applyFont="1" applyFill="1" applyBorder="1" applyAlignment="1">
      <alignment horizontal="center" vertical="center"/>
    </xf>
    <xf numFmtId="2" fontId="12" fillId="2" borderId="15" xfId="0" applyNumberFormat="1" applyFont="1" applyFill="1" applyBorder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Border="1" applyAlignment="1">
      <alignment horizontal="right" vertical="center"/>
    </xf>
    <xf numFmtId="2" fontId="13" fillId="2" borderId="12" xfId="0" applyNumberFormat="1" applyFont="1" applyFill="1" applyBorder="1" applyAlignment="1">
      <alignment horizontal="center" vertical="center" textRotation="90"/>
    </xf>
    <xf numFmtId="2" fontId="13" fillId="2" borderId="13" xfId="0" applyNumberFormat="1" applyFont="1" applyFill="1" applyBorder="1" applyAlignment="1">
      <alignment horizontal="center" vertical="center" textRotation="90"/>
    </xf>
    <xf numFmtId="2" fontId="9" fillId="2" borderId="1" xfId="0" applyNumberFormat="1" applyFont="1" applyFill="1" applyBorder="1" applyAlignment="1">
      <alignment horizontal="right" vertical="center"/>
    </xf>
    <xf numFmtId="2" fontId="12" fillId="2" borderId="16" xfId="0" applyNumberFormat="1" applyFont="1" applyFill="1" applyBorder="1" applyAlignment="1">
      <alignment horizontal="center" vertical="center"/>
    </xf>
  </cellXfs>
  <cellStyles count="152">
    <cellStyle name="Comma 3" xfId="3"/>
    <cellStyle name="Normal" xfId="0" builtinId="0"/>
    <cellStyle name="Normal 10" xfId="21"/>
    <cellStyle name="Normal 11" xfId="22"/>
    <cellStyle name="Normal 12" xfId="36"/>
    <cellStyle name="Normal 13" xfId="35"/>
    <cellStyle name="Normal 13 2" xfId="107"/>
    <cellStyle name="Normal 14" xfId="50"/>
    <cellStyle name="Normal 14 2" xfId="120"/>
    <cellStyle name="Normal 15" xfId="61"/>
    <cellStyle name="Normal 15 2" xfId="130"/>
    <cellStyle name="Normal 16" xfId="84"/>
    <cellStyle name="Normal 17" xfId="83"/>
    <cellStyle name="Normal 2" xfId="34"/>
    <cellStyle name="Normal 2 10" xfId="5"/>
    <cellStyle name="Normal 2 10 10" xfId="38"/>
    <cellStyle name="Normal 2 10 10 2" xfId="108"/>
    <cellStyle name="Normal 2 10 11" xfId="62"/>
    <cellStyle name="Normal 2 10 11 2" xfId="131"/>
    <cellStyle name="Normal 2 10 12" xfId="86"/>
    <cellStyle name="Normal 2 10 2" xfId="6"/>
    <cellStyle name="Normal 2 10 2 10" xfId="87"/>
    <cellStyle name="Normal 2 10 2 2" xfId="16"/>
    <cellStyle name="Normal 2 10 2 2 2" xfId="46"/>
    <cellStyle name="Normal 2 10 2 2 2 2" xfId="116"/>
    <cellStyle name="Normal 2 10 2 2 3" xfId="70"/>
    <cellStyle name="Normal 2 10 2 2 3 2" xfId="139"/>
    <cellStyle name="Normal 2 10 2 2 4" xfId="94"/>
    <cellStyle name="Normal 2 10 2 3" xfId="13"/>
    <cellStyle name="Normal 2 10 2 3 2" xfId="43"/>
    <cellStyle name="Normal 2 10 2 3 2 2" xfId="113"/>
    <cellStyle name="Normal 2 10 2 3 3" xfId="67"/>
    <cellStyle name="Normal 2 10 2 3 3 2" xfId="136"/>
    <cellStyle name="Normal 2 10 2 3 4" xfId="91"/>
    <cellStyle name="Normal 2 10 2 4" xfId="17"/>
    <cellStyle name="Normal 2 10 2 4 2" xfId="47"/>
    <cellStyle name="Normal 2 10 2 4 2 2" xfId="117"/>
    <cellStyle name="Normal 2 10 2 4 3" xfId="71"/>
    <cellStyle name="Normal 2 10 2 4 3 2" xfId="140"/>
    <cellStyle name="Normal 2 10 2 4 4" xfId="95"/>
    <cellStyle name="Normal 2 10 2 5" xfId="25"/>
    <cellStyle name="Normal 2 10 2 5 2" xfId="53"/>
    <cellStyle name="Normal 2 10 2 5 2 2" xfId="123"/>
    <cellStyle name="Normal 2 10 2 5 3" xfId="76"/>
    <cellStyle name="Normal 2 10 2 5 3 2" xfId="145"/>
    <cellStyle name="Normal 2 10 2 5 4" xfId="100"/>
    <cellStyle name="Normal 2 10 2 6" xfId="27"/>
    <cellStyle name="Normal 2 10 2 6 2" xfId="55"/>
    <cellStyle name="Normal 2 10 2 6 2 2" xfId="125"/>
    <cellStyle name="Normal 2 10 2 6 3" xfId="78"/>
    <cellStyle name="Normal 2 10 2 6 3 2" xfId="147"/>
    <cellStyle name="Normal 2 10 2 6 4" xfId="102"/>
    <cellStyle name="Normal 2 10 2 7" xfId="29"/>
    <cellStyle name="Normal 2 10 2 7 2" xfId="57"/>
    <cellStyle name="Normal 2 10 2 7 2 2" xfId="127"/>
    <cellStyle name="Normal 2 10 2 7 3" xfId="80"/>
    <cellStyle name="Normal 2 10 2 7 3 2" xfId="149"/>
    <cellStyle name="Normal 2 10 2 7 4" xfId="104"/>
    <cellStyle name="Normal 2 10 2 8" xfId="39"/>
    <cellStyle name="Normal 2 10 2 8 2" xfId="109"/>
    <cellStyle name="Normal 2 10 2 9" xfId="63"/>
    <cellStyle name="Normal 2 10 2 9 2" xfId="132"/>
    <cellStyle name="Normal 2 10 3" xfId="8"/>
    <cellStyle name="Normal 2 10 3 10" xfId="88"/>
    <cellStyle name="Normal 2 10 3 2" xfId="18"/>
    <cellStyle name="Normal 2 10 3 2 2" xfId="48"/>
    <cellStyle name="Normal 2 10 3 2 2 2" xfId="118"/>
    <cellStyle name="Normal 2 10 3 2 3" xfId="72"/>
    <cellStyle name="Normal 2 10 3 2 3 2" xfId="141"/>
    <cellStyle name="Normal 2 10 3 2 4" xfId="96"/>
    <cellStyle name="Normal 2 10 3 3" xfId="23"/>
    <cellStyle name="Normal 2 10 3 3 2" xfId="51"/>
    <cellStyle name="Normal 2 10 3 3 2 2" xfId="121"/>
    <cellStyle name="Normal 2 10 3 3 3" xfId="74"/>
    <cellStyle name="Normal 2 10 3 3 3 2" xfId="143"/>
    <cellStyle name="Normal 2 10 3 3 4" xfId="98"/>
    <cellStyle name="Normal 2 10 3 4" xfId="26"/>
    <cellStyle name="Normal 2 10 3 4 2" xfId="54"/>
    <cellStyle name="Normal 2 10 3 4 2 2" xfId="124"/>
    <cellStyle name="Normal 2 10 3 4 3" xfId="77"/>
    <cellStyle name="Normal 2 10 3 4 3 2" xfId="146"/>
    <cellStyle name="Normal 2 10 3 4 4" xfId="101"/>
    <cellStyle name="Normal 2 10 3 5" xfId="28"/>
    <cellStyle name="Normal 2 10 3 5 2" xfId="56"/>
    <cellStyle name="Normal 2 10 3 5 2 2" xfId="126"/>
    <cellStyle name="Normal 2 10 3 5 3" xfId="79"/>
    <cellStyle name="Normal 2 10 3 5 3 2" xfId="148"/>
    <cellStyle name="Normal 2 10 3 5 4" xfId="103"/>
    <cellStyle name="Normal 2 10 3 6" xfId="30"/>
    <cellStyle name="Normal 2 10 3 6 2" xfId="58"/>
    <cellStyle name="Normal 2 10 3 6 2 2" xfId="128"/>
    <cellStyle name="Normal 2 10 3 6 3" xfId="81"/>
    <cellStyle name="Normal 2 10 3 6 3 2" xfId="150"/>
    <cellStyle name="Normal 2 10 3 6 4" xfId="105"/>
    <cellStyle name="Normal 2 10 3 7" xfId="31"/>
    <cellStyle name="Normal 2 10 3 7 2" xfId="59"/>
    <cellStyle name="Normal 2 10 3 7 2 2" xfId="129"/>
    <cellStyle name="Normal 2 10 3 7 3" xfId="82"/>
    <cellStyle name="Normal 2 10 3 7 3 2" xfId="151"/>
    <cellStyle name="Normal 2 10 3 7 4" xfId="106"/>
    <cellStyle name="Normal 2 10 3 8" xfId="40"/>
    <cellStyle name="Normal 2 10 3 8 2" xfId="110"/>
    <cellStyle name="Normal 2 10 3 9" xfId="64"/>
    <cellStyle name="Normal 2 10 3 9 2" xfId="133"/>
    <cellStyle name="Normal 2 10 4" xfId="15"/>
    <cellStyle name="Normal 2 10 4 2" xfId="45"/>
    <cellStyle name="Normal 2 10 4 2 2" xfId="115"/>
    <cellStyle name="Normal 2 10 4 3" xfId="69"/>
    <cellStyle name="Normal 2 10 4 3 2" xfId="138"/>
    <cellStyle name="Normal 2 10 4 4" xfId="93"/>
    <cellStyle name="Normal 2 10 5" xfId="12"/>
    <cellStyle name="Normal 2 10 5 2" xfId="42"/>
    <cellStyle name="Normal 2 10 5 2 2" xfId="112"/>
    <cellStyle name="Normal 2 10 5 3" xfId="66"/>
    <cellStyle name="Normal 2 10 5 3 2" xfId="135"/>
    <cellStyle name="Normal 2 10 5 4" xfId="90"/>
    <cellStyle name="Normal 2 10 6" xfId="14"/>
    <cellStyle name="Normal 2 10 6 2" xfId="44"/>
    <cellStyle name="Normal 2 10 6 2 2" xfId="114"/>
    <cellStyle name="Normal 2 10 6 3" xfId="68"/>
    <cellStyle name="Normal 2 10 6 3 2" xfId="137"/>
    <cellStyle name="Normal 2 10 6 4" xfId="92"/>
    <cellStyle name="Normal 2 10 7" xfId="19"/>
    <cellStyle name="Normal 2 10 7 2" xfId="49"/>
    <cellStyle name="Normal 2 10 7 2 2" xfId="119"/>
    <cellStyle name="Normal 2 10 7 3" xfId="73"/>
    <cellStyle name="Normal 2 10 7 3 2" xfId="142"/>
    <cellStyle name="Normal 2 10 7 4" xfId="97"/>
    <cellStyle name="Normal 2 10 8" xfId="24"/>
    <cellStyle name="Normal 2 10 8 2" xfId="52"/>
    <cellStyle name="Normal 2 10 8 2 2" xfId="122"/>
    <cellStyle name="Normal 2 10 8 3" xfId="75"/>
    <cellStyle name="Normal 2 10 8 3 2" xfId="144"/>
    <cellStyle name="Normal 2 10 8 4" xfId="99"/>
    <cellStyle name="Normal 2 10 9" xfId="11"/>
    <cellStyle name="Normal 2 10 9 2" xfId="41"/>
    <cellStyle name="Normal 2 10 9 2 2" xfId="111"/>
    <cellStyle name="Normal 2 10 9 3" xfId="65"/>
    <cellStyle name="Normal 2 10 9 3 2" xfId="134"/>
    <cellStyle name="Normal 2 10 9 4" xfId="89"/>
    <cellStyle name="Normal 3" xfId="2"/>
    <cellStyle name="Normal 4" xfId="4"/>
    <cellStyle name="Normal 5" xfId="33"/>
    <cellStyle name="Normal 6" xfId="1"/>
    <cellStyle name="Normal 7" xfId="7"/>
    <cellStyle name="Normal 7 2" xfId="10"/>
    <cellStyle name="Normal 8" xfId="9"/>
    <cellStyle name="Normal 9" xfId="20"/>
    <cellStyle name="Percent 2" xfId="32"/>
    <cellStyle name="Percent 3" xfId="37"/>
    <cellStyle name="Percent 4" xfId="60"/>
    <cellStyle name="Percent 5" xfId="85"/>
  </cellStyles>
  <dxfs count="0"/>
  <tableStyles count="0" defaultTableStyle="TableStyleMedium9" defaultPivotStyle="PivotStyleLight16"/>
  <colors>
    <mruColors>
      <color rgb="FF460000"/>
      <color rgb="FF4C0000"/>
      <color rgb="FF00153E"/>
      <color rgb="FF000C00"/>
      <color rgb="FF760000"/>
      <color rgb="FF000B22"/>
      <color rgb="FF002200"/>
      <color rgb="FF001236"/>
      <color rgb="FF000F2E"/>
      <color rgb="FF1F261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>
    <tabColor theme="3" tint="-0.249977111117893"/>
  </sheetPr>
  <dimension ref="A2:BG11"/>
  <sheetViews>
    <sheetView rightToLeft="1" workbookViewId="0">
      <selection activeCell="F26" sqref="F26"/>
    </sheetView>
  </sheetViews>
  <sheetFormatPr defaultRowHeight="15.75"/>
  <cols>
    <col min="1" max="3" width="9.140625" style="16"/>
    <col min="6" max="10" width="9.140625" style="16"/>
    <col min="11" max="12" width="9.28515625" style="15" bestFit="1" customWidth="1"/>
    <col min="13" max="13" width="9.140625" style="15"/>
    <col min="14" max="17" width="9.28515625" style="15" bestFit="1" customWidth="1"/>
    <col min="18" max="19" width="9.140625" style="15"/>
    <col min="20" max="34" width="9.28515625" style="15" bestFit="1" customWidth="1"/>
    <col min="35" max="35" width="9.5703125" style="15" bestFit="1" customWidth="1"/>
    <col min="36" max="42" width="9.28515625" style="15" bestFit="1" customWidth="1"/>
    <col min="43" max="44" width="9.140625" style="15"/>
    <col min="45" max="53" width="9.28515625" style="15" bestFit="1" customWidth="1"/>
    <col min="54" max="55" width="9.140625" style="15"/>
    <col min="56" max="58" width="9.28515625" style="15" bestFit="1" customWidth="1"/>
    <col min="59" max="59" width="9.5703125" style="15" bestFit="1" customWidth="1"/>
    <col min="60" max="16384" width="9.140625" style="16"/>
  </cols>
  <sheetData>
    <row r="2" spans="1:59">
      <c r="A2" s="16">
        <v>1001</v>
      </c>
      <c r="B2" s="16" t="s">
        <v>45</v>
      </c>
      <c r="C2" s="16" t="s">
        <v>3</v>
      </c>
      <c r="F2" s="16" t="s">
        <v>25</v>
      </c>
      <c r="H2" s="16" t="s">
        <v>13</v>
      </c>
      <c r="I2" s="16" t="s">
        <v>35</v>
      </c>
      <c r="J2" s="16" t="s">
        <v>55</v>
      </c>
      <c r="K2" s="15">
        <v>636.7299999999999</v>
      </c>
      <c r="L2" s="15">
        <v>2</v>
      </c>
      <c r="M2" s="15" t="s">
        <v>0</v>
      </c>
      <c r="N2" s="15">
        <v>315.86</v>
      </c>
      <c r="O2" s="15">
        <v>947.59</v>
      </c>
      <c r="P2" s="15">
        <v>159.18</v>
      </c>
      <c r="Q2" s="15">
        <v>159</v>
      </c>
      <c r="R2" s="15" t="s">
        <v>0</v>
      </c>
      <c r="S2" s="15" t="s">
        <v>0</v>
      </c>
      <c r="T2" s="15">
        <v>4</v>
      </c>
      <c r="U2" s="15">
        <v>6</v>
      </c>
      <c r="V2" s="15">
        <v>35.75</v>
      </c>
      <c r="W2" s="15">
        <v>38.630000000000003</v>
      </c>
      <c r="X2" s="15">
        <v>66.42</v>
      </c>
      <c r="Y2" s="15">
        <v>72.569999999999993</v>
      </c>
      <c r="Z2" s="15">
        <v>94.75</v>
      </c>
      <c r="AA2" s="15">
        <v>13.8</v>
      </c>
      <c r="AB2" s="15">
        <v>207</v>
      </c>
      <c r="AC2" s="15">
        <v>6.367</v>
      </c>
      <c r="AD2" s="15">
        <v>25.469000000000001</v>
      </c>
      <c r="AE2" s="15">
        <v>9.5500000000000007</v>
      </c>
      <c r="AF2" s="15">
        <v>95.509</v>
      </c>
      <c r="AG2" s="15">
        <v>10</v>
      </c>
      <c r="AH2" s="15">
        <v>30</v>
      </c>
      <c r="AI2" s="15">
        <f>SUM(K2:AH2)</f>
        <v>2936.1750000000006</v>
      </c>
      <c r="AJ2" s="15">
        <v>30</v>
      </c>
      <c r="AK2" s="15">
        <v>30</v>
      </c>
      <c r="AL2" s="15">
        <v>95.509</v>
      </c>
      <c r="AM2" s="15">
        <v>63.673000000000002</v>
      </c>
      <c r="AN2" s="15">
        <v>38.203000000000003</v>
      </c>
      <c r="AO2" s="15">
        <v>25.469000000000001</v>
      </c>
      <c r="AP2" s="15">
        <v>6.367</v>
      </c>
      <c r="AS2" s="15">
        <v>207</v>
      </c>
      <c r="AT2" s="15">
        <v>138</v>
      </c>
      <c r="AU2" s="15">
        <v>13.8</v>
      </c>
      <c r="AV2" s="15">
        <v>9.5500000000000007</v>
      </c>
      <c r="AW2" s="15">
        <v>3.1829999999999998</v>
      </c>
      <c r="AX2" s="15">
        <v>4.5</v>
      </c>
      <c r="AY2" s="15">
        <v>1</v>
      </c>
      <c r="AZ2" s="15">
        <v>44.570999999999998</v>
      </c>
      <c r="BA2" s="15">
        <v>1</v>
      </c>
      <c r="BB2" s="15" t="s">
        <v>0</v>
      </c>
      <c r="BC2" s="15" t="s">
        <v>0</v>
      </c>
      <c r="BD2" s="15">
        <v>120</v>
      </c>
      <c r="BE2" s="15">
        <v>8.9500000000000011</v>
      </c>
      <c r="BF2" s="15">
        <f>SUM(AJ2:BE2)</f>
        <v>840.77499999999998</v>
      </c>
      <c r="BG2" s="15">
        <f>AI2-BF2</f>
        <v>2095.4000000000005</v>
      </c>
    </row>
    <row r="3" spans="1:59">
      <c r="A3" s="16">
        <v>1002</v>
      </c>
      <c r="B3" s="16" t="s">
        <v>46</v>
      </c>
      <c r="C3" s="16" t="s">
        <v>4</v>
      </c>
      <c r="F3" s="16" t="s">
        <v>26</v>
      </c>
      <c r="H3" s="16" t="s">
        <v>14</v>
      </c>
      <c r="I3" s="16" t="s">
        <v>36</v>
      </c>
      <c r="J3" s="16" t="s">
        <v>56</v>
      </c>
      <c r="K3" s="15">
        <v>664.98</v>
      </c>
      <c r="L3" s="15" t="s">
        <v>0</v>
      </c>
      <c r="M3" s="15" t="s">
        <v>0</v>
      </c>
      <c r="N3" s="15">
        <v>329.99</v>
      </c>
      <c r="O3" s="15">
        <v>989.97</v>
      </c>
      <c r="P3" s="15">
        <v>166.24</v>
      </c>
      <c r="Q3" s="15">
        <v>166</v>
      </c>
      <c r="R3" s="15" t="s">
        <v>0</v>
      </c>
      <c r="S3" s="15" t="s">
        <v>0</v>
      </c>
      <c r="T3" s="15">
        <v>4</v>
      </c>
      <c r="U3" s="15">
        <v>2</v>
      </c>
      <c r="V3" s="15">
        <v>37.26</v>
      </c>
      <c r="W3" s="15">
        <v>40.19</v>
      </c>
      <c r="X3" s="15">
        <v>68.95</v>
      </c>
      <c r="Y3" s="15">
        <v>75.849999999999994</v>
      </c>
      <c r="Z3" s="15">
        <v>98.99</v>
      </c>
      <c r="AA3" s="15">
        <v>13.8</v>
      </c>
      <c r="AB3" s="15">
        <v>207</v>
      </c>
      <c r="AC3" s="15">
        <v>6.649</v>
      </c>
      <c r="AD3" s="15">
        <v>26.599</v>
      </c>
      <c r="AE3" s="15">
        <v>9.9740000000000002</v>
      </c>
      <c r="AF3" s="15">
        <v>99.747</v>
      </c>
      <c r="AG3" s="15">
        <v>10</v>
      </c>
      <c r="AH3" s="15" t="s">
        <v>0</v>
      </c>
      <c r="AI3" s="15">
        <f t="shared" ref="AI3:AI11" si="0">SUM(K3:AH3)</f>
        <v>3018.1890000000003</v>
      </c>
      <c r="AJ3" s="15" t="s">
        <v>0</v>
      </c>
      <c r="AK3" s="15" t="s">
        <v>0</v>
      </c>
      <c r="AL3" s="15">
        <v>99.747</v>
      </c>
      <c r="AM3" s="15">
        <v>66.498000000000005</v>
      </c>
      <c r="AN3" s="15">
        <v>39.898000000000003</v>
      </c>
      <c r="AO3" s="15">
        <v>26.599</v>
      </c>
      <c r="AP3" s="15">
        <v>6.649</v>
      </c>
      <c r="AS3" s="15">
        <v>207</v>
      </c>
      <c r="AT3" s="15">
        <v>138</v>
      </c>
      <c r="AU3" s="15">
        <v>13.8</v>
      </c>
      <c r="AV3" s="15">
        <v>9.9740000000000002</v>
      </c>
      <c r="AW3" s="15">
        <v>3.3239999999999998</v>
      </c>
      <c r="AX3" s="15">
        <v>4.5</v>
      </c>
      <c r="AY3" s="15">
        <v>1</v>
      </c>
      <c r="AZ3" s="15">
        <v>46.548000000000002</v>
      </c>
      <c r="BA3" s="15">
        <v>1</v>
      </c>
      <c r="BB3" s="15" t="s">
        <v>0</v>
      </c>
      <c r="BC3" s="15" t="s">
        <v>0</v>
      </c>
      <c r="BD3" s="15">
        <v>120</v>
      </c>
      <c r="BE3" s="15">
        <v>9.3000000000000007</v>
      </c>
      <c r="BF3" s="15">
        <f t="shared" ref="BF3:BF11" si="1">SUM(AJ3:BE3)</f>
        <v>793.83699999999988</v>
      </c>
      <c r="BG3" s="15">
        <f t="shared" ref="BG3:BG11" si="2">AI3-BF3</f>
        <v>2224.3520000000003</v>
      </c>
    </row>
    <row r="4" spans="1:59">
      <c r="A4" s="16">
        <v>1003</v>
      </c>
      <c r="B4" s="16" t="s">
        <v>47</v>
      </c>
      <c r="C4" s="16" t="s">
        <v>5</v>
      </c>
      <c r="F4" s="16" t="s">
        <v>27</v>
      </c>
      <c r="H4" s="16" t="s">
        <v>15</v>
      </c>
      <c r="I4" s="16" t="s">
        <v>37</v>
      </c>
      <c r="J4" s="16" t="s">
        <v>57</v>
      </c>
      <c r="K4" s="15">
        <v>659.98</v>
      </c>
      <c r="L4" s="15" t="s">
        <v>0</v>
      </c>
      <c r="M4" s="15" t="s">
        <v>0</v>
      </c>
      <c r="N4" s="15">
        <v>327.49</v>
      </c>
      <c r="O4" s="15">
        <v>982.47</v>
      </c>
      <c r="P4" s="15">
        <v>164.99</v>
      </c>
      <c r="Q4" s="15">
        <v>164</v>
      </c>
      <c r="R4" s="15" t="s">
        <v>0</v>
      </c>
      <c r="S4" s="15" t="s">
        <v>0</v>
      </c>
      <c r="T4" s="15">
        <v>4</v>
      </c>
      <c r="U4" s="15">
        <v>2</v>
      </c>
      <c r="V4" s="15">
        <v>37.26</v>
      </c>
      <c r="W4" s="15">
        <v>40.19</v>
      </c>
      <c r="X4" s="15">
        <v>68.95</v>
      </c>
      <c r="Y4" s="15">
        <v>75.099999999999994</v>
      </c>
      <c r="Z4" s="15">
        <v>98.24</v>
      </c>
      <c r="AA4" s="15">
        <v>13.8</v>
      </c>
      <c r="AB4" s="15">
        <v>207</v>
      </c>
      <c r="AC4" s="15">
        <v>6.5990000000000002</v>
      </c>
      <c r="AD4" s="15">
        <v>26.399000000000001</v>
      </c>
      <c r="AE4" s="15">
        <v>9.8989999999999991</v>
      </c>
      <c r="AF4" s="15">
        <v>98.997</v>
      </c>
      <c r="AG4" s="15">
        <v>10</v>
      </c>
      <c r="AH4" s="15" t="s">
        <v>0</v>
      </c>
      <c r="AI4" s="15">
        <f t="shared" si="0"/>
        <v>2997.364</v>
      </c>
      <c r="AJ4" s="15" t="s">
        <v>0</v>
      </c>
      <c r="AK4" s="15" t="s">
        <v>0</v>
      </c>
      <c r="AL4" s="15">
        <v>98.997</v>
      </c>
      <c r="AM4" s="15">
        <v>65.998000000000005</v>
      </c>
      <c r="AN4" s="15">
        <v>39.597999999999999</v>
      </c>
      <c r="AO4" s="15">
        <v>26.399000000000001</v>
      </c>
      <c r="AP4" s="15">
        <v>6.5990000000000002</v>
      </c>
      <c r="AS4" s="15">
        <v>207</v>
      </c>
      <c r="AT4" s="15">
        <v>138</v>
      </c>
      <c r="AU4" s="15">
        <v>13.8</v>
      </c>
      <c r="AV4" s="15">
        <v>9.8989999999999991</v>
      </c>
      <c r="AW4" s="15">
        <v>3.2989999999999999</v>
      </c>
      <c r="AX4" s="15">
        <v>4.5</v>
      </c>
      <c r="AY4" s="15">
        <v>1</v>
      </c>
      <c r="AZ4" s="15">
        <v>46.198</v>
      </c>
      <c r="BA4" s="15">
        <v>1</v>
      </c>
      <c r="BB4" s="15" t="s">
        <v>0</v>
      </c>
      <c r="BC4" s="15" t="s">
        <v>0</v>
      </c>
      <c r="BD4" s="15">
        <v>120</v>
      </c>
      <c r="BE4" s="15">
        <v>9.25</v>
      </c>
      <c r="BF4" s="15">
        <f t="shared" si="1"/>
        <v>791.53699999999992</v>
      </c>
      <c r="BG4" s="15">
        <f t="shared" si="2"/>
        <v>2205.8270000000002</v>
      </c>
    </row>
    <row r="5" spans="1:59">
      <c r="A5" s="16">
        <v>1004</v>
      </c>
      <c r="B5" s="16" t="s">
        <v>48</v>
      </c>
      <c r="C5" s="16" t="s">
        <v>6</v>
      </c>
      <c r="F5" s="16" t="s">
        <v>28</v>
      </c>
      <c r="H5" s="16" t="s">
        <v>16</v>
      </c>
      <c r="I5" s="16" t="s">
        <v>38</v>
      </c>
      <c r="J5" s="16" t="s">
        <v>58</v>
      </c>
      <c r="K5" s="15">
        <v>579.93999999999994</v>
      </c>
      <c r="L5" s="15" t="s">
        <v>0</v>
      </c>
      <c r="M5" s="15" t="s">
        <v>0</v>
      </c>
      <c r="N5" s="15">
        <v>287.47000000000003</v>
      </c>
      <c r="O5" s="15">
        <v>862.41</v>
      </c>
      <c r="P5" s="15">
        <v>144.97999999999999</v>
      </c>
      <c r="Q5" s="15">
        <v>144</v>
      </c>
      <c r="R5" s="15" t="s">
        <v>0</v>
      </c>
      <c r="S5" s="15" t="s">
        <v>0</v>
      </c>
      <c r="T5" s="15">
        <v>4</v>
      </c>
      <c r="U5" s="15">
        <v>6</v>
      </c>
      <c r="V5" s="15">
        <v>31.92</v>
      </c>
      <c r="W5" s="15">
        <v>34.47</v>
      </c>
      <c r="X5" s="15">
        <v>59.27</v>
      </c>
      <c r="Y5" s="15">
        <v>65.418000000000006</v>
      </c>
      <c r="Z5" s="15">
        <v>86.24</v>
      </c>
      <c r="AA5" s="15">
        <v>13.8</v>
      </c>
      <c r="AB5" s="15">
        <v>207</v>
      </c>
      <c r="AC5" s="15">
        <v>5.7990000000000004</v>
      </c>
      <c r="AD5" s="15">
        <v>23.196999999999999</v>
      </c>
      <c r="AE5" s="15">
        <v>8.6989999999999998</v>
      </c>
      <c r="AF5" s="15">
        <v>86.991</v>
      </c>
      <c r="AG5" s="15">
        <v>10</v>
      </c>
      <c r="AH5" s="15" t="s">
        <v>0</v>
      </c>
      <c r="AI5" s="15">
        <f t="shared" si="0"/>
        <v>2661.6039999999998</v>
      </c>
      <c r="AJ5" s="15" t="s">
        <v>0</v>
      </c>
      <c r="AK5" s="15" t="s">
        <v>0</v>
      </c>
      <c r="AL5" s="15">
        <v>86.991</v>
      </c>
      <c r="AM5" s="15">
        <v>57.994</v>
      </c>
      <c r="AN5" s="15">
        <v>34.795999999999999</v>
      </c>
      <c r="AO5" s="15">
        <v>23.196999999999999</v>
      </c>
      <c r="AP5" s="15">
        <v>5.7990000000000004</v>
      </c>
      <c r="AS5" s="15">
        <v>207</v>
      </c>
      <c r="AT5" s="15">
        <v>138</v>
      </c>
      <c r="AU5" s="15">
        <v>13.8</v>
      </c>
      <c r="AV5" s="15">
        <v>8.6989999999999998</v>
      </c>
      <c r="AW5" s="15">
        <v>2.899</v>
      </c>
      <c r="AX5" s="15">
        <v>4.5</v>
      </c>
      <c r="AY5" s="15">
        <v>1</v>
      </c>
      <c r="AZ5" s="15">
        <v>40.594999999999999</v>
      </c>
      <c r="BA5" s="15">
        <v>1</v>
      </c>
      <c r="BB5" s="15" t="s">
        <v>0</v>
      </c>
      <c r="BC5" s="15" t="s">
        <v>0</v>
      </c>
      <c r="BD5" s="15">
        <v>120</v>
      </c>
      <c r="BE5" s="15">
        <v>8.15</v>
      </c>
      <c r="BF5" s="15">
        <f t="shared" si="1"/>
        <v>754.42</v>
      </c>
      <c r="BG5" s="15">
        <f t="shared" si="2"/>
        <v>1907.1839999999997</v>
      </c>
    </row>
    <row r="6" spans="1:59">
      <c r="A6" s="16">
        <v>1005</v>
      </c>
      <c r="B6" s="16" t="s">
        <v>49</v>
      </c>
      <c r="C6" s="16" t="s">
        <v>7</v>
      </c>
      <c r="F6" s="16" t="s">
        <v>29</v>
      </c>
      <c r="H6" s="16" t="s">
        <v>17</v>
      </c>
      <c r="I6" s="16" t="s">
        <v>39</v>
      </c>
      <c r="J6" s="16" t="s">
        <v>59</v>
      </c>
      <c r="K6" s="15">
        <v>563.87</v>
      </c>
      <c r="L6" s="15" t="s">
        <v>0</v>
      </c>
      <c r="M6" s="15" t="s">
        <v>0</v>
      </c>
      <c r="N6" s="15">
        <v>279.43</v>
      </c>
      <c r="O6" s="15">
        <v>838.3</v>
      </c>
      <c r="P6" s="15">
        <v>140.96</v>
      </c>
      <c r="Q6" s="15">
        <v>140</v>
      </c>
      <c r="R6" s="15" t="s">
        <v>0</v>
      </c>
      <c r="S6" s="15" t="s">
        <v>0</v>
      </c>
      <c r="T6" s="15">
        <v>4</v>
      </c>
      <c r="U6" s="15">
        <v>6</v>
      </c>
      <c r="V6" s="15">
        <v>30.86</v>
      </c>
      <c r="W6" s="15">
        <v>33.380000000000003</v>
      </c>
      <c r="X6" s="15">
        <v>57.41</v>
      </c>
      <c r="Y6" s="15">
        <v>63.564</v>
      </c>
      <c r="Z6" s="15">
        <v>83.83</v>
      </c>
      <c r="AA6" s="15">
        <v>13.8</v>
      </c>
      <c r="AB6" s="15">
        <v>207</v>
      </c>
      <c r="AC6" s="15">
        <v>5.6379999999999999</v>
      </c>
      <c r="AD6" s="15">
        <v>22.553999999999998</v>
      </c>
      <c r="AE6" s="15">
        <v>8.4580000000000002</v>
      </c>
      <c r="AF6" s="15">
        <v>84.58</v>
      </c>
      <c r="AG6" s="15">
        <v>10</v>
      </c>
      <c r="AH6" s="15" t="s">
        <v>0</v>
      </c>
      <c r="AI6" s="15">
        <f t="shared" si="0"/>
        <v>2593.634</v>
      </c>
      <c r="AJ6" s="15" t="s">
        <v>0</v>
      </c>
      <c r="AK6" s="15" t="s">
        <v>0</v>
      </c>
      <c r="AL6" s="15">
        <v>84.58</v>
      </c>
      <c r="AM6" s="15">
        <v>56.387</v>
      </c>
      <c r="AN6" s="15">
        <v>33.832000000000001</v>
      </c>
      <c r="AO6" s="15">
        <v>22.553999999999998</v>
      </c>
      <c r="AP6" s="15">
        <v>5.6379999999999999</v>
      </c>
      <c r="AS6" s="15">
        <v>207</v>
      </c>
      <c r="AT6" s="15">
        <v>138</v>
      </c>
      <c r="AU6" s="15">
        <v>13.8</v>
      </c>
      <c r="AV6" s="15">
        <v>8.4580000000000002</v>
      </c>
      <c r="AW6" s="15">
        <v>2.819</v>
      </c>
      <c r="AX6" s="15">
        <v>4.5</v>
      </c>
      <c r="AY6" s="15">
        <v>1</v>
      </c>
      <c r="AZ6" s="15">
        <v>39.47</v>
      </c>
      <c r="BA6" s="15">
        <v>1</v>
      </c>
      <c r="BB6" s="15" t="s">
        <v>0</v>
      </c>
      <c r="BC6" s="15" t="s">
        <v>0</v>
      </c>
      <c r="BD6" s="15">
        <v>120</v>
      </c>
      <c r="BE6" s="15">
        <v>7.9</v>
      </c>
      <c r="BF6" s="15">
        <f t="shared" si="1"/>
        <v>746.93799999999987</v>
      </c>
      <c r="BG6" s="15">
        <f t="shared" si="2"/>
        <v>1846.6960000000001</v>
      </c>
    </row>
    <row r="7" spans="1:59">
      <c r="A7" s="16">
        <v>1006</v>
      </c>
      <c r="B7" s="16" t="s">
        <v>50</v>
      </c>
      <c r="C7" s="16" t="s">
        <v>8</v>
      </c>
      <c r="F7" s="16" t="s">
        <v>30</v>
      </c>
      <c r="H7" s="16" t="s">
        <v>18</v>
      </c>
      <c r="I7" s="16" t="s">
        <v>40</v>
      </c>
      <c r="J7" s="16" t="s">
        <v>60</v>
      </c>
      <c r="K7" s="15">
        <v>562.24</v>
      </c>
      <c r="L7" s="15" t="s">
        <v>0</v>
      </c>
      <c r="M7" s="15" t="s">
        <v>0</v>
      </c>
      <c r="N7" s="15">
        <v>278.62</v>
      </c>
      <c r="O7" s="15">
        <v>835.86</v>
      </c>
      <c r="P7" s="15">
        <v>140.56</v>
      </c>
      <c r="Q7" s="15">
        <v>140</v>
      </c>
      <c r="R7" s="15" t="s">
        <v>0</v>
      </c>
      <c r="S7" s="15" t="s">
        <v>0</v>
      </c>
      <c r="T7" s="15">
        <v>4</v>
      </c>
      <c r="U7" s="15">
        <v>6</v>
      </c>
      <c r="V7" s="15">
        <v>30.89</v>
      </c>
      <c r="W7" s="15">
        <v>33.409999999999997</v>
      </c>
      <c r="X7" s="15">
        <v>57.47</v>
      </c>
      <c r="Y7" s="15">
        <v>63.624000000000002</v>
      </c>
      <c r="Z7" s="15">
        <v>83.58</v>
      </c>
      <c r="AA7" s="15">
        <v>13.8</v>
      </c>
      <c r="AB7" s="15">
        <v>207</v>
      </c>
      <c r="AC7" s="15">
        <v>5.6219999999999999</v>
      </c>
      <c r="AD7" s="15">
        <v>22.489000000000001</v>
      </c>
      <c r="AE7" s="15">
        <v>8.4329999999999998</v>
      </c>
      <c r="AF7" s="15">
        <v>84.335999999999999</v>
      </c>
      <c r="AG7" s="15">
        <v>10</v>
      </c>
      <c r="AH7" s="15" t="s">
        <v>0</v>
      </c>
      <c r="AI7" s="15">
        <f t="shared" si="0"/>
        <v>2587.9339999999997</v>
      </c>
      <c r="AJ7" s="15" t="s">
        <v>0</v>
      </c>
      <c r="AK7" s="15" t="s">
        <v>0</v>
      </c>
      <c r="AL7" s="15">
        <v>84.335999999999999</v>
      </c>
      <c r="AM7" s="15">
        <v>56.223999999999997</v>
      </c>
      <c r="AN7" s="15">
        <v>33.734000000000002</v>
      </c>
      <c r="AO7" s="15">
        <v>22.489000000000001</v>
      </c>
      <c r="AP7" s="15">
        <v>5.6219999999999999</v>
      </c>
      <c r="AS7" s="15">
        <v>207</v>
      </c>
      <c r="AT7" s="15">
        <v>138</v>
      </c>
      <c r="AU7" s="15">
        <v>13.8</v>
      </c>
      <c r="AV7" s="15">
        <v>8.4329999999999998</v>
      </c>
      <c r="AW7" s="15">
        <v>2.8109999999999999</v>
      </c>
      <c r="AX7" s="15">
        <v>4.5</v>
      </c>
      <c r="AY7" s="15">
        <v>1</v>
      </c>
      <c r="AZ7" s="15">
        <v>39.356000000000002</v>
      </c>
      <c r="BA7" s="15">
        <v>1</v>
      </c>
      <c r="BB7" s="15" t="s">
        <v>0</v>
      </c>
      <c r="BC7" s="15" t="s">
        <v>0</v>
      </c>
      <c r="BD7" s="15">
        <v>120</v>
      </c>
      <c r="BE7" s="15">
        <v>7.9</v>
      </c>
      <c r="BF7" s="15">
        <f t="shared" si="1"/>
        <v>746.20499999999993</v>
      </c>
      <c r="BG7" s="15">
        <f t="shared" si="2"/>
        <v>1841.7289999999998</v>
      </c>
    </row>
    <row r="8" spans="1:59">
      <c r="A8" s="16">
        <v>1007</v>
      </c>
      <c r="B8" s="16" t="s">
        <v>51</v>
      </c>
      <c r="C8" s="16" t="s">
        <v>9</v>
      </c>
      <c r="F8" s="16" t="s">
        <v>31</v>
      </c>
      <c r="H8" s="16" t="s">
        <v>19</v>
      </c>
      <c r="I8" s="16" t="s">
        <v>41</v>
      </c>
      <c r="J8" s="16" t="s">
        <v>61</v>
      </c>
      <c r="K8" s="15">
        <v>550.48</v>
      </c>
      <c r="L8" s="15" t="s">
        <v>0</v>
      </c>
      <c r="M8" s="15" t="s">
        <v>0</v>
      </c>
      <c r="N8" s="15">
        <v>272.74</v>
      </c>
      <c r="O8" s="15">
        <v>818.22</v>
      </c>
      <c r="P8" s="15">
        <v>137.62</v>
      </c>
      <c r="Q8" s="15">
        <v>137</v>
      </c>
      <c r="R8" s="15" t="s">
        <v>0</v>
      </c>
      <c r="S8" s="15" t="s">
        <v>0</v>
      </c>
      <c r="T8" s="15">
        <v>4</v>
      </c>
      <c r="U8" s="15" t="s">
        <v>0</v>
      </c>
      <c r="V8" s="15">
        <v>30.01</v>
      </c>
      <c r="W8" s="15">
        <v>32.47</v>
      </c>
      <c r="X8" s="15">
        <v>55.95</v>
      </c>
      <c r="Y8" s="15">
        <v>62.1</v>
      </c>
      <c r="Z8" s="15">
        <v>81.819999999999993</v>
      </c>
      <c r="AA8" s="15">
        <v>13.8</v>
      </c>
      <c r="AB8" s="15">
        <v>207</v>
      </c>
      <c r="AC8" s="15">
        <v>5.5039999999999996</v>
      </c>
      <c r="AD8" s="15">
        <v>22.018999999999998</v>
      </c>
      <c r="AE8" s="15">
        <v>8.2569999999999997</v>
      </c>
      <c r="AF8" s="15">
        <v>82.572000000000003</v>
      </c>
      <c r="AG8" s="15">
        <v>10</v>
      </c>
      <c r="AH8" s="15" t="s">
        <v>0</v>
      </c>
      <c r="AI8" s="15">
        <f t="shared" si="0"/>
        <v>2531.5620000000004</v>
      </c>
      <c r="AJ8" s="15" t="s">
        <v>0</v>
      </c>
      <c r="AK8" s="15" t="s">
        <v>0</v>
      </c>
      <c r="AL8" s="15">
        <v>82.572000000000003</v>
      </c>
      <c r="AM8" s="15">
        <v>55.048000000000002</v>
      </c>
      <c r="AN8" s="15">
        <v>33.027999999999999</v>
      </c>
      <c r="AO8" s="15">
        <v>22.018999999999998</v>
      </c>
      <c r="AP8" s="15">
        <v>5.5039999999999996</v>
      </c>
      <c r="AS8" s="15">
        <v>207</v>
      </c>
      <c r="AT8" s="15">
        <v>138</v>
      </c>
      <c r="AU8" s="15">
        <v>13.8</v>
      </c>
      <c r="AV8" s="15">
        <v>8.2569999999999997</v>
      </c>
      <c r="AW8" s="15">
        <v>2.7519999999999998</v>
      </c>
      <c r="AX8" s="15">
        <v>4.5</v>
      </c>
      <c r="AY8" s="15">
        <v>1</v>
      </c>
      <c r="AZ8" s="15">
        <v>38.533000000000001</v>
      </c>
      <c r="BA8" s="15">
        <v>1</v>
      </c>
      <c r="BB8" s="15" t="s">
        <v>0</v>
      </c>
      <c r="BC8" s="15" t="s">
        <v>0</v>
      </c>
      <c r="BD8" s="15">
        <v>120</v>
      </c>
      <c r="BE8" s="15">
        <v>7.7</v>
      </c>
      <c r="BF8" s="15">
        <f t="shared" si="1"/>
        <v>740.71299999999997</v>
      </c>
      <c r="BG8" s="15">
        <f t="shared" si="2"/>
        <v>1790.8490000000004</v>
      </c>
    </row>
    <row r="9" spans="1:59">
      <c r="A9" s="16">
        <v>1008</v>
      </c>
      <c r="B9" s="16" t="s">
        <v>52</v>
      </c>
      <c r="C9" s="16" t="s">
        <v>10</v>
      </c>
      <c r="F9" s="16" t="s">
        <v>32</v>
      </c>
      <c r="H9" s="16" t="s">
        <v>20</v>
      </c>
      <c r="I9" s="16" t="s">
        <v>42</v>
      </c>
      <c r="J9" s="16" t="s">
        <v>62</v>
      </c>
      <c r="K9" s="15">
        <v>548.03</v>
      </c>
      <c r="L9" s="15" t="s">
        <v>0</v>
      </c>
      <c r="M9" s="15" t="s">
        <v>0</v>
      </c>
      <c r="N9" s="15">
        <v>271.51</v>
      </c>
      <c r="O9" s="15">
        <v>814.54</v>
      </c>
      <c r="P9" s="15">
        <v>137</v>
      </c>
      <c r="Q9" s="15">
        <v>137</v>
      </c>
      <c r="R9" s="15" t="s">
        <v>0</v>
      </c>
      <c r="S9" s="15" t="s">
        <v>0</v>
      </c>
      <c r="T9" s="15">
        <v>4</v>
      </c>
      <c r="U9" s="15">
        <v>6</v>
      </c>
      <c r="V9" s="15">
        <v>29.83</v>
      </c>
      <c r="W9" s="15">
        <v>32.32</v>
      </c>
      <c r="X9" s="15">
        <v>55.7</v>
      </c>
      <c r="Y9" s="15">
        <v>61.847999999999999</v>
      </c>
      <c r="Z9" s="15">
        <v>81.45</v>
      </c>
      <c r="AA9" s="15">
        <v>13.8</v>
      </c>
      <c r="AB9" s="15">
        <v>207</v>
      </c>
      <c r="AC9" s="15">
        <v>5.48</v>
      </c>
      <c r="AD9" s="15">
        <v>21.920999999999999</v>
      </c>
      <c r="AE9" s="15">
        <v>8.2200000000000006</v>
      </c>
      <c r="AF9" s="15">
        <v>82.203999999999994</v>
      </c>
      <c r="AG9" s="15">
        <v>10</v>
      </c>
      <c r="AH9" s="15" t="s">
        <v>0</v>
      </c>
      <c r="AI9" s="15">
        <f t="shared" si="0"/>
        <v>2527.8529999999996</v>
      </c>
      <c r="AJ9" s="15" t="s">
        <v>0</v>
      </c>
      <c r="AK9" s="15" t="s">
        <v>0</v>
      </c>
      <c r="AL9" s="15">
        <v>82.203999999999994</v>
      </c>
      <c r="AM9" s="15">
        <v>54.802999999999997</v>
      </c>
      <c r="AN9" s="15">
        <v>32.881</v>
      </c>
      <c r="AO9" s="15">
        <v>21.920999999999999</v>
      </c>
      <c r="AP9" s="15">
        <v>5.48</v>
      </c>
      <c r="AS9" s="15">
        <v>207</v>
      </c>
      <c r="AT9" s="15">
        <v>138</v>
      </c>
      <c r="AU9" s="15">
        <v>13.8</v>
      </c>
      <c r="AV9" s="15">
        <v>8.2200000000000006</v>
      </c>
      <c r="AW9" s="15">
        <v>2.74</v>
      </c>
      <c r="AX9" s="15" t="s">
        <v>0</v>
      </c>
      <c r="AY9" s="15" t="s">
        <v>0</v>
      </c>
      <c r="AZ9" s="15" t="s">
        <v>0</v>
      </c>
      <c r="BA9" s="15" t="s">
        <v>0</v>
      </c>
      <c r="BB9" s="15" t="s">
        <v>0</v>
      </c>
      <c r="BC9" s="15" t="s">
        <v>0</v>
      </c>
      <c r="BD9" s="15">
        <v>120</v>
      </c>
      <c r="BE9" s="15">
        <v>7.7</v>
      </c>
      <c r="BF9" s="15">
        <f t="shared" si="1"/>
        <v>694.74900000000002</v>
      </c>
      <c r="BG9" s="15">
        <f t="shared" si="2"/>
        <v>1833.1039999999996</v>
      </c>
    </row>
    <row r="10" spans="1:59">
      <c r="A10" s="16">
        <v>1009</v>
      </c>
      <c r="B10" s="16" t="s">
        <v>53</v>
      </c>
      <c r="C10" s="16" t="s">
        <v>11</v>
      </c>
      <c r="F10" s="16" t="s">
        <v>33</v>
      </c>
      <c r="H10" s="16" t="s">
        <v>21</v>
      </c>
      <c r="I10" s="16" t="s">
        <v>43</v>
      </c>
      <c r="J10" s="16" t="s">
        <v>63</v>
      </c>
      <c r="K10" s="15">
        <v>538.91</v>
      </c>
      <c r="L10" s="15" t="s">
        <v>0</v>
      </c>
      <c r="M10" s="15" t="s">
        <v>0</v>
      </c>
      <c r="N10" s="15">
        <v>266.95</v>
      </c>
      <c r="O10" s="15">
        <v>800.86</v>
      </c>
      <c r="P10" s="15">
        <v>134.72</v>
      </c>
      <c r="Q10" s="15">
        <v>134</v>
      </c>
      <c r="R10" s="15" t="s">
        <v>0</v>
      </c>
      <c r="S10" s="15" t="s">
        <v>0</v>
      </c>
      <c r="T10" s="15">
        <v>4</v>
      </c>
      <c r="U10" s="15">
        <v>6</v>
      </c>
      <c r="V10" s="15">
        <v>29.31</v>
      </c>
      <c r="W10" s="15">
        <v>31.71</v>
      </c>
      <c r="X10" s="15">
        <v>54.65</v>
      </c>
      <c r="Y10" s="15">
        <v>60.798000000000002</v>
      </c>
      <c r="Z10" s="15">
        <v>80.08</v>
      </c>
      <c r="AA10" s="15">
        <v>13.8</v>
      </c>
      <c r="AB10" s="15">
        <v>207</v>
      </c>
      <c r="AC10" s="15">
        <v>5.3890000000000002</v>
      </c>
      <c r="AD10" s="15">
        <v>21.556000000000001</v>
      </c>
      <c r="AE10" s="15">
        <v>8.0830000000000002</v>
      </c>
      <c r="AF10" s="15">
        <v>80.835999999999999</v>
      </c>
      <c r="AG10" s="15">
        <v>10</v>
      </c>
      <c r="AH10" s="15">
        <v>30</v>
      </c>
      <c r="AI10" s="15">
        <f t="shared" si="0"/>
        <v>2518.652</v>
      </c>
      <c r="AJ10" s="15">
        <v>30</v>
      </c>
      <c r="AK10" s="15">
        <v>30</v>
      </c>
      <c r="AL10" s="15">
        <v>80.835999999999999</v>
      </c>
      <c r="AM10" s="15">
        <v>53.890999999999998</v>
      </c>
      <c r="AN10" s="15">
        <v>32.334000000000003</v>
      </c>
      <c r="AO10" s="15">
        <v>21.556000000000001</v>
      </c>
      <c r="AP10" s="15">
        <v>5.3890000000000002</v>
      </c>
      <c r="AS10" s="15">
        <v>207</v>
      </c>
      <c r="AT10" s="15">
        <v>138</v>
      </c>
      <c r="AU10" s="15">
        <v>13.8</v>
      </c>
      <c r="AV10" s="15">
        <v>8.0830000000000002</v>
      </c>
      <c r="AW10" s="15">
        <v>2.694</v>
      </c>
      <c r="AX10" s="15">
        <v>4.5</v>
      </c>
      <c r="AY10" s="15">
        <v>1</v>
      </c>
      <c r="AZ10" s="15">
        <v>37.722999999999999</v>
      </c>
      <c r="BA10" s="15">
        <v>1</v>
      </c>
      <c r="BB10" s="15" t="s">
        <v>0</v>
      </c>
      <c r="BC10" s="15" t="s">
        <v>0</v>
      </c>
      <c r="BD10" s="15">
        <v>120</v>
      </c>
      <c r="BE10" s="15">
        <v>7.5500000000000007</v>
      </c>
      <c r="BF10" s="15">
        <f t="shared" si="1"/>
        <v>795.35599999999988</v>
      </c>
      <c r="BG10" s="15">
        <f t="shared" si="2"/>
        <v>1723.2960000000003</v>
      </c>
    </row>
    <row r="11" spans="1:59">
      <c r="A11" s="16">
        <v>1010</v>
      </c>
      <c r="B11" s="16" t="s">
        <v>54</v>
      </c>
      <c r="C11" s="16" t="s">
        <v>12</v>
      </c>
      <c r="F11" s="16" t="s">
        <v>34</v>
      </c>
      <c r="H11" s="16" t="s">
        <v>22</v>
      </c>
      <c r="I11" s="16" t="s">
        <v>44</v>
      </c>
      <c r="J11" s="16" t="s">
        <v>64</v>
      </c>
      <c r="K11" s="15">
        <v>538.91</v>
      </c>
      <c r="L11" s="15" t="s">
        <v>0</v>
      </c>
      <c r="M11" s="15" t="s">
        <v>0</v>
      </c>
      <c r="N11" s="15">
        <v>266.95</v>
      </c>
      <c r="O11" s="15">
        <v>800.86</v>
      </c>
      <c r="P11" s="15">
        <v>134.72</v>
      </c>
      <c r="Q11" s="15">
        <v>134</v>
      </c>
      <c r="R11" s="15" t="s">
        <v>0</v>
      </c>
      <c r="S11" s="15" t="s">
        <v>0</v>
      </c>
      <c r="T11" s="15">
        <v>4</v>
      </c>
      <c r="U11" s="15">
        <v>6</v>
      </c>
      <c r="V11" s="15">
        <v>29.31</v>
      </c>
      <c r="W11" s="15">
        <v>31.71</v>
      </c>
      <c r="X11" s="15">
        <v>54.65</v>
      </c>
      <c r="Y11" s="15">
        <v>60.798000000000002</v>
      </c>
      <c r="Z11" s="15">
        <v>80.08</v>
      </c>
      <c r="AA11" s="15">
        <v>13.8</v>
      </c>
      <c r="AB11" s="15">
        <v>207</v>
      </c>
      <c r="AC11" s="15">
        <v>5.3890000000000002</v>
      </c>
      <c r="AD11" s="15">
        <v>21.556000000000001</v>
      </c>
      <c r="AE11" s="15">
        <v>8.0830000000000002</v>
      </c>
      <c r="AF11" s="15">
        <v>80.835999999999999</v>
      </c>
      <c r="AG11" s="15">
        <v>10</v>
      </c>
      <c r="AH11" s="15">
        <v>30</v>
      </c>
      <c r="AI11" s="15">
        <f t="shared" si="0"/>
        <v>2518.652</v>
      </c>
      <c r="AJ11" s="15">
        <v>30</v>
      </c>
      <c r="AK11" s="15">
        <v>30</v>
      </c>
      <c r="AL11" s="15">
        <v>80.835999999999999</v>
      </c>
      <c r="AM11" s="15">
        <v>53.890999999999998</v>
      </c>
      <c r="AN11" s="15">
        <v>32.334000000000003</v>
      </c>
      <c r="AO11" s="15">
        <v>21.556000000000001</v>
      </c>
      <c r="AP11" s="15">
        <v>5.3890000000000002</v>
      </c>
      <c r="AS11" s="15">
        <v>207</v>
      </c>
      <c r="AT11" s="15">
        <v>138</v>
      </c>
      <c r="AU11" s="15">
        <v>13.8</v>
      </c>
      <c r="AV11" s="15">
        <v>8.0830000000000002</v>
      </c>
      <c r="AW11" s="15">
        <v>2.694</v>
      </c>
      <c r="AX11" s="15">
        <v>4.5</v>
      </c>
      <c r="AY11" s="15">
        <v>1</v>
      </c>
      <c r="AZ11" s="15">
        <v>37.722999999999999</v>
      </c>
      <c r="BA11" s="15">
        <v>1</v>
      </c>
      <c r="BB11" s="15" t="s">
        <v>0</v>
      </c>
      <c r="BC11" s="15" t="s">
        <v>0</v>
      </c>
      <c r="BD11" s="15">
        <v>120</v>
      </c>
      <c r="BE11" s="15">
        <v>7.5500000000000007</v>
      </c>
      <c r="BF11" s="15">
        <f t="shared" si="1"/>
        <v>795.35599999999988</v>
      </c>
      <c r="BG11" s="15">
        <f t="shared" si="2"/>
        <v>1723.2960000000003</v>
      </c>
    </row>
  </sheetData>
  <sortState ref="A1294:FR1300">
    <sortCondition descending="1" ref="BG1303"/>
  </sortState>
  <dataValidations count="5">
    <dataValidation type="textLength" operator="lessThanOrEqual" allowBlank="1" showInputMessage="1" showErrorMessage="1" sqref="B2:C11">
      <formula1>50</formula1>
    </dataValidation>
    <dataValidation type="list" allowBlank="1" showInputMessage="1" showErrorMessage="1" sqref="M1">
      <formula1>ح.دكتوراه</formula1>
    </dataValidation>
    <dataValidation type="list" allowBlank="1" showInputMessage="1" showErrorMessage="1" sqref="J2:J11">
      <formula1>مدير</formula1>
    </dataValidation>
    <dataValidation type="list" allowBlank="1" showInputMessage="1" showErrorMessage="1" sqref="H2:H11">
      <formula1>متزوج</formula1>
    </dataValidation>
    <dataValidation type="list" allowBlank="1" showInputMessage="1" showErrorMessage="1" sqref="I2:I11">
      <formula1>كبيرمميز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0">
    <tabColor rgb="FF002060"/>
  </sheetPr>
  <dimension ref="A1:GJ22"/>
  <sheetViews>
    <sheetView rightToLeft="1" tabSelected="1" zoomScaleSheetLayoutView="100" workbookViewId="0">
      <selection activeCell="C1" sqref="C1"/>
    </sheetView>
  </sheetViews>
  <sheetFormatPr defaultColWidth="1.5703125" defaultRowHeight="20.100000000000001" customHeight="1"/>
  <cols>
    <col min="1" max="1" width="15.7109375" style="1" customWidth="1"/>
    <col min="2" max="2" width="35.7109375" style="1" customWidth="1"/>
    <col min="3" max="3" width="7.5703125" style="1" customWidth="1"/>
    <col min="4" max="4" width="3.140625" style="1" customWidth="1"/>
    <col min="5" max="5" width="17.5703125" style="1" bestFit="1" customWidth="1"/>
    <col min="6" max="6" width="35.7109375" style="1" customWidth="1"/>
    <col min="7" max="192" width="1.5703125" style="20"/>
    <col min="193" max="16384" width="1.5703125" style="1"/>
  </cols>
  <sheetData>
    <row r="1" spans="1:192" ht="21.95" customHeight="1">
      <c r="A1" s="46"/>
      <c r="B1" s="46"/>
      <c r="C1" s="41" t="str">
        <f>VLOOKUP(B7,البيانات!$A$1:$B$11,2,0)</f>
        <v>مندوب2</v>
      </c>
    </row>
    <row r="2" spans="1:192" ht="21.95" customHeight="1">
      <c r="A2" s="46"/>
      <c r="B2" s="46"/>
    </row>
    <row r="3" spans="1:192" ht="21.95" customHeight="1">
      <c r="A3" s="46"/>
      <c r="B3" s="46"/>
      <c r="C3" s="4"/>
      <c r="D3" s="4"/>
      <c r="E3" s="4"/>
    </row>
    <row r="4" spans="1:192" ht="21.95" customHeight="1" thickBot="1">
      <c r="A4" s="49"/>
      <c r="B4" s="49"/>
      <c r="C4" s="2"/>
      <c r="D4" s="2"/>
      <c r="E4" s="2"/>
      <c r="F4" s="2"/>
    </row>
    <row r="5" spans="1:192" s="4" customFormat="1" ht="20.100000000000001" customHeight="1">
      <c r="B5" s="19" t="str">
        <f>C1</f>
        <v>مندوب2</v>
      </c>
      <c r="F5" s="4" t="str">
        <f>IF(INDEX(mayrange,MATCH(C1,mynames,0),3)="","",INDEX(mayrange,MATCH(C1,mynames,0),3))</f>
        <v>اوفسينا2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</row>
    <row r="6" spans="1:192" s="4" customFormat="1" ht="20.100000000000001" customHeight="1">
      <c r="B6" s="4" t="str">
        <f>IF(INDEX(mayrange,MATCH(C1,mynames,0),10)="","",INDEX(mayrange,MATCH(C1,mynames,0),10))</f>
        <v>شركة2</v>
      </c>
      <c r="F6" s="4" t="str">
        <f>IF(INDEX(mayrange,MATCH(C1,mynames,0),9)="","",INDEX(mayrange,MATCH(C1,mynames,0),9))</f>
        <v>عمولة2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</row>
    <row r="7" spans="1:192" s="4" customFormat="1" ht="20.100000000000001" customHeight="1">
      <c r="B7" s="17">
        <v>1002</v>
      </c>
      <c r="C7" s="5"/>
      <c r="F7" s="4" t="str">
        <f>IF(INDEX(mayrange,MATCH(C1,mynames,0),7)="","",INDEX(mayrange,MATCH(C1,mynames,0),7))</f>
        <v/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</row>
    <row r="8" spans="1:192" s="4" customFormat="1" ht="20.100000000000001" customHeight="1" thickBot="1">
      <c r="A8" s="10"/>
      <c r="B8" s="10" t="str">
        <f>IF(INDEX(mayrange,MATCH(C1,mynames,0),8)="","",INDEX(mayrange,MATCH(C1,mynames,0),8))</f>
        <v>بيان2</v>
      </c>
      <c r="C8" s="10"/>
      <c r="D8" s="10"/>
      <c r="F8" s="4" t="str">
        <f>IF(INDEX(mayrange,MATCH(C1,mynames,0),6)="","",INDEX(mayrange,MATCH(C1,mynames,0),6))</f>
        <v>ذكر2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</row>
    <row r="9" spans="1:192" ht="24.95" customHeight="1" thickBot="1">
      <c r="A9" s="44"/>
      <c r="B9" s="45"/>
      <c r="C9" s="47"/>
      <c r="D9" s="48"/>
      <c r="E9" s="42"/>
      <c r="F9" s="43"/>
    </row>
    <row r="10" spans="1:192" s="3" customFormat="1" ht="24.95" customHeight="1" thickBot="1">
      <c r="A10" s="9" t="s">
        <v>1</v>
      </c>
      <c r="B10" s="6" t="s">
        <v>2</v>
      </c>
      <c r="C10" s="47"/>
      <c r="D10" s="48"/>
      <c r="E10" s="9" t="s">
        <v>1</v>
      </c>
      <c r="F10" s="6" t="s">
        <v>2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</row>
    <row r="11" spans="1:192" ht="21" customHeight="1">
      <c r="A11" s="14">
        <f>IF(INDEX(mayrange,MATCH(C1,mynames,0),11)="","",INDEX(mayrange,MATCH(C1,mynames,0),11))</f>
        <v>664.98</v>
      </c>
      <c r="B11" s="11"/>
      <c r="C11" s="47"/>
      <c r="D11" s="48"/>
      <c r="E11" s="12" t="str">
        <f>IF(INDEX(mayrange,MATCH(C1,mynames,0),36)="","",INDEX(mayrange,MATCH(C1,mynames,0),36))</f>
        <v/>
      </c>
      <c r="F11" s="7"/>
    </row>
    <row r="12" spans="1:192" ht="21" customHeight="1">
      <c r="A12" s="14" t="str">
        <f>IF(INDEX(mayrange,MATCH(C1,mynames,0),12)="","",INDEX(mayrange,MATCH(C1,mynames,0),12))</f>
        <v/>
      </c>
      <c r="B12" s="11"/>
      <c r="C12" s="47"/>
      <c r="D12" s="48"/>
      <c r="E12" s="13" t="str">
        <f>IF(INDEX(mayrange,MATCH(C1,mynames,0),37)="","",INDEX(mayrange,MATCH(C1,mynames,0),37))</f>
        <v/>
      </c>
      <c r="F12" s="8"/>
    </row>
    <row r="13" spans="1:192" ht="21" customHeight="1">
      <c r="A13" s="14" t="str">
        <f>IF(INDEX(mayrange,MATCH(C1,mynames,0),13)="","",INDEX(mayrange,MATCH(C1,mynames,0),13))</f>
        <v/>
      </c>
      <c r="B13" s="11"/>
      <c r="C13" s="47"/>
      <c r="D13" s="48"/>
      <c r="E13" s="13">
        <f>IF(INDEX(mayrange,MATCH(C1,mynames,0),38)="","",INDEX(mayrange,MATCH(C1,mynames,0),38))</f>
        <v>99.747</v>
      </c>
      <c r="F13" s="8"/>
    </row>
    <row r="14" spans="1:192" ht="21" customHeight="1">
      <c r="A14" s="14">
        <f>IF(INDEX(mayrange,MATCH(C1,mynames,0),14)="","",INDEX(mayrange,MATCH(C1,mynames,0),14))</f>
        <v>329.99</v>
      </c>
      <c r="B14" s="11"/>
      <c r="C14" s="47"/>
      <c r="D14" s="48"/>
      <c r="E14" s="13">
        <f>IF(INDEX(mayrange,MATCH(C1,mynames,0),39)="","",INDEX(mayrange,MATCH(C1,mynames,0),39))</f>
        <v>66.498000000000005</v>
      </c>
      <c r="F14" s="8"/>
    </row>
    <row r="15" spans="1:192" ht="21" customHeight="1">
      <c r="A15" s="14">
        <f>IF(INDEX(mayrange,MATCH(C1,mynames,0),15)="","",INDEX(mayrange,MATCH(C1,mynames,0),15))</f>
        <v>989.97</v>
      </c>
      <c r="B15" s="11"/>
      <c r="C15" s="47"/>
      <c r="D15" s="48"/>
      <c r="E15" s="13">
        <f>IF(INDEX(mayrange,MATCH(C1,mynames,0),40)="","",INDEX(mayrange,MATCH(C1,mynames,0),40))</f>
        <v>39.898000000000003</v>
      </c>
      <c r="F15" s="8"/>
    </row>
    <row r="16" spans="1:192" customFormat="1" ht="24.95" customHeight="1"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</row>
    <row r="17" spans="7:192" customFormat="1" ht="24.95" customHeight="1"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</row>
    <row r="18" spans="7:192" customFormat="1" ht="24.95" customHeight="1"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</row>
    <row r="19" spans="7:192" customFormat="1" ht="24.95" customHeight="1"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</row>
    <row r="20" spans="7:192" customFormat="1" ht="24.95" customHeight="1"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</row>
    <row r="21" spans="7:192" customFormat="1" ht="24.95" customHeight="1"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</row>
    <row r="22" spans="7:192" customFormat="1" ht="20.100000000000001" customHeight="1"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</row>
  </sheetData>
  <mergeCells count="7">
    <mergeCell ref="E9:F9"/>
    <mergeCell ref="A9:B9"/>
    <mergeCell ref="A1:B1"/>
    <mergeCell ref="A2:B2"/>
    <mergeCell ref="C9:D15"/>
    <mergeCell ref="A3:B3"/>
    <mergeCell ref="A4:B4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5" orientation="portrait" r:id="rId1"/>
  <headerFooter>
    <oddFooter xml:space="preserve">&amp;L&amp;"Arial,Bold"
&amp;C&amp;F&amp;R&amp;"Arial,Bold" &amp;11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>
    <tabColor rgb="FF460000"/>
  </sheetPr>
  <dimension ref="A1:GL22"/>
  <sheetViews>
    <sheetView rightToLeft="1" zoomScale="90" zoomScaleNormal="90" workbookViewId="0">
      <selection activeCell="C1" sqref="C1"/>
    </sheetView>
  </sheetViews>
  <sheetFormatPr defaultColWidth="1.5703125" defaultRowHeight="20.100000000000001" customHeight="1"/>
  <cols>
    <col min="1" max="1" width="6.7109375" style="27" customWidth="1"/>
    <col min="2" max="2" width="10.7109375" style="36" customWidth="1"/>
    <col min="3" max="3" width="35.7109375" style="20" customWidth="1"/>
    <col min="4" max="4" width="6" style="20" customWidth="1"/>
    <col min="5" max="5" width="3.140625" style="20" customWidth="1"/>
    <col min="6" max="6" width="6.7109375" style="27" customWidth="1"/>
    <col min="7" max="7" width="10.7109375" style="36" customWidth="1"/>
    <col min="8" max="8" width="35.7109375" style="20" customWidth="1"/>
    <col min="9" max="16384" width="1.5703125" style="20"/>
  </cols>
  <sheetData>
    <row r="1" spans="1:194" ht="21.95" customHeight="1">
      <c r="A1" s="40"/>
      <c r="B1" s="40"/>
      <c r="C1" s="18" t="str">
        <f>VLOOKUP(C7,البيانات!$A$1:$B$11,2,0)</f>
        <v>مندوب2</v>
      </c>
      <c r="D1" s="36"/>
    </row>
    <row r="2" spans="1:194" ht="21.95" customHeight="1">
      <c r="A2" s="46"/>
      <c r="B2" s="46"/>
      <c r="C2" s="46"/>
    </row>
    <row r="3" spans="1:194" ht="21.95" customHeight="1">
      <c r="A3" s="46"/>
      <c r="B3" s="46"/>
      <c r="C3" s="46"/>
      <c r="D3" s="4"/>
      <c r="E3" s="4"/>
      <c r="F3" s="22"/>
      <c r="G3" s="31"/>
    </row>
    <row r="4" spans="1:194" ht="21.95" customHeight="1" thickBot="1">
      <c r="A4" s="49"/>
      <c r="B4" s="49"/>
      <c r="C4" s="49"/>
      <c r="D4" s="21"/>
      <c r="E4" s="21"/>
      <c r="F4" s="28"/>
      <c r="G4" s="37"/>
      <c r="H4" s="21"/>
    </row>
    <row r="5" spans="1:194" s="4" customFormat="1" ht="20.100000000000001" customHeight="1">
      <c r="A5" s="22"/>
      <c r="B5" s="31"/>
      <c r="C5" s="19" t="str">
        <f>C1</f>
        <v>مندوب2</v>
      </c>
      <c r="F5" s="22"/>
      <c r="G5" s="31"/>
      <c r="H5" s="4" t="str">
        <f>IF(INDEX(mayrange,MATCH(C1,mynames,0),3)="","",INDEX(mayrange,MATCH(C1,mynames,0),3))</f>
        <v>اوفسينا2</v>
      </c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</row>
    <row r="6" spans="1:194" s="4" customFormat="1" ht="20.100000000000001" customHeight="1">
      <c r="A6" s="22"/>
      <c r="B6" s="31"/>
      <c r="C6" s="4" t="str">
        <f>IF(INDEX(mayrange,MATCH(C1,mynames,0),10)="","",INDEX(mayrange,MATCH(C1,mynames,0),10))</f>
        <v>شركة2</v>
      </c>
      <c r="F6" s="22"/>
      <c r="G6" s="31"/>
      <c r="H6" s="4" t="str">
        <f>IF(INDEX(mayrange,MATCH(C1,mynames,0),9)="","",INDEX(mayrange,MATCH(C1,mynames,0),9))</f>
        <v>عمولة2</v>
      </c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</row>
    <row r="7" spans="1:194" s="4" customFormat="1" ht="20.100000000000001" customHeight="1">
      <c r="A7" s="22"/>
      <c r="B7" s="31"/>
      <c r="C7" s="17">
        <v>1002</v>
      </c>
      <c r="D7" s="5"/>
      <c r="F7" s="22"/>
      <c r="G7" s="31"/>
      <c r="H7" s="4" t="str">
        <f>IF(INDEX(mayrange,MATCH(C1,mynames,0),7)="","",INDEX(mayrange,MATCH(C1,mynames,0),7))</f>
        <v/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</row>
    <row r="8" spans="1:194" s="4" customFormat="1" ht="20.100000000000001" customHeight="1" thickBot="1">
      <c r="A8" s="23"/>
      <c r="B8" s="32"/>
      <c r="C8" s="10" t="str">
        <f>IF(INDEX(mayrange,MATCH(C1,mynames,0),8)="","",INDEX(mayrange,MATCH(C1,mynames,0),8))</f>
        <v>بيان2</v>
      </c>
      <c r="D8" s="10"/>
      <c r="E8" s="10"/>
      <c r="F8" s="22"/>
      <c r="G8" s="31"/>
      <c r="H8" s="4" t="str">
        <f>IF(INDEX(mayrange,MATCH(C1,mynames,0),6)="","",INDEX(mayrange,MATCH(C1,mynames,0),6))</f>
        <v>ذكر2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</row>
    <row r="9" spans="1:194" ht="24.95" customHeight="1" thickBot="1">
      <c r="A9" s="50"/>
      <c r="B9" s="50"/>
      <c r="C9" s="45"/>
      <c r="D9" s="47"/>
      <c r="E9" s="48"/>
      <c r="F9" s="50"/>
      <c r="G9" s="50"/>
      <c r="H9" s="43"/>
    </row>
    <row r="10" spans="1:194" s="3" customFormat="1" ht="24.95" customHeight="1" thickBot="1">
      <c r="A10" s="24" t="s">
        <v>23</v>
      </c>
      <c r="B10" s="33" t="s">
        <v>24</v>
      </c>
      <c r="C10" s="6" t="s">
        <v>2</v>
      </c>
      <c r="D10" s="47"/>
      <c r="E10" s="48"/>
      <c r="F10" s="24" t="s">
        <v>23</v>
      </c>
      <c r="G10" s="33" t="s">
        <v>24</v>
      </c>
      <c r="H10" s="6" t="s">
        <v>2</v>
      </c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</row>
    <row r="11" spans="1:194" ht="21" customHeight="1">
      <c r="A11" s="25">
        <v>98</v>
      </c>
      <c r="B11" s="34">
        <v>664</v>
      </c>
      <c r="C11" s="11"/>
      <c r="D11" s="47"/>
      <c r="E11" s="48"/>
      <c r="F11" s="29"/>
      <c r="G11" s="38"/>
      <c r="H11" s="7"/>
    </row>
    <row r="12" spans="1:194" ht="21" customHeight="1">
      <c r="A12" s="25"/>
      <c r="B12" s="34"/>
      <c r="C12" s="11"/>
      <c r="D12" s="47"/>
      <c r="E12" s="48"/>
      <c r="F12" s="30"/>
      <c r="G12" s="39"/>
      <c r="H12" s="8"/>
    </row>
    <row r="13" spans="1:194" ht="21" customHeight="1">
      <c r="A13" s="25"/>
      <c r="B13" s="34"/>
      <c r="C13" s="11"/>
      <c r="D13" s="47"/>
      <c r="E13" s="48"/>
      <c r="F13" s="30">
        <v>75</v>
      </c>
      <c r="G13" s="39">
        <v>99</v>
      </c>
      <c r="H13" s="8"/>
    </row>
    <row r="14" spans="1:194" ht="21" customHeight="1">
      <c r="A14" s="25">
        <v>99</v>
      </c>
      <c r="B14" s="34">
        <v>329</v>
      </c>
      <c r="C14" s="11"/>
      <c r="D14" s="47"/>
      <c r="E14" s="48"/>
      <c r="F14" s="30">
        <v>50</v>
      </c>
      <c r="G14" s="39">
        <v>66</v>
      </c>
      <c r="H14" s="8"/>
    </row>
    <row r="15" spans="1:194" ht="21" customHeight="1">
      <c r="A15" s="25">
        <v>97</v>
      </c>
      <c r="B15" s="34">
        <v>989</v>
      </c>
      <c r="C15" s="11"/>
      <c r="D15" s="47"/>
      <c r="E15" s="48"/>
      <c r="F15" s="30">
        <v>90</v>
      </c>
      <c r="G15" s="39">
        <v>39</v>
      </c>
      <c r="H15" s="8"/>
    </row>
    <row r="16" spans="1:194" customFormat="1" ht="24.95" customHeight="1">
      <c r="A16" s="26"/>
      <c r="B16" s="35"/>
      <c r="F16" s="26"/>
      <c r="G16" s="35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</row>
    <row r="17" spans="1:194" customFormat="1" ht="24.95" customHeight="1">
      <c r="A17" s="26"/>
      <c r="B17" s="35"/>
      <c r="F17" s="26"/>
      <c r="G17" s="35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</row>
    <row r="18" spans="1:194" customFormat="1" ht="24.95" customHeight="1">
      <c r="A18" s="26"/>
      <c r="B18" s="35"/>
      <c r="F18" s="26"/>
      <c r="G18" s="35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</row>
    <row r="19" spans="1:194" customFormat="1" ht="24.95" customHeight="1">
      <c r="A19" s="26"/>
      <c r="B19" s="35"/>
      <c r="F19" s="26"/>
      <c r="G19" s="35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</row>
    <row r="20" spans="1:194" customFormat="1" ht="24.95" customHeight="1">
      <c r="A20" s="26"/>
      <c r="B20" s="35"/>
      <c r="F20" s="26"/>
      <c r="G20" s="35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</row>
    <row r="21" spans="1:194" customFormat="1" ht="24.95" customHeight="1">
      <c r="A21" s="26"/>
      <c r="B21" s="35"/>
      <c r="F21" s="26"/>
      <c r="G21" s="35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</row>
    <row r="22" spans="1:194" customFormat="1" ht="20.100000000000001" customHeight="1">
      <c r="A22" s="26"/>
      <c r="B22" s="35"/>
      <c r="F22" s="26"/>
      <c r="G22" s="35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</row>
  </sheetData>
  <mergeCells count="6">
    <mergeCell ref="F9:H9"/>
    <mergeCell ref="D9:E15"/>
    <mergeCell ref="A2:C2"/>
    <mergeCell ref="A3:C3"/>
    <mergeCell ref="A4:C4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البيانات</vt:lpstr>
      <vt:lpstr>النهائى</vt:lpstr>
      <vt:lpstr>النتيجة المطلوبه</vt:lpstr>
      <vt:lpstr>mayrange</vt:lpstr>
      <vt:lpstr>mynames</vt:lpstr>
      <vt:lpstr>النهائى!Print_Area</vt:lpstr>
    </vt:vector>
  </TitlesOfParts>
  <Company>DCI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AmerTec</cp:lastModifiedBy>
  <cp:lastPrinted>2019-06-06T20:19:36Z</cp:lastPrinted>
  <dcterms:created xsi:type="dcterms:W3CDTF">2012-02-23T08:06:19Z</dcterms:created>
  <dcterms:modified xsi:type="dcterms:W3CDTF">2019-06-06T21:59:17Z</dcterms:modified>
</cp:coreProperties>
</file>