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متغيرات 2019\شهر 6\"/>
    </mc:Choice>
  </mc:AlternateContent>
  <bookViews>
    <workbookView xWindow="0" yWindow="0" windowWidth="24000" windowHeight="9765"/>
  </bookViews>
  <sheets>
    <sheet name="المتغيرات " sheetId="1" r:id="rId1"/>
    <sheet name="غياب البصمة " sheetId="7" r:id="rId2"/>
    <sheet name="الرقم الألي " sheetId="2" r:id="rId3"/>
    <sheet name="ورقة4" sheetId="4" r:id="rId4"/>
    <sheet name="المقارنة " sheetId="5" r:id="rId5"/>
    <sheet name="التجهيزية " sheetId="6" r:id="rId6"/>
    <sheet name="الإجازات " sheetId="3" r:id="rId7"/>
  </sheets>
  <externalReferences>
    <externalReference r:id="rId8"/>
    <externalReference r:id="rId9"/>
  </externalReferences>
  <definedNames>
    <definedName name="Factory_NAME">[1]!Factory_Code10[[#All],[اسم المخزن]]</definedName>
    <definedName name="_xlnm.Print_Area" localSheetId="5">'التجهيزية '!$C$3:$H$11</definedName>
    <definedName name="_xlnm.Print_Area" localSheetId="0">'المتغيرات '!$A$1:$P$329</definedName>
    <definedName name="_xlnm.Print_Area" localSheetId="1">'غياب البصمة '!$A$2:$E$120</definedName>
    <definedName name="_xlnm.Print_Area" localSheetId="3">ورقة4!$A$5:$F$18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7" l="1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B120" i="7"/>
  <c r="C120" i="7"/>
  <c r="F120" i="7"/>
  <c r="B119" i="7"/>
  <c r="C119" i="7"/>
  <c r="F119" i="7"/>
  <c r="B118" i="7"/>
  <c r="C118" i="7"/>
  <c r="F118" i="7"/>
  <c r="B117" i="7"/>
  <c r="C117" i="7"/>
  <c r="F117" i="7"/>
  <c r="B116" i="7"/>
  <c r="C116" i="7"/>
  <c r="F116" i="7"/>
  <c r="B115" i="7"/>
  <c r="C115" i="7"/>
  <c r="F115" i="7"/>
  <c r="B112" i="7"/>
  <c r="B113" i="7"/>
  <c r="B114" i="7"/>
  <c r="C112" i="7"/>
  <c r="C113" i="7"/>
  <c r="C114" i="7"/>
  <c r="F112" i="7"/>
  <c r="F113" i="7"/>
  <c r="F114" i="7"/>
  <c r="B109" i="7"/>
  <c r="B110" i="7"/>
  <c r="B111" i="7"/>
  <c r="C109" i="7"/>
  <c r="C110" i="7"/>
  <c r="C111" i="7"/>
  <c r="F109" i="7"/>
  <c r="F110" i="7"/>
  <c r="F111" i="7"/>
  <c r="B108" i="7"/>
  <c r="C108" i="7"/>
  <c r="F108" i="7"/>
  <c r="B107" i="7"/>
  <c r="C107" i="7"/>
  <c r="F107" i="7"/>
  <c r="B106" i="7"/>
  <c r="C106" i="7"/>
  <c r="F106" i="7"/>
  <c r="B104" i="7"/>
  <c r="B105" i="7"/>
  <c r="C104" i="7"/>
  <c r="C105" i="7"/>
  <c r="F104" i="7"/>
  <c r="F105" i="7"/>
  <c r="B103" i="7"/>
  <c r="C103" i="7"/>
  <c r="F103" i="7"/>
  <c r="B102" i="7"/>
  <c r="C102" i="7"/>
  <c r="F102" i="7"/>
  <c r="B100" i="7"/>
  <c r="B101" i="7"/>
  <c r="C100" i="7"/>
  <c r="C101" i="7"/>
  <c r="F100" i="7"/>
  <c r="F101" i="7"/>
  <c r="B98" i="7"/>
  <c r="B99" i="7"/>
  <c r="C98" i="7"/>
  <c r="C99" i="7"/>
  <c r="F98" i="7"/>
  <c r="F99" i="7"/>
  <c r="B97" i="7"/>
  <c r="C97" i="7"/>
  <c r="F97" i="7"/>
  <c r="B94" i="7"/>
  <c r="B95" i="7"/>
  <c r="B96" i="7"/>
  <c r="C94" i="7"/>
  <c r="C95" i="7"/>
  <c r="C96" i="7"/>
  <c r="F94" i="7"/>
  <c r="F95" i="7"/>
  <c r="F96" i="7"/>
  <c r="B93" i="7"/>
  <c r="C93" i="7"/>
  <c r="F93" i="7"/>
  <c r="B92" i="7"/>
  <c r="C92" i="7"/>
  <c r="F92" i="7"/>
  <c r="B91" i="7"/>
  <c r="C91" i="7"/>
  <c r="F91" i="7"/>
  <c r="B90" i="7"/>
  <c r="C90" i="7"/>
  <c r="F90" i="7"/>
  <c r="B87" i="7"/>
  <c r="B88" i="7"/>
  <c r="B89" i="7"/>
  <c r="C87" i="7"/>
  <c r="C88" i="7"/>
  <c r="C89" i="7"/>
  <c r="F87" i="7"/>
  <c r="F88" i="7"/>
  <c r="F89" i="7"/>
  <c r="B86" i="7"/>
  <c r="C86" i="7"/>
  <c r="F86" i="7"/>
  <c r="B84" i="7"/>
  <c r="B85" i="7"/>
  <c r="C84" i="7"/>
  <c r="C85" i="7"/>
  <c r="F84" i="7"/>
  <c r="F85" i="7"/>
  <c r="B82" i="7"/>
  <c r="B83" i="7"/>
  <c r="C82" i="7"/>
  <c r="C83" i="7"/>
  <c r="F82" i="7"/>
  <c r="F83" i="7"/>
  <c r="B81" i="7"/>
  <c r="C81" i="7"/>
  <c r="F81" i="7"/>
  <c r="B74" i="7"/>
  <c r="B75" i="7"/>
  <c r="B76" i="7"/>
  <c r="B77" i="7"/>
  <c r="B78" i="7"/>
  <c r="B79" i="7"/>
  <c r="B80" i="7"/>
  <c r="C74" i="7"/>
  <c r="C75" i="7"/>
  <c r="C76" i="7"/>
  <c r="C77" i="7"/>
  <c r="C78" i="7"/>
  <c r="C79" i="7"/>
  <c r="C80" i="7"/>
  <c r="F74" i="7"/>
  <c r="F75" i="7"/>
  <c r="F76" i="7"/>
  <c r="F77" i="7"/>
  <c r="F78" i="7"/>
  <c r="F79" i="7"/>
  <c r="F80" i="7"/>
  <c r="B73" i="7"/>
  <c r="C73" i="7"/>
  <c r="F73" i="7"/>
  <c r="B72" i="7"/>
  <c r="C72" i="7"/>
  <c r="F72" i="7"/>
  <c r="B71" i="7"/>
  <c r="C71" i="7"/>
  <c r="F71" i="7"/>
  <c r="B68" i="7"/>
  <c r="B69" i="7"/>
  <c r="B70" i="7"/>
  <c r="C68" i="7"/>
  <c r="C69" i="7"/>
  <c r="C70" i="7"/>
  <c r="F68" i="7"/>
  <c r="F69" i="7"/>
  <c r="F70" i="7"/>
  <c r="B66" i="7"/>
  <c r="B67" i="7"/>
  <c r="C66" i="7"/>
  <c r="C67" i="7"/>
  <c r="F66" i="7"/>
  <c r="F67" i="7"/>
  <c r="B63" i="7"/>
  <c r="B64" i="7"/>
  <c r="B65" i="7"/>
  <c r="C63" i="7"/>
  <c r="C64" i="7"/>
  <c r="C65" i="7"/>
  <c r="F63" i="7"/>
  <c r="F64" i="7"/>
  <c r="F65" i="7"/>
  <c r="B62" i="7"/>
  <c r="C62" i="7"/>
  <c r="F62" i="7"/>
  <c r="B61" i="7"/>
  <c r="C61" i="7"/>
  <c r="F61" i="7"/>
  <c r="B60" i="7"/>
  <c r="C60" i="7"/>
  <c r="F60" i="7"/>
  <c r="B59" i="7"/>
  <c r="C59" i="7"/>
  <c r="F59" i="7"/>
  <c r="B58" i="7"/>
  <c r="C58" i="7"/>
  <c r="F58" i="7"/>
  <c r="B57" i="7"/>
  <c r="C57" i="7"/>
  <c r="F57" i="7"/>
  <c r="B56" i="7"/>
  <c r="C56" i="7"/>
  <c r="F56" i="7"/>
  <c r="B55" i="7"/>
  <c r="C55" i="7"/>
  <c r="F55" i="7"/>
  <c r="B54" i="7"/>
  <c r="C54" i="7"/>
  <c r="F54" i="7"/>
  <c r="B53" i="7"/>
  <c r="C53" i="7"/>
  <c r="F53" i="7"/>
  <c r="B52" i="7"/>
  <c r="C52" i="7"/>
  <c r="F52" i="7"/>
  <c r="B51" i="7"/>
  <c r="C51" i="7"/>
  <c r="F51" i="7"/>
  <c r="B50" i="7"/>
  <c r="C50" i="7"/>
  <c r="F50" i="7"/>
  <c r="B49" i="7"/>
  <c r="C49" i="7"/>
  <c r="F49" i="7"/>
  <c r="B48" i="7"/>
  <c r="C48" i="7"/>
  <c r="F48" i="7"/>
  <c r="B46" i="7"/>
  <c r="B47" i="7"/>
  <c r="C46" i="7"/>
  <c r="C47" i="7"/>
  <c r="F46" i="7"/>
  <c r="F47" i="7"/>
  <c r="B45" i="7"/>
  <c r="C45" i="7"/>
  <c r="F45" i="7"/>
  <c r="B43" i="7"/>
  <c r="B44" i="7"/>
  <c r="C43" i="7"/>
  <c r="C44" i="7"/>
  <c r="F43" i="7"/>
  <c r="F44" i="7"/>
  <c r="B41" i="7"/>
  <c r="B42" i="7"/>
  <c r="C41" i="7"/>
  <c r="C42" i="7"/>
  <c r="F41" i="7"/>
  <c r="F42" i="7"/>
  <c r="B40" i="7"/>
  <c r="C40" i="7"/>
  <c r="F40" i="7"/>
  <c r="B38" i="7"/>
  <c r="B39" i="7"/>
  <c r="C38" i="7"/>
  <c r="C39" i="7"/>
  <c r="F38" i="7"/>
  <c r="F39" i="7"/>
  <c r="B37" i="7"/>
  <c r="C37" i="7"/>
  <c r="F37" i="7"/>
  <c r="B36" i="7"/>
  <c r="C36" i="7"/>
  <c r="F36" i="7"/>
  <c r="B35" i="7"/>
  <c r="C35" i="7"/>
  <c r="F35" i="7"/>
  <c r="B34" i="7"/>
  <c r="C34" i="7"/>
  <c r="F34" i="7"/>
  <c r="B32" i="7"/>
  <c r="B33" i="7"/>
  <c r="C32" i="7"/>
  <c r="C33" i="7"/>
  <c r="F32" i="7"/>
  <c r="F33" i="7"/>
  <c r="B31" i="7"/>
  <c r="C31" i="7"/>
  <c r="F31" i="7"/>
  <c r="B30" i="7"/>
  <c r="C30" i="7"/>
  <c r="F30" i="7"/>
  <c r="B29" i="7"/>
  <c r="C29" i="7"/>
  <c r="F29" i="7"/>
  <c r="B27" i="7"/>
  <c r="B28" i="7"/>
  <c r="C27" i="7"/>
  <c r="C28" i="7"/>
  <c r="F27" i="7"/>
  <c r="F28" i="7"/>
  <c r="B26" i="7"/>
  <c r="C26" i="7"/>
  <c r="F26" i="7"/>
  <c r="B25" i="7"/>
  <c r="C25" i="7"/>
  <c r="F25" i="7"/>
  <c r="B23" i="7"/>
  <c r="B24" i="7"/>
  <c r="C23" i="7"/>
  <c r="C24" i="7"/>
  <c r="F23" i="7"/>
  <c r="F24" i="7"/>
  <c r="F391" i="1"/>
  <c r="AR2" i="1"/>
  <c r="AR3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R127" i="1"/>
  <c r="AR128" i="1"/>
  <c r="AR129" i="1"/>
  <c r="AR130" i="1"/>
  <c r="AR131" i="1"/>
  <c r="AR132" i="1"/>
  <c r="AR133" i="1"/>
  <c r="AR134" i="1"/>
  <c r="AR135" i="1"/>
  <c r="AR136" i="1"/>
  <c r="AR137" i="1"/>
  <c r="AR138" i="1"/>
  <c r="AR139" i="1"/>
  <c r="AR140" i="1"/>
  <c r="AR141" i="1"/>
  <c r="AR142" i="1"/>
  <c r="AR143" i="1"/>
  <c r="AR144" i="1"/>
  <c r="AR145" i="1"/>
  <c r="AR146" i="1"/>
  <c r="AR147" i="1"/>
  <c r="AR148" i="1"/>
  <c r="AR149" i="1"/>
  <c r="AR150" i="1"/>
  <c r="AR151" i="1"/>
  <c r="AR152" i="1"/>
  <c r="AR153" i="1"/>
  <c r="AR154" i="1"/>
  <c r="AR155" i="1"/>
  <c r="AR156" i="1"/>
  <c r="AR157" i="1"/>
  <c r="AR158" i="1"/>
  <c r="AR159" i="1"/>
  <c r="AR160" i="1"/>
  <c r="AR161" i="1"/>
  <c r="AR162" i="1"/>
  <c r="AR163" i="1"/>
  <c r="AR164" i="1"/>
  <c r="AR165" i="1"/>
  <c r="AR166" i="1"/>
  <c r="AR167" i="1"/>
  <c r="AR168" i="1"/>
  <c r="AR169" i="1"/>
  <c r="AR170" i="1"/>
  <c r="AR171" i="1"/>
  <c r="AR172" i="1"/>
  <c r="AR173" i="1"/>
  <c r="AR174" i="1"/>
  <c r="AR175" i="1"/>
  <c r="AR176" i="1"/>
  <c r="AR177" i="1"/>
  <c r="AR178" i="1"/>
  <c r="AR179" i="1"/>
  <c r="AR180" i="1"/>
  <c r="AR181" i="1"/>
  <c r="AR182" i="1"/>
  <c r="AR183" i="1"/>
  <c r="AR184" i="1"/>
  <c r="AR185" i="1"/>
  <c r="AR186" i="1"/>
  <c r="AR187" i="1"/>
  <c r="AR188" i="1"/>
  <c r="AR189" i="1"/>
  <c r="AR190" i="1"/>
  <c r="AR191" i="1"/>
  <c r="AR192" i="1"/>
  <c r="AR193" i="1"/>
  <c r="AR194" i="1"/>
  <c r="AR195" i="1"/>
  <c r="AR196" i="1"/>
  <c r="AR197" i="1"/>
  <c r="AR198" i="1"/>
  <c r="AR199" i="1"/>
  <c r="AR200" i="1"/>
  <c r="AR201" i="1"/>
  <c r="AR202" i="1"/>
  <c r="AR203" i="1"/>
  <c r="AR204" i="1"/>
  <c r="AR205" i="1"/>
  <c r="AR206" i="1"/>
  <c r="AR207" i="1"/>
  <c r="AR208" i="1"/>
  <c r="AR209" i="1"/>
  <c r="AR210" i="1"/>
  <c r="AR211" i="1"/>
  <c r="AR212" i="1"/>
  <c r="AR213" i="1"/>
  <c r="AR214" i="1"/>
  <c r="AR215" i="1"/>
  <c r="AR216" i="1"/>
  <c r="AR217" i="1"/>
  <c r="AR218" i="1"/>
  <c r="AR219" i="1"/>
  <c r="AR220" i="1"/>
  <c r="AR221" i="1"/>
  <c r="AR222" i="1"/>
  <c r="AR223" i="1"/>
  <c r="AR224" i="1"/>
  <c r="AR225" i="1"/>
  <c r="AR226" i="1"/>
  <c r="AR227" i="1"/>
  <c r="AR228" i="1"/>
  <c r="AR229" i="1"/>
  <c r="AR230" i="1"/>
  <c r="AR231" i="1"/>
  <c r="AR232" i="1"/>
  <c r="AR233" i="1"/>
  <c r="AR234" i="1"/>
  <c r="AR235" i="1"/>
  <c r="AR236" i="1"/>
  <c r="AR237" i="1"/>
  <c r="AR238" i="1"/>
  <c r="AR239" i="1"/>
  <c r="AR240" i="1"/>
  <c r="AR241" i="1"/>
  <c r="AR242" i="1"/>
  <c r="AR243" i="1"/>
  <c r="AR244" i="1"/>
  <c r="AR245" i="1"/>
  <c r="AR246" i="1"/>
  <c r="AR247" i="1"/>
  <c r="AR248" i="1"/>
  <c r="AR249" i="1"/>
  <c r="AR250" i="1"/>
  <c r="AR251" i="1"/>
  <c r="AR252" i="1"/>
  <c r="AR253" i="1"/>
  <c r="AR254" i="1"/>
  <c r="AR255" i="1"/>
  <c r="AR256" i="1"/>
  <c r="AR257" i="1"/>
  <c r="AR258" i="1"/>
  <c r="AR259" i="1"/>
  <c r="AR260" i="1"/>
  <c r="AR261" i="1"/>
  <c r="AR262" i="1"/>
  <c r="AR263" i="1"/>
  <c r="AR264" i="1"/>
  <c r="AR265" i="1"/>
  <c r="AR266" i="1"/>
  <c r="AR267" i="1"/>
  <c r="AR268" i="1"/>
  <c r="AR269" i="1"/>
  <c r="AR270" i="1"/>
  <c r="AR271" i="1"/>
  <c r="AR272" i="1"/>
  <c r="AR273" i="1"/>
  <c r="AR274" i="1"/>
  <c r="AR275" i="1"/>
  <c r="AR276" i="1"/>
  <c r="AR277" i="1"/>
  <c r="AR278" i="1"/>
  <c r="AR279" i="1"/>
  <c r="AR280" i="1"/>
  <c r="AR281" i="1"/>
  <c r="AR282" i="1"/>
  <c r="AR283" i="1"/>
  <c r="AR284" i="1"/>
  <c r="AR285" i="1"/>
  <c r="AR286" i="1"/>
  <c r="AR287" i="1"/>
  <c r="AR288" i="1"/>
  <c r="AR289" i="1"/>
  <c r="AR290" i="1"/>
  <c r="AR291" i="1"/>
  <c r="AR292" i="1"/>
  <c r="AR293" i="1"/>
  <c r="AR294" i="1"/>
  <c r="AR295" i="1"/>
  <c r="AR296" i="1"/>
  <c r="AR297" i="1"/>
  <c r="AR298" i="1"/>
  <c r="AR299" i="1"/>
  <c r="AR300" i="1"/>
  <c r="AR301" i="1"/>
  <c r="AR302" i="1"/>
  <c r="AR303" i="1"/>
  <c r="AR304" i="1"/>
  <c r="AR305" i="1"/>
  <c r="AR306" i="1"/>
  <c r="AR307" i="1"/>
  <c r="AR308" i="1"/>
  <c r="AR309" i="1"/>
  <c r="AR310" i="1"/>
  <c r="AR311" i="1"/>
  <c r="AR312" i="1"/>
  <c r="AR313" i="1"/>
  <c r="AR314" i="1"/>
  <c r="AR315" i="1"/>
  <c r="AR316" i="1"/>
  <c r="AR317" i="1"/>
  <c r="AR318" i="1"/>
  <c r="AR319" i="1"/>
  <c r="AR320" i="1"/>
  <c r="AR321" i="1"/>
  <c r="AR322" i="1"/>
  <c r="AR323" i="1"/>
  <c r="AR324" i="1"/>
  <c r="AR325" i="1"/>
  <c r="AR326" i="1"/>
  <c r="AR327" i="1"/>
  <c r="AR328" i="1"/>
  <c r="AR329" i="1"/>
  <c r="AR330" i="1"/>
  <c r="AR331" i="1"/>
  <c r="AR332" i="1"/>
  <c r="AR333" i="1"/>
  <c r="AR334" i="1"/>
  <c r="AR335" i="1"/>
  <c r="AR336" i="1"/>
  <c r="AR337" i="1"/>
  <c r="AR338" i="1"/>
  <c r="AR339" i="1"/>
  <c r="AR340" i="1"/>
  <c r="AR341" i="1"/>
  <c r="AR342" i="1"/>
  <c r="AR343" i="1"/>
  <c r="AR344" i="1"/>
  <c r="AR345" i="1"/>
  <c r="AR346" i="1"/>
  <c r="AR347" i="1"/>
  <c r="AR348" i="1"/>
  <c r="AR349" i="1"/>
  <c r="AR350" i="1"/>
  <c r="AR351" i="1"/>
  <c r="AR352" i="1"/>
  <c r="AR353" i="1"/>
  <c r="AR354" i="1"/>
  <c r="AR355" i="1"/>
  <c r="AR356" i="1"/>
  <c r="AR357" i="1"/>
  <c r="AR358" i="1"/>
  <c r="AR359" i="1"/>
  <c r="AR360" i="1"/>
  <c r="AR361" i="1"/>
  <c r="AR362" i="1"/>
  <c r="AR363" i="1"/>
  <c r="AR364" i="1"/>
  <c r="AR365" i="1"/>
  <c r="AR366" i="1"/>
  <c r="AR367" i="1"/>
  <c r="AR368" i="1"/>
  <c r="AR369" i="1"/>
  <c r="AR370" i="1"/>
  <c r="AR371" i="1"/>
  <c r="AR372" i="1"/>
  <c r="AR373" i="1"/>
  <c r="AR374" i="1"/>
  <c r="AR375" i="1"/>
  <c r="AR376" i="1"/>
  <c r="AR377" i="1"/>
  <c r="AR378" i="1"/>
  <c r="AR379" i="1"/>
  <c r="AR380" i="1"/>
  <c r="AR381" i="1"/>
  <c r="AR382" i="1"/>
  <c r="AR383" i="1"/>
  <c r="AR384" i="1"/>
  <c r="AR385" i="1"/>
  <c r="AR386" i="1"/>
  <c r="AR387" i="1"/>
  <c r="AR388" i="1"/>
  <c r="AR389" i="1"/>
  <c r="AR390" i="1"/>
  <c r="AH246" i="5" l="1"/>
  <c r="AG246" i="5"/>
  <c r="AF246" i="5"/>
  <c r="AE246" i="5"/>
  <c r="AD246" i="5"/>
  <c r="AC246" i="5"/>
  <c r="AB246" i="5"/>
  <c r="AA246" i="5"/>
  <c r="Z246" i="5"/>
  <c r="Y246" i="5"/>
  <c r="X246" i="5"/>
  <c r="W246" i="5"/>
  <c r="V246" i="5"/>
  <c r="U246" i="5"/>
  <c r="T246" i="5"/>
  <c r="S246" i="5"/>
  <c r="R246" i="5"/>
  <c r="Q246" i="5"/>
  <c r="P246" i="5"/>
  <c r="O246" i="5"/>
  <c r="N246" i="5"/>
  <c r="M246" i="5"/>
  <c r="L246" i="5"/>
  <c r="K246" i="5"/>
  <c r="J246" i="5"/>
  <c r="I246" i="5"/>
  <c r="H246" i="5"/>
  <c r="G246" i="5"/>
  <c r="F246" i="5"/>
  <c r="E246" i="5"/>
  <c r="D246" i="5"/>
  <c r="AH244" i="5"/>
  <c r="AG244" i="5"/>
  <c r="AF244" i="5"/>
  <c r="AE244" i="5"/>
  <c r="AD244" i="5"/>
  <c r="AC244" i="5"/>
  <c r="AB244" i="5"/>
  <c r="AA244" i="5"/>
  <c r="Z244" i="5"/>
  <c r="Y244" i="5"/>
  <c r="X244" i="5"/>
  <c r="W244" i="5"/>
  <c r="V244" i="5"/>
  <c r="U244" i="5"/>
  <c r="T244" i="5"/>
  <c r="S244" i="5"/>
  <c r="R244" i="5"/>
  <c r="Q244" i="5"/>
  <c r="P244" i="5"/>
  <c r="O244" i="5"/>
  <c r="N244" i="5"/>
  <c r="M244" i="5"/>
  <c r="L244" i="5"/>
  <c r="K244" i="5"/>
  <c r="J244" i="5"/>
  <c r="I244" i="5"/>
  <c r="H244" i="5"/>
  <c r="G244" i="5"/>
  <c r="F244" i="5"/>
  <c r="E244" i="5"/>
  <c r="D244" i="5"/>
  <c r="AH242" i="5"/>
  <c r="AG242" i="5"/>
  <c r="AF242" i="5"/>
  <c r="AE242" i="5"/>
  <c r="AD242" i="5"/>
  <c r="AC242" i="5"/>
  <c r="AB242" i="5"/>
  <c r="AA242" i="5"/>
  <c r="Z242" i="5"/>
  <c r="Y242" i="5"/>
  <c r="X242" i="5"/>
  <c r="W242" i="5"/>
  <c r="V242" i="5"/>
  <c r="U242" i="5"/>
  <c r="T242" i="5"/>
  <c r="S242" i="5"/>
  <c r="R242" i="5"/>
  <c r="Q242" i="5"/>
  <c r="P242" i="5"/>
  <c r="O242" i="5"/>
  <c r="N242" i="5"/>
  <c r="M242" i="5"/>
  <c r="L242" i="5"/>
  <c r="K242" i="5"/>
  <c r="J242" i="5"/>
  <c r="I242" i="5"/>
  <c r="H242" i="5"/>
  <c r="G242" i="5"/>
  <c r="F242" i="5"/>
  <c r="E242" i="5"/>
  <c r="D242" i="5"/>
  <c r="AH240" i="5"/>
  <c r="AG240" i="5"/>
  <c r="AF240" i="5"/>
  <c r="AE240" i="5"/>
  <c r="AD240" i="5"/>
  <c r="AC240" i="5"/>
  <c r="AB240" i="5"/>
  <c r="AA240" i="5"/>
  <c r="Z240" i="5"/>
  <c r="Y240" i="5"/>
  <c r="X240" i="5"/>
  <c r="W240" i="5"/>
  <c r="V240" i="5"/>
  <c r="U240" i="5"/>
  <c r="T240" i="5"/>
  <c r="S240" i="5"/>
  <c r="R240" i="5"/>
  <c r="Q240" i="5"/>
  <c r="P240" i="5"/>
  <c r="O240" i="5"/>
  <c r="N240" i="5"/>
  <c r="M240" i="5"/>
  <c r="L240" i="5"/>
  <c r="K240" i="5"/>
  <c r="J240" i="5"/>
  <c r="I240" i="5"/>
  <c r="H240" i="5"/>
  <c r="G240" i="5"/>
  <c r="F240" i="5"/>
  <c r="E240" i="5"/>
  <c r="D240" i="5"/>
  <c r="AH238" i="5"/>
  <c r="AG238" i="5"/>
  <c r="AF238" i="5"/>
  <c r="AE238" i="5"/>
  <c r="AD238" i="5"/>
  <c r="AC238" i="5"/>
  <c r="AB238" i="5"/>
  <c r="AA238" i="5"/>
  <c r="Z238" i="5"/>
  <c r="Y238" i="5"/>
  <c r="X238" i="5"/>
  <c r="W238" i="5"/>
  <c r="V238" i="5"/>
  <c r="U238" i="5"/>
  <c r="T238" i="5"/>
  <c r="S238" i="5"/>
  <c r="R238" i="5"/>
  <c r="Q238" i="5"/>
  <c r="P238" i="5"/>
  <c r="O238" i="5"/>
  <c r="N238" i="5"/>
  <c r="M238" i="5"/>
  <c r="L238" i="5"/>
  <c r="K238" i="5"/>
  <c r="J238" i="5"/>
  <c r="I238" i="5"/>
  <c r="H238" i="5"/>
  <c r="G238" i="5"/>
  <c r="F238" i="5"/>
  <c r="E238" i="5"/>
  <c r="D238" i="5"/>
  <c r="AH236" i="5"/>
  <c r="AG236" i="5"/>
  <c r="AF236" i="5"/>
  <c r="AE236" i="5"/>
  <c r="AD236" i="5"/>
  <c r="AC236" i="5"/>
  <c r="AB236" i="5"/>
  <c r="AA236" i="5"/>
  <c r="Z236" i="5"/>
  <c r="Y236" i="5"/>
  <c r="X236" i="5"/>
  <c r="W236" i="5"/>
  <c r="V236" i="5"/>
  <c r="U236" i="5"/>
  <c r="T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G236" i="5"/>
  <c r="F236" i="5"/>
  <c r="E236" i="5"/>
  <c r="D236" i="5"/>
  <c r="AH234" i="5"/>
  <c r="AG234" i="5"/>
  <c r="AF234" i="5"/>
  <c r="AE234" i="5"/>
  <c r="AD234" i="5"/>
  <c r="AC234" i="5"/>
  <c r="AB234" i="5"/>
  <c r="AA234" i="5"/>
  <c r="Z234" i="5"/>
  <c r="Y234" i="5"/>
  <c r="X234" i="5"/>
  <c r="W234" i="5"/>
  <c r="V234" i="5"/>
  <c r="U234" i="5"/>
  <c r="T234" i="5"/>
  <c r="S234" i="5"/>
  <c r="R234" i="5"/>
  <c r="Q234" i="5"/>
  <c r="P234" i="5"/>
  <c r="O234" i="5"/>
  <c r="N234" i="5"/>
  <c r="M234" i="5"/>
  <c r="L234" i="5"/>
  <c r="K234" i="5"/>
  <c r="J234" i="5"/>
  <c r="I234" i="5"/>
  <c r="H234" i="5"/>
  <c r="G234" i="5"/>
  <c r="F234" i="5"/>
  <c r="E234" i="5"/>
  <c r="D234" i="5"/>
  <c r="AH232" i="5"/>
  <c r="AG232" i="5"/>
  <c r="AF232" i="5"/>
  <c r="AE232" i="5"/>
  <c r="AD232" i="5"/>
  <c r="AC232" i="5"/>
  <c r="AB232" i="5"/>
  <c r="AA232" i="5"/>
  <c r="Z232" i="5"/>
  <c r="Y232" i="5"/>
  <c r="X232" i="5"/>
  <c r="W232" i="5"/>
  <c r="V232" i="5"/>
  <c r="U232" i="5"/>
  <c r="T232" i="5"/>
  <c r="S232" i="5"/>
  <c r="R232" i="5"/>
  <c r="Q232" i="5"/>
  <c r="P232" i="5"/>
  <c r="O232" i="5"/>
  <c r="N232" i="5"/>
  <c r="M232" i="5"/>
  <c r="L232" i="5"/>
  <c r="K232" i="5"/>
  <c r="J232" i="5"/>
  <c r="I232" i="5"/>
  <c r="H232" i="5"/>
  <c r="G232" i="5"/>
  <c r="F232" i="5"/>
  <c r="E232" i="5"/>
  <c r="D232" i="5"/>
  <c r="AH230" i="5"/>
  <c r="AG230" i="5"/>
  <c r="AF230" i="5"/>
  <c r="AE230" i="5"/>
  <c r="AD230" i="5"/>
  <c r="AC230" i="5"/>
  <c r="AB230" i="5"/>
  <c r="AA230" i="5"/>
  <c r="Z230" i="5"/>
  <c r="Y230" i="5"/>
  <c r="X230" i="5"/>
  <c r="W230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30" i="5"/>
  <c r="AH228" i="5"/>
  <c r="AG228" i="5"/>
  <c r="AF228" i="5"/>
  <c r="AE228" i="5"/>
  <c r="AD228" i="5"/>
  <c r="AC228" i="5"/>
  <c r="AB228" i="5"/>
  <c r="AA228" i="5"/>
  <c r="Z228" i="5"/>
  <c r="Y228" i="5"/>
  <c r="X228" i="5"/>
  <c r="W228" i="5"/>
  <c r="V228" i="5"/>
  <c r="U228" i="5"/>
  <c r="T228" i="5"/>
  <c r="S228" i="5"/>
  <c r="R228" i="5"/>
  <c r="Q228" i="5"/>
  <c r="P228" i="5"/>
  <c r="O228" i="5"/>
  <c r="N228" i="5"/>
  <c r="M228" i="5"/>
  <c r="L228" i="5"/>
  <c r="K228" i="5"/>
  <c r="J228" i="5"/>
  <c r="I228" i="5"/>
  <c r="H228" i="5"/>
  <c r="G228" i="5"/>
  <c r="F228" i="5"/>
  <c r="E228" i="5"/>
  <c r="D228" i="5"/>
  <c r="AH226" i="5"/>
  <c r="AG226" i="5"/>
  <c r="AF226" i="5"/>
  <c r="AE226" i="5"/>
  <c r="AD226" i="5"/>
  <c r="AC226" i="5"/>
  <c r="AB226" i="5"/>
  <c r="AA226" i="5"/>
  <c r="Z226" i="5"/>
  <c r="Y226" i="5"/>
  <c r="X226" i="5"/>
  <c r="W226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F226" i="5"/>
  <c r="E226" i="5"/>
  <c r="D226" i="5"/>
  <c r="AH224" i="5"/>
  <c r="AG224" i="5"/>
  <c r="AF224" i="5"/>
  <c r="AE224" i="5"/>
  <c r="AD224" i="5"/>
  <c r="AC224" i="5"/>
  <c r="AB224" i="5"/>
  <c r="AA224" i="5"/>
  <c r="Z224" i="5"/>
  <c r="Y224" i="5"/>
  <c r="X224" i="5"/>
  <c r="W224" i="5"/>
  <c r="V224" i="5"/>
  <c r="U224" i="5"/>
  <c r="T224" i="5"/>
  <c r="S224" i="5"/>
  <c r="R224" i="5"/>
  <c r="Q224" i="5"/>
  <c r="P224" i="5"/>
  <c r="O224" i="5"/>
  <c r="N224" i="5"/>
  <c r="M224" i="5"/>
  <c r="L224" i="5"/>
  <c r="K224" i="5"/>
  <c r="J224" i="5"/>
  <c r="I224" i="5"/>
  <c r="H224" i="5"/>
  <c r="G224" i="5"/>
  <c r="F224" i="5"/>
  <c r="E224" i="5"/>
  <c r="D224" i="5"/>
  <c r="AH222" i="5"/>
  <c r="AG222" i="5"/>
  <c r="AF222" i="5"/>
  <c r="AE222" i="5"/>
  <c r="AD222" i="5"/>
  <c r="AC222" i="5"/>
  <c r="AB222" i="5"/>
  <c r="AA222" i="5"/>
  <c r="Z222" i="5"/>
  <c r="Y222" i="5"/>
  <c r="X222" i="5"/>
  <c r="W222" i="5"/>
  <c r="V222" i="5"/>
  <c r="U222" i="5"/>
  <c r="T222" i="5"/>
  <c r="S222" i="5"/>
  <c r="R222" i="5"/>
  <c r="Q222" i="5"/>
  <c r="P222" i="5"/>
  <c r="O222" i="5"/>
  <c r="N222" i="5"/>
  <c r="M222" i="5"/>
  <c r="L222" i="5"/>
  <c r="K222" i="5"/>
  <c r="J222" i="5"/>
  <c r="I222" i="5"/>
  <c r="H222" i="5"/>
  <c r="G222" i="5"/>
  <c r="F222" i="5"/>
  <c r="E222" i="5"/>
  <c r="D222" i="5"/>
  <c r="AH220" i="5"/>
  <c r="AG220" i="5"/>
  <c r="AF220" i="5"/>
  <c r="AE220" i="5"/>
  <c r="AD220" i="5"/>
  <c r="AC220" i="5"/>
  <c r="AB220" i="5"/>
  <c r="AA220" i="5"/>
  <c r="Z220" i="5"/>
  <c r="Y220" i="5"/>
  <c r="X220" i="5"/>
  <c r="W220" i="5"/>
  <c r="V220" i="5"/>
  <c r="U220" i="5"/>
  <c r="T220" i="5"/>
  <c r="S220" i="5"/>
  <c r="R220" i="5"/>
  <c r="Q220" i="5"/>
  <c r="P220" i="5"/>
  <c r="O220" i="5"/>
  <c r="N220" i="5"/>
  <c r="M220" i="5"/>
  <c r="L220" i="5"/>
  <c r="K220" i="5"/>
  <c r="J220" i="5"/>
  <c r="I220" i="5"/>
  <c r="H220" i="5"/>
  <c r="G220" i="5"/>
  <c r="F220" i="5"/>
  <c r="E220" i="5"/>
  <c r="D220" i="5"/>
  <c r="AH218" i="5"/>
  <c r="AG218" i="5"/>
  <c r="AF218" i="5"/>
  <c r="AE218" i="5"/>
  <c r="AD218" i="5"/>
  <c r="AC218" i="5"/>
  <c r="AB218" i="5"/>
  <c r="AA218" i="5"/>
  <c r="Z218" i="5"/>
  <c r="Y218" i="5"/>
  <c r="X218" i="5"/>
  <c r="W218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8" i="5"/>
  <c r="AH216" i="5"/>
  <c r="AG216" i="5"/>
  <c r="AF216" i="5"/>
  <c r="AE216" i="5"/>
  <c r="AD216" i="5"/>
  <c r="AC216" i="5"/>
  <c r="AB216" i="5"/>
  <c r="AA216" i="5"/>
  <c r="Z216" i="5"/>
  <c r="Y216" i="5"/>
  <c r="X216" i="5"/>
  <c r="W216" i="5"/>
  <c r="V216" i="5"/>
  <c r="U216" i="5"/>
  <c r="T216" i="5"/>
  <c r="S216" i="5"/>
  <c r="R216" i="5"/>
  <c r="Q216" i="5"/>
  <c r="P216" i="5"/>
  <c r="O216" i="5"/>
  <c r="N216" i="5"/>
  <c r="M216" i="5"/>
  <c r="L216" i="5"/>
  <c r="K216" i="5"/>
  <c r="J216" i="5"/>
  <c r="I216" i="5"/>
  <c r="H216" i="5"/>
  <c r="G216" i="5"/>
  <c r="F216" i="5"/>
  <c r="E216" i="5"/>
  <c r="D216" i="5"/>
  <c r="AH214" i="5"/>
  <c r="AG214" i="5"/>
  <c r="AF214" i="5"/>
  <c r="AE214" i="5"/>
  <c r="AD214" i="5"/>
  <c r="AC214" i="5"/>
  <c r="AB214" i="5"/>
  <c r="AA214" i="5"/>
  <c r="Z214" i="5"/>
  <c r="Y214" i="5"/>
  <c r="X214" i="5"/>
  <c r="W214" i="5"/>
  <c r="V214" i="5"/>
  <c r="U214" i="5"/>
  <c r="T214" i="5"/>
  <c r="S214" i="5"/>
  <c r="R214" i="5"/>
  <c r="Q214" i="5"/>
  <c r="P214" i="5"/>
  <c r="O214" i="5"/>
  <c r="N214" i="5"/>
  <c r="M214" i="5"/>
  <c r="L214" i="5"/>
  <c r="K214" i="5"/>
  <c r="J214" i="5"/>
  <c r="I214" i="5"/>
  <c r="H214" i="5"/>
  <c r="G214" i="5"/>
  <c r="F214" i="5"/>
  <c r="E214" i="5"/>
  <c r="D214" i="5"/>
  <c r="AH212" i="5"/>
  <c r="AG212" i="5"/>
  <c r="AF212" i="5"/>
  <c r="AE212" i="5"/>
  <c r="AD212" i="5"/>
  <c r="AC212" i="5"/>
  <c r="AB212" i="5"/>
  <c r="AA212" i="5"/>
  <c r="Z212" i="5"/>
  <c r="Y212" i="5"/>
  <c r="X212" i="5"/>
  <c r="W212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2" i="5"/>
  <c r="AH210" i="5"/>
  <c r="AG210" i="5"/>
  <c r="AF210" i="5"/>
  <c r="AE210" i="5"/>
  <c r="AD210" i="5"/>
  <c r="AC210" i="5"/>
  <c r="AB210" i="5"/>
  <c r="AA210" i="5"/>
  <c r="Z210" i="5"/>
  <c r="Y210" i="5"/>
  <c r="X210" i="5"/>
  <c r="W210" i="5"/>
  <c r="V210" i="5"/>
  <c r="U210" i="5"/>
  <c r="T210" i="5"/>
  <c r="S210" i="5"/>
  <c r="R210" i="5"/>
  <c r="Q210" i="5"/>
  <c r="P210" i="5"/>
  <c r="O210" i="5"/>
  <c r="N210" i="5"/>
  <c r="M210" i="5"/>
  <c r="L210" i="5"/>
  <c r="K210" i="5"/>
  <c r="J210" i="5"/>
  <c r="I210" i="5"/>
  <c r="H210" i="5"/>
  <c r="G210" i="5"/>
  <c r="F210" i="5"/>
  <c r="E210" i="5"/>
  <c r="D210" i="5"/>
  <c r="AH208" i="5"/>
  <c r="AG208" i="5"/>
  <c r="AF208" i="5"/>
  <c r="AE208" i="5"/>
  <c r="AD208" i="5"/>
  <c r="AC208" i="5"/>
  <c r="AB208" i="5"/>
  <c r="AA208" i="5"/>
  <c r="Z208" i="5"/>
  <c r="Y208" i="5"/>
  <c r="X208" i="5"/>
  <c r="W208" i="5"/>
  <c r="V208" i="5"/>
  <c r="U208" i="5"/>
  <c r="T208" i="5"/>
  <c r="S208" i="5"/>
  <c r="R208" i="5"/>
  <c r="Q208" i="5"/>
  <c r="P208" i="5"/>
  <c r="O208" i="5"/>
  <c r="N208" i="5"/>
  <c r="M208" i="5"/>
  <c r="L208" i="5"/>
  <c r="K208" i="5"/>
  <c r="J208" i="5"/>
  <c r="I208" i="5"/>
  <c r="H208" i="5"/>
  <c r="G208" i="5"/>
  <c r="F208" i="5"/>
  <c r="E208" i="5"/>
  <c r="D208" i="5"/>
  <c r="AH206" i="5"/>
  <c r="AG206" i="5"/>
  <c r="AF206" i="5"/>
  <c r="AE206" i="5"/>
  <c r="AD206" i="5"/>
  <c r="AC206" i="5"/>
  <c r="AB206" i="5"/>
  <c r="AA206" i="5"/>
  <c r="Z206" i="5"/>
  <c r="Y206" i="5"/>
  <c r="X206" i="5"/>
  <c r="W206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6" i="5"/>
  <c r="AH204" i="5"/>
  <c r="AG204" i="5"/>
  <c r="AF204" i="5"/>
  <c r="AE204" i="5"/>
  <c r="AD204" i="5"/>
  <c r="AC204" i="5"/>
  <c r="AB204" i="5"/>
  <c r="AA204" i="5"/>
  <c r="Z204" i="5"/>
  <c r="Y204" i="5"/>
  <c r="X204" i="5"/>
  <c r="W204" i="5"/>
  <c r="V204" i="5"/>
  <c r="U204" i="5"/>
  <c r="T204" i="5"/>
  <c r="S204" i="5"/>
  <c r="R204" i="5"/>
  <c r="Q204" i="5"/>
  <c r="P204" i="5"/>
  <c r="O204" i="5"/>
  <c r="N204" i="5"/>
  <c r="M204" i="5"/>
  <c r="L204" i="5"/>
  <c r="K204" i="5"/>
  <c r="J204" i="5"/>
  <c r="I204" i="5"/>
  <c r="H204" i="5"/>
  <c r="G204" i="5"/>
  <c r="F204" i="5"/>
  <c r="E204" i="5"/>
  <c r="D204" i="5"/>
  <c r="AH202" i="5"/>
  <c r="AG202" i="5"/>
  <c r="AF202" i="5"/>
  <c r="AE202" i="5"/>
  <c r="AD202" i="5"/>
  <c r="AC202" i="5"/>
  <c r="AB202" i="5"/>
  <c r="AA202" i="5"/>
  <c r="Z202" i="5"/>
  <c r="Y202" i="5"/>
  <c r="X202" i="5"/>
  <c r="W202" i="5"/>
  <c r="V202" i="5"/>
  <c r="U202" i="5"/>
  <c r="T202" i="5"/>
  <c r="S202" i="5"/>
  <c r="R202" i="5"/>
  <c r="Q202" i="5"/>
  <c r="P202" i="5"/>
  <c r="O202" i="5"/>
  <c r="N202" i="5"/>
  <c r="M202" i="5"/>
  <c r="L202" i="5"/>
  <c r="K202" i="5"/>
  <c r="J202" i="5"/>
  <c r="I202" i="5"/>
  <c r="H202" i="5"/>
  <c r="G202" i="5"/>
  <c r="F202" i="5"/>
  <c r="E202" i="5"/>
  <c r="D202" i="5"/>
  <c r="AH200" i="5"/>
  <c r="AG200" i="5"/>
  <c r="AF200" i="5"/>
  <c r="AE200" i="5"/>
  <c r="AD200" i="5"/>
  <c r="AC200" i="5"/>
  <c r="AB200" i="5"/>
  <c r="AA200" i="5"/>
  <c r="Z200" i="5"/>
  <c r="Y200" i="5"/>
  <c r="X200" i="5"/>
  <c r="W200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D200" i="5"/>
  <c r="AH198" i="5"/>
  <c r="AG198" i="5"/>
  <c r="AF198" i="5"/>
  <c r="AE198" i="5"/>
  <c r="AD198" i="5"/>
  <c r="AC198" i="5"/>
  <c r="AB198" i="5"/>
  <c r="AA198" i="5"/>
  <c r="Z198" i="5"/>
  <c r="Y198" i="5"/>
  <c r="X198" i="5"/>
  <c r="W198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8" i="5"/>
  <c r="AH196" i="5"/>
  <c r="AG196" i="5"/>
  <c r="AF196" i="5"/>
  <c r="AE196" i="5"/>
  <c r="AD196" i="5"/>
  <c r="AC196" i="5"/>
  <c r="AB196" i="5"/>
  <c r="AA196" i="5"/>
  <c r="Z196" i="5"/>
  <c r="Y196" i="5"/>
  <c r="X196" i="5"/>
  <c r="W196" i="5"/>
  <c r="V196" i="5"/>
  <c r="U196" i="5"/>
  <c r="T196" i="5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AH194" i="5"/>
  <c r="AG194" i="5"/>
  <c r="AF194" i="5"/>
  <c r="AE194" i="5"/>
  <c r="AD194" i="5"/>
  <c r="AC194" i="5"/>
  <c r="AB194" i="5"/>
  <c r="AA194" i="5"/>
  <c r="Z194" i="5"/>
  <c r="Y194" i="5"/>
  <c r="X194" i="5"/>
  <c r="W194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4" i="5"/>
  <c r="AH192" i="5"/>
  <c r="AG192" i="5"/>
  <c r="AF192" i="5"/>
  <c r="AE192" i="5"/>
  <c r="AD192" i="5"/>
  <c r="AC192" i="5"/>
  <c r="AB192" i="5"/>
  <c r="AA192" i="5"/>
  <c r="Z192" i="5"/>
  <c r="Y192" i="5"/>
  <c r="X192" i="5"/>
  <c r="W192" i="5"/>
  <c r="V192" i="5"/>
  <c r="U192" i="5"/>
  <c r="T192" i="5"/>
  <c r="S192" i="5"/>
  <c r="R192" i="5"/>
  <c r="Q192" i="5"/>
  <c r="P192" i="5"/>
  <c r="O192" i="5"/>
  <c r="N192" i="5"/>
  <c r="M192" i="5"/>
  <c r="L192" i="5"/>
  <c r="K192" i="5"/>
  <c r="J192" i="5"/>
  <c r="I192" i="5"/>
  <c r="H192" i="5"/>
  <c r="G192" i="5"/>
  <c r="F192" i="5"/>
  <c r="E192" i="5"/>
  <c r="D192" i="5"/>
  <c r="AH190" i="5"/>
  <c r="AG190" i="5"/>
  <c r="AF190" i="5"/>
  <c r="AE190" i="5"/>
  <c r="AD190" i="5"/>
  <c r="AC190" i="5"/>
  <c r="AB190" i="5"/>
  <c r="AA190" i="5"/>
  <c r="Z190" i="5"/>
  <c r="Y190" i="5"/>
  <c r="X190" i="5"/>
  <c r="W190" i="5"/>
  <c r="V190" i="5"/>
  <c r="U190" i="5"/>
  <c r="T190" i="5"/>
  <c r="S190" i="5"/>
  <c r="R190" i="5"/>
  <c r="Q190" i="5"/>
  <c r="P190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AH188" i="5"/>
  <c r="AG188" i="5"/>
  <c r="AF188" i="5"/>
  <c r="AE188" i="5"/>
  <c r="AD188" i="5"/>
  <c r="AC188" i="5"/>
  <c r="AB188" i="5"/>
  <c r="AA188" i="5"/>
  <c r="Z188" i="5"/>
  <c r="Y188" i="5"/>
  <c r="X188" i="5"/>
  <c r="W188" i="5"/>
  <c r="V188" i="5"/>
  <c r="U188" i="5"/>
  <c r="T188" i="5"/>
  <c r="S188" i="5"/>
  <c r="R188" i="5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8" i="5"/>
  <c r="AH186" i="5"/>
  <c r="AG186" i="5"/>
  <c r="AF186" i="5"/>
  <c r="AE186" i="5"/>
  <c r="AD186" i="5"/>
  <c r="AC186" i="5"/>
  <c r="AB186" i="5"/>
  <c r="AA186" i="5"/>
  <c r="Z186" i="5"/>
  <c r="Y186" i="5"/>
  <c r="X186" i="5"/>
  <c r="W186" i="5"/>
  <c r="V186" i="5"/>
  <c r="U186" i="5"/>
  <c r="T186" i="5"/>
  <c r="S186" i="5"/>
  <c r="R186" i="5"/>
  <c r="Q186" i="5"/>
  <c r="P186" i="5"/>
  <c r="O186" i="5"/>
  <c r="N186" i="5"/>
  <c r="M186" i="5"/>
  <c r="L186" i="5"/>
  <c r="K186" i="5"/>
  <c r="J186" i="5"/>
  <c r="I186" i="5"/>
  <c r="H186" i="5"/>
  <c r="G186" i="5"/>
  <c r="F186" i="5"/>
  <c r="E186" i="5"/>
  <c r="D186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E184" i="5"/>
  <c r="D184" i="5"/>
  <c r="AH182" i="5"/>
  <c r="AG182" i="5"/>
  <c r="AF182" i="5"/>
  <c r="AE182" i="5"/>
  <c r="AD182" i="5"/>
  <c r="AC182" i="5"/>
  <c r="AB182" i="5"/>
  <c r="AA182" i="5"/>
  <c r="Z182" i="5"/>
  <c r="Y182" i="5"/>
  <c r="X182" i="5"/>
  <c r="W182" i="5"/>
  <c r="V182" i="5"/>
  <c r="U182" i="5"/>
  <c r="T182" i="5"/>
  <c r="S182" i="5"/>
  <c r="R182" i="5"/>
  <c r="Q182" i="5"/>
  <c r="P182" i="5"/>
  <c r="O182" i="5"/>
  <c r="N182" i="5"/>
  <c r="M182" i="5"/>
  <c r="L182" i="5"/>
  <c r="K182" i="5"/>
  <c r="J182" i="5"/>
  <c r="I182" i="5"/>
  <c r="H182" i="5"/>
  <c r="G182" i="5"/>
  <c r="F182" i="5"/>
  <c r="E182" i="5"/>
  <c r="D182" i="5"/>
  <c r="AH180" i="5"/>
  <c r="AG180" i="5"/>
  <c r="AF180" i="5"/>
  <c r="AE180" i="5"/>
  <c r="AD180" i="5"/>
  <c r="AC180" i="5"/>
  <c r="AB180" i="5"/>
  <c r="AA180" i="5"/>
  <c r="Z180" i="5"/>
  <c r="Y180" i="5"/>
  <c r="X180" i="5"/>
  <c r="W180" i="5"/>
  <c r="V180" i="5"/>
  <c r="U180" i="5"/>
  <c r="T180" i="5"/>
  <c r="S180" i="5"/>
  <c r="R180" i="5"/>
  <c r="Q180" i="5"/>
  <c r="P180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AH178" i="5"/>
  <c r="AG178" i="5"/>
  <c r="AF178" i="5"/>
  <c r="AE178" i="5"/>
  <c r="AD178" i="5"/>
  <c r="AC178" i="5"/>
  <c r="AB178" i="5"/>
  <c r="AA178" i="5"/>
  <c r="Z178" i="5"/>
  <c r="Y178" i="5"/>
  <c r="X178" i="5"/>
  <c r="W178" i="5"/>
  <c r="V178" i="5"/>
  <c r="U178" i="5"/>
  <c r="T178" i="5"/>
  <c r="S178" i="5"/>
  <c r="R178" i="5"/>
  <c r="Q178" i="5"/>
  <c r="P178" i="5"/>
  <c r="O178" i="5"/>
  <c r="N178" i="5"/>
  <c r="M178" i="5"/>
  <c r="L178" i="5"/>
  <c r="K178" i="5"/>
  <c r="J178" i="5"/>
  <c r="I178" i="5"/>
  <c r="H178" i="5"/>
  <c r="G178" i="5"/>
  <c r="F178" i="5"/>
  <c r="E178" i="5"/>
  <c r="D178" i="5"/>
  <c r="AH176" i="5"/>
  <c r="AG176" i="5"/>
  <c r="AF176" i="5"/>
  <c r="AE176" i="5"/>
  <c r="AD176" i="5"/>
  <c r="AC176" i="5"/>
  <c r="AB176" i="5"/>
  <c r="AA176" i="5"/>
  <c r="Z176" i="5"/>
  <c r="Y176" i="5"/>
  <c r="X176" i="5"/>
  <c r="W176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6" i="5"/>
  <c r="AH174" i="5"/>
  <c r="AG174" i="5"/>
  <c r="AF174" i="5"/>
  <c r="AE174" i="5"/>
  <c r="AD174" i="5"/>
  <c r="AC174" i="5"/>
  <c r="AB174" i="5"/>
  <c r="AA174" i="5"/>
  <c r="Z174" i="5"/>
  <c r="Y174" i="5"/>
  <c r="X174" i="5"/>
  <c r="W174" i="5"/>
  <c r="V174" i="5"/>
  <c r="U174" i="5"/>
  <c r="T174" i="5"/>
  <c r="S174" i="5"/>
  <c r="R174" i="5"/>
  <c r="Q174" i="5"/>
  <c r="P174" i="5"/>
  <c r="O174" i="5"/>
  <c r="N174" i="5"/>
  <c r="M174" i="5"/>
  <c r="L174" i="5"/>
  <c r="K174" i="5"/>
  <c r="J174" i="5"/>
  <c r="I174" i="5"/>
  <c r="H174" i="5"/>
  <c r="G174" i="5"/>
  <c r="F174" i="5"/>
  <c r="E174" i="5"/>
  <c r="D174" i="5"/>
  <c r="AH172" i="5"/>
  <c r="AG172" i="5"/>
  <c r="AF172" i="5"/>
  <c r="AE172" i="5"/>
  <c r="AD172" i="5"/>
  <c r="AC172" i="5"/>
  <c r="AB172" i="5"/>
  <c r="AA172" i="5"/>
  <c r="Z172" i="5"/>
  <c r="Y172" i="5"/>
  <c r="X172" i="5"/>
  <c r="W172" i="5"/>
  <c r="V172" i="5"/>
  <c r="U172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AH170" i="5"/>
  <c r="AG170" i="5"/>
  <c r="AF170" i="5"/>
  <c r="AE170" i="5"/>
  <c r="AD170" i="5"/>
  <c r="AC170" i="5"/>
  <c r="AB170" i="5"/>
  <c r="AA170" i="5"/>
  <c r="Z170" i="5"/>
  <c r="Y170" i="5"/>
  <c r="X170" i="5"/>
  <c r="W170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AH168" i="5"/>
  <c r="AG168" i="5"/>
  <c r="AF168" i="5"/>
  <c r="AE168" i="5"/>
  <c r="AD168" i="5"/>
  <c r="AC168" i="5"/>
  <c r="AB168" i="5"/>
  <c r="AA168" i="5"/>
  <c r="Z168" i="5"/>
  <c r="Y168" i="5"/>
  <c r="X168" i="5"/>
  <c r="W168" i="5"/>
  <c r="V168" i="5"/>
  <c r="U168" i="5"/>
  <c r="T168" i="5"/>
  <c r="S168" i="5"/>
  <c r="R168" i="5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AH166" i="5"/>
  <c r="AG166" i="5"/>
  <c r="AF166" i="5"/>
  <c r="AE166" i="5"/>
  <c r="AD166" i="5"/>
  <c r="AC166" i="5"/>
  <c r="AB166" i="5"/>
  <c r="AA166" i="5"/>
  <c r="Z166" i="5"/>
  <c r="Y166" i="5"/>
  <c r="X166" i="5"/>
  <c r="W166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AH164" i="5"/>
  <c r="AG164" i="5"/>
  <c r="AF164" i="5"/>
  <c r="AE164" i="5"/>
  <c r="AD164" i="5"/>
  <c r="AC164" i="5"/>
  <c r="AB164" i="5"/>
  <c r="AA164" i="5"/>
  <c r="Z164" i="5"/>
  <c r="Y164" i="5"/>
  <c r="X164" i="5"/>
  <c r="W164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4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AH160" i="5"/>
  <c r="AG160" i="5"/>
  <c r="AF160" i="5"/>
  <c r="AE160" i="5"/>
  <c r="AD160" i="5"/>
  <c r="AC160" i="5"/>
  <c r="AB160" i="5"/>
  <c r="AA160" i="5"/>
  <c r="Z160" i="5"/>
  <c r="Y160" i="5"/>
  <c r="X160" i="5"/>
  <c r="W160" i="5"/>
  <c r="V160" i="5"/>
  <c r="U160" i="5"/>
  <c r="T160" i="5"/>
  <c r="S160" i="5"/>
  <c r="R160" i="5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AH158" i="5"/>
  <c r="AG158" i="5"/>
  <c r="AF158" i="5"/>
  <c r="AE158" i="5"/>
  <c r="AD158" i="5"/>
  <c r="AC158" i="5"/>
  <c r="AB158" i="5"/>
  <c r="AA158" i="5"/>
  <c r="Z158" i="5"/>
  <c r="Y158" i="5"/>
  <c r="X158" i="5"/>
  <c r="W158" i="5"/>
  <c r="V158" i="5"/>
  <c r="U158" i="5"/>
  <c r="T158" i="5"/>
  <c r="S158" i="5"/>
  <c r="R158" i="5"/>
  <c r="Q158" i="5"/>
  <c r="P158" i="5"/>
  <c r="O158" i="5"/>
  <c r="N158" i="5"/>
  <c r="M158" i="5"/>
  <c r="L158" i="5"/>
  <c r="K158" i="5"/>
  <c r="J158" i="5"/>
  <c r="I158" i="5"/>
  <c r="H158" i="5"/>
  <c r="G158" i="5"/>
  <c r="F158" i="5"/>
  <c r="E158" i="5"/>
  <c r="D158" i="5"/>
  <c r="AH156" i="5"/>
  <c r="AG156" i="5"/>
  <c r="AF156" i="5"/>
  <c r="AE156" i="5"/>
  <c r="AD156" i="5"/>
  <c r="AC156" i="5"/>
  <c r="AB156" i="5"/>
  <c r="AA156" i="5"/>
  <c r="Z156" i="5"/>
  <c r="Y156" i="5"/>
  <c r="X156" i="5"/>
  <c r="W156" i="5"/>
  <c r="V156" i="5"/>
  <c r="U156" i="5"/>
  <c r="T156" i="5"/>
  <c r="S156" i="5"/>
  <c r="R156" i="5"/>
  <c r="Q156" i="5"/>
  <c r="P156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AH154" i="5"/>
  <c r="AG154" i="5"/>
  <c r="AF154" i="5"/>
  <c r="AE154" i="5"/>
  <c r="AD154" i="5"/>
  <c r="AC154" i="5"/>
  <c r="AB154" i="5"/>
  <c r="AA154" i="5"/>
  <c r="Z154" i="5"/>
  <c r="Y154" i="5"/>
  <c r="X154" i="5"/>
  <c r="W154" i="5"/>
  <c r="V154" i="5"/>
  <c r="U154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D154" i="5"/>
  <c r="AH152" i="5"/>
  <c r="AG152" i="5"/>
  <c r="AF152" i="5"/>
  <c r="AE152" i="5"/>
  <c r="AD152" i="5"/>
  <c r="AC152" i="5"/>
  <c r="AB152" i="5"/>
  <c r="AA152" i="5"/>
  <c r="Z152" i="5"/>
  <c r="Y152" i="5"/>
  <c r="X152" i="5"/>
  <c r="W152" i="5"/>
  <c r="V152" i="5"/>
  <c r="U152" i="5"/>
  <c r="T152" i="5"/>
  <c r="S152" i="5"/>
  <c r="R152" i="5"/>
  <c r="Q152" i="5"/>
  <c r="P152" i="5"/>
  <c r="O152" i="5"/>
  <c r="N152" i="5"/>
  <c r="M152" i="5"/>
  <c r="L152" i="5"/>
  <c r="K152" i="5"/>
  <c r="J152" i="5"/>
  <c r="I152" i="5"/>
  <c r="H152" i="5"/>
  <c r="G152" i="5"/>
  <c r="F152" i="5"/>
  <c r="E152" i="5"/>
  <c r="D152" i="5"/>
  <c r="AH150" i="5"/>
  <c r="AG150" i="5"/>
  <c r="AF150" i="5"/>
  <c r="AE150" i="5"/>
  <c r="AD150" i="5"/>
  <c r="AC150" i="5"/>
  <c r="AB150" i="5"/>
  <c r="AA150" i="5"/>
  <c r="Z150" i="5"/>
  <c r="Y150" i="5"/>
  <c r="X150" i="5"/>
  <c r="W150" i="5"/>
  <c r="V150" i="5"/>
  <c r="U150" i="5"/>
  <c r="T150" i="5"/>
  <c r="S150" i="5"/>
  <c r="R150" i="5"/>
  <c r="Q150" i="5"/>
  <c r="P150" i="5"/>
  <c r="O150" i="5"/>
  <c r="N150" i="5"/>
  <c r="M150" i="5"/>
  <c r="L150" i="5"/>
  <c r="K150" i="5"/>
  <c r="J150" i="5"/>
  <c r="I150" i="5"/>
  <c r="H150" i="5"/>
  <c r="G150" i="5"/>
  <c r="F150" i="5"/>
  <c r="E150" i="5"/>
  <c r="D150" i="5"/>
  <c r="AH148" i="5"/>
  <c r="AG148" i="5"/>
  <c r="AF148" i="5"/>
  <c r="AE148" i="5"/>
  <c r="AD148" i="5"/>
  <c r="AC148" i="5"/>
  <c r="AB148" i="5"/>
  <c r="AA148" i="5"/>
  <c r="Z148" i="5"/>
  <c r="Y148" i="5"/>
  <c r="X148" i="5"/>
  <c r="W148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8" i="5"/>
  <c r="AH146" i="5"/>
  <c r="AG146" i="5"/>
  <c r="AF146" i="5"/>
  <c r="AE146" i="5"/>
  <c r="AD146" i="5"/>
  <c r="AC146" i="5"/>
  <c r="AB146" i="5"/>
  <c r="AA146" i="5"/>
  <c r="Z146" i="5"/>
  <c r="Y146" i="5"/>
  <c r="X146" i="5"/>
  <c r="W146" i="5"/>
  <c r="V146" i="5"/>
  <c r="U146" i="5"/>
  <c r="T146" i="5"/>
  <c r="S146" i="5"/>
  <c r="R146" i="5"/>
  <c r="Q146" i="5"/>
  <c r="P146" i="5"/>
  <c r="O146" i="5"/>
  <c r="N146" i="5"/>
  <c r="M146" i="5"/>
  <c r="L146" i="5"/>
  <c r="K146" i="5"/>
  <c r="J146" i="5"/>
  <c r="I146" i="5"/>
  <c r="H146" i="5"/>
  <c r="G146" i="5"/>
  <c r="F146" i="5"/>
  <c r="E146" i="5"/>
  <c r="D146" i="5"/>
  <c r="AH144" i="5"/>
  <c r="AG144" i="5"/>
  <c r="AF144" i="5"/>
  <c r="AE144" i="5"/>
  <c r="AD144" i="5"/>
  <c r="AC144" i="5"/>
  <c r="AB144" i="5"/>
  <c r="AA144" i="5"/>
  <c r="Z144" i="5"/>
  <c r="Y144" i="5"/>
  <c r="X144" i="5"/>
  <c r="W144" i="5"/>
  <c r="V144" i="5"/>
  <c r="U144" i="5"/>
  <c r="T144" i="5"/>
  <c r="S144" i="5"/>
  <c r="R144" i="5"/>
  <c r="Q144" i="5"/>
  <c r="P144" i="5"/>
  <c r="O144" i="5"/>
  <c r="N144" i="5"/>
  <c r="M144" i="5"/>
  <c r="L144" i="5"/>
  <c r="K144" i="5"/>
  <c r="J144" i="5"/>
  <c r="I144" i="5"/>
  <c r="H144" i="5"/>
  <c r="G144" i="5"/>
  <c r="F144" i="5"/>
  <c r="E144" i="5"/>
  <c r="D144" i="5"/>
  <c r="AH142" i="5"/>
  <c r="AG142" i="5"/>
  <c r="AF142" i="5"/>
  <c r="AE142" i="5"/>
  <c r="AD142" i="5"/>
  <c r="AC142" i="5"/>
  <c r="AB142" i="5"/>
  <c r="AA142" i="5"/>
  <c r="Z142" i="5"/>
  <c r="Y142" i="5"/>
  <c r="X142" i="5"/>
  <c r="W142" i="5"/>
  <c r="V142" i="5"/>
  <c r="U142" i="5"/>
  <c r="T142" i="5"/>
  <c r="S142" i="5"/>
  <c r="R142" i="5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2" i="5"/>
  <c r="AH140" i="5"/>
  <c r="AG140" i="5"/>
  <c r="AF140" i="5"/>
  <c r="AE140" i="5"/>
  <c r="AD140" i="5"/>
  <c r="AC140" i="5"/>
  <c r="AB140" i="5"/>
  <c r="AA140" i="5"/>
  <c r="Z140" i="5"/>
  <c r="Y140" i="5"/>
  <c r="X140" i="5"/>
  <c r="W140" i="5"/>
  <c r="V140" i="5"/>
  <c r="U140" i="5"/>
  <c r="T140" i="5"/>
  <c r="S140" i="5"/>
  <c r="R140" i="5"/>
  <c r="Q140" i="5"/>
  <c r="P140" i="5"/>
  <c r="O140" i="5"/>
  <c r="N140" i="5"/>
  <c r="M140" i="5"/>
  <c r="L140" i="5"/>
  <c r="K140" i="5"/>
  <c r="J140" i="5"/>
  <c r="I140" i="5"/>
  <c r="H140" i="5"/>
  <c r="G140" i="5"/>
  <c r="F140" i="5"/>
  <c r="E140" i="5"/>
  <c r="D140" i="5"/>
  <c r="AH138" i="5"/>
  <c r="AG138" i="5"/>
  <c r="AF138" i="5"/>
  <c r="AE138" i="5"/>
  <c r="AD138" i="5"/>
  <c r="AC138" i="5"/>
  <c r="AB138" i="5"/>
  <c r="AA138" i="5"/>
  <c r="Z138" i="5"/>
  <c r="Y138" i="5"/>
  <c r="X138" i="5"/>
  <c r="W138" i="5"/>
  <c r="V138" i="5"/>
  <c r="U138" i="5"/>
  <c r="T138" i="5"/>
  <c r="S138" i="5"/>
  <c r="R138" i="5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D138" i="5"/>
  <c r="AH136" i="5"/>
  <c r="AG136" i="5"/>
  <c r="AF136" i="5"/>
  <c r="AE136" i="5"/>
  <c r="AD136" i="5"/>
  <c r="AC136" i="5"/>
  <c r="AB136" i="5"/>
  <c r="AA136" i="5"/>
  <c r="Z136" i="5"/>
  <c r="Y136" i="5"/>
  <c r="X136" i="5"/>
  <c r="W136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AH134" i="5"/>
  <c r="AG134" i="5"/>
  <c r="AF134" i="5"/>
  <c r="AE134" i="5"/>
  <c r="AD134" i="5"/>
  <c r="AC134" i="5"/>
  <c r="AB134" i="5"/>
  <c r="AA134" i="5"/>
  <c r="Z134" i="5"/>
  <c r="Y134" i="5"/>
  <c r="X134" i="5"/>
  <c r="W134" i="5"/>
  <c r="V134" i="5"/>
  <c r="U134" i="5"/>
  <c r="T134" i="5"/>
  <c r="S134" i="5"/>
  <c r="R134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34" i="5"/>
  <c r="D134" i="5"/>
  <c r="AH132" i="5"/>
  <c r="AG132" i="5"/>
  <c r="AF132" i="5"/>
  <c r="AE132" i="5"/>
  <c r="AD132" i="5"/>
  <c r="AC132" i="5"/>
  <c r="AB132" i="5"/>
  <c r="AA132" i="5"/>
  <c r="Z132" i="5"/>
  <c r="Y132" i="5"/>
  <c r="X132" i="5"/>
  <c r="W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E132" i="5"/>
  <c r="D132" i="5"/>
  <c r="AH130" i="5"/>
  <c r="AG130" i="5"/>
  <c r="AF130" i="5"/>
  <c r="AE130" i="5"/>
  <c r="AD130" i="5"/>
  <c r="AC130" i="5"/>
  <c r="AB130" i="5"/>
  <c r="AA130" i="5"/>
  <c r="Z130" i="5"/>
  <c r="Y130" i="5"/>
  <c r="X130" i="5"/>
  <c r="W130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G130" i="5"/>
  <c r="F130" i="5"/>
  <c r="E130" i="5"/>
  <c r="D130" i="5"/>
  <c r="AH128" i="5"/>
  <c r="AG128" i="5"/>
  <c r="AF128" i="5"/>
  <c r="AE128" i="5"/>
  <c r="AD128" i="5"/>
  <c r="AC128" i="5"/>
  <c r="AB128" i="5"/>
  <c r="AA128" i="5"/>
  <c r="Z128" i="5"/>
  <c r="Y128" i="5"/>
  <c r="X128" i="5"/>
  <c r="W128" i="5"/>
  <c r="V128" i="5"/>
  <c r="U128" i="5"/>
  <c r="T128" i="5"/>
  <c r="S128" i="5"/>
  <c r="R128" i="5"/>
  <c r="Q128" i="5"/>
  <c r="P128" i="5"/>
  <c r="O128" i="5"/>
  <c r="N128" i="5"/>
  <c r="M128" i="5"/>
  <c r="L128" i="5"/>
  <c r="K128" i="5"/>
  <c r="J128" i="5"/>
  <c r="I128" i="5"/>
  <c r="H128" i="5"/>
  <c r="G128" i="5"/>
  <c r="F128" i="5"/>
  <c r="E128" i="5"/>
  <c r="D128" i="5"/>
  <c r="AH126" i="5"/>
  <c r="AG126" i="5"/>
  <c r="AF126" i="5"/>
  <c r="AE126" i="5"/>
  <c r="AD126" i="5"/>
  <c r="AC126" i="5"/>
  <c r="AB126" i="5"/>
  <c r="AA126" i="5"/>
  <c r="Z126" i="5"/>
  <c r="Y126" i="5"/>
  <c r="X126" i="5"/>
  <c r="W126" i="5"/>
  <c r="V126" i="5"/>
  <c r="U126" i="5"/>
  <c r="T126" i="5"/>
  <c r="S126" i="5"/>
  <c r="R126" i="5"/>
  <c r="Q126" i="5"/>
  <c r="P126" i="5"/>
  <c r="O126" i="5"/>
  <c r="N126" i="5"/>
  <c r="M126" i="5"/>
  <c r="L126" i="5"/>
  <c r="K126" i="5"/>
  <c r="J126" i="5"/>
  <c r="I126" i="5"/>
  <c r="H126" i="5"/>
  <c r="G126" i="5"/>
  <c r="F126" i="5"/>
  <c r="E126" i="5"/>
  <c r="D126" i="5"/>
  <c r="AH124" i="5"/>
  <c r="AG124" i="5"/>
  <c r="AF124" i="5"/>
  <c r="AE124" i="5"/>
  <c r="AD124" i="5"/>
  <c r="AC124" i="5"/>
  <c r="AB124" i="5"/>
  <c r="AA124" i="5"/>
  <c r="Z124" i="5"/>
  <c r="Y124" i="5"/>
  <c r="X124" i="5"/>
  <c r="W124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G124" i="5"/>
  <c r="F124" i="5"/>
  <c r="E124" i="5"/>
  <c r="D124" i="5"/>
  <c r="AH122" i="5"/>
  <c r="AG122" i="5"/>
  <c r="AF122" i="5"/>
  <c r="AE122" i="5"/>
  <c r="AD122" i="5"/>
  <c r="AC122" i="5"/>
  <c r="AB122" i="5"/>
  <c r="AA122" i="5"/>
  <c r="Z122" i="5"/>
  <c r="Y122" i="5"/>
  <c r="X122" i="5"/>
  <c r="W122" i="5"/>
  <c r="V122" i="5"/>
  <c r="U122" i="5"/>
  <c r="T122" i="5"/>
  <c r="S122" i="5"/>
  <c r="R122" i="5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D122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E116" i="5"/>
  <c r="D116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AH90" i="5"/>
  <c r="AG90" i="5"/>
  <c r="AF90" i="5"/>
  <c r="AE90" i="5"/>
  <c r="AD90" i="5"/>
  <c r="AC90" i="5"/>
  <c r="AB90" i="5"/>
  <c r="AA90" i="5"/>
  <c r="Z90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N3" i="5"/>
  <c r="M3" i="5"/>
  <c r="N2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L3" i="5"/>
  <c r="K3" i="5"/>
  <c r="J3" i="5"/>
  <c r="I3" i="5"/>
  <c r="H3" i="5"/>
  <c r="G3" i="5"/>
  <c r="F3" i="5"/>
  <c r="E3" i="5"/>
  <c r="D3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M2" i="5"/>
  <c r="L2" i="5"/>
  <c r="K2" i="5"/>
  <c r="J2" i="5"/>
  <c r="I2" i="5"/>
  <c r="H2" i="5"/>
  <c r="G2" i="5"/>
  <c r="F2" i="5"/>
  <c r="E2" i="5"/>
  <c r="D2" i="5"/>
  <c r="F411" i="3" l="1"/>
  <c r="F410" i="3"/>
  <c r="D406" i="3"/>
  <c r="G405" i="3"/>
  <c r="J402" i="3"/>
  <c r="J404" i="3" s="1"/>
  <c r="AR395" i="3"/>
  <c r="AQ395" i="3"/>
  <c r="AP395" i="3"/>
  <c r="AO395" i="3"/>
  <c r="H395" i="3"/>
  <c r="F395" i="3" s="1"/>
  <c r="E395" i="3" s="1"/>
  <c r="G395" i="3"/>
  <c r="AR394" i="3"/>
  <c r="AQ394" i="3"/>
  <c r="AP394" i="3"/>
  <c r="AO394" i="3"/>
  <c r="H394" i="3"/>
  <c r="F394" i="3" s="1"/>
  <c r="E394" i="3" s="1"/>
  <c r="G394" i="3"/>
  <c r="AR393" i="3"/>
  <c r="AQ393" i="3"/>
  <c r="AP393" i="3"/>
  <c r="AO393" i="3"/>
  <c r="H393" i="3"/>
  <c r="F393" i="3" s="1"/>
  <c r="E393" i="3" s="1"/>
  <c r="G393" i="3"/>
  <c r="AR392" i="3"/>
  <c r="AQ392" i="3"/>
  <c r="AP392" i="3"/>
  <c r="AO392" i="3"/>
  <c r="H392" i="3"/>
  <c r="F392" i="3" s="1"/>
  <c r="E392" i="3" s="1"/>
  <c r="G392" i="3"/>
  <c r="AR391" i="3"/>
  <c r="AQ391" i="3"/>
  <c r="AP391" i="3"/>
  <c r="AO391" i="3"/>
  <c r="H391" i="3"/>
  <c r="F391" i="3" s="1"/>
  <c r="E391" i="3" s="1"/>
  <c r="G391" i="3"/>
  <c r="AR390" i="3"/>
  <c r="AQ390" i="3"/>
  <c r="AP390" i="3"/>
  <c r="AO390" i="3"/>
  <c r="H390" i="3"/>
  <c r="F390" i="3" s="1"/>
  <c r="E390" i="3" s="1"/>
  <c r="G390" i="3"/>
  <c r="AR389" i="3"/>
  <c r="AQ389" i="3"/>
  <c r="AP389" i="3"/>
  <c r="AO389" i="3"/>
  <c r="H389" i="3"/>
  <c r="F389" i="3" s="1"/>
  <c r="E389" i="3" s="1"/>
  <c r="G389" i="3"/>
  <c r="AR388" i="3"/>
  <c r="AQ388" i="3"/>
  <c r="AP388" i="3"/>
  <c r="AO388" i="3"/>
  <c r="H388" i="3"/>
  <c r="F388" i="3" s="1"/>
  <c r="E388" i="3" s="1"/>
  <c r="G388" i="3"/>
  <c r="AR387" i="3"/>
  <c r="AQ387" i="3"/>
  <c r="AP387" i="3"/>
  <c r="AO387" i="3"/>
  <c r="H387" i="3"/>
  <c r="F387" i="3" s="1"/>
  <c r="E387" i="3" s="1"/>
  <c r="G387" i="3"/>
  <c r="AR386" i="3"/>
  <c r="AQ386" i="3"/>
  <c r="AP386" i="3"/>
  <c r="AO386" i="3"/>
  <c r="H386" i="3"/>
  <c r="F386" i="3" s="1"/>
  <c r="E386" i="3" s="1"/>
  <c r="G386" i="3"/>
  <c r="AR385" i="3"/>
  <c r="AQ385" i="3"/>
  <c r="AP385" i="3"/>
  <c r="AO385" i="3"/>
  <c r="H385" i="3"/>
  <c r="F385" i="3" s="1"/>
  <c r="E385" i="3" s="1"/>
  <c r="G385" i="3"/>
  <c r="AR384" i="3"/>
  <c r="AQ384" i="3"/>
  <c r="AP384" i="3"/>
  <c r="AO384" i="3"/>
  <c r="H384" i="3"/>
  <c r="F384" i="3" s="1"/>
  <c r="E384" i="3" s="1"/>
  <c r="G384" i="3"/>
  <c r="AR383" i="3"/>
  <c r="AQ383" i="3"/>
  <c r="AP383" i="3"/>
  <c r="AO383" i="3"/>
  <c r="H383" i="3"/>
  <c r="F383" i="3" s="1"/>
  <c r="E383" i="3" s="1"/>
  <c r="G383" i="3"/>
  <c r="AR382" i="3"/>
  <c r="AQ382" i="3"/>
  <c r="AP382" i="3"/>
  <c r="AO382" i="3"/>
  <c r="H382" i="3"/>
  <c r="F382" i="3" s="1"/>
  <c r="E382" i="3" s="1"/>
  <c r="G382" i="3"/>
  <c r="AR381" i="3"/>
  <c r="AQ381" i="3"/>
  <c r="AP381" i="3"/>
  <c r="AO381" i="3"/>
  <c r="H381" i="3"/>
  <c r="F381" i="3" s="1"/>
  <c r="E381" i="3" s="1"/>
  <c r="G381" i="3"/>
  <c r="AR380" i="3"/>
  <c r="AQ380" i="3"/>
  <c r="AP380" i="3"/>
  <c r="AO380" i="3"/>
  <c r="H380" i="3"/>
  <c r="G380" i="3"/>
  <c r="F380" i="3"/>
  <c r="E380" i="3" s="1"/>
  <c r="AR379" i="3"/>
  <c r="AQ379" i="3"/>
  <c r="AP379" i="3"/>
  <c r="AO379" i="3"/>
  <c r="H379" i="3"/>
  <c r="F379" i="3" s="1"/>
  <c r="E379" i="3" s="1"/>
  <c r="G379" i="3"/>
  <c r="AR378" i="3"/>
  <c r="AQ378" i="3"/>
  <c r="AP378" i="3"/>
  <c r="AO378" i="3"/>
  <c r="H378" i="3"/>
  <c r="F378" i="3" s="1"/>
  <c r="E378" i="3" s="1"/>
  <c r="G378" i="3"/>
  <c r="AR377" i="3"/>
  <c r="AQ377" i="3"/>
  <c r="AP377" i="3"/>
  <c r="AO377" i="3"/>
  <c r="H377" i="3"/>
  <c r="F377" i="3" s="1"/>
  <c r="E377" i="3" s="1"/>
  <c r="G377" i="3"/>
  <c r="AR376" i="3"/>
  <c r="AQ376" i="3"/>
  <c r="AP376" i="3"/>
  <c r="AO376" i="3"/>
  <c r="H376" i="3"/>
  <c r="F376" i="3" s="1"/>
  <c r="E376" i="3" s="1"/>
  <c r="G376" i="3"/>
  <c r="AR375" i="3"/>
  <c r="AQ375" i="3"/>
  <c r="AP375" i="3"/>
  <c r="AO375" i="3"/>
  <c r="H375" i="3"/>
  <c r="F375" i="3" s="1"/>
  <c r="E375" i="3" s="1"/>
  <c r="G375" i="3"/>
  <c r="C375" i="3"/>
  <c r="AR374" i="3"/>
  <c r="AQ374" i="3"/>
  <c r="AP374" i="3"/>
  <c r="AO374" i="3"/>
  <c r="H374" i="3"/>
  <c r="F374" i="3" s="1"/>
  <c r="E374" i="3" s="1"/>
  <c r="G374" i="3"/>
  <c r="C374" i="3"/>
  <c r="AR373" i="3"/>
  <c r="AQ373" i="3"/>
  <c r="AP373" i="3"/>
  <c r="AO373" i="3"/>
  <c r="H373" i="3"/>
  <c r="F373" i="3" s="1"/>
  <c r="E373" i="3" s="1"/>
  <c r="G373" i="3"/>
  <c r="C373" i="3"/>
  <c r="AR372" i="3"/>
  <c r="AQ372" i="3"/>
  <c r="AP372" i="3"/>
  <c r="AO372" i="3"/>
  <c r="H372" i="3"/>
  <c r="F372" i="3" s="1"/>
  <c r="E372" i="3" s="1"/>
  <c r="G372" i="3"/>
  <c r="C372" i="3"/>
  <c r="AR371" i="3"/>
  <c r="AQ371" i="3"/>
  <c r="AP371" i="3"/>
  <c r="AO371" i="3"/>
  <c r="H371" i="3"/>
  <c r="F371" i="3" s="1"/>
  <c r="E371" i="3" s="1"/>
  <c r="G371" i="3"/>
  <c r="C371" i="3"/>
  <c r="AR370" i="3"/>
  <c r="AQ370" i="3"/>
  <c r="AP370" i="3"/>
  <c r="AO370" i="3"/>
  <c r="H370" i="3"/>
  <c r="F370" i="3" s="1"/>
  <c r="E370" i="3" s="1"/>
  <c r="G370" i="3"/>
  <c r="C370" i="3"/>
  <c r="AR369" i="3"/>
  <c r="AQ369" i="3"/>
  <c r="AP369" i="3"/>
  <c r="AO369" i="3"/>
  <c r="H369" i="3"/>
  <c r="F369" i="3" s="1"/>
  <c r="E369" i="3" s="1"/>
  <c r="G369" i="3"/>
  <c r="C369" i="3"/>
  <c r="AR368" i="3"/>
  <c r="AQ368" i="3"/>
  <c r="AP368" i="3"/>
  <c r="AO368" i="3"/>
  <c r="H368" i="3"/>
  <c r="F368" i="3" s="1"/>
  <c r="E368" i="3" s="1"/>
  <c r="G368" i="3"/>
  <c r="C368" i="3"/>
  <c r="AR367" i="3"/>
  <c r="AQ367" i="3"/>
  <c r="AP367" i="3"/>
  <c r="AO367" i="3"/>
  <c r="H367" i="3"/>
  <c r="F367" i="3" s="1"/>
  <c r="E367" i="3" s="1"/>
  <c r="G367" i="3"/>
  <c r="C367" i="3"/>
  <c r="AR366" i="3"/>
  <c r="AQ366" i="3"/>
  <c r="AP366" i="3"/>
  <c r="AO366" i="3"/>
  <c r="H366" i="3"/>
  <c r="F366" i="3" s="1"/>
  <c r="E366" i="3" s="1"/>
  <c r="G366" i="3"/>
  <c r="C366" i="3"/>
  <c r="AR365" i="3"/>
  <c r="AQ365" i="3"/>
  <c r="AP365" i="3"/>
  <c r="AO365" i="3"/>
  <c r="H365" i="3"/>
  <c r="F365" i="3" s="1"/>
  <c r="E365" i="3" s="1"/>
  <c r="G365" i="3"/>
  <c r="C365" i="3"/>
  <c r="AR364" i="3"/>
  <c r="AQ364" i="3"/>
  <c r="AP364" i="3"/>
  <c r="AO364" i="3"/>
  <c r="H364" i="3"/>
  <c r="F364" i="3" s="1"/>
  <c r="E364" i="3" s="1"/>
  <c r="G364" i="3"/>
  <c r="C364" i="3"/>
  <c r="AR363" i="3"/>
  <c r="AQ363" i="3"/>
  <c r="AP363" i="3"/>
  <c r="AO363" i="3"/>
  <c r="H363" i="3"/>
  <c r="F363" i="3" s="1"/>
  <c r="E363" i="3" s="1"/>
  <c r="G363" i="3"/>
  <c r="C363" i="3"/>
  <c r="AR362" i="3"/>
  <c r="AQ362" i="3"/>
  <c r="AP362" i="3"/>
  <c r="AO362" i="3"/>
  <c r="H362" i="3"/>
  <c r="F362" i="3" s="1"/>
  <c r="E362" i="3" s="1"/>
  <c r="G362" i="3"/>
  <c r="C362" i="3"/>
  <c r="AR361" i="3"/>
  <c r="AQ361" i="3"/>
  <c r="AP361" i="3"/>
  <c r="AO361" i="3"/>
  <c r="H361" i="3"/>
  <c r="F361" i="3" s="1"/>
  <c r="G361" i="3"/>
  <c r="E361" i="3"/>
  <c r="C361" i="3"/>
  <c r="AR360" i="3"/>
  <c r="AQ360" i="3"/>
  <c r="AP360" i="3"/>
  <c r="AO360" i="3"/>
  <c r="G360" i="3"/>
  <c r="F360" i="3"/>
  <c r="E360" i="3" s="1"/>
  <c r="C360" i="3"/>
  <c r="AR359" i="3"/>
  <c r="AQ359" i="3"/>
  <c r="AP359" i="3"/>
  <c r="AO359" i="3"/>
  <c r="H359" i="3"/>
  <c r="G359" i="3"/>
  <c r="F359" i="3"/>
  <c r="E359" i="3" s="1"/>
  <c r="C359" i="3"/>
  <c r="AR358" i="3"/>
  <c r="AQ358" i="3"/>
  <c r="AP358" i="3"/>
  <c r="AO358" i="3"/>
  <c r="H358" i="3"/>
  <c r="F358" i="3" s="1"/>
  <c r="E358" i="3" s="1"/>
  <c r="G358" i="3"/>
  <c r="C358" i="3"/>
  <c r="AR357" i="3"/>
  <c r="AQ357" i="3"/>
  <c r="AP357" i="3"/>
  <c r="AO357" i="3"/>
  <c r="H357" i="3"/>
  <c r="F357" i="3" s="1"/>
  <c r="E357" i="3" s="1"/>
  <c r="G357" i="3"/>
  <c r="C357" i="3"/>
  <c r="AR356" i="3"/>
  <c r="AQ356" i="3"/>
  <c r="AP356" i="3"/>
  <c r="AO356" i="3"/>
  <c r="H356" i="3"/>
  <c r="F356" i="3" s="1"/>
  <c r="E356" i="3" s="1"/>
  <c r="G356" i="3"/>
  <c r="C356" i="3"/>
  <c r="AR355" i="3"/>
  <c r="AQ355" i="3"/>
  <c r="AP355" i="3"/>
  <c r="AO355" i="3"/>
  <c r="H355" i="3"/>
  <c r="F355" i="3" s="1"/>
  <c r="E355" i="3" s="1"/>
  <c r="G355" i="3"/>
  <c r="C355" i="3"/>
  <c r="AR354" i="3"/>
  <c r="AQ354" i="3"/>
  <c r="AP354" i="3"/>
  <c r="AO354" i="3"/>
  <c r="H354" i="3"/>
  <c r="F354" i="3" s="1"/>
  <c r="E354" i="3" s="1"/>
  <c r="G354" i="3"/>
  <c r="C354" i="3"/>
  <c r="AR353" i="3"/>
  <c r="AQ353" i="3"/>
  <c r="AP353" i="3"/>
  <c r="AO353" i="3"/>
  <c r="H353" i="3"/>
  <c r="F353" i="3" s="1"/>
  <c r="E353" i="3" s="1"/>
  <c r="G353" i="3"/>
  <c r="C353" i="3"/>
  <c r="AR352" i="3"/>
  <c r="AQ352" i="3"/>
  <c r="AP352" i="3"/>
  <c r="AO352" i="3"/>
  <c r="H352" i="3"/>
  <c r="F352" i="3" s="1"/>
  <c r="E352" i="3" s="1"/>
  <c r="G352" i="3"/>
  <c r="C352" i="3"/>
  <c r="AR351" i="3"/>
  <c r="AQ351" i="3"/>
  <c r="AP351" i="3"/>
  <c r="AO351" i="3"/>
  <c r="H351" i="3"/>
  <c r="F351" i="3" s="1"/>
  <c r="E351" i="3" s="1"/>
  <c r="G351" i="3"/>
  <c r="AR350" i="3"/>
  <c r="AQ350" i="3"/>
  <c r="AP350" i="3"/>
  <c r="AO350" i="3"/>
  <c r="H350" i="3"/>
  <c r="F350" i="3" s="1"/>
  <c r="E350" i="3" s="1"/>
  <c r="G350" i="3"/>
  <c r="AR349" i="3"/>
  <c r="AQ349" i="3"/>
  <c r="AP349" i="3"/>
  <c r="AO349" i="3"/>
  <c r="H349" i="3"/>
  <c r="F349" i="3" s="1"/>
  <c r="E349" i="3" s="1"/>
  <c r="G349" i="3"/>
  <c r="AR348" i="3"/>
  <c r="AQ348" i="3"/>
  <c r="AP348" i="3"/>
  <c r="AO348" i="3"/>
  <c r="H348" i="3"/>
  <c r="F348" i="3" s="1"/>
  <c r="E348" i="3" s="1"/>
  <c r="G348" i="3"/>
  <c r="AR347" i="3"/>
  <c r="AQ347" i="3"/>
  <c r="AP347" i="3"/>
  <c r="AO347" i="3"/>
  <c r="H347" i="3"/>
  <c r="F347" i="3" s="1"/>
  <c r="E347" i="3" s="1"/>
  <c r="G347" i="3"/>
  <c r="AR346" i="3"/>
  <c r="AQ346" i="3"/>
  <c r="AP346" i="3"/>
  <c r="AO346" i="3"/>
  <c r="H346" i="3"/>
  <c r="F346" i="3" s="1"/>
  <c r="E346" i="3" s="1"/>
  <c r="G346" i="3"/>
  <c r="AR345" i="3"/>
  <c r="AQ345" i="3"/>
  <c r="AP345" i="3"/>
  <c r="AO345" i="3"/>
  <c r="H345" i="3"/>
  <c r="F345" i="3" s="1"/>
  <c r="E345" i="3" s="1"/>
  <c r="G345" i="3"/>
  <c r="AR344" i="3"/>
  <c r="AQ344" i="3"/>
  <c r="AP344" i="3"/>
  <c r="AO344" i="3"/>
  <c r="H344" i="3"/>
  <c r="F344" i="3" s="1"/>
  <c r="E344" i="3" s="1"/>
  <c r="G344" i="3"/>
  <c r="AR343" i="3"/>
  <c r="AQ343" i="3"/>
  <c r="AP343" i="3"/>
  <c r="AO343" i="3"/>
  <c r="H343" i="3"/>
  <c r="F343" i="3" s="1"/>
  <c r="E343" i="3" s="1"/>
  <c r="G343" i="3"/>
  <c r="AR342" i="3"/>
  <c r="AQ342" i="3"/>
  <c r="AP342" i="3"/>
  <c r="AO342" i="3"/>
  <c r="H342" i="3"/>
  <c r="G342" i="3"/>
  <c r="F342" i="3"/>
  <c r="E342" i="3" s="1"/>
  <c r="AR341" i="3"/>
  <c r="AQ341" i="3"/>
  <c r="AP341" i="3"/>
  <c r="AO341" i="3"/>
  <c r="H341" i="3"/>
  <c r="F341" i="3" s="1"/>
  <c r="E341" i="3" s="1"/>
  <c r="G341" i="3"/>
  <c r="AR340" i="3"/>
  <c r="AQ340" i="3"/>
  <c r="AP340" i="3"/>
  <c r="AO340" i="3"/>
  <c r="H340" i="3"/>
  <c r="F340" i="3" s="1"/>
  <c r="E340" i="3" s="1"/>
  <c r="G340" i="3"/>
  <c r="AR339" i="3"/>
  <c r="AQ339" i="3"/>
  <c r="AP339" i="3"/>
  <c r="AO339" i="3"/>
  <c r="H339" i="3"/>
  <c r="F339" i="3" s="1"/>
  <c r="E339" i="3" s="1"/>
  <c r="G339" i="3"/>
  <c r="AR338" i="3"/>
  <c r="AQ338" i="3"/>
  <c r="AP338" i="3"/>
  <c r="AO338" i="3"/>
  <c r="H338" i="3"/>
  <c r="F338" i="3" s="1"/>
  <c r="E338" i="3" s="1"/>
  <c r="G338" i="3"/>
  <c r="AR337" i="3"/>
  <c r="AQ337" i="3"/>
  <c r="AP337" i="3"/>
  <c r="AO337" i="3"/>
  <c r="H337" i="3"/>
  <c r="F337" i="3" s="1"/>
  <c r="E337" i="3" s="1"/>
  <c r="G337" i="3"/>
  <c r="AR336" i="3"/>
  <c r="AQ336" i="3"/>
  <c r="AP336" i="3"/>
  <c r="AO336" i="3"/>
  <c r="H336" i="3"/>
  <c r="F336" i="3" s="1"/>
  <c r="E336" i="3" s="1"/>
  <c r="G336" i="3"/>
  <c r="AR335" i="3"/>
  <c r="AQ335" i="3"/>
  <c r="AP335" i="3"/>
  <c r="AO335" i="3"/>
  <c r="H335" i="3"/>
  <c r="F335" i="3" s="1"/>
  <c r="E335" i="3" s="1"/>
  <c r="G335" i="3"/>
  <c r="AR334" i="3"/>
  <c r="AQ334" i="3"/>
  <c r="AP334" i="3"/>
  <c r="AO334" i="3"/>
  <c r="H334" i="3"/>
  <c r="F334" i="3" s="1"/>
  <c r="E334" i="3" s="1"/>
  <c r="G334" i="3"/>
  <c r="AR333" i="3"/>
  <c r="AQ333" i="3"/>
  <c r="AP333" i="3"/>
  <c r="AO333" i="3"/>
  <c r="H333" i="3"/>
  <c r="F333" i="3" s="1"/>
  <c r="E333" i="3" s="1"/>
  <c r="G333" i="3"/>
  <c r="AR332" i="3"/>
  <c r="AQ332" i="3"/>
  <c r="AP332" i="3"/>
  <c r="AO332" i="3"/>
  <c r="H332" i="3"/>
  <c r="F332" i="3" s="1"/>
  <c r="E332" i="3" s="1"/>
  <c r="G332" i="3"/>
  <c r="AR331" i="3"/>
  <c r="AQ331" i="3"/>
  <c r="AP331" i="3"/>
  <c r="AO331" i="3"/>
  <c r="H331" i="3"/>
  <c r="F331" i="3" s="1"/>
  <c r="E331" i="3" s="1"/>
  <c r="G331" i="3"/>
  <c r="AR330" i="3"/>
  <c r="AQ330" i="3"/>
  <c r="AP330" i="3"/>
  <c r="AO330" i="3"/>
  <c r="H330" i="3"/>
  <c r="F330" i="3" s="1"/>
  <c r="E330" i="3" s="1"/>
  <c r="G330" i="3"/>
  <c r="AR329" i="3"/>
  <c r="AQ329" i="3"/>
  <c r="AP329" i="3"/>
  <c r="AO329" i="3"/>
  <c r="H329" i="3"/>
  <c r="F329" i="3" s="1"/>
  <c r="E329" i="3" s="1"/>
  <c r="G329" i="3"/>
  <c r="AR328" i="3"/>
  <c r="AQ328" i="3"/>
  <c r="AP328" i="3"/>
  <c r="AO328" i="3"/>
  <c r="H328" i="3"/>
  <c r="F328" i="3" s="1"/>
  <c r="E328" i="3" s="1"/>
  <c r="G328" i="3"/>
  <c r="AR327" i="3"/>
  <c r="AQ327" i="3"/>
  <c r="AP327" i="3"/>
  <c r="AO327" i="3"/>
  <c r="H327" i="3"/>
  <c r="F327" i="3" s="1"/>
  <c r="E327" i="3" s="1"/>
  <c r="G327" i="3"/>
  <c r="AR326" i="3"/>
  <c r="AQ326" i="3"/>
  <c r="AP326" i="3"/>
  <c r="AO326" i="3"/>
  <c r="H326" i="3"/>
  <c r="F326" i="3" s="1"/>
  <c r="E326" i="3" s="1"/>
  <c r="G326" i="3"/>
  <c r="AR325" i="3"/>
  <c r="AQ325" i="3"/>
  <c r="AP325" i="3"/>
  <c r="AO325" i="3"/>
  <c r="H325" i="3"/>
  <c r="F325" i="3" s="1"/>
  <c r="E325" i="3" s="1"/>
  <c r="G325" i="3"/>
  <c r="AR324" i="3"/>
  <c r="AQ324" i="3"/>
  <c r="AP324" i="3"/>
  <c r="AO324" i="3"/>
  <c r="H324" i="3"/>
  <c r="G324" i="3"/>
  <c r="F324" i="3"/>
  <c r="E324" i="3" s="1"/>
  <c r="AR323" i="3"/>
  <c r="AQ323" i="3"/>
  <c r="AP323" i="3"/>
  <c r="AO323" i="3"/>
  <c r="H323" i="3"/>
  <c r="F323" i="3" s="1"/>
  <c r="E323" i="3" s="1"/>
  <c r="G323" i="3"/>
  <c r="AR322" i="3"/>
  <c r="AQ322" i="3"/>
  <c r="AP322" i="3"/>
  <c r="AO322" i="3"/>
  <c r="H322" i="3"/>
  <c r="F322" i="3" s="1"/>
  <c r="E322" i="3" s="1"/>
  <c r="G322" i="3"/>
  <c r="AR321" i="3"/>
  <c r="AQ321" i="3"/>
  <c r="AP321" i="3"/>
  <c r="AO321" i="3"/>
  <c r="H321" i="3"/>
  <c r="F321" i="3" s="1"/>
  <c r="E321" i="3" s="1"/>
  <c r="G321" i="3"/>
  <c r="AR320" i="3"/>
  <c r="AQ320" i="3"/>
  <c r="AP320" i="3"/>
  <c r="AO320" i="3"/>
  <c r="H320" i="3"/>
  <c r="F320" i="3" s="1"/>
  <c r="E320" i="3" s="1"/>
  <c r="G320" i="3"/>
  <c r="AR319" i="3"/>
  <c r="AQ319" i="3"/>
  <c r="AP319" i="3"/>
  <c r="AO319" i="3"/>
  <c r="H319" i="3"/>
  <c r="F319" i="3" s="1"/>
  <c r="E319" i="3" s="1"/>
  <c r="G319" i="3"/>
  <c r="AR318" i="3"/>
  <c r="AQ318" i="3"/>
  <c r="AP318" i="3"/>
  <c r="AO318" i="3"/>
  <c r="H318" i="3"/>
  <c r="F318" i="3" s="1"/>
  <c r="E318" i="3" s="1"/>
  <c r="G318" i="3"/>
  <c r="AR317" i="3"/>
  <c r="AQ317" i="3"/>
  <c r="AP317" i="3"/>
  <c r="AO317" i="3"/>
  <c r="H317" i="3"/>
  <c r="F317" i="3" s="1"/>
  <c r="E317" i="3" s="1"/>
  <c r="G317" i="3"/>
  <c r="AR316" i="3"/>
  <c r="AQ316" i="3"/>
  <c r="AP316" i="3"/>
  <c r="AO316" i="3"/>
  <c r="H316" i="3"/>
  <c r="F316" i="3" s="1"/>
  <c r="E316" i="3" s="1"/>
  <c r="G316" i="3"/>
  <c r="AR315" i="3"/>
  <c r="AQ315" i="3"/>
  <c r="AP315" i="3"/>
  <c r="AO315" i="3"/>
  <c r="H315" i="3"/>
  <c r="F315" i="3" s="1"/>
  <c r="E315" i="3" s="1"/>
  <c r="G315" i="3"/>
  <c r="AR314" i="3"/>
  <c r="AQ314" i="3"/>
  <c r="AP314" i="3"/>
  <c r="AO314" i="3"/>
  <c r="H314" i="3"/>
  <c r="F314" i="3" s="1"/>
  <c r="E314" i="3" s="1"/>
  <c r="G314" i="3"/>
  <c r="AR313" i="3"/>
  <c r="AQ313" i="3"/>
  <c r="AP313" i="3"/>
  <c r="AO313" i="3"/>
  <c r="H313" i="3"/>
  <c r="F313" i="3" s="1"/>
  <c r="E313" i="3" s="1"/>
  <c r="G313" i="3"/>
  <c r="AR312" i="3"/>
  <c r="AQ312" i="3"/>
  <c r="AP312" i="3"/>
  <c r="AO312" i="3"/>
  <c r="H312" i="3"/>
  <c r="F312" i="3" s="1"/>
  <c r="E312" i="3" s="1"/>
  <c r="G312" i="3"/>
  <c r="AR311" i="3"/>
  <c r="AQ311" i="3"/>
  <c r="AP311" i="3"/>
  <c r="AO311" i="3"/>
  <c r="H311" i="3"/>
  <c r="F311" i="3" s="1"/>
  <c r="E311" i="3" s="1"/>
  <c r="G311" i="3"/>
  <c r="AR310" i="3"/>
  <c r="AQ310" i="3"/>
  <c r="AP310" i="3"/>
  <c r="AO310" i="3"/>
  <c r="H310" i="3"/>
  <c r="F310" i="3" s="1"/>
  <c r="E310" i="3" s="1"/>
  <c r="G310" i="3"/>
  <c r="AR309" i="3"/>
  <c r="AQ309" i="3"/>
  <c r="AP309" i="3"/>
  <c r="AO309" i="3"/>
  <c r="H309" i="3"/>
  <c r="F309" i="3" s="1"/>
  <c r="E309" i="3" s="1"/>
  <c r="G309" i="3"/>
  <c r="AR308" i="3"/>
  <c r="AQ308" i="3"/>
  <c r="AP308" i="3"/>
  <c r="AO308" i="3"/>
  <c r="H308" i="3"/>
  <c r="F308" i="3" s="1"/>
  <c r="E308" i="3" s="1"/>
  <c r="G308" i="3"/>
  <c r="AR307" i="3"/>
  <c r="AQ307" i="3"/>
  <c r="AP307" i="3"/>
  <c r="AO307" i="3"/>
  <c r="H307" i="3"/>
  <c r="F307" i="3" s="1"/>
  <c r="E307" i="3" s="1"/>
  <c r="G307" i="3"/>
  <c r="AR306" i="3"/>
  <c r="AQ306" i="3"/>
  <c r="AP306" i="3"/>
  <c r="AO306" i="3"/>
  <c r="H306" i="3"/>
  <c r="F306" i="3" s="1"/>
  <c r="E306" i="3" s="1"/>
  <c r="G306" i="3"/>
  <c r="AR305" i="3"/>
  <c r="AQ305" i="3"/>
  <c r="AP305" i="3"/>
  <c r="AO305" i="3"/>
  <c r="H305" i="3"/>
  <c r="F305" i="3" s="1"/>
  <c r="E305" i="3" s="1"/>
  <c r="G305" i="3"/>
  <c r="AR304" i="3"/>
  <c r="AQ304" i="3"/>
  <c r="AP304" i="3"/>
  <c r="AO304" i="3"/>
  <c r="H304" i="3"/>
  <c r="F304" i="3" s="1"/>
  <c r="E304" i="3" s="1"/>
  <c r="G304" i="3"/>
  <c r="AR303" i="3"/>
  <c r="AQ303" i="3"/>
  <c r="AP303" i="3"/>
  <c r="AO303" i="3"/>
  <c r="H303" i="3"/>
  <c r="F303" i="3" s="1"/>
  <c r="E303" i="3" s="1"/>
  <c r="G303" i="3"/>
  <c r="AR302" i="3"/>
  <c r="AQ302" i="3"/>
  <c r="AP302" i="3"/>
  <c r="AO302" i="3"/>
  <c r="H302" i="3"/>
  <c r="F302" i="3" s="1"/>
  <c r="E302" i="3" s="1"/>
  <c r="G302" i="3"/>
  <c r="AR301" i="3"/>
  <c r="AQ301" i="3"/>
  <c r="AP301" i="3"/>
  <c r="AO301" i="3"/>
  <c r="H301" i="3"/>
  <c r="F301" i="3" s="1"/>
  <c r="E301" i="3" s="1"/>
  <c r="G301" i="3"/>
  <c r="AR300" i="3"/>
  <c r="AQ300" i="3"/>
  <c r="AP300" i="3"/>
  <c r="AO300" i="3"/>
  <c r="H300" i="3"/>
  <c r="F300" i="3" s="1"/>
  <c r="E300" i="3" s="1"/>
  <c r="G300" i="3"/>
  <c r="AR299" i="3"/>
  <c r="AQ299" i="3"/>
  <c r="AP299" i="3"/>
  <c r="AO299" i="3"/>
  <c r="H299" i="3"/>
  <c r="F299" i="3" s="1"/>
  <c r="E299" i="3" s="1"/>
  <c r="G299" i="3"/>
  <c r="AR298" i="3"/>
  <c r="AQ298" i="3"/>
  <c r="AP298" i="3"/>
  <c r="AO298" i="3"/>
  <c r="H298" i="3"/>
  <c r="F298" i="3" s="1"/>
  <c r="E298" i="3" s="1"/>
  <c r="G298" i="3"/>
  <c r="AR297" i="3"/>
  <c r="AQ297" i="3"/>
  <c r="AP297" i="3"/>
  <c r="AO297" i="3"/>
  <c r="H297" i="3"/>
  <c r="F297" i="3" s="1"/>
  <c r="E297" i="3" s="1"/>
  <c r="G297" i="3"/>
  <c r="AR296" i="3"/>
  <c r="AQ296" i="3"/>
  <c r="AP296" i="3"/>
  <c r="AO296" i="3"/>
  <c r="H296" i="3"/>
  <c r="F296" i="3" s="1"/>
  <c r="E296" i="3" s="1"/>
  <c r="G296" i="3"/>
  <c r="AR295" i="3"/>
  <c r="AQ295" i="3"/>
  <c r="AP295" i="3"/>
  <c r="AO295" i="3"/>
  <c r="H295" i="3"/>
  <c r="F295" i="3" s="1"/>
  <c r="E295" i="3" s="1"/>
  <c r="G295" i="3"/>
  <c r="AR294" i="3"/>
  <c r="AQ294" i="3"/>
  <c r="AP294" i="3"/>
  <c r="AO294" i="3"/>
  <c r="H294" i="3"/>
  <c r="F294" i="3" s="1"/>
  <c r="E294" i="3" s="1"/>
  <c r="G294" i="3"/>
  <c r="AR293" i="3"/>
  <c r="AQ293" i="3"/>
  <c r="AP293" i="3"/>
  <c r="AO293" i="3"/>
  <c r="H293" i="3"/>
  <c r="F293" i="3" s="1"/>
  <c r="E293" i="3" s="1"/>
  <c r="G293" i="3"/>
  <c r="AR292" i="3"/>
  <c r="AQ292" i="3"/>
  <c r="AP292" i="3"/>
  <c r="AO292" i="3"/>
  <c r="H292" i="3"/>
  <c r="F292" i="3" s="1"/>
  <c r="E292" i="3" s="1"/>
  <c r="G292" i="3"/>
  <c r="AR291" i="3"/>
  <c r="AQ291" i="3"/>
  <c r="AP291" i="3"/>
  <c r="AO291" i="3"/>
  <c r="H291" i="3"/>
  <c r="F291" i="3" s="1"/>
  <c r="E291" i="3" s="1"/>
  <c r="G291" i="3"/>
  <c r="AR290" i="3"/>
  <c r="AQ290" i="3"/>
  <c r="AP290" i="3"/>
  <c r="AO290" i="3"/>
  <c r="H290" i="3"/>
  <c r="F290" i="3" s="1"/>
  <c r="E290" i="3" s="1"/>
  <c r="G290" i="3"/>
  <c r="AR289" i="3"/>
  <c r="AQ289" i="3"/>
  <c r="AP289" i="3"/>
  <c r="AO289" i="3"/>
  <c r="H289" i="3"/>
  <c r="F289" i="3" s="1"/>
  <c r="E289" i="3" s="1"/>
  <c r="G289" i="3"/>
  <c r="AR288" i="3"/>
  <c r="AQ288" i="3"/>
  <c r="AP288" i="3"/>
  <c r="AO288" i="3"/>
  <c r="H288" i="3"/>
  <c r="F288" i="3" s="1"/>
  <c r="E288" i="3" s="1"/>
  <c r="G288" i="3"/>
  <c r="AR287" i="3"/>
  <c r="AQ287" i="3"/>
  <c r="AP287" i="3"/>
  <c r="AO287" i="3"/>
  <c r="H287" i="3"/>
  <c r="F287" i="3" s="1"/>
  <c r="E287" i="3" s="1"/>
  <c r="G287" i="3"/>
  <c r="AR286" i="3"/>
  <c r="AQ286" i="3"/>
  <c r="AP286" i="3"/>
  <c r="AO286" i="3"/>
  <c r="H286" i="3"/>
  <c r="F286" i="3" s="1"/>
  <c r="E286" i="3" s="1"/>
  <c r="G286" i="3"/>
  <c r="AR285" i="3"/>
  <c r="AQ285" i="3"/>
  <c r="AP285" i="3"/>
  <c r="AO285" i="3"/>
  <c r="H285" i="3"/>
  <c r="F285" i="3" s="1"/>
  <c r="E285" i="3" s="1"/>
  <c r="G285" i="3"/>
  <c r="AR284" i="3"/>
  <c r="AQ284" i="3"/>
  <c r="AP284" i="3"/>
  <c r="AO284" i="3"/>
  <c r="H284" i="3"/>
  <c r="F284" i="3" s="1"/>
  <c r="E284" i="3" s="1"/>
  <c r="G284" i="3"/>
  <c r="AR283" i="3"/>
  <c r="AQ283" i="3"/>
  <c r="AP283" i="3"/>
  <c r="AO283" i="3"/>
  <c r="H283" i="3"/>
  <c r="F283" i="3" s="1"/>
  <c r="E283" i="3" s="1"/>
  <c r="G283" i="3"/>
  <c r="AR282" i="3"/>
  <c r="AQ282" i="3"/>
  <c r="AP282" i="3"/>
  <c r="AO282" i="3"/>
  <c r="H282" i="3"/>
  <c r="F282" i="3" s="1"/>
  <c r="E282" i="3" s="1"/>
  <c r="G282" i="3"/>
  <c r="AR281" i="3"/>
  <c r="AQ281" i="3"/>
  <c r="AP281" i="3"/>
  <c r="AO281" i="3"/>
  <c r="H281" i="3"/>
  <c r="F281" i="3" s="1"/>
  <c r="E281" i="3" s="1"/>
  <c r="G281" i="3"/>
  <c r="AR280" i="3"/>
  <c r="AQ280" i="3"/>
  <c r="AP280" i="3"/>
  <c r="AO280" i="3"/>
  <c r="H280" i="3"/>
  <c r="F280" i="3" s="1"/>
  <c r="E280" i="3" s="1"/>
  <c r="G280" i="3"/>
  <c r="AR279" i="3"/>
  <c r="AQ279" i="3"/>
  <c r="AP279" i="3"/>
  <c r="AO279" i="3"/>
  <c r="H279" i="3"/>
  <c r="F279" i="3" s="1"/>
  <c r="E279" i="3" s="1"/>
  <c r="G279" i="3"/>
  <c r="AR278" i="3"/>
  <c r="AQ278" i="3"/>
  <c r="AP278" i="3"/>
  <c r="AO278" i="3"/>
  <c r="H278" i="3"/>
  <c r="F278" i="3" s="1"/>
  <c r="E278" i="3" s="1"/>
  <c r="G278" i="3"/>
  <c r="AR277" i="3"/>
  <c r="AQ277" i="3"/>
  <c r="AP277" i="3"/>
  <c r="AO277" i="3"/>
  <c r="H277" i="3"/>
  <c r="F277" i="3" s="1"/>
  <c r="E277" i="3" s="1"/>
  <c r="G277" i="3"/>
  <c r="AR276" i="3"/>
  <c r="AQ276" i="3"/>
  <c r="AP276" i="3"/>
  <c r="AO276" i="3"/>
  <c r="H276" i="3"/>
  <c r="F276" i="3" s="1"/>
  <c r="E276" i="3" s="1"/>
  <c r="G276" i="3"/>
  <c r="AR275" i="3"/>
  <c r="AQ275" i="3"/>
  <c r="AP275" i="3"/>
  <c r="AO275" i="3"/>
  <c r="H275" i="3"/>
  <c r="F275" i="3" s="1"/>
  <c r="E275" i="3" s="1"/>
  <c r="G275" i="3"/>
  <c r="AR274" i="3"/>
  <c r="AQ274" i="3"/>
  <c r="AP274" i="3"/>
  <c r="AO274" i="3"/>
  <c r="H274" i="3"/>
  <c r="F274" i="3" s="1"/>
  <c r="E274" i="3" s="1"/>
  <c r="G274" i="3"/>
  <c r="AR273" i="3"/>
  <c r="AQ273" i="3"/>
  <c r="AP273" i="3"/>
  <c r="AO273" i="3"/>
  <c r="H273" i="3"/>
  <c r="F273" i="3" s="1"/>
  <c r="E273" i="3" s="1"/>
  <c r="G273" i="3"/>
  <c r="AR272" i="3"/>
  <c r="AQ272" i="3"/>
  <c r="AP272" i="3"/>
  <c r="AO272" i="3"/>
  <c r="H272" i="3"/>
  <c r="F272" i="3" s="1"/>
  <c r="E272" i="3" s="1"/>
  <c r="G272" i="3"/>
  <c r="AR271" i="3"/>
  <c r="AQ271" i="3"/>
  <c r="AP271" i="3"/>
  <c r="AO271" i="3"/>
  <c r="H271" i="3"/>
  <c r="F271" i="3" s="1"/>
  <c r="E271" i="3" s="1"/>
  <c r="G271" i="3"/>
  <c r="AR270" i="3"/>
  <c r="AQ270" i="3"/>
  <c r="AP270" i="3"/>
  <c r="AO270" i="3"/>
  <c r="H270" i="3"/>
  <c r="F270" i="3" s="1"/>
  <c r="E270" i="3" s="1"/>
  <c r="G270" i="3"/>
  <c r="AR269" i="3"/>
  <c r="AQ269" i="3"/>
  <c r="AP269" i="3"/>
  <c r="AO269" i="3"/>
  <c r="H269" i="3"/>
  <c r="F269" i="3" s="1"/>
  <c r="E269" i="3" s="1"/>
  <c r="G269" i="3"/>
  <c r="AR268" i="3"/>
  <c r="AQ268" i="3"/>
  <c r="AP268" i="3"/>
  <c r="AO268" i="3"/>
  <c r="H268" i="3"/>
  <c r="F268" i="3" s="1"/>
  <c r="E268" i="3" s="1"/>
  <c r="G268" i="3"/>
  <c r="AR267" i="3"/>
  <c r="AQ267" i="3"/>
  <c r="AP267" i="3"/>
  <c r="AO267" i="3"/>
  <c r="H267" i="3"/>
  <c r="F267" i="3" s="1"/>
  <c r="E267" i="3" s="1"/>
  <c r="G267" i="3"/>
  <c r="AR266" i="3"/>
  <c r="AQ266" i="3"/>
  <c r="AP266" i="3"/>
  <c r="AO266" i="3"/>
  <c r="H266" i="3"/>
  <c r="F266" i="3" s="1"/>
  <c r="E266" i="3" s="1"/>
  <c r="G266" i="3"/>
  <c r="AR265" i="3"/>
  <c r="AQ265" i="3"/>
  <c r="AP265" i="3"/>
  <c r="AO265" i="3"/>
  <c r="H265" i="3"/>
  <c r="F265" i="3" s="1"/>
  <c r="E265" i="3" s="1"/>
  <c r="G265" i="3"/>
  <c r="AR264" i="3"/>
  <c r="AQ264" i="3"/>
  <c r="AP264" i="3"/>
  <c r="AO264" i="3"/>
  <c r="H264" i="3"/>
  <c r="F264" i="3" s="1"/>
  <c r="E264" i="3" s="1"/>
  <c r="G264" i="3"/>
  <c r="AR263" i="3"/>
  <c r="AQ263" i="3"/>
  <c r="AP263" i="3"/>
  <c r="AO263" i="3"/>
  <c r="H263" i="3"/>
  <c r="F263" i="3" s="1"/>
  <c r="E263" i="3" s="1"/>
  <c r="G263" i="3"/>
  <c r="AR262" i="3"/>
  <c r="AQ262" i="3"/>
  <c r="AP262" i="3"/>
  <c r="AO262" i="3"/>
  <c r="H262" i="3"/>
  <c r="F262" i="3" s="1"/>
  <c r="E262" i="3" s="1"/>
  <c r="G262" i="3"/>
  <c r="AR261" i="3"/>
  <c r="AQ261" i="3"/>
  <c r="AP261" i="3"/>
  <c r="AO261" i="3"/>
  <c r="H261" i="3"/>
  <c r="F261" i="3" s="1"/>
  <c r="E261" i="3" s="1"/>
  <c r="G261" i="3"/>
  <c r="AR260" i="3"/>
  <c r="AQ260" i="3"/>
  <c r="AP260" i="3"/>
  <c r="AO260" i="3"/>
  <c r="H260" i="3"/>
  <c r="F260" i="3" s="1"/>
  <c r="E260" i="3" s="1"/>
  <c r="G260" i="3"/>
  <c r="AR259" i="3"/>
  <c r="AQ259" i="3"/>
  <c r="AP259" i="3"/>
  <c r="AO259" i="3"/>
  <c r="H259" i="3"/>
  <c r="F259" i="3" s="1"/>
  <c r="E259" i="3" s="1"/>
  <c r="G259" i="3"/>
  <c r="AR258" i="3"/>
  <c r="AQ258" i="3"/>
  <c r="AP258" i="3"/>
  <c r="AO258" i="3"/>
  <c r="H258" i="3"/>
  <c r="F258" i="3" s="1"/>
  <c r="E258" i="3" s="1"/>
  <c r="G258" i="3"/>
  <c r="AR257" i="3"/>
  <c r="AQ257" i="3"/>
  <c r="AP257" i="3"/>
  <c r="AO257" i="3"/>
  <c r="H257" i="3"/>
  <c r="F257" i="3" s="1"/>
  <c r="E257" i="3" s="1"/>
  <c r="G257" i="3"/>
  <c r="AR256" i="3"/>
  <c r="AQ256" i="3"/>
  <c r="AP256" i="3"/>
  <c r="AO256" i="3"/>
  <c r="H256" i="3"/>
  <c r="F256" i="3" s="1"/>
  <c r="E256" i="3" s="1"/>
  <c r="G256" i="3"/>
  <c r="AR255" i="3"/>
  <c r="AQ255" i="3"/>
  <c r="AP255" i="3"/>
  <c r="AO255" i="3"/>
  <c r="H255" i="3"/>
  <c r="F255" i="3" s="1"/>
  <c r="E255" i="3" s="1"/>
  <c r="G255" i="3"/>
  <c r="AR254" i="3"/>
  <c r="AQ254" i="3"/>
  <c r="AP254" i="3"/>
  <c r="AO254" i="3"/>
  <c r="H254" i="3"/>
  <c r="F254" i="3" s="1"/>
  <c r="E254" i="3" s="1"/>
  <c r="G254" i="3"/>
  <c r="AR253" i="3"/>
  <c r="AQ253" i="3"/>
  <c r="AP253" i="3"/>
  <c r="AO253" i="3"/>
  <c r="H253" i="3"/>
  <c r="F253" i="3" s="1"/>
  <c r="E253" i="3" s="1"/>
  <c r="G253" i="3"/>
  <c r="AR252" i="3"/>
  <c r="AQ252" i="3"/>
  <c r="AP252" i="3"/>
  <c r="AO252" i="3"/>
  <c r="H252" i="3"/>
  <c r="F252" i="3" s="1"/>
  <c r="E252" i="3" s="1"/>
  <c r="G252" i="3"/>
  <c r="AR251" i="3"/>
  <c r="AQ251" i="3"/>
  <c r="AP251" i="3"/>
  <c r="AO251" i="3"/>
  <c r="H251" i="3"/>
  <c r="F251" i="3" s="1"/>
  <c r="E251" i="3" s="1"/>
  <c r="G251" i="3"/>
  <c r="AR250" i="3"/>
  <c r="AQ250" i="3"/>
  <c r="AP250" i="3"/>
  <c r="AO250" i="3"/>
  <c r="H250" i="3"/>
  <c r="F250" i="3" s="1"/>
  <c r="E250" i="3" s="1"/>
  <c r="G250" i="3"/>
  <c r="AR249" i="3"/>
  <c r="AQ249" i="3"/>
  <c r="AP249" i="3"/>
  <c r="AO249" i="3"/>
  <c r="H249" i="3"/>
  <c r="F249" i="3" s="1"/>
  <c r="E249" i="3" s="1"/>
  <c r="G249" i="3"/>
  <c r="AR248" i="3"/>
  <c r="AQ248" i="3"/>
  <c r="AP248" i="3"/>
  <c r="AO248" i="3"/>
  <c r="H248" i="3"/>
  <c r="F248" i="3" s="1"/>
  <c r="E248" i="3" s="1"/>
  <c r="G248" i="3"/>
  <c r="AR247" i="3"/>
  <c r="AQ247" i="3"/>
  <c r="AP247" i="3"/>
  <c r="AO247" i="3"/>
  <c r="H247" i="3"/>
  <c r="F247" i="3" s="1"/>
  <c r="E247" i="3" s="1"/>
  <c r="G247" i="3"/>
  <c r="AR246" i="3"/>
  <c r="AQ246" i="3"/>
  <c r="AP246" i="3"/>
  <c r="AO246" i="3"/>
  <c r="H246" i="3"/>
  <c r="F246" i="3" s="1"/>
  <c r="E246" i="3" s="1"/>
  <c r="G246" i="3"/>
  <c r="AR245" i="3"/>
  <c r="AQ245" i="3"/>
  <c r="AP245" i="3"/>
  <c r="AO245" i="3"/>
  <c r="H245" i="3"/>
  <c r="F245" i="3" s="1"/>
  <c r="E245" i="3" s="1"/>
  <c r="G245" i="3"/>
  <c r="AR244" i="3"/>
  <c r="AQ244" i="3"/>
  <c r="AP244" i="3"/>
  <c r="AO244" i="3"/>
  <c r="H244" i="3"/>
  <c r="F244" i="3" s="1"/>
  <c r="E244" i="3" s="1"/>
  <c r="G244" i="3"/>
  <c r="AR243" i="3"/>
  <c r="AQ243" i="3"/>
  <c r="AP243" i="3"/>
  <c r="AO243" i="3"/>
  <c r="H243" i="3"/>
  <c r="F243" i="3" s="1"/>
  <c r="E243" i="3" s="1"/>
  <c r="G243" i="3"/>
  <c r="AR242" i="3"/>
  <c r="AQ242" i="3"/>
  <c r="AP242" i="3"/>
  <c r="AO242" i="3"/>
  <c r="H242" i="3"/>
  <c r="F242" i="3" s="1"/>
  <c r="E242" i="3" s="1"/>
  <c r="G242" i="3"/>
  <c r="AR241" i="3"/>
  <c r="AQ241" i="3"/>
  <c r="AP241" i="3"/>
  <c r="AO241" i="3"/>
  <c r="H241" i="3"/>
  <c r="F241" i="3" s="1"/>
  <c r="E241" i="3" s="1"/>
  <c r="G241" i="3"/>
  <c r="AR240" i="3"/>
  <c r="AQ240" i="3"/>
  <c r="AP240" i="3"/>
  <c r="AO240" i="3"/>
  <c r="H240" i="3"/>
  <c r="F240" i="3" s="1"/>
  <c r="E240" i="3" s="1"/>
  <c r="G240" i="3"/>
  <c r="AR239" i="3"/>
  <c r="AQ239" i="3"/>
  <c r="AP239" i="3"/>
  <c r="AO239" i="3"/>
  <c r="H239" i="3"/>
  <c r="F239" i="3" s="1"/>
  <c r="E239" i="3" s="1"/>
  <c r="G239" i="3"/>
  <c r="AR238" i="3"/>
  <c r="AQ238" i="3"/>
  <c r="AP238" i="3"/>
  <c r="AO238" i="3"/>
  <c r="H238" i="3"/>
  <c r="F238" i="3" s="1"/>
  <c r="E238" i="3" s="1"/>
  <c r="G238" i="3"/>
  <c r="AR237" i="3"/>
  <c r="AQ237" i="3"/>
  <c r="AP237" i="3"/>
  <c r="AO237" i="3"/>
  <c r="H237" i="3"/>
  <c r="F237" i="3" s="1"/>
  <c r="E237" i="3" s="1"/>
  <c r="G237" i="3"/>
  <c r="AR236" i="3"/>
  <c r="AQ236" i="3"/>
  <c r="AP236" i="3"/>
  <c r="AO236" i="3"/>
  <c r="H236" i="3"/>
  <c r="F236" i="3" s="1"/>
  <c r="E236" i="3" s="1"/>
  <c r="G236" i="3"/>
  <c r="AR235" i="3"/>
  <c r="AQ235" i="3"/>
  <c r="AP235" i="3"/>
  <c r="AO235" i="3"/>
  <c r="H235" i="3"/>
  <c r="F235" i="3" s="1"/>
  <c r="E235" i="3" s="1"/>
  <c r="G235" i="3"/>
  <c r="AR234" i="3"/>
  <c r="AQ234" i="3"/>
  <c r="AP234" i="3"/>
  <c r="AO234" i="3"/>
  <c r="H234" i="3"/>
  <c r="F234" i="3" s="1"/>
  <c r="E234" i="3" s="1"/>
  <c r="G234" i="3"/>
  <c r="AR233" i="3"/>
  <c r="AQ233" i="3"/>
  <c r="AP233" i="3"/>
  <c r="AO233" i="3"/>
  <c r="H233" i="3"/>
  <c r="F233" i="3" s="1"/>
  <c r="E233" i="3" s="1"/>
  <c r="G233" i="3"/>
  <c r="AR232" i="3"/>
  <c r="AQ232" i="3"/>
  <c r="AP232" i="3"/>
  <c r="AO232" i="3"/>
  <c r="H232" i="3"/>
  <c r="F232" i="3" s="1"/>
  <c r="E232" i="3" s="1"/>
  <c r="G232" i="3"/>
  <c r="AR231" i="3"/>
  <c r="AQ231" i="3"/>
  <c r="AP231" i="3"/>
  <c r="AO231" i="3"/>
  <c r="H231" i="3"/>
  <c r="F231" i="3" s="1"/>
  <c r="E231" i="3" s="1"/>
  <c r="G231" i="3"/>
  <c r="AR230" i="3"/>
  <c r="AQ230" i="3"/>
  <c r="AP230" i="3"/>
  <c r="AO230" i="3"/>
  <c r="H230" i="3"/>
  <c r="F230" i="3" s="1"/>
  <c r="E230" i="3" s="1"/>
  <c r="G230" i="3"/>
  <c r="AR229" i="3"/>
  <c r="AQ229" i="3"/>
  <c r="AP229" i="3"/>
  <c r="AO229" i="3"/>
  <c r="H229" i="3"/>
  <c r="F229" i="3" s="1"/>
  <c r="E229" i="3" s="1"/>
  <c r="G229" i="3"/>
  <c r="AR228" i="3"/>
  <c r="AQ228" i="3"/>
  <c r="AP228" i="3"/>
  <c r="AO228" i="3"/>
  <c r="H228" i="3"/>
  <c r="F228" i="3" s="1"/>
  <c r="E228" i="3" s="1"/>
  <c r="G228" i="3"/>
  <c r="AR227" i="3"/>
  <c r="AQ227" i="3"/>
  <c r="AP227" i="3"/>
  <c r="AO227" i="3"/>
  <c r="H227" i="3"/>
  <c r="F227" i="3" s="1"/>
  <c r="E227" i="3" s="1"/>
  <c r="G227" i="3"/>
  <c r="AR226" i="3"/>
  <c r="AQ226" i="3"/>
  <c r="AP226" i="3"/>
  <c r="AO226" i="3"/>
  <c r="H226" i="3"/>
  <c r="G226" i="3"/>
  <c r="F226" i="3"/>
  <c r="E226" i="3" s="1"/>
  <c r="AR225" i="3"/>
  <c r="AQ225" i="3"/>
  <c r="AP225" i="3"/>
  <c r="AO225" i="3"/>
  <c r="H225" i="3"/>
  <c r="F225" i="3" s="1"/>
  <c r="E225" i="3" s="1"/>
  <c r="G225" i="3"/>
  <c r="AR224" i="3"/>
  <c r="AQ224" i="3"/>
  <c r="AP224" i="3"/>
  <c r="AO224" i="3"/>
  <c r="H224" i="3"/>
  <c r="F224" i="3" s="1"/>
  <c r="E224" i="3" s="1"/>
  <c r="G224" i="3"/>
  <c r="AR223" i="3"/>
  <c r="AQ223" i="3"/>
  <c r="AP223" i="3"/>
  <c r="AO223" i="3"/>
  <c r="H223" i="3"/>
  <c r="F223" i="3" s="1"/>
  <c r="E223" i="3" s="1"/>
  <c r="G223" i="3"/>
  <c r="AR222" i="3"/>
  <c r="AQ222" i="3"/>
  <c r="AP222" i="3"/>
  <c r="AO222" i="3"/>
  <c r="H222" i="3"/>
  <c r="F222" i="3" s="1"/>
  <c r="E222" i="3" s="1"/>
  <c r="G222" i="3"/>
  <c r="AR221" i="3"/>
  <c r="AQ221" i="3"/>
  <c r="AP221" i="3"/>
  <c r="AO221" i="3"/>
  <c r="H221" i="3"/>
  <c r="F221" i="3" s="1"/>
  <c r="E221" i="3" s="1"/>
  <c r="G221" i="3"/>
  <c r="AR220" i="3"/>
  <c r="AQ220" i="3"/>
  <c r="AP220" i="3"/>
  <c r="AO220" i="3"/>
  <c r="H220" i="3"/>
  <c r="F220" i="3" s="1"/>
  <c r="E220" i="3" s="1"/>
  <c r="G220" i="3"/>
  <c r="AR219" i="3"/>
  <c r="AQ219" i="3"/>
  <c r="AP219" i="3"/>
  <c r="AO219" i="3"/>
  <c r="H219" i="3"/>
  <c r="F219" i="3" s="1"/>
  <c r="E219" i="3" s="1"/>
  <c r="G219" i="3"/>
  <c r="AR218" i="3"/>
  <c r="AQ218" i="3"/>
  <c r="AP218" i="3"/>
  <c r="AO218" i="3"/>
  <c r="H218" i="3"/>
  <c r="F218" i="3" s="1"/>
  <c r="E218" i="3" s="1"/>
  <c r="G218" i="3"/>
  <c r="AR217" i="3"/>
  <c r="AQ217" i="3"/>
  <c r="AP217" i="3"/>
  <c r="AO217" i="3"/>
  <c r="H217" i="3"/>
  <c r="F217" i="3" s="1"/>
  <c r="E217" i="3" s="1"/>
  <c r="G217" i="3"/>
  <c r="AR216" i="3"/>
  <c r="AQ216" i="3"/>
  <c r="AP216" i="3"/>
  <c r="AO216" i="3"/>
  <c r="H216" i="3"/>
  <c r="F216" i="3" s="1"/>
  <c r="E216" i="3" s="1"/>
  <c r="G216" i="3"/>
  <c r="AR215" i="3"/>
  <c r="AQ215" i="3"/>
  <c r="AP215" i="3"/>
  <c r="AO215" i="3"/>
  <c r="H215" i="3"/>
  <c r="F215" i="3" s="1"/>
  <c r="E215" i="3" s="1"/>
  <c r="G215" i="3"/>
  <c r="AR214" i="3"/>
  <c r="AQ214" i="3"/>
  <c r="AP214" i="3"/>
  <c r="AO214" i="3"/>
  <c r="H214" i="3"/>
  <c r="F214" i="3" s="1"/>
  <c r="E214" i="3" s="1"/>
  <c r="G214" i="3"/>
  <c r="AR213" i="3"/>
  <c r="AQ213" i="3"/>
  <c r="AP213" i="3"/>
  <c r="AO213" i="3"/>
  <c r="H213" i="3"/>
  <c r="F213" i="3" s="1"/>
  <c r="E213" i="3" s="1"/>
  <c r="G213" i="3"/>
  <c r="AR212" i="3"/>
  <c r="AQ212" i="3"/>
  <c r="AP212" i="3"/>
  <c r="AO212" i="3"/>
  <c r="H212" i="3"/>
  <c r="F212" i="3" s="1"/>
  <c r="E212" i="3" s="1"/>
  <c r="G212" i="3"/>
  <c r="AR211" i="3"/>
  <c r="AQ211" i="3"/>
  <c r="AP211" i="3"/>
  <c r="AO211" i="3"/>
  <c r="H211" i="3"/>
  <c r="F211" i="3" s="1"/>
  <c r="E211" i="3" s="1"/>
  <c r="G211" i="3"/>
  <c r="AR210" i="3"/>
  <c r="AQ210" i="3"/>
  <c r="AP210" i="3"/>
  <c r="AO210" i="3"/>
  <c r="H210" i="3"/>
  <c r="F210" i="3" s="1"/>
  <c r="E210" i="3" s="1"/>
  <c r="G210" i="3"/>
  <c r="AR209" i="3"/>
  <c r="AQ209" i="3"/>
  <c r="AP209" i="3"/>
  <c r="AO209" i="3"/>
  <c r="H209" i="3"/>
  <c r="F209" i="3" s="1"/>
  <c r="E209" i="3" s="1"/>
  <c r="G209" i="3"/>
  <c r="AR208" i="3"/>
  <c r="AQ208" i="3"/>
  <c r="AP208" i="3"/>
  <c r="AO208" i="3"/>
  <c r="H208" i="3"/>
  <c r="F208" i="3" s="1"/>
  <c r="E208" i="3" s="1"/>
  <c r="G208" i="3"/>
  <c r="AR207" i="3"/>
  <c r="AQ207" i="3"/>
  <c r="AP207" i="3"/>
  <c r="AO207" i="3"/>
  <c r="H207" i="3"/>
  <c r="F207" i="3" s="1"/>
  <c r="E207" i="3" s="1"/>
  <c r="G207" i="3"/>
  <c r="AR206" i="3"/>
  <c r="AQ206" i="3"/>
  <c r="AP206" i="3"/>
  <c r="AO206" i="3"/>
  <c r="H206" i="3"/>
  <c r="F206" i="3" s="1"/>
  <c r="E206" i="3" s="1"/>
  <c r="G206" i="3"/>
  <c r="AR205" i="3"/>
  <c r="AQ205" i="3"/>
  <c r="AP205" i="3"/>
  <c r="AO205" i="3"/>
  <c r="H205" i="3"/>
  <c r="F205" i="3" s="1"/>
  <c r="E205" i="3" s="1"/>
  <c r="G205" i="3"/>
  <c r="AR204" i="3"/>
  <c r="AQ204" i="3"/>
  <c r="AP204" i="3"/>
  <c r="AO204" i="3"/>
  <c r="H204" i="3"/>
  <c r="F204" i="3" s="1"/>
  <c r="E204" i="3" s="1"/>
  <c r="G204" i="3"/>
  <c r="AR203" i="3"/>
  <c r="AQ203" i="3"/>
  <c r="AP203" i="3"/>
  <c r="AO203" i="3"/>
  <c r="H203" i="3"/>
  <c r="F203" i="3" s="1"/>
  <c r="E203" i="3" s="1"/>
  <c r="G203" i="3"/>
  <c r="AR202" i="3"/>
  <c r="AQ202" i="3"/>
  <c r="AP202" i="3"/>
  <c r="AO202" i="3"/>
  <c r="H202" i="3"/>
  <c r="F202" i="3" s="1"/>
  <c r="E202" i="3" s="1"/>
  <c r="G202" i="3"/>
  <c r="AR201" i="3"/>
  <c r="AQ201" i="3"/>
  <c r="AP201" i="3"/>
  <c r="AO201" i="3"/>
  <c r="H201" i="3"/>
  <c r="F201" i="3" s="1"/>
  <c r="E201" i="3" s="1"/>
  <c r="G201" i="3"/>
  <c r="AR200" i="3"/>
  <c r="AQ200" i="3"/>
  <c r="AP200" i="3"/>
  <c r="AO200" i="3"/>
  <c r="H200" i="3"/>
  <c r="F200" i="3" s="1"/>
  <c r="E200" i="3" s="1"/>
  <c r="G200" i="3"/>
  <c r="AR199" i="3"/>
  <c r="AQ199" i="3"/>
  <c r="AP199" i="3"/>
  <c r="AO199" i="3"/>
  <c r="H199" i="3"/>
  <c r="F199" i="3" s="1"/>
  <c r="E199" i="3" s="1"/>
  <c r="G199" i="3"/>
  <c r="AR198" i="3"/>
  <c r="AQ198" i="3"/>
  <c r="AP198" i="3"/>
  <c r="AO198" i="3"/>
  <c r="H198" i="3"/>
  <c r="F198" i="3" s="1"/>
  <c r="E198" i="3" s="1"/>
  <c r="G198" i="3"/>
  <c r="AR197" i="3"/>
  <c r="AQ197" i="3"/>
  <c r="AP197" i="3"/>
  <c r="AO197" i="3"/>
  <c r="H197" i="3"/>
  <c r="F197" i="3" s="1"/>
  <c r="E197" i="3" s="1"/>
  <c r="G197" i="3"/>
  <c r="AR196" i="3"/>
  <c r="AQ196" i="3"/>
  <c r="AP196" i="3"/>
  <c r="AO196" i="3"/>
  <c r="H196" i="3"/>
  <c r="F196" i="3" s="1"/>
  <c r="E196" i="3" s="1"/>
  <c r="G196" i="3"/>
  <c r="AR195" i="3"/>
  <c r="AQ195" i="3"/>
  <c r="AP195" i="3"/>
  <c r="AO195" i="3"/>
  <c r="H195" i="3"/>
  <c r="F195" i="3" s="1"/>
  <c r="E195" i="3" s="1"/>
  <c r="G195" i="3"/>
  <c r="AR194" i="3"/>
  <c r="AQ194" i="3"/>
  <c r="AP194" i="3"/>
  <c r="AO194" i="3"/>
  <c r="H194" i="3"/>
  <c r="F194" i="3" s="1"/>
  <c r="E194" i="3" s="1"/>
  <c r="G194" i="3"/>
  <c r="AR193" i="3"/>
  <c r="AQ193" i="3"/>
  <c r="AP193" i="3"/>
  <c r="AO193" i="3"/>
  <c r="H193" i="3"/>
  <c r="F193" i="3" s="1"/>
  <c r="E193" i="3" s="1"/>
  <c r="G193" i="3"/>
  <c r="AR192" i="3"/>
  <c r="AQ192" i="3"/>
  <c r="AP192" i="3"/>
  <c r="AO192" i="3"/>
  <c r="H192" i="3"/>
  <c r="F192" i="3" s="1"/>
  <c r="E192" i="3" s="1"/>
  <c r="G192" i="3"/>
  <c r="AR191" i="3"/>
  <c r="AQ191" i="3"/>
  <c r="AP191" i="3"/>
  <c r="AO191" i="3"/>
  <c r="H191" i="3"/>
  <c r="F191" i="3" s="1"/>
  <c r="E191" i="3" s="1"/>
  <c r="G191" i="3"/>
  <c r="AR190" i="3"/>
  <c r="AQ190" i="3"/>
  <c r="AP190" i="3"/>
  <c r="AO190" i="3"/>
  <c r="H190" i="3"/>
  <c r="F190" i="3" s="1"/>
  <c r="E190" i="3" s="1"/>
  <c r="G190" i="3"/>
  <c r="AR189" i="3"/>
  <c r="AQ189" i="3"/>
  <c r="AP189" i="3"/>
  <c r="AO189" i="3"/>
  <c r="H189" i="3"/>
  <c r="F189" i="3" s="1"/>
  <c r="E189" i="3" s="1"/>
  <c r="G189" i="3"/>
  <c r="AR188" i="3"/>
  <c r="AQ188" i="3"/>
  <c r="AP188" i="3"/>
  <c r="AO188" i="3"/>
  <c r="H188" i="3"/>
  <c r="F188" i="3" s="1"/>
  <c r="E188" i="3" s="1"/>
  <c r="G188" i="3"/>
  <c r="AR187" i="3"/>
  <c r="AQ187" i="3"/>
  <c r="AP187" i="3"/>
  <c r="AO187" i="3"/>
  <c r="H187" i="3"/>
  <c r="F187" i="3" s="1"/>
  <c r="E187" i="3" s="1"/>
  <c r="G187" i="3"/>
  <c r="AR186" i="3"/>
  <c r="AQ186" i="3"/>
  <c r="AP186" i="3"/>
  <c r="AO186" i="3"/>
  <c r="H186" i="3"/>
  <c r="F186" i="3" s="1"/>
  <c r="E186" i="3" s="1"/>
  <c r="G186" i="3"/>
  <c r="AR185" i="3"/>
  <c r="AQ185" i="3"/>
  <c r="AP185" i="3"/>
  <c r="AO185" i="3"/>
  <c r="H185" i="3"/>
  <c r="F185" i="3" s="1"/>
  <c r="E185" i="3" s="1"/>
  <c r="G185" i="3"/>
  <c r="AR184" i="3"/>
  <c r="AQ184" i="3"/>
  <c r="AP184" i="3"/>
  <c r="AO184" i="3"/>
  <c r="H184" i="3"/>
  <c r="F184" i="3" s="1"/>
  <c r="E184" i="3" s="1"/>
  <c r="G184" i="3"/>
  <c r="AR183" i="3"/>
  <c r="AQ183" i="3"/>
  <c r="AP183" i="3"/>
  <c r="AO183" i="3"/>
  <c r="H183" i="3"/>
  <c r="F183" i="3" s="1"/>
  <c r="E183" i="3" s="1"/>
  <c r="G183" i="3"/>
  <c r="AR182" i="3"/>
  <c r="AQ182" i="3"/>
  <c r="AP182" i="3"/>
  <c r="AO182" i="3"/>
  <c r="H182" i="3"/>
  <c r="F182" i="3" s="1"/>
  <c r="E182" i="3" s="1"/>
  <c r="G182" i="3"/>
  <c r="AR181" i="3"/>
  <c r="AQ181" i="3"/>
  <c r="AP181" i="3"/>
  <c r="AO181" i="3"/>
  <c r="H181" i="3"/>
  <c r="F181" i="3" s="1"/>
  <c r="E181" i="3" s="1"/>
  <c r="G181" i="3"/>
  <c r="AR180" i="3"/>
  <c r="AQ180" i="3"/>
  <c r="AP180" i="3"/>
  <c r="AO180" i="3"/>
  <c r="H180" i="3"/>
  <c r="F180" i="3" s="1"/>
  <c r="E180" i="3" s="1"/>
  <c r="G180" i="3"/>
  <c r="C180" i="3"/>
  <c r="AR179" i="3"/>
  <c r="AQ179" i="3"/>
  <c r="AP179" i="3"/>
  <c r="AO179" i="3"/>
  <c r="H179" i="3"/>
  <c r="F179" i="3" s="1"/>
  <c r="E179" i="3" s="1"/>
  <c r="G179" i="3"/>
  <c r="AR178" i="3"/>
  <c r="AQ178" i="3"/>
  <c r="AP178" i="3"/>
  <c r="AO178" i="3"/>
  <c r="H178" i="3"/>
  <c r="F178" i="3" s="1"/>
  <c r="E178" i="3" s="1"/>
  <c r="G178" i="3"/>
  <c r="AR177" i="3"/>
  <c r="AQ177" i="3"/>
  <c r="AP177" i="3"/>
  <c r="AO177" i="3"/>
  <c r="H177" i="3"/>
  <c r="F177" i="3" s="1"/>
  <c r="E177" i="3" s="1"/>
  <c r="G177" i="3"/>
  <c r="AR176" i="3"/>
  <c r="AQ176" i="3"/>
  <c r="AP176" i="3"/>
  <c r="AO176" i="3"/>
  <c r="H176" i="3"/>
  <c r="F176" i="3" s="1"/>
  <c r="E176" i="3" s="1"/>
  <c r="G176" i="3"/>
  <c r="AR175" i="3"/>
  <c r="AQ175" i="3"/>
  <c r="AP175" i="3"/>
  <c r="AO175" i="3"/>
  <c r="H175" i="3"/>
  <c r="F175" i="3" s="1"/>
  <c r="E175" i="3" s="1"/>
  <c r="G175" i="3"/>
  <c r="AR174" i="3"/>
  <c r="AQ174" i="3"/>
  <c r="AP174" i="3"/>
  <c r="AO174" i="3"/>
  <c r="H174" i="3"/>
  <c r="F174" i="3" s="1"/>
  <c r="E174" i="3" s="1"/>
  <c r="G174" i="3"/>
  <c r="AR173" i="3"/>
  <c r="AQ173" i="3"/>
  <c r="AP173" i="3"/>
  <c r="AO173" i="3"/>
  <c r="H173" i="3"/>
  <c r="F173" i="3" s="1"/>
  <c r="E173" i="3" s="1"/>
  <c r="G173" i="3"/>
  <c r="AR172" i="3"/>
  <c r="AQ172" i="3"/>
  <c r="AP172" i="3"/>
  <c r="AO172" i="3"/>
  <c r="H172" i="3"/>
  <c r="F172" i="3" s="1"/>
  <c r="E172" i="3" s="1"/>
  <c r="G172" i="3"/>
  <c r="AR171" i="3"/>
  <c r="AQ171" i="3"/>
  <c r="AP171" i="3"/>
  <c r="AO171" i="3"/>
  <c r="H171" i="3"/>
  <c r="F171" i="3" s="1"/>
  <c r="E171" i="3" s="1"/>
  <c r="G171" i="3"/>
  <c r="AR170" i="3"/>
  <c r="AQ170" i="3"/>
  <c r="AP170" i="3"/>
  <c r="AO170" i="3"/>
  <c r="H170" i="3"/>
  <c r="F170" i="3" s="1"/>
  <c r="E170" i="3" s="1"/>
  <c r="G170" i="3"/>
  <c r="AR169" i="3"/>
  <c r="AQ169" i="3"/>
  <c r="AP169" i="3"/>
  <c r="AO169" i="3"/>
  <c r="H169" i="3"/>
  <c r="F169" i="3" s="1"/>
  <c r="E169" i="3" s="1"/>
  <c r="G169" i="3"/>
  <c r="AR168" i="3"/>
  <c r="AQ168" i="3"/>
  <c r="AP168" i="3"/>
  <c r="AO168" i="3"/>
  <c r="H168" i="3"/>
  <c r="F168" i="3" s="1"/>
  <c r="E168" i="3" s="1"/>
  <c r="G168" i="3"/>
  <c r="AR167" i="3"/>
  <c r="AQ167" i="3"/>
  <c r="AP167" i="3"/>
  <c r="AO167" i="3"/>
  <c r="H167" i="3"/>
  <c r="F167" i="3" s="1"/>
  <c r="E167" i="3" s="1"/>
  <c r="G167" i="3"/>
  <c r="AR166" i="3"/>
  <c r="AQ166" i="3"/>
  <c r="AP166" i="3"/>
  <c r="AO166" i="3"/>
  <c r="H166" i="3"/>
  <c r="F166" i="3" s="1"/>
  <c r="E166" i="3" s="1"/>
  <c r="G166" i="3"/>
  <c r="AR165" i="3"/>
  <c r="AQ165" i="3"/>
  <c r="AP165" i="3"/>
  <c r="AO165" i="3"/>
  <c r="H165" i="3"/>
  <c r="F165" i="3" s="1"/>
  <c r="E165" i="3" s="1"/>
  <c r="G165" i="3"/>
  <c r="AR164" i="3"/>
  <c r="AQ164" i="3"/>
  <c r="AP164" i="3"/>
  <c r="AO164" i="3"/>
  <c r="H164" i="3"/>
  <c r="F164" i="3" s="1"/>
  <c r="E164" i="3" s="1"/>
  <c r="G164" i="3"/>
  <c r="AR163" i="3"/>
  <c r="AQ163" i="3"/>
  <c r="AP163" i="3"/>
  <c r="AO163" i="3"/>
  <c r="H163" i="3"/>
  <c r="F163" i="3" s="1"/>
  <c r="E163" i="3" s="1"/>
  <c r="G163" i="3"/>
  <c r="AR162" i="3"/>
  <c r="AQ162" i="3"/>
  <c r="AP162" i="3"/>
  <c r="AO162" i="3"/>
  <c r="H162" i="3"/>
  <c r="F162" i="3" s="1"/>
  <c r="E162" i="3" s="1"/>
  <c r="G162" i="3"/>
  <c r="AR161" i="3"/>
  <c r="AQ161" i="3"/>
  <c r="AP161" i="3"/>
  <c r="AO161" i="3"/>
  <c r="H161" i="3"/>
  <c r="F161" i="3" s="1"/>
  <c r="E161" i="3" s="1"/>
  <c r="G161" i="3"/>
  <c r="AR160" i="3"/>
  <c r="AQ160" i="3"/>
  <c r="AP160" i="3"/>
  <c r="AO160" i="3"/>
  <c r="H160" i="3"/>
  <c r="F160" i="3" s="1"/>
  <c r="E160" i="3" s="1"/>
  <c r="G160" i="3"/>
  <c r="AR159" i="3"/>
  <c r="AQ159" i="3"/>
  <c r="AP159" i="3"/>
  <c r="AO159" i="3"/>
  <c r="H159" i="3"/>
  <c r="F159" i="3" s="1"/>
  <c r="E159" i="3" s="1"/>
  <c r="G159" i="3"/>
  <c r="AR158" i="3"/>
  <c r="AQ158" i="3"/>
  <c r="AP158" i="3"/>
  <c r="AO158" i="3"/>
  <c r="H158" i="3"/>
  <c r="F158" i="3" s="1"/>
  <c r="E158" i="3" s="1"/>
  <c r="G158" i="3"/>
  <c r="AR157" i="3"/>
  <c r="AQ157" i="3"/>
  <c r="AP157" i="3"/>
  <c r="AO157" i="3"/>
  <c r="H157" i="3"/>
  <c r="F157" i="3" s="1"/>
  <c r="E157" i="3" s="1"/>
  <c r="G157" i="3"/>
  <c r="AR156" i="3"/>
  <c r="AQ156" i="3"/>
  <c r="AP156" i="3"/>
  <c r="AO156" i="3"/>
  <c r="H156" i="3"/>
  <c r="F156" i="3" s="1"/>
  <c r="E156" i="3" s="1"/>
  <c r="G156" i="3"/>
  <c r="AR155" i="3"/>
  <c r="AQ155" i="3"/>
  <c r="AP155" i="3"/>
  <c r="AO155" i="3"/>
  <c r="H155" i="3"/>
  <c r="F155" i="3" s="1"/>
  <c r="E155" i="3" s="1"/>
  <c r="G155" i="3"/>
  <c r="AR154" i="3"/>
  <c r="AQ154" i="3"/>
  <c r="AP154" i="3"/>
  <c r="AO154" i="3"/>
  <c r="H154" i="3"/>
  <c r="F154" i="3" s="1"/>
  <c r="E154" i="3" s="1"/>
  <c r="G154" i="3"/>
  <c r="AR153" i="3"/>
  <c r="AQ153" i="3"/>
  <c r="AP153" i="3"/>
  <c r="AO153" i="3"/>
  <c r="H153" i="3"/>
  <c r="F153" i="3" s="1"/>
  <c r="E153" i="3" s="1"/>
  <c r="G153" i="3"/>
  <c r="AR152" i="3"/>
  <c r="AQ152" i="3"/>
  <c r="AP152" i="3"/>
  <c r="AO152" i="3"/>
  <c r="H152" i="3"/>
  <c r="F152" i="3" s="1"/>
  <c r="E152" i="3" s="1"/>
  <c r="G152" i="3"/>
  <c r="AR151" i="3"/>
  <c r="AQ151" i="3"/>
  <c r="AP151" i="3"/>
  <c r="AO151" i="3"/>
  <c r="H151" i="3"/>
  <c r="F151" i="3" s="1"/>
  <c r="E151" i="3" s="1"/>
  <c r="G151" i="3"/>
  <c r="AR150" i="3"/>
  <c r="AQ150" i="3"/>
  <c r="AP150" i="3"/>
  <c r="AO150" i="3"/>
  <c r="H150" i="3"/>
  <c r="F150" i="3" s="1"/>
  <c r="E150" i="3" s="1"/>
  <c r="G150" i="3"/>
  <c r="AR149" i="3"/>
  <c r="AQ149" i="3"/>
  <c r="AP149" i="3"/>
  <c r="AO149" i="3"/>
  <c r="H149" i="3"/>
  <c r="F149" i="3" s="1"/>
  <c r="E149" i="3" s="1"/>
  <c r="G149" i="3"/>
  <c r="AR148" i="3"/>
  <c r="AQ148" i="3"/>
  <c r="AP148" i="3"/>
  <c r="AO148" i="3"/>
  <c r="H148" i="3"/>
  <c r="F148" i="3" s="1"/>
  <c r="E148" i="3" s="1"/>
  <c r="G148" i="3"/>
  <c r="AR147" i="3"/>
  <c r="AQ147" i="3"/>
  <c r="AP147" i="3"/>
  <c r="AO147" i="3"/>
  <c r="H147" i="3"/>
  <c r="F147" i="3" s="1"/>
  <c r="E147" i="3" s="1"/>
  <c r="G147" i="3"/>
  <c r="AR146" i="3"/>
  <c r="AQ146" i="3"/>
  <c r="AP146" i="3"/>
  <c r="AO146" i="3"/>
  <c r="H146" i="3"/>
  <c r="F146" i="3" s="1"/>
  <c r="E146" i="3" s="1"/>
  <c r="G146" i="3"/>
  <c r="AR145" i="3"/>
  <c r="AQ145" i="3"/>
  <c r="AP145" i="3"/>
  <c r="AO145" i="3"/>
  <c r="H145" i="3"/>
  <c r="F145" i="3" s="1"/>
  <c r="E145" i="3" s="1"/>
  <c r="G145" i="3"/>
  <c r="AR144" i="3"/>
  <c r="AQ144" i="3"/>
  <c r="AP144" i="3"/>
  <c r="AO144" i="3"/>
  <c r="H144" i="3"/>
  <c r="F144" i="3" s="1"/>
  <c r="E144" i="3" s="1"/>
  <c r="G144" i="3"/>
  <c r="AR143" i="3"/>
  <c r="AQ143" i="3"/>
  <c r="AP143" i="3"/>
  <c r="AO143" i="3"/>
  <c r="H143" i="3"/>
  <c r="F143" i="3" s="1"/>
  <c r="E143" i="3" s="1"/>
  <c r="G143" i="3"/>
  <c r="AR142" i="3"/>
  <c r="AQ142" i="3"/>
  <c r="AP142" i="3"/>
  <c r="AO142" i="3"/>
  <c r="H142" i="3"/>
  <c r="F142" i="3" s="1"/>
  <c r="E142" i="3" s="1"/>
  <c r="G142" i="3"/>
  <c r="AR141" i="3"/>
  <c r="AQ141" i="3"/>
  <c r="AP141" i="3"/>
  <c r="AO141" i="3"/>
  <c r="H141" i="3"/>
  <c r="F141" i="3" s="1"/>
  <c r="E141" i="3" s="1"/>
  <c r="G141" i="3"/>
  <c r="AR140" i="3"/>
  <c r="AQ140" i="3"/>
  <c r="AP140" i="3"/>
  <c r="AO140" i="3"/>
  <c r="H140" i="3"/>
  <c r="F140" i="3" s="1"/>
  <c r="E140" i="3" s="1"/>
  <c r="G140" i="3"/>
  <c r="AR139" i="3"/>
  <c r="AQ139" i="3"/>
  <c r="AP139" i="3"/>
  <c r="AO139" i="3"/>
  <c r="H139" i="3"/>
  <c r="F139" i="3" s="1"/>
  <c r="E139" i="3" s="1"/>
  <c r="G139" i="3"/>
  <c r="AR138" i="3"/>
  <c r="AQ138" i="3"/>
  <c r="AP138" i="3"/>
  <c r="AO138" i="3"/>
  <c r="H138" i="3"/>
  <c r="F138" i="3" s="1"/>
  <c r="E138" i="3" s="1"/>
  <c r="G138" i="3"/>
  <c r="AR137" i="3"/>
  <c r="AQ137" i="3"/>
  <c r="AP137" i="3"/>
  <c r="AO137" i="3"/>
  <c r="H137" i="3"/>
  <c r="F137" i="3" s="1"/>
  <c r="E137" i="3" s="1"/>
  <c r="G137" i="3"/>
  <c r="AR136" i="3"/>
  <c r="AQ136" i="3"/>
  <c r="AP136" i="3"/>
  <c r="AO136" i="3"/>
  <c r="H136" i="3"/>
  <c r="F136" i="3" s="1"/>
  <c r="E136" i="3" s="1"/>
  <c r="G136" i="3"/>
  <c r="AR135" i="3"/>
  <c r="AQ135" i="3"/>
  <c r="AP135" i="3"/>
  <c r="AO135" i="3"/>
  <c r="H135" i="3"/>
  <c r="F135" i="3" s="1"/>
  <c r="E135" i="3" s="1"/>
  <c r="G135" i="3"/>
  <c r="AR134" i="3"/>
  <c r="AQ134" i="3"/>
  <c r="AP134" i="3"/>
  <c r="AO134" i="3"/>
  <c r="H134" i="3"/>
  <c r="F134" i="3" s="1"/>
  <c r="E134" i="3" s="1"/>
  <c r="G134" i="3"/>
  <c r="AR133" i="3"/>
  <c r="AQ133" i="3"/>
  <c r="AP133" i="3"/>
  <c r="AO133" i="3"/>
  <c r="H133" i="3"/>
  <c r="F133" i="3" s="1"/>
  <c r="E133" i="3" s="1"/>
  <c r="G133" i="3"/>
  <c r="AR132" i="3"/>
  <c r="AQ132" i="3"/>
  <c r="AP132" i="3"/>
  <c r="AO132" i="3"/>
  <c r="H132" i="3"/>
  <c r="F132" i="3" s="1"/>
  <c r="E132" i="3" s="1"/>
  <c r="G132" i="3"/>
  <c r="AR131" i="3"/>
  <c r="AQ131" i="3"/>
  <c r="AP131" i="3"/>
  <c r="AO131" i="3"/>
  <c r="H131" i="3"/>
  <c r="F131" i="3" s="1"/>
  <c r="E131" i="3" s="1"/>
  <c r="G131" i="3"/>
  <c r="AR130" i="3"/>
  <c r="AQ130" i="3"/>
  <c r="AP130" i="3"/>
  <c r="AO130" i="3"/>
  <c r="H130" i="3"/>
  <c r="F130" i="3" s="1"/>
  <c r="E130" i="3" s="1"/>
  <c r="G130" i="3"/>
  <c r="AR129" i="3"/>
  <c r="AQ129" i="3"/>
  <c r="AP129" i="3"/>
  <c r="AO129" i="3"/>
  <c r="H129" i="3"/>
  <c r="F129" i="3" s="1"/>
  <c r="E129" i="3" s="1"/>
  <c r="G129" i="3"/>
  <c r="AR128" i="3"/>
  <c r="AQ128" i="3"/>
  <c r="AP128" i="3"/>
  <c r="AO128" i="3"/>
  <c r="H128" i="3"/>
  <c r="F128" i="3" s="1"/>
  <c r="E128" i="3" s="1"/>
  <c r="G128" i="3"/>
  <c r="AR127" i="3"/>
  <c r="AQ127" i="3"/>
  <c r="AP127" i="3"/>
  <c r="AO127" i="3"/>
  <c r="H127" i="3"/>
  <c r="F127" i="3" s="1"/>
  <c r="E127" i="3" s="1"/>
  <c r="G127" i="3"/>
  <c r="AR126" i="3"/>
  <c r="AQ126" i="3"/>
  <c r="AP126" i="3"/>
  <c r="AO126" i="3"/>
  <c r="H126" i="3"/>
  <c r="F126" i="3" s="1"/>
  <c r="E126" i="3" s="1"/>
  <c r="G126" i="3"/>
  <c r="AR125" i="3"/>
  <c r="AQ125" i="3"/>
  <c r="AP125" i="3"/>
  <c r="AO125" i="3"/>
  <c r="H125" i="3"/>
  <c r="F125" i="3" s="1"/>
  <c r="E125" i="3" s="1"/>
  <c r="G125" i="3"/>
  <c r="AR124" i="3"/>
  <c r="AQ124" i="3"/>
  <c r="AP124" i="3"/>
  <c r="AO124" i="3"/>
  <c r="H124" i="3"/>
  <c r="F124" i="3" s="1"/>
  <c r="E124" i="3" s="1"/>
  <c r="G124" i="3"/>
  <c r="AR123" i="3"/>
  <c r="AQ123" i="3"/>
  <c r="AP123" i="3"/>
  <c r="AO123" i="3"/>
  <c r="H123" i="3"/>
  <c r="F123" i="3" s="1"/>
  <c r="E123" i="3" s="1"/>
  <c r="G123" i="3"/>
  <c r="AR122" i="3"/>
  <c r="AQ122" i="3"/>
  <c r="AP122" i="3"/>
  <c r="AO122" i="3"/>
  <c r="H122" i="3"/>
  <c r="F122" i="3" s="1"/>
  <c r="E122" i="3" s="1"/>
  <c r="G122" i="3"/>
  <c r="AR121" i="3"/>
  <c r="AQ121" i="3"/>
  <c r="AP121" i="3"/>
  <c r="AO121" i="3"/>
  <c r="H121" i="3"/>
  <c r="F121" i="3" s="1"/>
  <c r="E121" i="3" s="1"/>
  <c r="G121" i="3"/>
  <c r="AR120" i="3"/>
  <c r="AQ120" i="3"/>
  <c r="AP120" i="3"/>
  <c r="AO120" i="3"/>
  <c r="H120" i="3"/>
  <c r="F120" i="3" s="1"/>
  <c r="E120" i="3" s="1"/>
  <c r="G120" i="3"/>
  <c r="AR119" i="3"/>
  <c r="AQ119" i="3"/>
  <c r="AP119" i="3"/>
  <c r="AO119" i="3"/>
  <c r="H119" i="3"/>
  <c r="F119" i="3" s="1"/>
  <c r="E119" i="3" s="1"/>
  <c r="G119" i="3"/>
  <c r="AR118" i="3"/>
  <c r="AQ118" i="3"/>
  <c r="AP118" i="3"/>
  <c r="AO118" i="3"/>
  <c r="H118" i="3"/>
  <c r="F118" i="3" s="1"/>
  <c r="E118" i="3" s="1"/>
  <c r="G118" i="3"/>
  <c r="AR117" i="3"/>
  <c r="AQ117" i="3"/>
  <c r="AP117" i="3"/>
  <c r="AO117" i="3"/>
  <c r="H117" i="3"/>
  <c r="F117" i="3" s="1"/>
  <c r="E117" i="3" s="1"/>
  <c r="G117" i="3"/>
  <c r="AR116" i="3"/>
  <c r="AQ116" i="3"/>
  <c r="AP116" i="3"/>
  <c r="AO116" i="3"/>
  <c r="H116" i="3"/>
  <c r="F116" i="3" s="1"/>
  <c r="E116" i="3" s="1"/>
  <c r="G116" i="3"/>
  <c r="AR115" i="3"/>
  <c r="AQ115" i="3"/>
  <c r="AP115" i="3"/>
  <c r="AO115" i="3"/>
  <c r="H115" i="3"/>
  <c r="F115" i="3" s="1"/>
  <c r="E115" i="3" s="1"/>
  <c r="G115" i="3"/>
  <c r="AR114" i="3"/>
  <c r="AQ114" i="3"/>
  <c r="AP114" i="3"/>
  <c r="AO114" i="3"/>
  <c r="H114" i="3"/>
  <c r="F114" i="3" s="1"/>
  <c r="E114" i="3" s="1"/>
  <c r="G114" i="3"/>
  <c r="AR113" i="3"/>
  <c r="AQ113" i="3"/>
  <c r="AP113" i="3"/>
  <c r="AO113" i="3"/>
  <c r="H113" i="3"/>
  <c r="F113" i="3" s="1"/>
  <c r="E113" i="3" s="1"/>
  <c r="G113" i="3"/>
  <c r="C113" i="3"/>
  <c r="AR112" i="3"/>
  <c r="AQ112" i="3"/>
  <c r="AP112" i="3"/>
  <c r="AO112" i="3"/>
  <c r="H112" i="3"/>
  <c r="F112" i="3" s="1"/>
  <c r="E112" i="3" s="1"/>
  <c r="G112" i="3"/>
  <c r="AR111" i="3"/>
  <c r="AQ111" i="3"/>
  <c r="AP111" i="3"/>
  <c r="AO111" i="3"/>
  <c r="H111" i="3"/>
  <c r="F111" i="3" s="1"/>
  <c r="E111" i="3" s="1"/>
  <c r="G111" i="3"/>
  <c r="AR110" i="3"/>
  <c r="AQ110" i="3"/>
  <c r="AP110" i="3"/>
  <c r="AO110" i="3"/>
  <c r="H110" i="3"/>
  <c r="F110" i="3" s="1"/>
  <c r="E110" i="3" s="1"/>
  <c r="G110" i="3"/>
  <c r="AR109" i="3"/>
  <c r="AQ109" i="3"/>
  <c r="AP109" i="3"/>
  <c r="AO109" i="3"/>
  <c r="H109" i="3"/>
  <c r="F109" i="3" s="1"/>
  <c r="E109" i="3" s="1"/>
  <c r="G109" i="3"/>
  <c r="AR108" i="3"/>
  <c r="AQ108" i="3"/>
  <c r="AP108" i="3"/>
  <c r="AO108" i="3"/>
  <c r="H108" i="3"/>
  <c r="F108" i="3" s="1"/>
  <c r="E108" i="3" s="1"/>
  <c r="G108" i="3"/>
  <c r="AR107" i="3"/>
  <c r="AQ107" i="3"/>
  <c r="AP107" i="3"/>
  <c r="AO107" i="3"/>
  <c r="H107" i="3"/>
  <c r="F107" i="3" s="1"/>
  <c r="E107" i="3" s="1"/>
  <c r="G107" i="3"/>
  <c r="AR106" i="3"/>
  <c r="AQ106" i="3"/>
  <c r="AP106" i="3"/>
  <c r="AO106" i="3"/>
  <c r="H106" i="3"/>
  <c r="F106" i="3" s="1"/>
  <c r="E106" i="3" s="1"/>
  <c r="G106" i="3"/>
  <c r="AR105" i="3"/>
  <c r="AQ105" i="3"/>
  <c r="AP105" i="3"/>
  <c r="AO105" i="3"/>
  <c r="H105" i="3"/>
  <c r="F105" i="3" s="1"/>
  <c r="E105" i="3" s="1"/>
  <c r="G105" i="3"/>
  <c r="AR104" i="3"/>
  <c r="AQ104" i="3"/>
  <c r="AP104" i="3"/>
  <c r="AO104" i="3"/>
  <c r="H104" i="3"/>
  <c r="F104" i="3" s="1"/>
  <c r="E104" i="3" s="1"/>
  <c r="G104" i="3"/>
  <c r="AR103" i="3"/>
  <c r="AQ103" i="3"/>
  <c r="AP103" i="3"/>
  <c r="AO103" i="3"/>
  <c r="H103" i="3"/>
  <c r="F103" i="3" s="1"/>
  <c r="E103" i="3" s="1"/>
  <c r="G103" i="3"/>
  <c r="AR102" i="3"/>
  <c r="AQ102" i="3"/>
  <c r="AP102" i="3"/>
  <c r="AO102" i="3"/>
  <c r="H102" i="3"/>
  <c r="F102" i="3" s="1"/>
  <c r="E102" i="3" s="1"/>
  <c r="G102" i="3"/>
  <c r="AR101" i="3"/>
  <c r="AQ101" i="3"/>
  <c r="AP101" i="3"/>
  <c r="AO101" i="3"/>
  <c r="H101" i="3"/>
  <c r="F101" i="3" s="1"/>
  <c r="E101" i="3" s="1"/>
  <c r="G101" i="3"/>
  <c r="AR100" i="3"/>
  <c r="AQ100" i="3"/>
  <c r="AP100" i="3"/>
  <c r="AO100" i="3"/>
  <c r="H100" i="3"/>
  <c r="F100" i="3" s="1"/>
  <c r="E100" i="3" s="1"/>
  <c r="G100" i="3"/>
  <c r="AR99" i="3"/>
  <c r="AQ99" i="3"/>
  <c r="AP99" i="3"/>
  <c r="AO99" i="3"/>
  <c r="H99" i="3"/>
  <c r="F99" i="3" s="1"/>
  <c r="E99" i="3" s="1"/>
  <c r="G99" i="3"/>
  <c r="AR98" i="3"/>
  <c r="AQ98" i="3"/>
  <c r="AP98" i="3"/>
  <c r="AO98" i="3"/>
  <c r="H98" i="3"/>
  <c r="F98" i="3" s="1"/>
  <c r="E98" i="3" s="1"/>
  <c r="G98" i="3"/>
  <c r="AR97" i="3"/>
  <c r="AQ97" i="3"/>
  <c r="AP97" i="3"/>
  <c r="AO97" i="3"/>
  <c r="H97" i="3"/>
  <c r="F97" i="3" s="1"/>
  <c r="E97" i="3" s="1"/>
  <c r="G97" i="3"/>
  <c r="AR96" i="3"/>
  <c r="AQ96" i="3"/>
  <c r="AP96" i="3"/>
  <c r="AO96" i="3"/>
  <c r="H96" i="3"/>
  <c r="F96" i="3" s="1"/>
  <c r="E96" i="3" s="1"/>
  <c r="G96" i="3"/>
  <c r="AR95" i="3"/>
  <c r="AQ95" i="3"/>
  <c r="AP95" i="3"/>
  <c r="AO95" i="3"/>
  <c r="H95" i="3"/>
  <c r="F95" i="3" s="1"/>
  <c r="E95" i="3" s="1"/>
  <c r="G95" i="3"/>
  <c r="AR94" i="3"/>
  <c r="AQ94" i="3"/>
  <c r="AP94" i="3"/>
  <c r="AO94" i="3"/>
  <c r="H94" i="3"/>
  <c r="F94" i="3" s="1"/>
  <c r="E94" i="3" s="1"/>
  <c r="G94" i="3"/>
  <c r="AR93" i="3"/>
  <c r="AQ93" i="3"/>
  <c r="AP93" i="3"/>
  <c r="AO93" i="3"/>
  <c r="H93" i="3"/>
  <c r="F93" i="3" s="1"/>
  <c r="E93" i="3" s="1"/>
  <c r="G93" i="3"/>
  <c r="AR92" i="3"/>
  <c r="AQ92" i="3"/>
  <c r="AP92" i="3"/>
  <c r="AO92" i="3"/>
  <c r="H92" i="3"/>
  <c r="F92" i="3" s="1"/>
  <c r="E92" i="3" s="1"/>
  <c r="G92" i="3"/>
  <c r="AR91" i="3"/>
  <c r="AQ91" i="3"/>
  <c r="AP91" i="3"/>
  <c r="AO91" i="3"/>
  <c r="H91" i="3"/>
  <c r="F91" i="3" s="1"/>
  <c r="E91" i="3" s="1"/>
  <c r="G91" i="3"/>
  <c r="AR90" i="3"/>
  <c r="AQ90" i="3"/>
  <c r="AP90" i="3"/>
  <c r="AO90" i="3"/>
  <c r="H90" i="3"/>
  <c r="F90" i="3" s="1"/>
  <c r="E90" i="3" s="1"/>
  <c r="G90" i="3"/>
  <c r="AR89" i="3"/>
  <c r="AQ89" i="3"/>
  <c r="AP89" i="3"/>
  <c r="AO89" i="3"/>
  <c r="H89" i="3"/>
  <c r="F89" i="3" s="1"/>
  <c r="E89" i="3" s="1"/>
  <c r="G89" i="3"/>
  <c r="AR88" i="3"/>
  <c r="AQ88" i="3"/>
  <c r="AP88" i="3"/>
  <c r="AO88" i="3"/>
  <c r="H88" i="3"/>
  <c r="F88" i="3" s="1"/>
  <c r="E88" i="3" s="1"/>
  <c r="G88" i="3"/>
  <c r="AR87" i="3"/>
  <c r="AQ87" i="3"/>
  <c r="AP87" i="3"/>
  <c r="AO87" i="3"/>
  <c r="H87" i="3"/>
  <c r="F87" i="3" s="1"/>
  <c r="E87" i="3" s="1"/>
  <c r="G87" i="3"/>
  <c r="AR86" i="3"/>
  <c r="AQ86" i="3"/>
  <c r="AP86" i="3"/>
  <c r="AO86" i="3"/>
  <c r="H86" i="3"/>
  <c r="F86" i="3" s="1"/>
  <c r="E86" i="3" s="1"/>
  <c r="G86" i="3"/>
  <c r="AR85" i="3"/>
  <c r="AQ85" i="3"/>
  <c r="AP85" i="3"/>
  <c r="AO85" i="3"/>
  <c r="H85" i="3"/>
  <c r="F85" i="3" s="1"/>
  <c r="E85" i="3" s="1"/>
  <c r="G85" i="3"/>
  <c r="AR84" i="3"/>
  <c r="AQ84" i="3"/>
  <c r="AP84" i="3"/>
  <c r="AO84" i="3"/>
  <c r="H84" i="3"/>
  <c r="F84" i="3" s="1"/>
  <c r="E84" i="3" s="1"/>
  <c r="G84" i="3"/>
  <c r="AR83" i="3"/>
  <c r="AQ83" i="3"/>
  <c r="AP83" i="3"/>
  <c r="AO83" i="3"/>
  <c r="H83" i="3"/>
  <c r="F83" i="3" s="1"/>
  <c r="E83" i="3" s="1"/>
  <c r="G83" i="3"/>
  <c r="AR82" i="3"/>
  <c r="AQ82" i="3"/>
  <c r="AP82" i="3"/>
  <c r="AO82" i="3"/>
  <c r="H82" i="3"/>
  <c r="F82" i="3" s="1"/>
  <c r="E82" i="3" s="1"/>
  <c r="G82" i="3"/>
  <c r="AR81" i="3"/>
  <c r="AQ81" i="3"/>
  <c r="AP81" i="3"/>
  <c r="AO81" i="3"/>
  <c r="H81" i="3"/>
  <c r="F81" i="3" s="1"/>
  <c r="E81" i="3" s="1"/>
  <c r="G81" i="3"/>
  <c r="AR80" i="3"/>
  <c r="AQ80" i="3"/>
  <c r="AP80" i="3"/>
  <c r="AO80" i="3"/>
  <c r="H80" i="3"/>
  <c r="F80" i="3" s="1"/>
  <c r="E80" i="3" s="1"/>
  <c r="G80" i="3"/>
  <c r="AR79" i="3"/>
  <c r="AQ79" i="3"/>
  <c r="AP79" i="3"/>
  <c r="AO79" i="3"/>
  <c r="H79" i="3"/>
  <c r="F79" i="3" s="1"/>
  <c r="E79" i="3" s="1"/>
  <c r="G79" i="3"/>
  <c r="AR78" i="3"/>
  <c r="AQ78" i="3"/>
  <c r="AP78" i="3"/>
  <c r="AO78" i="3"/>
  <c r="H78" i="3"/>
  <c r="F78" i="3" s="1"/>
  <c r="E78" i="3" s="1"/>
  <c r="G78" i="3"/>
  <c r="AR77" i="3"/>
  <c r="AQ77" i="3"/>
  <c r="AP77" i="3"/>
  <c r="AO77" i="3"/>
  <c r="H77" i="3"/>
  <c r="F77" i="3" s="1"/>
  <c r="E77" i="3" s="1"/>
  <c r="G77" i="3"/>
  <c r="AR76" i="3"/>
  <c r="AQ76" i="3"/>
  <c r="AP76" i="3"/>
  <c r="AO76" i="3"/>
  <c r="H76" i="3"/>
  <c r="F76" i="3" s="1"/>
  <c r="E76" i="3" s="1"/>
  <c r="G76" i="3"/>
  <c r="AR75" i="3"/>
  <c r="AQ75" i="3"/>
  <c r="AP75" i="3"/>
  <c r="AO75" i="3"/>
  <c r="H75" i="3"/>
  <c r="F75" i="3" s="1"/>
  <c r="E75" i="3" s="1"/>
  <c r="G75" i="3"/>
  <c r="AR74" i="3"/>
  <c r="AQ74" i="3"/>
  <c r="AP74" i="3"/>
  <c r="AO74" i="3"/>
  <c r="H74" i="3"/>
  <c r="F74" i="3" s="1"/>
  <c r="E74" i="3" s="1"/>
  <c r="G74" i="3"/>
  <c r="AR73" i="3"/>
  <c r="AQ73" i="3"/>
  <c r="AP73" i="3"/>
  <c r="AO73" i="3"/>
  <c r="H73" i="3"/>
  <c r="F73" i="3" s="1"/>
  <c r="E73" i="3" s="1"/>
  <c r="G73" i="3"/>
  <c r="AR72" i="3"/>
  <c r="AQ72" i="3"/>
  <c r="AP72" i="3"/>
  <c r="AO72" i="3"/>
  <c r="H72" i="3"/>
  <c r="F72" i="3" s="1"/>
  <c r="E72" i="3" s="1"/>
  <c r="G72" i="3"/>
  <c r="AR71" i="3"/>
  <c r="AQ71" i="3"/>
  <c r="AP71" i="3"/>
  <c r="AO71" i="3"/>
  <c r="H71" i="3"/>
  <c r="F71" i="3" s="1"/>
  <c r="E71" i="3" s="1"/>
  <c r="G71" i="3"/>
  <c r="AR70" i="3"/>
  <c r="AQ70" i="3"/>
  <c r="AP70" i="3"/>
  <c r="AO70" i="3"/>
  <c r="H70" i="3"/>
  <c r="F70" i="3" s="1"/>
  <c r="E70" i="3" s="1"/>
  <c r="G70" i="3"/>
  <c r="AR69" i="3"/>
  <c r="AQ69" i="3"/>
  <c r="AP69" i="3"/>
  <c r="AO69" i="3"/>
  <c r="H69" i="3"/>
  <c r="F69" i="3" s="1"/>
  <c r="E69" i="3" s="1"/>
  <c r="G69" i="3"/>
  <c r="AR68" i="3"/>
  <c r="AQ68" i="3"/>
  <c r="AP68" i="3"/>
  <c r="AO68" i="3"/>
  <c r="H68" i="3"/>
  <c r="F68" i="3" s="1"/>
  <c r="E68" i="3" s="1"/>
  <c r="G68" i="3"/>
  <c r="AR67" i="3"/>
  <c r="AQ67" i="3"/>
  <c r="AP67" i="3"/>
  <c r="AO67" i="3"/>
  <c r="H67" i="3"/>
  <c r="F67" i="3" s="1"/>
  <c r="E67" i="3" s="1"/>
  <c r="G67" i="3"/>
  <c r="AR66" i="3"/>
  <c r="AQ66" i="3"/>
  <c r="AP66" i="3"/>
  <c r="AO66" i="3"/>
  <c r="H66" i="3"/>
  <c r="F66" i="3" s="1"/>
  <c r="E66" i="3" s="1"/>
  <c r="G66" i="3"/>
  <c r="AR65" i="3"/>
  <c r="AQ65" i="3"/>
  <c r="AP65" i="3"/>
  <c r="AO65" i="3"/>
  <c r="H65" i="3"/>
  <c r="F65" i="3" s="1"/>
  <c r="E65" i="3" s="1"/>
  <c r="G65" i="3"/>
  <c r="AR64" i="3"/>
  <c r="AQ64" i="3"/>
  <c r="AP64" i="3"/>
  <c r="AO64" i="3"/>
  <c r="H64" i="3"/>
  <c r="F64" i="3" s="1"/>
  <c r="E64" i="3" s="1"/>
  <c r="G64" i="3"/>
  <c r="AR63" i="3"/>
  <c r="AQ63" i="3"/>
  <c r="AP63" i="3"/>
  <c r="AO63" i="3"/>
  <c r="H63" i="3"/>
  <c r="F63" i="3" s="1"/>
  <c r="E63" i="3" s="1"/>
  <c r="G63" i="3"/>
  <c r="AR62" i="3"/>
  <c r="AQ62" i="3"/>
  <c r="AP62" i="3"/>
  <c r="AO62" i="3"/>
  <c r="H62" i="3"/>
  <c r="F62" i="3" s="1"/>
  <c r="E62" i="3" s="1"/>
  <c r="G62" i="3"/>
  <c r="AR61" i="3"/>
  <c r="AQ61" i="3"/>
  <c r="AP61" i="3"/>
  <c r="AO61" i="3"/>
  <c r="H61" i="3"/>
  <c r="F61" i="3" s="1"/>
  <c r="E61" i="3" s="1"/>
  <c r="G61" i="3"/>
  <c r="AR60" i="3"/>
  <c r="AQ60" i="3"/>
  <c r="AP60" i="3"/>
  <c r="AO60" i="3"/>
  <c r="H60" i="3"/>
  <c r="F60" i="3" s="1"/>
  <c r="E60" i="3" s="1"/>
  <c r="G60" i="3"/>
  <c r="AR59" i="3"/>
  <c r="AQ59" i="3"/>
  <c r="AP59" i="3"/>
  <c r="AO59" i="3"/>
  <c r="H59" i="3"/>
  <c r="F59" i="3" s="1"/>
  <c r="E59" i="3" s="1"/>
  <c r="G59" i="3"/>
  <c r="AR58" i="3"/>
  <c r="AQ58" i="3"/>
  <c r="AP58" i="3"/>
  <c r="AO58" i="3"/>
  <c r="H58" i="3"/>
  <c r="F58" i="3" s="1"/>
  <c r="E58" i="3" s="1"/>
  <c r="G58" i="3"/>
  <c r="AR57" i="3"/>
  <c r="AQ57" i="3"/>
  <c r="AP57" i="3"/>
  <c r="AO57" i="3"/>
  <c r="H57" i="3"/>
  <c r="F57" i="3" s="1"/>
  <c r="E57" i="3" s="1"/>
  <c r="G57" i="3"/>
  <c r="AR56" i="3"/>
  <c r="AQ56" i="3"/>
  <c r="AP56" i="3"/>
  <c r="AO56" i="3"/>
  <c r="H56" i="3"/>
  <c r="F56" i="3" s="1"/>
  <c r="E56" i="3" s="1"/>
  <c r="G56" i="3"/>
  <c r="AR55" i="3"/>
  <c r="AQ55" i="3"/>
  <c r="AP55" i="3"/>
  <c r="AO55" i="3"/>
  <c r="H55" i="3"/>
  <c r="F55" i="3" s="1"/>
  <c r="E55" i="3" s="1"/>
  <c r="G55" i="3"/>
  <c r="AR54" i="3"/>
  <c r="AQ54" i="3"/>
  <c r="AP54" i="3"/>
  <c r="AO54" i="3"/>
  <c r="H54" i="3"/>
  <c r="F54" i="3" s="1"/>
  <c r="E54" i="3" s="1"/>
  <c r="G54" i="3"/>
  <c r="AR53" i="3"/>
  <c r="AQ53" i="3"/>
  <c r="AP53" i="3"/>
  <c r="AO53" i="3"/>
  <c r="H53" i="3"/>
  <c r="F53" i="3" s="1"/>
  <c r="E53" i="3" s="1"/>
  <c r="G53" i="3"/>
  <c r="AR52" i="3"/>
  <c r="AQ52" i="3"/>
  <c r="AP52" i="3"/>
  <c r="AO52" i="3"/>
  <c r="H52" i="3"/>
  <c r="F52" i="3" s="1"/>
  <c r="E52" i="3" s="1"/>
  <c r="G52" i="3"/>
  <c r="AR51" i="3"/>
  <c r="AQ51" i="3"/>
  <c r="AP51" i="3"/>
  <c r="AO51" i="3"/>
  <c r="H51" i="3"/>
  <c r="F51" i="3" s="1"/>
  <c r="E51" i="3" s="1"/>
  <c r="G51" i="3"/>
  <c r="AR50" i="3"/>
  <c r="AQ50" i="3"/>
  <c r="AP50" i="3"/>
  <c r="AO50" i="3"/>
  <c r="H50" i="3"/>
  <c r="F50" i="3" s="1"/>
  <c r="E50" i="3" s="1"/>
  <c r="G50" i="3"/>
  <c r="AR49" i="3"/>
  <c r="AQ49" i="3"/>
  <c r="AP49" i="3"/>
  <c r="AO49" i="3"/>
  <c r="H49" i="3"/>
  <c r="F49" i="3" s="1"/>
  <c r="E49" i="3" s="1"/>
  <c r="G49" i="3"/>
  <c r="AR48" i="3"/>
  <c r="AQ48" i="3"/>
  <c r="AP48" i="3"/>
  <c r="AO48" i="3"/>
  <c r="H48" i="3"/>
  <c r="F48" i="3" s="1"/>
  <c r="E48" i="3" s="1"/>
  <c r="G48" i="3"/>
  <c r="AR47" i="3"/>
  <c r="AQ47" i="3"/>
  <c r="AP47" i="3"/>
  <c r="AO47" i="3"/>
  <c r="H47" i="3"/>
  <c r="F47" i="3" s="1"/>
  <c r="E47" i="3" s="1"/>
  <c r="G47" i="3"/>
  <c r="AR46" i="3"/>
  <c r="AQ46" i="3"/>
  <c r="AP46" i="3"/>
  <c r="AO46" i="3"/>
  <c r="H46" i="3"/>
  <c r="F46" i="3" s="1"/>
  <c r="E46" i="3" s="1"/>
  <c r="G46" i="3"/>
  <c r="AR45" i="3"/>
  <c r="AQ45" i="3"/>
  <c r="AP45" i="3"/>
  <c r="AO45" i="3"/>
  <c r="H45" i="3"/>
  <c r="F45" i="3" s="1"/>
  <c r="E45" i="3" s="1"/>
  <c r="G45" i="3"/>
  <c r="AR44" i="3"/>
  <c r="AQ44" i="3"/>
  <c r="AP44" i="3"/>
  <c r="AO44" i="3"/>
  <c r="H44" i="3"/>
  <c r="F44" i="3" s="1"/>
  <c r="E44" i="3" s="1"/>
  <c r="G44" i="3"/>
  <c r="AR43" i="3"/>
  <c r="AQ43" i="3"/>
  <c r="AP43" i="3"/>
  <c r="AO43" i="3"/>
  <c r="H43" i="3"/>
  <c r="F43" i="3" s="1"/>
  <c r="E43" i="3" s="1"/>
  <c r="G43" i="3"/>
  <c r="AR42" i="3"/>
  <c r="AQ42" i="3"/>
  <c r="AP42" i="3"/>
  <c r="AO42" i="3"/>
  <c r="H42" i="3"/>
  <c r="F42" i="3" s="1"/>
  <c r="E42" i="3" s="1"/>
  <c r="G42" i="3"/>
  <c r="AR41" i="3"/>
  <c r="AQ41" i="3"/>
  <c r="AP41" i="3"/>
  <c r="AO41" i="3"/>
  <c r="H41" i="3"/>
  <c r="F41" i="3" s="1"/>
  <c r="E41" i="3" s="1"/>
  <c r="G41" i="3"/>
  <c r="AR40" i="3"/>
  <c r="AQ40" i="3"/>
  <c r="AP40" i="3"/>
  <c r="AO40" i="3"/>
  <c r="H40" i="3"/>
  <c r="F40" i="3" s="1"/>
  <c r="E40" i="3" s="1"/>
  <c r="G40" i="3"/>
  <c r="AR39" i="3"/>
  <c r="AQ39" i="3"/>
  <c r="AP39" i="3"/>
  <c r="AO39" i="3"/>
  <c r="H39" i="3"/>
  <c r="F39" i="3" s="1"/>
  <c r="E39" i="3" s="1"/>
  <c r="G39" i="3"/>
  <c r="AR38" i="3"/>
  <c r="AQ38" i="3"/>
  <c r="AP38" i="3"/>
  <c r="AO38" i="3"/>
  <c r="H38" i="3"/>
  <c r="F38" i="3" s="1"/>
  <c r="E38" i="3" s="1"/>
  <c r="G38" i="3"/>
  <c r="C38" i="3"/>
  <c r="AR37" i="3"/>
  <c r="AQ37" i="3"/>
  <c r="AP37" i="3"/>
  <c r="AO37" i="3"/>
  <c r="H37" i="3"/>
  <c r="F37" i="3" s="1"/>
  <c r="E37" i="3" s="1"/>
  <c r="G37" i="3"/>
  <c r="AR36" i="3"/>
  <c r="AQ36" i="3"/>
  <c r="AP36" i="3"/>
  <c r="AO36" i="3"/>
  <c r="H36" i="3"/>
  <c r="F36" i="3" s="1"/>
  <c r="E36" i="3" s="1"/>
  <c r="G36" i="3"/>
  <c r="AR35" i="3"/>
  <c r="AQ35" i="3"/>
  <c r="AP35" i="3"/>
  <c r="AO35" i="3"/>
  <c r="H35" i="3"/>
  <c r="F35" i="3" s="1"/>
  <c r="E35" i="3" s="1"/>
  <c r="G35" i="3"/>
  <c r="AR34" i="3"/>
  <c r="AQ34" i="3"/>
  <c r="AP34" i="3"/>
  <c r="AO34" i="3"/>
  <c r="H34" i="3"/>
  <c r="F34" i="3" s="1"/>
  <c r="E34" i="3" s="1"/>
  <c r="G34" i="3"/>
  <c r="AR33" i="3"/>
  <c r="AQ33" i="3"/>
  <c r="AP33" i="3"/>
  <c r="AO33" i="3"/>
  <c r="H33" i="3"/>
  <c r="F33" i="3" s="1"/>
  <c r="E33" i="3" s="1"/>
  <c r="G33" i="3"/>
  <c r="AR32" i="3"/>
  <c r="AQ32" i="3"/>
  <c r="AP32" i="3"/>
  <c r="AO32" i="3"/>
  <c r="H32" i="3"/>
  <c r="F32" i="3" s="1"/>
  <c r="E32" i="3" s="1"/>
  <c r="G32" i="3"/>
  <c r="C32" i="3"/>
  <c r="AR31" i="3"/>
  <c r="AQ31" i="3"/>
  <c r="AP31" i="3"/>
  <c r="AO31" i="3"/>
  <c r="H31" i="3"/>
  <c r="F31" i="3" s="1"/>
  <c r="E31" i="3" s="1"/>
  <c r="G31" i="3"/>
  <c r="C31" i="3"/>
  <c r="AR30" i="3"/>
  <c r="AQ30" i="3"/>
  <c r="AP30" i="3"/>
  <c r="AO30" i="3"/>
  <c r="H30" i="3"/>
  <c r="F30" i="3" s="1"/>
  <c r="E30" i="3" s="1"/>
  <c r="G30" i="3"/>
  <c r="AR29" i="3"/>
  <c r="AQ29" i="3"/>
  <c r="AP29" i="3"/>
  <c r="AO29" i="3"/>
  <c r="H29" i="3"/>
  <c r="F29" i="3" s="1"/>
  <c r="E29" i="3" s="1"/>
  <c r="G29" i="3"/>
  <c r="AR28" i="3"/>
  <c r="AQ28" i="3"/>
  <c r="AP28" i="3"/>
  <c r="AO28" i="3"/>
  <c r="H28" i="3"/>
  <c r="F28" i="3" s="1"/>
  <c r="E28" i="3" s="1"/>
  <c r="G28" i="3"/>
  <c r="C28" i="3"/>
  <c r="AR27" i="3"/>
  <c r="AQ27" i="3"/>
  <c r="AP27" i="3"/>
  <c r="AO27" i="3"/>
  <c r="H27" i="3"/>
  <c r="F27" i="3" s="1"/>
  <c r="E27" i="3" s="1"/>
  <c r="G27" i="3"/>
  <c r="AR26" i="3"/>
  <c r="AQ26" i="3"/>
  <c r="AP26" i="3"/>
  <c r="AO26" i="3"/>
  <c r="H26" i="3"/>
  <c r="F26" i="3" s="1"/>
  <c r="E26" i="3" s="1"/>
  <c r="G26" i="3"/>
  <c r="AR25" i="3"/>
  <c r="AQ25" i="3"/>
  <c r="AP25" i="3"/>
  <c r="AO25" i="3"/>
  <c r="H25" i="3"/>
  <c r="F25" i="3" s="1"/>
  <c r="E25" i="3" s="1"/>
  <c r="G25" i="3"/>
  <c r="AR24" i="3"/>
  <c r="AQ24" i="3"/>
  <c r="AP24" i="3"/>
  <c r="AO24" i="3"/>
  <c r="H24" i="3"/>
  <c r="F24" i="3" s="1"/>
  <c r="E24" i="3" s="1"/>
  <c r="G24" i="3"/>
  <c r="AR23" i="3"/>
  <c r="AQ23" i="3"/>
  <c r="AP23" i="3"/>
  <c r="AO23" i="3"/>
  <c r="H23" i="3"/>
  <c r="F23" i="3" s="1"/>
  <c r="E23" i="3" s="1"/>
  <c r="G23" i="3"/>
  <c r="AR22" i="3"/>
  <c r="AQ22" i="3"/>
  <c r="AP22" i="3"/>
  <c r="AO22" i="3"/>
  <c r="H22" i="3"/>
  <c r="F22" i="3" s="1"/>
  <c r="E22" i="3" s="1"/>
  <c r="G22" i="3"/>
  <c r="AR21" i="3"/>
  <c r="AQ21" i="3"/>
  <c r="AP21" i="3"/>
  <c r="AO21" i="3"/>
  <c r="H21" i="3"/>
  <c r="F21" i="3" s="1"/>
  <c r="E21" i="3" s="1"/>
  <c r="G21" i="3"/>
  <c r="AR20" i="3"/>
  <c r="AQ20" i="3"/>
  <c r="AP20" i="3"/>
  <c r="AO20" i="3"/>
  <c r="H20" i="3"/>
  <c r="F20" i="3" s="1"/>
  <c r="E20" i="3" s="1"/>
  <c r="G20" i="3"/>
  <c r="AR19" i="3"/>
  <c r="AQ19" i="3"/>
  <c r="AP19" i="3"/>
  <c r="AO19" i="3"/>
  <c r="H19" i="3"/>
  <c r="F19" i="3" s="1"/>
  <c r="E19" i="3" s="1"/>
  <c r="G19" i="3"/>
  <c r="AR18" i="3"/>
  <c r="AQ18" i="3"/>
  <c r="AP18" i="3"/>
  <c r="AO18" i="3"/>
  <c r="H18" i="3"/>
  <c r="F18" i="3" s="1"/>
  <c r="E18" i="3" s="1"/>
  <c r="G18" i="3"/>
  <c r="AR17" i="3"/>
  <c r="AQ17" i="3"/>
  <c r="AP17" i="3"/>
  <c r="AO17" i="3"/>
  <c r="H17" i="3"/>
  <c r="F17" i="3" s="1"/>
  <c r="E17" i="3" s="1"/>
  <c r="G17" i="3"/>
  <c r="AR16" i="3"/>
  <c r="AQ16" i="3"/>
  <c r="AP16" i="3"/>
  <c r="AO16" i="3"/>
  <c r="H16" i="3"/>
  <c r="F16" i="3" s="1"/>
  <c r="E16" i="3" s="1"/>
  <c r="G16" i="3"/>
  <c r="AR15" i="3"/>
  <c r="AQ15" i="3"/>
  <c r="AP15" i="3"/>
  <c r="AO15" i="3"/>
  <c r="H15" i="3"/>
  <c r="F15" i="3" s="1"/>
  <c r="E15" i="3" s="1"/>
  <c r="G15" i="3"/>
  <c r="AR14" i="3"/>
  <c r="AQ14" i="3"/>
  <c r="AP14" i="3"/>
  <c r="AO14" i="3"/>
  <c r="H14" i="3"/>
  <c r="F14" i="3" s="1"/>
  <c r="E14" i="3" s="1"/>
  <c r="G14" i="3"/>
  <c r="AR13" i="3"/>
  <c r="AQ13" i="3"/>
  <c r="AP13" i="3"/>
  <c r="AO13" i="3"/>
  <c r="H13" i="3"/>
  <c r="F13" i="3" s="1"/>
  <c r="E13" i="3" s="1"/>
  <c r="G13" i="3"/>
  <c r="AR12" i="3"/>
  <c r="AQ12" i="3"/>
  <c r="AP12" i="3"/>
  <c r="AO12" i="3"/>
  <c r="H12" i="3"/>
  <c r="F12" i="3" s="1"/>
  <c r="E12" i="3" s="1"/>
  <c r="G12" i="3"/>
  <c r="AR11" i="3"/>
  <c r="AQ11" i="3"/>
  <c r="AP11" i="3"/>
  <c r="AO11" i="3"/>
  <c r="H11" i="3"/>
  <c r="F11" i="3" s="1"/>
  <c r="E11" i="3" s="1"/>
  <c r="G11" i="3"/>
  <c r="AR10" i="3"/>
  <c r="AQ10" i="3"/>
  <c r="AP10" i="3"/>
  <c r="AO10" i="3"/>
  <c r="H10" i="3"/>
  <c r="F10" i="3" s="1"/>
  <c r="E10" i="3" s="1"/>
  <c r="G10" i="3"/>
  <c r="AR9" i="3"/>
  <c r="AQ9" i="3"/>
  <c r="AP9" i="3"/>
  <c r="AO9" i="3"/>
  <c r="H9" i="3"/>
  <c r="F9" i="3" s="1"/>
  <c r="E9" i="3" s="1"/>
  <c r="G9" i="3"/>
  <c r="AR8" i="3"/>
  <c r="AQ8" i="3"/>
  <c r="AP8" i="3"/>
  <c r="AO8" i="3"/>
  <c r="H8" i="3"/>
  <c r="F8" i="3" s="1"/>
  <c r="E8" i="3" s="1"/>
  <c r="G8" i="3"/>
  <c r="AR7" i="3"/>
  <c r="AQ7" i="3"/>
  <c r="AP7" i="3"/>
  <c r="AO7" i="3"/>
  <c r="H7" i="3"/>
  <c r="F7" i="3" s="1"/>
  <c r="E7" i="3" s="1"/>
  <c r="G7" i="3"/>
  <c r="AR6" i="3"/>
  <c r="AQ6" i="3"/>
  <c r="AP6" i="3"/>
  <c r="AO6" i="3"/>
  <c r="H6" i="3"/>
  <c r="F6" i="3" s="1"/>
  <c r="E6" i="3" s="1"/>
  <c r="G6" i="3"/>
  <c r="AR5" i="3"/>
  <c r="AQ5" i="3"/>
  <c r="AP5" i="3"/>
  <c r="AO5" i="3"/>
  <c r="H5" i="3"/>
  <c r="F5" i="3" s="1"/>
  <c r="E5" i="3" s="1"/>
  <c r="G5" i="3"/>
  <c r="AR4" i="3"/>
  <c r="AQ4" i="3"/>
  <c r="AP4" i="3"/>
  <c r="AO4" i="3"/>
  <c r="H4" i="3"/>
  <c r="F4" i="3" s="1"/>
  <c r="E4" i="3" s="1"/>
  <c r="G4" i="3"/>
  <c r="AR3" i="3"/>
  <c r="AQ3" i="3"/>
  <c r="AP3" i="3"/>
  <c r="AO3" i="3"/>
  <c r="H3" i="3"/>
  <c r="F3" i="3" s="1"/>
  <c r="E3" i="3" s="1"/>
  <c r="G3" i="3"/>
  <c r="AR2" i="3"/>
  <c r="AQ2" i="3"/>
  <c r="AP2" i="3"/>
  <c r="AO2" i="3"/>
  <c r="H2" i="3"/>
  <c r="F2" i="3" s="1"/>
  <c r="E2" i="3" s="1"/>
  <c r="G2" i="3"/>
  <c r="AH247" i="5" l="1"/>
  <c r="AE247" i="5"/>
  <c r="AB247" i="5"/>
  <c r="Y247" i="5"/>
  <c r="V247" i="5"/>
  <c r="S247" i="5"/>
  <c r="P247" i="5"/>
  <c r="M247" i="5"/>
  <c r="J247" i="5"/>
  <c r="G247" i="5"/>
  <c r="D247" i="5"/>
  <c r="AG247" i="5"/>
  <c r="AD247" i="5"/>
  <c r="AA247" i="5"/>
  <c r="X247" i="5"/>
  <c r="U247" i="5"/>
  <c r="R247" i="5"/>
  <c r="O247" i="5"/>
  <c r="L247" i="5"/>
  <c r="I247" i="5"/>
  <c r="F247" i="5"/>
  <c r="AF245" i="5"/>
  <c r="AC245" i="5"/>
  <c r="Z245" i="5"/>
  <c r="W245" i="5"/>
  <c r="T245" i="5"/>
  <c r="Q245" i="5"/>
  <c r="N245" i="5"/>
  <c r="K245" i="5"/>
  <c r="H245" i="5"/>
  <c r="E245" i="5"/>
  <c r="AH243" i="5"/>
  <c r="AE243" i="5"/>
  <c r="AB243" i="5"/>
  <c r="Y243" i="5"/>
  <c r="V243" i="5"/>
  <c r="S243" i="5"/>
  <c r="P243" i="5"/>
  <c r="M243" i="5"/>
  <c r="J243" i="5"/>
  <c r="G243" i="5"/>
  <c r="D243" i="5"/>
  <c r="AG241" i="5"/>
  <c r="AD241" i="5"/>
  <c r="AA241" i="5"/>
  <c r="X241" i="5"/>
  <c r="U241" i="5"/>
  <c r="R241" i="5"/>
  <c r="O241" i="5"/>
  <c r="L241" i="5"/>
  <c r="I241" i="5"/>
  <c r="F241" i="5"/>
  <c r="AF239" i="5"/>
  <c r="AC239" i="5"/>
  <c r="Z239" i="5"/>
  <c r="W239" i="5"/>
  <c r="T239" i="5"/>
  <c r="Q239" i="5"/>
  <c r="N239" i="5"/>
  <c r="K239" i="5"/>
  <c r="H239" i="5"/>
  <c r="E239" i="5"/>
  <c r="AH237" i="5"/>
  <c r="AE237" i="5"/>
  <c r="AB237" i="5"/>
  <c r="Y237" i="5"/>
  <c r="V237" i="5"/>
  <c r="S237" i="5"/>
  <c r="P237" i="5"/>
  <c r="M237" i="5"/>
  <c r="J237" i="5"/>
  <c r="G237" i="5"/>
  <c r="D237" i="5"/>
  <c r="AG235" i="5"/>
  <c r="AD235" i="5"/>
  <c r="AA235" i="5"/>
  <c r="X235" i="5"/>
  <c r="U235" i="5"/>
  <c r="R235" i="5"/>
  <c r="O235" i="5"/>
  <c r="L235" i="5"/>
  <c r="I235" i="5"/>
  <c r="F235" i="5"/>
  <c r="AF233" i="5"/>
  <c r="AC233" i="5"/>
  <c r="Z233" i="5"/>
  <c r="W233" i="5"/>
  <c r="T233" i="5"/>
  <c r="Q233" i="5"/>
  <c r="N233" i="5"/>
  <c r="K233" i="5"/>
  <c r="H233" i="5"/>
  <c r="E233" i="5"/>
  <c r="AH231" i="5"/>
  <c r="AE231" i="5"/>
  <c r="AB231" i="5"/>
  <c r="AF247" i="5"/>
  <c r="W247" i="5"/>
  <c r="N247" i="5"/>
  <c r="E247" i="5"/>
  <c r="AG245" i="5"/>
  <c r="AB245" i="5"/>
  <c r="X245" i="5"/>
  <c r="S245" i="5"/>
  <c r="O245" i="5"/>
  <c r="J245" i="5"/>
  <c r="F245" i="5"/>
  <c r="AG243" i="5"/>
  <c r="AC243" i="5"/>
  <c r="X243" i="5"/>
  <c r="T243" i="5"/>
  <c r="O243" i="5"/>
  <c r="K243" i="5"/>
  <c r="F243" i="5"/>
  <c r="AH241" i="5"/>
  <c r="AC241" i="5"/>
  <c r="Y241" i="5"/>
  <c r="T241" i="5"/>
  <c r="P241" i="5"/>
  <c r="K241" i="5"/>
  <c r="G241" i="5"/>
  <c r="AE239" i="5"/>
  <c r="AA239" i="5"/>
  <c r="V239" i="5"/>
  <c r="R239" i="5"/>
  <c r="M239" i="5"/>
  <c r="I239" i="5"/>
  <c r="D239" i="5"/>
  <c r="AF237" i="5"/>
  <c r="AA237" i="5"/>
  <c r="W237" i="5"/>
  <c r="R237" i="5"/>
  <c r="N237" i="5"/>
  <c r="I237" i="5"/>
  <c r="E237" i="5"/>
  <c r="AF235" i="5"/>
  <c r="AB235" i="5"/>
  <c r="W235" i="5"/>
  <c r="S235" i="5"/>
  <c r="N235" i="5"/>
  <c r="J235" i="5"/>
  <c r="E235" i="5"/>
  <c r="AH233" i="5"/>
  <c r="AD233" i="5"/>
  <c r="Y233" i="5"/>
  <c r="U233" i="5"/>
  <c r="P233" i="5"/>
  <c r="L233" i="5"/>
  <c r="G233" i="5"/>
  <c r="AC247" i="5"/>
  <c r="T247" i="5"/>
  <c r="K247" i="5"/>
  <c r="AE245" i="5"/>
  <c r="AA245" i="5"/>
  <c r="V245" i="5"/>
  <c r="R245" i="5"/>
  <c r="M245" i="5"/>
  <c r="I245" i="5"/>
  <c r="D245" i="5"/>
  <c r="AF243" i="5"/>
  <c r="AA243" i="5"/>
  <c r="W243" i="5"/>
  <c r="R243" i="5"/>
  <c r="N243" i="5"/>
  <c r="I243" i="5"/>
  <c r="E243" i="5"/>
  <c r="AF241" i="5"/>
  <c r="AB241" i="5"/>
  <c r="W241" i="5"/>
  <c r="S241" i="5"/>
  <c r="N241" i="5"/>
  <c r="J241" i="5"/>
  <c r="E241" i="5"/>
  <c r="AH239" i="5"/>
  <c r="AD239" i="5"/>
  <c r="Y239" i="5"/>
  <c r="U239" i="5"/>
  <c r="P239" i="5"/>
  <c r="L239" i="5"/>
  <c r="G239" i="5"/>
  <c r="AD237" i="5"/>
  <c r="Z237" i="5"/>
  <c r="U237" i="5"/>
  <c r="Q237" i="5"/>
  <c r="L237" i="5"/>
  <c r="H237" i="5"/>
  <c r="AE235" i="5"/>
  <c r="Z235" i="5"/>
  <c r="V235" i="5"/>
  <c r="Q235" i="5"/>
  <c r="M235" i="5"/>
  <c r="H235" i="5"/>
  <c r="D235" i="5"/>
  <c r="AG233" i="5"/>
  <c r="AB233" i="5"/>
  <c r="X233" i="5"/>
  <c r="S233" i="5"/>
  <c r="O233" i="5"/>
  <c r="J233" i="5"/>
  <c r="F233" i="5"/>
  <c r="AG231" i="5"/>
  <c r="AC231" i="5"/>
  <c r="Y231" i="5"/>
  <c r="V231" i="5"/>
  <c r="S231" i="5"/>
  <c r="P231" i="5"/>
  <c r="M231" i="5"/>
  <c r="J231" i="5"/>
  <c r="G231" i="5"/>
  <c r="D231" i="5"/>
  <c r="AG229" i="5"/>
  <c r="AD229" i="5"/>
  <c r="AA229" i="5"/>
  <c r="X229" i="5"/>
  <c r="U229" i="5"/>
  <c r="R229" i="5"/>
  <c r="O229" i="5"/>
  <c r="L229" i="5"/>
  <c r="I229" i="5"/>
  <c r="F229" i="5"/>
  <c r="AF227" i="5"/>
  <c r="AC227" i="5"/>
  <c r="Z227" i="5"/>
  <c r="W227" i="5"/>
  <c r="T227" i="5"/>
  <c r="Q227" i="5"/>
  <c r="N227" i="5"/>
  <c r="K227" i="5"/>
  <c r="H227" i="5"/>
  <c r="E227" i="5"/>
  <c r="AH225" i="5"/>
  <c r="AE225" i="5"/>
  <c r="AB225" i="5"/>
  <c r="Y225" i="5"/>
  <c r="V225" i="5"/>
  <c r="S225" i="5"/>
  <c r="P225" i="5"/>
  <c r="M225" i="5"/>
  <c r="J225" i="5"/>
  <c r="G225" i="5"/>
  <c r="D225" i="5"/>
  <c r="AG223" i="5"/>
  <c r="AD223" i="5"/>
  <c r="AA223" i="5"/>
  <c r="X223" i="5"/>
  <c r="U223" i="5"/>
  <c r="R223" i="5"/>
  <c r="O223" i="5"/>
  <c r="L223" i="5"/>
  <c r="I223" i="5"/>
  <c r="F223" i="5"/>
  <c r="AF221" i="5"/>
  <c r="AC221" i="5"/>
  <c r="Z221" i="5"/>
  <c r="W221" i="5"/>
  <c r="T221" i="5"/>
  <c r="Q221" i="5"/>
  <c r="N221" i="5"/>
  <c r="K221" i="5"/>
  <c r="H221" i="5"/>
  <c r="E221" i="5"/>
  <c r="AH219" i="5"/>
  <c r="AE219" i="5"/>
  <c r="AB219" i="5"/>
  <c r="Y219" i="5"/>
  <c r="V219" i="5"/>
  <c r="S219" i="5"/>
  <c r="P219" i="5"/>
  <c r="M219" i="5"/>
  <c r="J219" i="5"/>
  <c r="G219" i="5"/>
  <c r="D219" i="5"/>
  <c r="AG217" i="5"/>
  <c r="AD217" i="5"/>
  <c r="AA217" i="5"/>
  <c r="X217" i="5"/>
  <c r="U217" i="5"/>
  <c r="R217" i="5"/>
  <c r="O217" i="5"/>
  <c r="L217" i="5"/>
  <c r="I217" i="5"/>
  <c r="F217" i="5"/>
  <c r="AF215" i="5"/>
  <c r="AC215" i="5"/>
  <c r="Z215" i="5"/>
  <c r="W215" i="5"/>
  <c r="T215" i="5"/>
  <c r="Q215" i="5"/>
  <c r="N215" i="5"/>
  <c r="K215" i="5"/>
  <c r="H215" i="5"/>
  <c r="E215" i="5"/>
  <c r="AH213" i="5"/>
  <c r="AE213" i="5"/>
  <c r="AB213" i="5"/>
  <c r="Y213" i="5"/>
  <c r="V213" i="5"/>
  <c r="S213" i="5"/>
  <c r="P213" i="5"/>
  <c r="M213" i="5"/>
  <c r="J213" i="5"/>
  <c r="G213" i="5"/>
  <c r="D213" i="5"/>
  <c r="AG211" i="5"/>
  <c r="AD211" i="5"/>
  <c r="AA211" i="5"/>
  <c r="X211" i="5"/>
  <c r="U211" i="5"/>
  <c r="R211" i="5"/>
  <c r="O211" i="5"/>
  <c r="L211" i="5"/>
  <c r="I211" i="5"/>
  <c r="F211" i="5"/>
  <c r="AF209" i="5"/>
  <c r="AC209" i="5"/>
  <c r="Z209" i="5"/>
  <c r="W209" i="5"/>
  <c r="T209" i="5"/>
  <c r="Q209" i="5"/>
  <c r="Z247" i="5"/>
  <c r="Y245" i="5"/>
  <c r="L245" i="5"/>
  <c r="AD243" i="5"/>
  <c r="Q243" i="5"/>
  <c r="V241" i="5"/>
  <c r="H241" i="5"/>
  <c r="AG239" i="5"/>
  <c r="S239" i="5"/>
  <c r="F239" i="5"/>
  <c r="AC237" i="5"/>
  <c r="O237" i="5"/>
  <c r="Y235" i="5"/>
  <c r="K235" i="5"/>
  <c r="AE233" i="5"/>
  <c r="R233" i="5"/>
  <c r="D233" i="5"/>
  <c r="AD231" i="5"/>
  <c r="X231" i="5"/>
  <c r="T231" i="5"/>
  <c r="O231" i="5"/>
  <c r="K231" i="5"/>
  <c r="F231" i="5"/>
  <c r="AH229" i="5"/>
  <c r="AC229" i="5"/>
  <c r="Y229" i="5"/>
  <c r="T229" i="5"/>
  <c r="P229" i="5"/>
  <c r="K229" i="5"/>
  <c r="G229" i="5"/>
  <c r="AE227" i="5"/>
  <c r="AA227" i="5"/>
  <c r="V227" i="5"/>
  <c r="R227" i="5"/>
  <c r="M227" i="5"/>
  <c r="I227" i="5"/>
  <c r="D227" i="5"/>
  <c r="AF225" i="5"/>
  <c r="AA225" i="5"/>
  <c r="W225" i="5"/>
  <c r="R225" i="5"/>
  <c r="N225" i="5"/>
  <c r="I225" i="5"/>
  <c r="E225" i="5"/>
  <c r="AF223" i="5"/>
  <c r="AB223" i="5"/>
  <c r="W223" i="5"/>
  <c r="S223" i="5"/>
  <c r="N223" i="5"/>
  <c r="J223" i="5"/>
  <c r="E223" i="5"/>
  <c r="AH221" i="5"/>
  <c r="AD221" i="5"/>
  <c r="Y221" i="5"/>
  <c r="U221" i="5"/>
  <c r="P221" i="5"/>
  <c r="L221" i="5"/>
  <c r="G221" i="5"/>
  <c r="Q247" i="5"/>
  <c r="AH245" i="5"/>
  <c r="U245" i="5"/>
  <c r="G245" i="5"/>
  <c r="Z243" i="5"/>
  <c r="L243" i="5"/>
  <c r="AE241" i="5"/>
  <c r="Q241" i="5"/>
  <c r="D241" i="5"/>
  <c r="AB239" i="5"/>
  <c r="O239" i="5"/>
  <c r="X237" i="5"/>
  <c r="K237" i="5"/>
  <c r="AH235" i="5"/>
  <c r="T235" i="5"/>
  <c r="G235" i="5"/>
  <c r="AA233" i="5"/>
  <c r="M233" i="5"/>
  <c r="AA231" i="5"/>
  <c r="W231" i="5"/>
  <c r="R231" i="5"/>
  <c r="N231" i="5"/>
  <c r="I231" i="5"/>
  <c r="E231" i="5"/>
  <c r="AF229" i="5"/>
  <c r="AB229" i="5"/>
  <c r="W229" i="5"/>
  <c r="S229" i="5"/>
  <c r="N229" i="5"/>
  <c r="J229" i="5"/>
  <c r="E229" i="5"/>
  <c r="AH227" i="5"/>
  <c r="AD227" i="5"/>
  <c r="Y227" i="5"/>
  <c r="U227" i="5"/>
  <c r="P227" i="5"/>
  <c r="L227" i="5"/>
  <c r="G227" i="5"/>
  <c r="AD225" i="5"/>
  <c r="Z225" i="5"/>
  <c r="U225" i="5"/>
  <c r="Q225" i="5"/>
  <c r="L225" i="5"/>
  <c r="H225" i="5"/>
  <c r="AE223" i="5"/>
  <c r="Z223" i="5"/>
  <c r="V223" i="5"/>
  <c r="Q223" i="5"/>
  <c r="M223" i="5"/>
  <c r="H223" i="5"/>
  <c r="D223" i="5"/>
  <c r="AG221" i="5"/>
  <c r="AB221" i="5"/>
  <c r="X221" i="5"/>
  <c r="S221" i="5"/>
  <c r="O221" i="5"/>
  <c r="J221" i="5"/>
  <c r="F221" i="5"/>
  <c r="AG219" i="5"/>
  <c r="AC219" i="5"/>
  <c r="X219" i="5"/>
  <c r="T219" i="5"/>
  <c r="O219" i="5"/>
  <c r="K219" i="5"/>
  <c r="F219" i="5"/>
  <c r="AH217" i="5"/>
  <c r="AC217" i="5"/>
  <c r="Y217" i="5"/>
  <c r="T217" i="5"/>
  <c r="P217" i="5"/>
  <c r="K217" i="5"/>
  <c r="G217" i="5"/>
  <c r="AE215" i="5"/>
  <c r="AA215" i="5"/>
  <c r="V215" i="5"/>
  <c r="R215" i="5"/>
  <c r="M215" i="5"/>
  <c r="I215" i="5"/>
  <c r="D215" i="5"/>
  <c r="AF213" i="5"/>
  <c r="AA213" i="5"/>
  <c r="W213" i="5"/>
  <c r="R213" i="5"/>
  <c r="N213" i="5"/>
  <c r="I213" i="5"/>
  <c r="E213" i="5"/>
  <c r="AF211" i="5"/>
  <c r="AB211" i="5"/>
  <c r="W211" i="5"/>
  <c r="S211" i="5"/>
  <c r="N211" i="5"/>
  <c r="J211" i="5"/>
  <c r="E211" i="5"/>
  <c r="AH209" i="5"/>
  <c r="AD209" i="5"/>
  <c r="Y209" i="5"/>
  <c r="U209" i="5"/>
  <c r="P209" i="5"/>
  <c r="M209" i="5"/>
  <c r="J209" i="5"/>
  <c r="G209" i="5"/>
  <c r="D209" i="5"/>
  <c r="AG207" i="5"/>
  <c r="AD207" i="5"/>
  <c r="AA207" i="5"/>
  <c r="X207" i="5"/>
  <c r="U207" i="5"/>
  <c r="R207" i="5"/>
  <c r="O207" i="5"/>
  <c r="L207" i="5"/>
  <c r="I207" i="5"/>
  <c r="F207" i="5"/>
  <c r="AF205" i="5"/>
  <c r="AC205" i="5"/>
  <c r="Z205" i="5"/>
  <c r="W205" i="5"/>
  <c r="T205" i="5"/>
  <c r="Q205" i="5"/>
  <c r="N205" i="5"/>
  <c r="K205" i="5"/>
  <c r="H205" i="5"/>
  <c r="E205" i="5"/>
  <c r="AH203" i="5"/>
  <c r="AE203" i="5"/>
  <c r="AB203" i="5"/>
  <c r="Y203" i="5"/>
  <c r="V203" i="5"/>
  <c r="S203" i="5"/>
  <c r="P203" i="5"/>
  <c r="M203" i="5"/>
  <c r="J203" i="5"/>
  <c r="G203" i="5"/>
  <c r="D203" i="5"/>
  <c r="H247" i="5"/>
  <c r="AD245" i="5"/>
  <c r="P245" i="5"/>
  <c r="U243" i="5"/>
  <c r="H243" i="5"/>
  <c r="Z241" i="5"/>
  <c r="M241" i="5"/>
  <c r="X239" i="5"/>
  <c r="J239" i="5"/>
  <c r="AG237" i="5"/>
  <c r="T237" i="5"/>
  <c r="F237" i="5"/>
  <c r="AC235" i="5"/>
  <c r="P235" i="5"/>
  <c r="V233" i="5"/>
  <c r="I233" i="5"/>
  <c r="AF231" i="5"/>
  <c r="Z231" i="5"/>
  <c r="U231" i="5"/>
  <c r="Q231" i="5"/>
  <c r="L231" i="5"/>
  <c r="H231" i="5"/>
  <c r="AE229" i="5"/>
  <c r="Z229" i="5"/>
  <c r="V229" i="5"/>
  <c r="Q229" i="5"/>
  <c r="M229" i="5"/>
  <c r="H229" i="5"/>
  <c r="D229" i="5"/>
  <c r="AG227" i="5"/>
  <c r="AB227" i="5"/>
  <c r="X227" i="5"/>
  <c r="S227" i="5"/>
  <c r="O227" i="5"/>
  <c r="J227" i="5"/>
  <c r="F227" i="5"/>
  <c r="AG225" i="5"/>
  <c r="AC225" i="5"/>
  <c r="X225" i="5"/>
  <c r="T225" i="5"/>
  <c r="O225" i="5"/>
  <c r="K225" i="5"/>
  <c r="F225" i="5"/>
  <c r="AH223" i="5"/>
  <c r="AC223" i="5"/>
  <c r="Y223" i="5"/>
  <c r="T223" i="5"/>
  <c r="P223" i="5"/>
  <c r="K223" i="5"/>
  <c r="G223" i="5"/>
  <c r="AE221" i="5"/>
  <c r="AA221" i="5"/>
  <c r="V221" i="5"/>
  <c r="R221" i="5"/>
  <c r="M221" i="5"/>
  <c r="I221" i="5"/>
  <c r="D221" i="5"/>
  <c r="AF219" i="5"/>
  <c r="AA219" i="5"/>
  <c r="W219" i="5"/>
  <c r="R219" i="5"/>
  <c r="N219" i="5"/>
  <c r="I219" i="5"/>
  <c r="E219" i="5"/>
  <c r="AF217" i="5"/>
  <c r="AB217" i="5"/>
  <c r="W217" i="5"/>
  <c r="S217" i="5"/>
  <c r="N217" i="5"/>
  <c r="J217" i="5"/>
  <c r="E217" i="5"/>
  <c r="AH215" i="5"/>
  <c r="AD215" i="5"/>
  <c r="Y215" i="5"/>
  <c r="U215" i="5"/>
  <c r="P215" i="5"/>
  <c r="L215" i="5"/>
  <c r="G215" i="5"/>
  <c r="AD213" i="5"/>
  <c r="Z213" i="5"/>
  <c r="U213" i="5"/>
  <c r="Q213" i="5"/>
  <c r="L213" i="5"/>
  <c r="H213" i="5"/>
  <c r="AE211" i="5"/>
  <c r="Z219" i="5"/>
  <c r="L219" i="5"/>
  <c r="AE217" i="5"/>
  <c r="Q217" i="5"/>
  <c r="D217" i="5"/>
  <c r="AB215" i="5"/>
  <c r="O215" i="5"/>
  <c r="X213" i="5"/>
  <c r="K213" i="5"/>
  <c r="AH211" i="5"/>
  <c r="Y211" i="5"/>
  <c r="Q211" i="5"/>
  <c r="K211" i="5"/>
  <c r="D211" i="5"/>
  <c r="AE209" i="5"/>
  <c r="X209" i="5"/>
  <c r="R209" i="5"/>
  <c r="L209" i="5"/>
  <c r="H209" i="5"/>
  <c r="AE207" i="5"/>
  <c r="Z207" i="5"/>
  <c r="V207" i="5"/>
  <c r="Q207" i="5"/>
  <c r="M207" i="5"/>
  <c r="H207" i="5"/>
  <c r="D207" i="5"/>
  <c r="U219" i="5"/>
  <c r="H219" i="5"/>
  <c r="Z217" i="5"/>
  <c r="M217" i="5"/>
  <c r="X215" i="5"/>
  <c r="J215" i="5"/>
  <c r="AG213" i="5"/>
  <c r="T213" i="5"/>
  <c r="F213" i="5"/>
  <c r="AC211" i="5"/>
  <c r="V211" i="5"/>
  <c r="P211" i="5"/>
  <c r="H211" i="5"/>
  <c r="AB209" i="5"/>
  <c r="V209" i="5"/>
  <c r="O209" i="5"/>
  <c r="K209" i="5"/>
  <c r="F209" i="5"/>
  <c r="AH207" i="5"/>
  <c r="AC207" i="5"/>
  <c r="Y207" i="5"/>
  <c r="T207" i="5"/>
  <c r="P207" i="5"/>
  <c r="K207" i="5"/>
  <c r="G207" i="5"/>
  <c r="AE205" i="5"/>
  <c r="AA205" i="5"/>
  <c r="V205" i="5"/>
  <c r="R205" i="5"/>
  <c r="M205" i="5"/>
  <c r="I205" i="5"/>
  <c r="D205" i="5"/>
  <c r="AF203" i="5"/>
  <c r="AA203" i="5"/>
  <c r="W203" i="5"/>
  <c r="R203" i="5"/>
  <c r="N203" i="5"/>
  <c r="I203" i="5"/>
  <c r="E203" i="5"/>
  <c r="AG201" i="5"/>
  <c r="AD201" i="5"/>
  <c r="AA201" i="5"/>
  <c r="X201" i="5"/>
  <c r="U201" i="5"/>
  <c r="R201" i="5"/>
  <c r="O201" i="5"/>
  <c r="L201" i="5"/>
  <c r="I201" i="5"/>
  <c r="F201" i="5"/>
  <c r="AF199" i="5"/>
  <c r="AC199" i="5"/>
  <c r="Z199" i="5"/>
  <c r="W199" i="5"/>
  <c r="T199" i="5"/>
  <c r="Q199" i="5"/>
  <c r="N199" i="5"/>
  <c r="K199" i="5"/>
  <c r="H199" i="5"/>
  <c r="E199" i="5"/>
  <c r="AH197" i="5"/>
  <c r="AE197" i="5"/>
  <c r="AB197" i="5"/>
  <c r="Y197" i="5"/>
  <c r="V197" i="5"/>
  <c r="S197" i="5"/>
  <c r="P197" i="5"/>
  <c r="M197" i="5"/>
  <c r="J197" i="5"/>
  <c r="G197" i="5"/>
  <c r="D197" i="5"/>
  <c r="AG195" i="5"/>
  <c r="AD195" i="5"/>
  <c r="AA195" i="5"/>
  <c r="X195" i="5"/>
  <c r="U195" i="5"/>
  <c r="R195" i="5"/>
  <c r="O195" i="5"/>
  <c r="L195" i="5"/>
  <c r="I195" i="5"/>
  <c r="F195" i="5"/>
  <c r="AF193" i="5"/>
  <c r="AC193" i="5"/>
  <c r="Z193" i="5"/>
  <c r="W193" i="5"/>
  <c r="T193" i="5"/>
  <c r="Q193" i="5"/>
  <c r="N193" i="5"/>
  <c r="K193" i="5"/>
  <c r="H193" i="5"/>
  <c r="E193" i="5"/>
  <c r="AH191" i="5"/>
  <c r="AE191" i="5"/>
  <c r="AB191" i="5"/>
  <c r="Y191" i="5"/>
  <c r="V191" i="5"/>
  <c r="S191" i="5"/>
  <c r="P191" i="5"/>
  <c r="M191" i="5"/>
  <c r="J191" i="5"/>
  <c r="G191" i="5"/>
  <c r="D191" i="5"/>
  <c r="AG189" i="5"/>
  <c r="AD189" i="5"/>
  <c r="AA189" i="5"/>
  <c r="X189" i="5"/>
  <c r="U189" i="5"/>
  <c r="R189" i="5"/>
  <c r="O189" i="5"/>
  <c r="L189" i="5"/>
  <c r="I189" i="5"/>
  <c r="F189" i="5"/>
  <c r="AF187" i="5"/>
  <c r="AC187" i="5"/>
  <c r="Z187" i="5"/>
  <c r="W187" i="5"/>
  <c r="T187" i="5"/>
  <c r="Q187" i="5"/>
  <c r="N187" i="5"/>
  <c r="K187" i="5"/>
  <c r="H187" i="5"/>
  <c r="E187" i="5"/>
  <c r="AH185" i="5"/>
  <c r="AE185" i="5"/>
  <c r="AB185" i="5"/>
  <c r="Y185" i="5"/>
  <c r="V185" i="5"/>
  <c r="S185" i="5"/>
  <c r="P185" i="5"/>
  <c r="M185" i="5"/>
  <c r="J185" i="5"/>
  <c r="G185" i="5"/>
  <c r="D185" i="5"/>
  <c r="AG183" i="5"/>
  <c r="AD183" i="5"/>
  <c r="AA183" i="5"/>
  <c r="X183" i="5"/>
  <c r="U183" i="5"/>
  <c r="R183" i="5"/>
  <c r="O183" i="5"/>
  <c r="L183" i="5"/>
  <c r="I183" i="5"/>
  <c r="F183" i="5"/>
  <c r="AD219" i="5"/>
  <c r="Q219" i="5"/>
  <c r="V217" i="5"/>
  <c r="H217" i="5"/>
  <c r="AG215" i="5"/>
  <c r="S215" i="5"/>
  <c r="F215" i="5"/>
  <c r="AC213" i="5"/>
  <c r="O213" i="5"/>
  <c r="Z211" i="5"/>
  <c r="T211" i="5"/>
  <c r="M211" i="5"/>
  <c r="G211" i="5"/>
  <c r="AG209" i="5"/>
  <c r="AA209" i="5"/>
  <c r="S209" i="5"/>
  <c r="N209" i="5"/>
  <c r="I209" i="5"/>
  <c r="E209" i="5"/>
  <c r="AF207" i="5"/>
  <c r="AB207" i="5"/>
  <c r="W207" i="5"/>
  <c r="S207" i="5"/>
  <c r="N207" i="5"/>
  <c r="J207" i="5"/>
  <c r="E207" i="5"/>
  <c r="AH205" i="5"/>
  <c r="AD205" i="5"/>
  <c r="Y205" i="5"/>
  <c r="U205" i="5"/>
  <c r="P205" i="5"/>
  <c r="L205" i="5"/>
  <c r="G205" i="5"/>
  <c r="AD203" i="5"/>
  <c r="Z203" i="5"/>
  <c r="U203" i="5"/>
  <c r="Q203" i="5"/>
  <c r="L203" i="5"/>
  <c r="H203" i="5"/>
  <c r="AF201" i="5"/>
  <c r="AC201" i="5"/>
  <c r="Z201" i="5"/>
  <c r="W201" i="5"/>
  <c r="T201" i="5"/>
  <c r="Q201" i="5"/>
  <c r="N201" i="5"/>
  <c r="K201" i="5"/>
  <c r="H201" i="5"/>
  <c r="E201" i="5"/>
  <c r="AH199" i="5"/>
  <c r="AE199" i="5"/>
  <c r="AB199" i="5"/>
  <c r="Y199" i="5"/>
  <c r="V199" i="5"/>
  <c r="S199" i="5"/>
  <c r="P199" i="5"/>
  <c r="M199" i="5"/>
  <c r="J199" i="5"/>
  <c r="G199" i="5"/>
  <c r="D199" i="5"/>
  <c r="AG197" i="5"/>
  <c r="AD197" i="5"/>
  <c r="AA197" i="5"/>
  <c r="X197" i="5"/>
  <c r="U197" i="5"/>
  <c r="R197" i="5"/>
  <c r="O197" i="5"/>
  <c r="L197" i="5"/>
  <c r="I197" i="5"/>
  <c r="F197" i="5"/>
  <c r="AF195" i="5"/>
  <c r="AC195" i="5"/>
  <c r="Z195" i="5"/>
  <c r="W195" i="5"/>
  <c r="T195" i="5"/>
  <c r="Q195" i="5"/>
  <c r="N195" i="5"/>
  <c r="K195" i="5"/>
  <c r="H195" i="5"/>
  <c r="E195" i="5"/>
  <c r="AH193" i="5"/>
  <c r="AE193" i="5"/>
  <c r="AB193" i="5"/>
  <c r="Y193" i="5"/>
  <c r="V193" i="5"/>
  <c r="S193" i="5"/>
  <c r="P193" i="5"/>
  <c r="M193" i="5"/>
  <c r="J193" i="5"/>
  <c r="G193" i="5"/>
  <c r="D193" i="5"/>
  <c r="AG191" i="5"/>
  <c r="AD191" i="5"/>
  <c r="AA191" i="5"/>
  <c r="X191" i="5"/>
  <c r="U191" i="5"/>
  <c r="R191" i="5"/>
  <c r="O191" i="5"/>
  <c r="L191" i="5"/>
  <c r="I191" i="5"/>
  <c r="F191" i="5"/>
  <c r="AF189" i="5"/>
  <c r="AC189" i="5"/>
  <c r="Z189" i="5"/>
  <c r="W189" i="5"/>
  <c r="T189" i="5"/>
  <c r="Q189" i="5"/>
  <c r="N189" i="5"/>
  <c r="K189" i="5"/>
  <c r="H189" i="5"/>
  <c r="E189" i="5"/>
  <c r="AH187" i="5"/>
  <c r="AE187" i="5"/>
  <c r="AB187" i="5"/>
  <c r="Y187" i="5"/>
  <c r="V187" i="5"/>
  <c r="S187" i="5"/>
  <c r="P187" i="5"/>
  <c r="M187" i="5"/>
  <c r="J187" i="5"/>
  <c r="G187" i="5"/>
  <c r="D187" i="5"/>
  <c r="AG185" i="5"/>
  <c r="AD185" i="5"/>
  <c r="AA185" i="5"/>
  <c r="X185" i="5"/>
  <c r="U185" i="5"/>
  <c r="R185" i="5"/>
  <c r="O185" i="5"/>
  <c r="L185" i="5"/>
  <c r="I185" i="5"/>
  <c r="F185" i="5"/>
  <c r="AF183" i="5"/>
  <c r="AC183" i="5"/>
  <c r="Z183" i="5"/>
  <c r="W183" i="5"/>
  <c r="T183" i="5"/>
  <c r="Q183" i="5"/>
  <c r="N183" i="5"/>
  <c r="K183" i="5"/>
  <c r="H183" i="5"/>
  <c r="E183" i="5"/>
  <c r="AH181" i="5"/>
  <c r="AE181" i="5"/>
  <c r="AB181" i="5"/>
  <c r="Y181" i="5"/>
  <c r="V181" i="5"/>
  <c r="S181" i="5"/>
  <c r="P181" i="5"/>
  <c r="M181" i="5"/>
  <c r="J181" i="5"/>
  <c r="G181" i="5"/>
  <c r="D181" i="5"/>
  <c r="AG179" i="5"/>
  <c r="AD179" i="5"/>
  <c r="AA179" i="5"/>
  <c r="X179" i="5"/>
  <c r="U179" i="5"/>
  <c r="R179" i="5"/>
  <c r="O179" i="5"/>
  <c r="L179" i="5"/>
  <c r="I179" i="5"/>
  <c r="F179" i="5"/>
  <c r="AF177" i="5"/>
  <c r="AC177" i="5"/>
  <c r="Z177" i="5"/>
  <c r="W177" i="5"/>
  <c r="T177" i="5"/>
  <c r="Q177" i="5"/>
  <c r="N177" i="5"/>
  <c r="AG205" i="5"/>
  <c r="S205" i="5"/>
  <c r="F205" i="5"/>
  <c r="AC203" i="5"/>
  <c r="O203" i="5"/>
  <c r="AB201" i="5"/>
  <c r="S201" i="5"/>
  <c r="J201" i="5"/>
  <c r="AA199" i="5"/>
  <c r="R199" i="5"/>
  <c r="I199" i="5"/>
  <c r="AF197" i="5"/>
  <c r="W197" i="5"/>
  <c r="N197" i="5"/>
  <c r="E197" i="5"/>
  <c r="AE195" i="5"/>
  <c r="V195" i="5"/>
  <c r="M195" i="5"/>
  <c r="D195" i="5"/>
  <c r="AD193" i="5"/>
  <c r="U193" i="5"/>
  <c r="L193" i="5"/>
  <c r="Z191" i="5"/>
  <c r="Q191" i="5"/>
  <c r="H191" i="5"/>
  <c r="AH189" i="5"/>
  <c r="Y189" i="5"/>
  <c r="P189" i="5"/>
  <c r="G189" i="5"/>
  <c r="AG187" i="5"/>
  <c r="X187" i="5"/>
  <c r="O187" i="5"/>
  <c r="F187" i="5"/>
  <c r="AC185" i="5"/>
  <c r="T185" i="5"/>
  <c r="K185" i="5"/>
  <c r="AB183" i="5"/>
  <c r="S183" i="5"/>
  <c r="J183" i="5"/>
  <c r="AD181" i="5"/>
  <c r="Z181" i="5"/>
  <c r="U181" i="5"/>
  <c r="Q181" i="5"/>
  <c r="L181" i="5"/>
  <c r="H181" i="5"/>
  <c r="AE179" i="5"/>
  <c r="Z179" i="5"/>
  <c r="V179" i="5"/>
  <c r="Q179" i="5"/>
  <c r="M179" i="5"/>
  <c r="H179" i="5"/>
  <c r="D179" i="5"/>
  <c r="AG177" i="5"/>
  <c r="AB177" i="5"/>
  <c r="X177" i="5"/>
  <c r="S177" i="5"/>
  <c r="O177" i="5"/>
  <c r="K177" i="5"/>
  <c r="H177" i="5"/>
  <c r="E177" i="5"/>
  <c r="AH175" i="5"/>
  <c r="AE175" i="5"/>
  <c r="AB175" i="5"/>
  <c r="Y175" i="5"/>
  <c r="V175" i="5"/>
  <c r="S175" i="5"/>
  <c r="P175" i="5"/>
  <c r="M175" i="5"/>
  <c r="J175" i="5"/>
  <c r="G175" i="5"/>
  <c r="D175" i="5"/>
  <c r="AB205" i="5"/>
  <c r="O205" i="5"/>
  <c r="X203" i="5"/>
  <c r="K203" i="5"/>
  <c r="AH201" i="5"/>
  <c r="Y201" i="5"/>
  <c r="P201" i="5"/>
  <c r="G201" i="5"/>
  <c r="AG199" i="5"/>
  <c r="X199" i="5"/>
  <c r="O199" i="5"/>
  <c r="F199" i="5"/>
  <c r="AC197" i="5"/>
  <c r="T197" i="5"/>
  <c r="K197" i="5"/>
  <c r="AB195" i="5"/>
  <c r="S195" i="5"/>
  <c r="J195" i="5"/>
  <c r="AA193" i="5"/>
  <c r="R193" i="5"/>
  <c r="I193" i="5"/>
  <c r="AF191" i="5"/>
  <c r="W191" i="5"/>
  <c r="N191" i="5"/>
  <c r="E191" i="5"/>
  <c r="AE189" i="5"/>
  <c r="V189" i="5"/>
  <c r="M189" i="5"/>
  <c r="D189" i="5"/>
  <c r="AD187" i="5"/>
  <c r="U187" i="5"/>
  <c r="L187" i="5"/>
  <c r="Z185" i="5"/>
  <c r="Q185" i="5"/>
  <c r="H185" i="5"/>
  <c r="AH183" i="5"/>
  <c r="Y183" i="5"/>
  <c r="P183" i="5"/>
  <c r="G183" i="5"/>
  <c r="AG181" i="5"/>
  <c r="AC181" i="5"/>
  <c r="X181" i="5"/>
  <c r="T181" i="5"/>
  <c r="O181" i="5"/>
  <c r="K181" i="5"/>
  <c r="F181" i="5"/>
  <c r="AH179" i="5"/>
  <c r="AC179" i="5"/>
  <c r="Y179" i="5"/>
  <c r="T179" i="5"/>
  <c r="P179" i="5"/>
  <c r="K179" i="5"/>
  <c r="G179" i="5"/>
  <c r="AE177" i="5"/>
  <c r="AA177" i="5"/>
  <c r="V177" i="5"/>
  <c r="R177" i="5"/>
  <c r="M177" i="5"/>
  <c r="J177" i="5"/>
  <c r="G177" i="5"/>
  <c r="D177" i="5"/>
  <c r="AG175" i="5"/>
  <c r="AD175" i="5"/>
  <c r="AA175" i="5"/>
  <c r="X175" i="5"/>
  <c r="U175" i="5"/>
  <c r="R175" i="5"/>
  <c r="O175" i="5"/>
  <c r="L175" i="5"/>
  <c r="I175" i="5"/>
  <c r="F175" i="5"/>
  <c r="AF173" i="5"/>
  <c r="AC173" i="5"/>
  <c r="Z173" i="5"/>
  <c r="W173" i="5"/>
  <c r="T173" i="5"/>
  <c r="Q173" i="5"/>
  <c r="N173" i="5"/>
  <c r="K173" i="5"/>
  <c r="H173" i="5"/>
  <c r="E173" i="5"/>
  <c r="AH171" i="5"/>
  <c r="AE171" i="5"/>
  <c r="AB171" i="5"/>
  <c r="Y171" i="5"/>
  <c r="V171" i="5"/>
  <c r="S171" i="5"/>
  <c r="P171" i="5"/>
  <c r="M171" i="5"/>
  <c r="J171" i="5"/>
  <c r="G171" i="5"/>
  <c r="D171" i="5"/>
  <c r="AG169" i="5"/>
  <c r="AD169" i="5"/>
  <c r="AA169" i="5"/>
  <c r="X169" i="5"/>
  <c r="U169" i="5"/>
  <c r="R169" i="5"/>
  <c r="O169" i="5"/>
  <c r="L169" i="5"/>
  <c r="I169" i="5"/>
  <c r="F169" i="5"/>
  <c r="AF167" i="5"/>
  <c r="AC167" i="5"/>
  <c r="Z167" i="5"/>
  <c r="W167" i="5"/>
  <c r="T167" i="5"/>
  <c r="Q167" i="5"/>
  <c r="N167" i="5"/>
  <c r="K167" i="5"/>
  <c r="H167" i="5"/>
  <c r="E167" i="5"/>
  <c r="AH165" i="5"/>
  <c r="AE165" i="5"/>
  <c r="AB165" i="5"/>
  <c r="Y165" i="5"/>
  <c r="V165" i="5"/>
  <c r="S165" i="5"/>
  <c r="P165" i="5"/>
  <c r="M165" i="5"/>
  <c r="J165" i="5"/>
  <c r="G165" i="5"/>
  <c r="D165" i="5"/>
  <c r="AG163" i="5"/>
  <c r="AD163" i="5"/>
  <c r="AA163" i="5"/>
  <c r="X163" i="5"/>
  <c r="U163" i="5"/>
  <c r="R163" i="5"/>
  <c r="O163" i="5"/>
  <c r="L163" i="5"/>
  <c r="I163" i="5"/>
  <c r="F163" i="5"/>
  <c r="AF161" i="5"/>
  <c r="AC161" i="5"/>
  <c r="Z161" i="5"/>
  <c r="W161" i="5"/>
  <c r="T161" i="5"/>
  <c r="Q161" i="5"/>
  <c r="N161" i="5"/>
  <c r="K161" i="5"/>
  <c r="H161" i="5"/>
  <c r="E161" i="5"/>
  <c r="AH159" i="5"/>
  <c r="AE159" i="5"/>
  <c r="AB159" i="5"/>
  <c r="Y159" i="5"/>
  <c r="V159" i="5"/>
  <c r="S159" i="5"/>
  <c r="P159" i="5"/>
  <c r="M159" i="5"/>
  <c r="J159" i="5"/>
  <c r="G159" i="5"/>
  <c r="D159" i="5"/>
  <c r="AG157" i="5"/>
  <c r="AD157" i="5"/>
  <c r="AA157" i="5"/>
  <c r="X157" i="5"/>
  <c r="U157" i="5"/>
  <c r="R157" i="5"/>
  <c r="O157" i="5"/>
  <c r="L157" i="5"/>
  <c r="I157" i="5"/>
  <c r="F157" i="5"/>
  <c r="AF155" i="5"/>
  <c r="AC155" i="5"/>
  <c r="Z155" i="5"/>
  <c r="W155" i="5"/>
  <c r="T155" i="5"/>
  <c r="Q155" i="5"/>
  <c r="N155" i="5"/>
  <c r="K155" i="5"/>
  <c r="H155" i="5"/>
  <c r="E155" i="5"/>
  <c r="AH153" i="5"/>
  <c r="AE153" i="5"/>
  <c r="AB153" i="5"/>
  <c r="Y153" i="5"/>
  <c r="V153" i="5"/>
  <c r="S153" i="5"/>
  <c r="P153" i="5"/>
  <c r="M153" i="5"/>
  <c r="J153" i="5"/>
  <c r="G153" i="5"/>
  <c r="D153" i="5"/>
  <c r="AG151" i="5"/>
  <c r="AD151" i="5"/>
  <c r="AA151" i="5"/>
  <c r="X151" i="5"/>
  <c r="U151" i="5"/>
  <c r="R151" i="5"/>
  <c r="X205" i="5"/>
  <c r="J205" i="5"/>
  <c r="AG203" i="5"/>
  <c r="T203" i="5"/>
  <c r="F203" i="5"/>
  <c r="AE201" i="5"/>
  <c r="V201" i="5"/>
  <c r="M201" i="5"/>
  <c r="D201" i="5"/>
  <c r="AD199" i="5"/>
  <c r="U199" i="5"/>
  <c r="L199" i="5"/>
  <c r="Z197" i="5"/>
  <c r="Q197" i="5"/>
  <c r="H197" i="5"/>
  <c r="AH195" i="5"/>
  <c r="Y195" i="5"/>
  <c r="P195" i="5"/>
  <c r="G195" i="5"/>
  <c r="AG193" i="5"/>
  <c r="X193" i="5"/>
  <c r="O193" i="5"/>
  <c r="F193" i="5"/>
  <c r="AC191" i="5"/>
  <c r="T191" i="5"/>
  <c r="K191" i="5"/>
  <c r="AB189" i="5"/>
  <c r="S189" i="5"/>
  <c r="J189" i="5"/>
  <c r="AA187" i="5"/>
  <c r="R187" i="5"/>
  <c r="I187" i="5"/>
  <c r="AF185" i="5"/>
  <c r="W185" i="5"/>
  <c r="N185" i="5"/>
  <c r="E185" i="5"/>
  <c r="AE183" i="5"/>
  <c r="V183" i="5"/>
  <c r="M183" i="5"/>
  <c r="D183" i="5"/>
  <c r="AF181" i="5"/>
  <c r="AA181" i="5"/>
  <c r="W181" i="5"/>
  <c r="R181" i="5"/>
  <c r="N181" i="5"/>
  <c r="I181" i="5"/>
  <c r="E181" i="5"/>
  <c r="AF179" i="5"/>
  <c r="AB179" i="5"/>
  <c r="W179" i="5"/>
  <c r="S179" i="5"/>
  <c r="N179" i="5"/>
  <c r="J179" i="5"/>
  <c r="E179" i="5"/>
  <c r="AH177" i="5"/>
  <c r="AD177" i="5"/>
  <c r="Y177" i="5"/>
  <c r="U177" i="5"/>
  <c r="P177" i="5"/>
  <c r="L177" i="5"/>
  <c r="I177" i="5"/>
  <c r="F177" i="5"/>
  <c r="AF175" i="5"/>
  <c r="AC175" i="5"/>
  <c r="Z175" i="5"/>
  <c r="W175" i="5"/>
  <c r="T175" i="5"/>
  <c r="Q175" i="5"/>
  <c r="N175" i="5"/>
  <c r="K175" i="5"/>
  <c r="H175" i="5"/>
  <c r="E175" i="5"/>
  <c r="AH173" i="5"/>
  <c r="AE173" i="5"/>
  <c r="AB173" i="5"/>
  <c r="Y173" i="5"/>
  <c r="V173" i="5"/>
  <c r="S173" i="5"/>
  <c r="P173" i="5"/>
  <c r="M173" i="5"/>
  <c r="J173" i="5"/>
  <c r="G173" i="5"/>
  <c r="D173" i="5"/>
  <c r="AG171" i="5"/>
  <c r="AD171" i="5"/>
  <c r="AA171" i="5"/>
  <c r="X171" i="5"/>
  <c r="U171" i="5"/>
  <c r="R171" i="5"/>
  <c r="O171" i="5"/>
  <c r="L171" i="5"/>
  <c r="I171" i="5"/>
  <c r="F171" i="5"/>
  <c r="AF169" i="5"/>
  <c r="AC169" i="5"/>
  <c r="Z169" i="5"/>
  <c r="W169" i="5"/>
  <c r="T169" i="5"/>
  <c r="Q169" i="5"/>
  <c r="N169" i="5"/>
  <c r="K169" i="5"/>
  <c r="H169" i="5"/>
  <c r="E169" i="5"/>
  <c r="AH167" i="5"/>
  <c r="AE167" i="5"/>
  <c r="AB167" i="5"/>
  <c r="Y167" i="5"/>
  <c r="V167" i="5"/>
  <c r="S167" i="5"/>
  <c r="P167" i="5"/>
  <c r="M167" i="5"/>
  <c r="J167" i="5"/>
  <c r="G167" i="5"/>
  <c r="D167" i="5"/>
  <c r="AG165" i="5"/>
  <c r="AD165" i="5"/>
  <c r="AA165" i="5"/>
  <c r="X165" i="5"/>
  <c r="U165" i="5"/>
  <c r="R165" i="5"/>
  <c r="O165" i="5"/>
  <c r="L165" i="5"/>
  <c r="I165" i="5"/>
  <c r="F165" i="5"/>
  <c r="AF163" i="5"/>
  <c r="AC163" i="5"/>
  <c r="Z163" i="5"/>
  <c r="W163" i="5"/>
  <c r="T163" i="5"/>
  <c r="Q163" i="5"/>
  <c r="N163" i="5"/>
  <c r="K163" i="5"/>
  <c r="H163" i="5"/>
  <c r="E163" i="5"/>
  <c r="AH161" i="5"/>
  <c r="AE161" i="5"/>
  <c r="AB161" i="5"/>
  <c r="Y161" i="5"/>
  <c r="V161" i="5"/>
  <c r="S161" i="5"/>
  <c r="P161" i="5"/>
  <c r="M161" i="5"/>
  <c r="J161" i="5"/>
  <c r="G161" i="5"/>
  <c r="D161" i="5"/>
  <c r="AG159" i="5"/>
  <c r="AD159" i="5"/>
  <c r="AA159" i="5"/>
  <c r="X159" i="5"/>
  <c r="U159" i="5"/>
  <c r="R159" i="5"/>
  <c r="O159" i="5"/>
  <c r="L159" i="5"/>
  <c r="I159" i="5"/>
  <c r="F159" i="5"/>
  <c r="AF157" i="5"/>
  <c r="AC157" i="5"/>
  <c r="Z157" i="5"/>
  <c r="W157" i="5"/>
  <c r="T157" i="5"/>
  <c r="Q157" i="5"/>
  <c r="N157" i="5"/>
  <c r="K157" i="5"/>
  <c r="H157" i="5"/>
  <c r="E157" i="5"/>
  <c r="AH155" i="5"/>
  <c r="AE155" i="5"/>
  <c r="AB155" i="5"/>
  <c r="Y155" i="5"/>
  <c r="V155" i="5"/>
  <c r="S155" i="5"/>
  <c r="P155" i="5"/>
  <c r="M155" i="5"/>
  <c r="J155" i="5"/>
  <c r="G155" i="5"/>
  <c r="D155" i="5"/>
  <c r="AG153" i="5"/>
  <c r="AD153" i="5"/>
  <c r="AA153" i="5"/>
  <c r="X153" i="5"/>
  <c r="U153" i="5"/>
  <c r="R153" i="5"/>
  <c r="O153" i="5"/>
  <c r="L153" i="5"/>
  <c r="I153" i="5"/>
  <c r="F153" i="5"/>
  <c r="AF151" i="5"/>
  <c r="AC151" i="5"/>
  <c r="Z151" i="5"/>
  <c r="W151" i="5"/>
  <c r="T151" i="5"/>
  <c r="Q151" i="5"/>
  <c r="N151" i="5"/>
  <c r="K151" i="5"/>
  <c r="H151" i="5"/>
  <c r="E151" i="5"/>
  <c r="AH149" i="5"/>
  <c r="AE149" i="5"/>
  <c r="AB149" i="5"/>
  <c r="Y149" i="5"/>
  <c r="V149" i="5"/>
  <c r="S149" i="5"/>
  <c r="P149" i="5"/>
  <c r="M149" i="5"/>
  <c r="J149" i="5"/>
  <c r="G149" i="5"/>
  <c r="D149" i="5"/>
  <c r="AG147" i="5"/>
  <c r="AD147" i="5"/>
  <c r="AA147" i="5"/>
  <c r="X147" i="5"/>
  <c r="U147" i="5"/>
  <c r="R147" i="5"/>
  <c r="O147" i="5"/>
  <c r="L147" i="5"/>
  <c r="I147" i="5"/>
  <c r="F147" i="5"/>
  <c r="AF145" i="5"/>
  <c r="AC145" i="5"/>
  <c r="Z145" i="5"/>
  <c r="W145" i="5"/>
  <c r="T145" i="5"/>
  <c r="Q145" i="5"/>
  <c r="N145" i="5"/>
  <c r="K145" i="5"/>
  <c r="H145" i="5"/>
  <c r="E145" i="5"/>
  <c r="AH143" i="5"/>
  <c r="AE143" i="5"/>
  <c r="AB143" i="5"/>
  <c r="Y143" i="5"/>
  <c r="V143" i="5"/>
  <c r="S143" i="5"/>
  <c r="P143" i="5"/>
  <c r="M143" i="5"/>
  <c r="J143" i="5"/>
  <c r="G143" i="5"/>
  <c r="D143" i="5"/>
  <c r="AG141" i="5"/>
  <c r="AD141" i="5"/>
  <c r="AA141" i="5"/>
  <c r="X141" i="5"/>
  <c r="U141" i="5"/>
  <c r="R141" i="5"/>
  <c r="O141" i="5"/>
  <c r="L141" i="5"/>
  <c r="I141" i="5"/>
  <c r="F141" i="5"/>
  <c r="AF139" i="5"/>
  <c r="AC139" i="5"/>
  <c r="Z139" i="5"/>
  <c r="W139" i="5"/>
  <c r="T139" i="5"/>
  <c r="Q139" i="5"/>
  <c r="N139" i="5"/>
  <c r="K139" i="5"/>
  <c r="H139" i="5"/>
  <c r="E139" i="5"/>
  <c r="AH137" i="5"/>
  <c r="AE137" i="5"/>
  <c r="AB137" i="5"/>
  <c r="Y137" i="5"/>
  <c r="V137" i="5"/>
  <c r="S137" i="5"/>
  <c r="P137" i="5"/>
  <c r="M137" i="5"/>
  <c r="J137" i="5"/>
  <c r="G137" i="5"/>
  <c r="D137" i="5"/>
  <c r="AG135" i="5"/>
  <c r="AD135" i="5"/>
  <c r="AA135" i="5"/>
  <c r="X135" i="5"/>
  <c r="U135" i="5"/>
  <c r="R135" i="5"/>
  <c r="O135" i="5"/>
  <c r="L135" i="5"/>
  <c r="I135" i="5"/>
  <c r="F135" i="5"/>
  <c r="AF133" i="5"/>
  <c r="AC133" i="5"/>
  <c r="Z133" i="5"/>
  <c r="W133" i="5"/>
  <c r="T133" i="5"/>
  <c r="Q133" i="5"/>
  <c r="N133" i="5"/>
  <c r="K133" i="5"/>
  <c r="H133" i="5"/>
  <c r="E133" i="5"/>
  <c r="AH131" i="5"/>
  <c r="AE131" i="5"/>
  <c r="AB131" i="5"/>
  <c r="Y131" i="5"/>
  <c r="V131" i="5"/>
  <c r="S131" i="5"/>
  <c r="P131" i="5"/>
  <c r="M131" i="5"/>
  <c r="J131" i="5"/>
  <c r="G131" i="5"/>
  <c r="D131" i="5"/>
  <c r="AG129" i="5"/>
  <c r="AD129" i="5"/>
  <c r="AA129" i="5"/>
  <c r="X129" i="5"/>
  <c r="U129" i="5"/>
  <c r="R129" i="5"/>
  <c r="O129" i="5"/>
  <c r="L129" i="5"/>
  <c r="I129" i="5"/>
  <c r="F129" i="5"/>
  <c r="AF127" i="5"/>
  <c r="AC127" i="5"/>
  <c r="Z127" i="5"/>
  <c r="W127" i="5"/>
  <c r="T127" i="5"/>
  <c r="Q127" i="5"/>
  <c r="N127" i="5"/>
  <c r="K127" i="5"/>
  <c r="H127" i="5"/>
  <c r="E127" i="5"/>
  <c r="AH125" i="5"/>
  <c r="AE125" i="5"/>
  <c r="AB125" i="5"/>
  <c r="Y125" i="5"/>
  <c r="V125" i="5"/>
  <c r="S125" i="5"/>
  <c r="P125" i="5"/>
  <c r="M125" i="5"/>
  <c r="J125" i="5"/>
  <c r="G125" i="5"/>
  <c r="D125" i="5"/>
  <c r="AG123" i="5"/>
  <c r="AD123" i="5"/>
  <c r="AA123" i="5"/>
  <c r="X123" i="5"/>
  <c r="U123" i="5"/>
  <c r="R123" i="5"/>
  <c r="O123" i="5"/>
  <c r="L123" i="5"/>
  <c r="I123" i="5"/>
  <c r="F123" i="5"/>
  <c r="AA173" i="5"/>
  <c r="R173" i="5"/>
  <c r="I173" i="5"/>
  <c r="AF171" i="5"/>
  <c r="W171" i="5"/>
  <c r="N171" i="5"/>
  <c r="E171" i="5"/>
  <c r="AE169" i="5"/>
  <c r="V169" i="5"/>
  <c r="M169" i="5"/>
  <c r="D169" i="5"/>
  <c r="AD167" i="5"/>
  <c r="U167" i="5"/>
  <c r="L167" i="5"/>
  <c r="Z165" i="5"/>
  <c r="Q165" i="5"/>
  <c r="H165" i="5"/>
  <c r="AH163" i="5"/>
  <c r="Y163" i="5"/>
  <c r="P163" i="5"/>
  <c r="G163" i="5"/>
  <c r="AG161" i="5"/>
  <c r="X161" i="5"/>
  <c r="O161" i="5"/>
  <c r="F161" i="5"/>
  <c r="AC159" i="5"/>
  <c r="T159" i="5"/>
  <c r="K159" i="5"/>
  <c r="AB157" i="5"/>
  <c r="S157" i="5"/>
  <c r="J157" i="5"/>
  <c r="AA155" i="5"/>
  <c r="R155" i="5"/>
  <c r="I155" i="5"/>
  <c r="AF153" i="5"/>
  <c r="W153" i="5"/>
  <c r="N153" i="5"/>
  <c r="E153" i="5"/>
  <c r="AE151" i="5"/>
  <c r="V151" i="5"/>
  <c r="O151" i="5"/>
  <c r="J151" i="5"/>
  <c r="F151" i="5"/>
  <c r="AG149" i="5"/>
  <c r="AC149" i="5"/>
  <c r="X149" i="5"/>
  <c r="T149" i="5"/>
  <c r="O149" i="5"/>
  <c r="K149" i="5"/>
  <c r="F149" i="5"/>
  <c r="AH147" i="5"/>
  <c r="AC147" i="5"/>
  <c r="Y147" i="5"/>
  <c r="T147" i="5"/>
  <c r="P147" i="5"/>
  <c r="K147" i="5"/>
  <c r="G147" i="5"/>
  <c r="AE145" i="5"/>
  <c r="AA145" i="5"/>
  <c r="V145" i="5"/>
  <c r="R145" i="5"/>
  <c r="M145" i="5"/>
  <c r="I145" i="5"/>
  <c r="D145" i="5"/>
  <c r="AF143" i="5"/>
  <c r="AA143" i="5"/>
  <c r="W143" i="5"/>
  <c r="R143" i="5"/>
  <c r="N143" i="5"/>
  <c r="I143" i="5"/>
  <c r="E143" i="5"/>
  <c r="AF141" i="5"/>
  <c r="AB141" i="5"/>
  <c r="W141" i="5"/>
  <c r="S141" i="5"/>
  <c r="N141" i="5"/>
  <c r="J141" i="5"/>
  <c r="E141" i="5"/>
  <c r="AH139" i="5"/>
  <c r="AD139" i="5"/>
  <c r="Y139" i="5"/>
  <c r="U139" i="5"/>
  <c r="P139" i="5"/>
  <c r="L139" i="5"/>
  <c r="G139" i="5"/>
  <c r="AG173" i="5"/>
  <c r="X173" i="5"/>
  <c r="O173" i="5"/>
  <c r="F173" i="5"/>
  <c r="AC171" i="5"/>
  <c r="T171" i="5"/>
  <c r="K171" i="5"/>
  <c r="AB169" i="5"/>
  <c r="S169" i="5"/>
  <c r="J169" i="5"/>
  <c r="AA167" i="5"/>
  <c r="R167" i="5"/>
  <c r="I167" i="5"/>
  <c r="AF165" i="5"/>
  <c r="W165" i="5"/>
  <c r="N165" i="5"/>
  <c r="E165" i="5"/>
  <c r="AE163" i="5"/>
  <c r="V163" i="5"/>
  <c r="M163" i="5"/>
  <c r="AD173" i="5"/>
  <c r="U173" i="5"/>
  <c r="L173" i="5"/>
  <c r="Z171" i="5"/>
  <c r="Q171" i="5"/>
  <c r="H171" i="5"/>
  <c r="AH169" i="5"/>
  <c r="Y169" i="5"/>
  <c r="P169" i="5"/>
  <c r="G169" i="5"/>
  <c r="AG167" i="5"/>
  <c r="X167" i="5"/>
  <c r="O167" i="5"/>
  <c r="F167" i="5"/>
  <c r="AC165" i="5"/>
  <c r="T165" i="5"/>
  <c r="K165" i="5"/>
  <c r="AB163" i="5"/>
  <c r="S163" i="5"/>
  <c r="J163" i="5"/>
  <c r="AA161" i="5"/>
  <c r="R161" i="5"/>
  <c r="I161" i="5"/>
  <c r="AF159" i="5"/>
  <c r="W159" i="5"/>
  <c r="N159" i="5"/>
  <c r="E159" i="5"/>
  <c r="AE157" i="5"/>
  <c r="V157" i="5"/>
  <c r="M157" i="5"/>
  <c r="D157" i="5"/>
  <c r="AD155" i="5"/>
  <c r="U155" i="5"/>
  <c r="L155" i="5"/>
  <c r="Z153" i="5"/>
  <c r="Q153" i="5"/>
  <c r="H153" i="5"/>
  <c r="AH151" i="5"/>
  <c r="Y151" i="5"/>
  <c r="P151" i="5"/>
  <c r="L151" i="5"/>
  <c r="G151" i="5"/>
  <c r="AD149" i="5"/>
  <c r="Z149" i="5"/>
  <c r="U149" i="5"/>
  <c r="Q149" i="5"/>
  <c r="L149" i="5"/>
  <c r="H149" i="5"/>
  <c r="AE147" i="5"/>
  <c r="Z147" i="5"/>
  <c r="V147" i="5"/>
  <c r="Q147" i="5"/>
  <c r="M147" i="5"/>
  <c r="H147" i="5"/>
  <c r="D147" i="5"/>
  <c r="AG145" i="5"/>
  <c r="AB145" i="5"/>
  <c r="X145" i="5"/>
  <c r="S145" i="5"/>
  <c r="O145" i="5"/>
  <c r="J145" i="5"/>
  <c r="F145" i="5"/>
  <c r="AG143" i="5"/>
  <c r="AC143" i="5"/>
  <c r="X143" i="5"/>
  <c r="T143" i="5"/>
  <c r="O143" i="5"/>
  <c r="K143" i="5"/>
  <c r="F143" i="5"/>
  <c r="AH141" i="5"/>
  <c r="AC141" i="5"/>
  <c r="Y141" i="5"/>
  <c r="T141" i="5"/>
  <c r="P141" i="5"/>
  <c r="K141" i="5"/>
  <c r="G141" i="5"/>
  <c r="AE139" i="5"/>
  <c r="AA139" i="5"/>
  <c r="V139" i="5"/>
  <c r="D163" i="5"/>
  <c r="U161" i="5"/>
  <c r="Z159" i="5"/>
  <c r="P157" i="5"/>
  <c r="AG155" i="5"/>
  <c r="F155" i="5"/>
  <c r="T153" i="5"/>
  <c r="AB151" i="5"/>
  <c r="I151" i="5"/>
  <c r="AF149" i="5"/>
  <c r="R149" i="5"/>
  <c r="E149" i="5"/>
  <c r="AB147" i="5"/>
  <c r="N147" i="5"/>
  <c r="Y145" i="5"/>
  <c r="L145" i="5"/>
  <c r="AD143" i="5"/>
  <c r="Q143" i="5"/>
  <c r="V141" i="5"/>
  <c r="H141" i="5"/>
  <c r="AG139" i="5"/>
  <c r="S139" i="5"/>
  <c r="M139" i="5"/>
  <c r="F139" i="5"/>
  <c r="AG137" i="5"/>
  <c r="AC137" i="5"/>
  <c r="X137" i="5"/>
  <c r="T137" i="5"/>
  <c r="O137" i="5"/>
  <c r="K137" i="5"/>
  <c r="F137" i="5"/>
  <c r="AH135" i="5"/>
  <c r="AC135" i="5"/>
  <c r="Y135" i="5"/>
  <c r="T135" i="5"/>
  <c r="P135" i="5"/>
  <c r="K135" i="5"/>
  <c r="G135" i="5"/>
  <c r="AE133" i="5"/>
  <c r="AA133" i="5"/>
  <c r="V133" i="5"/>
  <c r="R133" i="5"/>
  <c r="M133" i="5"/>
  <c r="I133" i="5"/>
  <c r="D133" i="5"/>
  <c r="AF131" i="5"/>
  <c r="AA131" i="5"/>
  <c r="W131" i="5"/>
  <c r="R131" i="5"/>
  <c r="N131" i="5"/>
  <c r="I131" i="5"/>
  <c r="E131" i="5"/>
  <c r="AF129" i="5"/>
  <c r="AB129" i="5"/>
  <c r="W129" i="5"/>
  <c r="S129" i="5"/>
  <c r="N129" i="5"/>
  <c r="J129" i="5"/>
  <c r="E129" i="5"/>
  <c r="L161" i="5"/>
  <c r="Q159" i="5"/>
  <c r="AH157" i="5"/>
  <c r="G157" i="5"/>
  <c r="X155" i="5"/>
  <c r="K153" i="5"/>
  <c r="S151" i="5"/>
  <c r="D151" i="5"/>
  <c r="AA149" i="5"/>
  <c r="N149" i="5"/>
  <c r="W147" i="5"/>
  <c r="J147" i="5"/>
  <c r="AH145" i="5"/>
  <c r="U145" i="5"/>
  <c r="G145" i="5"/>
  <c r="Z143" i="5"/>
  <c r="L143" i="5"/>
  <c r="AE141" i="5"/>
  <c r="Q141" i="5"/>
  <c r="D141" i="5"/>
  <c r="AB139" i="5"/>
  <c r="R139" i="5"/>
  <c r="J139" i="5"/>
  <c r="D139" i="5"/>
  <c r="AF137" i="5"/>
  <c r="AA137" i="5"/>
  <c r="W137" i="5"/>
  <c r="R137" i="5"/>
  <c r="N137" i="5"/>
  <c r="I137" i="5"/>
  <c r="E137" i="5"/>
  <c r="AF135" i="5"/>
  <c r="AB135" i="5"/>
  <c r="W135" i="5"/>
  <c r="S135" i="5"/>
  <c r="N135" i="5"/>
  <c r="J135" i="5"/>
  <c r="E135" i="5"/>
  <c r="AH133" i="5"/>
  <c r="AD133" i="5"/>
  <c r="Y133" i="5"/>
  <c r="U133" i="5"/>
  <c r="P133" i="5"/>
  <c r="L133" i="5"/>
  <c r="G133" i="5"/>
  <c r="AD131" i="5"/>
  <c r="Z131" i="5"/>
  <c r="U131" i="5"/>
  <c r="Q131" i="5"/>
  <c r="L131" i="5"/>
  <c r="H131" i="5"/>
  <c r="AE129" i="5"/>
  <c r="Z129" i="5"/>
  <c r="V129" i="5"/>
  <c r="Q129" i="5"/>
  <c r="M129" i="5"/>
  <c r="H129" i="5"/>
  <c r="D129" i="5"/>
  <c r="AG127" i="5"/>
  <c r="AB127" i="5"/>
  <c r="X127" i="5"/>
  <c r="S127" i="5"/>
  <c r="O127" i="5"/>
  <c r="J127" i="5"/>
  <c r="F127" i="5"/>
  <c r="AG125" i="5"/>
  <c r="AC125" i="5"/>
  <c r="X125" i="5"/>
  <c r="T125" i="5"/>
  <c r="O125" i="5"/>
  <c r="K125" i="5"/>
  <c r="F125" i="5"/>
  <c r="AH123" i="5"/>
  <c r="AC123" i="5"/>
  <c r="Y123" i="5"/>
  <c r="T123" i="5"/>
  <c r="P123" i="5"/>
  <c r="K123" i="5"/>
  <c r="G123" i="5"/>
  <c r="AF121" i="5"/>
  <c r="AC121" i="5"/>
  <c r="Z121" i="5"/>
  <c r="W121" i="5"/>
  <c r="T121" i="5"/>
  <c r="Q121" i="5"/>
  <c r="N121" i="5"/>
  <c r="K121" i="5"/>
  <c r="H121" i="5"/>
  <c r="E121" i="5"/>
  <c r="AH119" i="5"/>
  <c r="AE119" i="5"/>
  <c r="AB119" i="5"/>
  <c r="Y119" i="5"/>
  <c r="V119" i="5"/>
  <c r="S119" i="5"/>
  <c r="P119" i="5"/>
  <c r="M119" i="5"/>
  <c r="J119" i="5"/>
  <c r="G119" i="5"/>
  <c r="D119" i="5"/>
  <c r="AG117" i="5"/>
  <c r="AD117" i="5"/>
  <c r="AA117" i="5"/>
  <c r="X117" i="5"/>
  <c r="U117" i="5"/>
  <c r="R117" i="5"/>
  <c r="O117" i="5"/>
  <c r="L117" i="5"/>
  <c r="I117" i="5"/>
  <c r="F117" i="5"/>
  <c r="AF115" i="5"/>
  <c r="AC115" i="5"/>
  <c r="Z115" i="5"/>
  <c r="W115" i="5"/>
  <c r="T115" i="5"/>
  <c r="Q115" i="5"/>
  <c r="N115" i="5"/>
  <c r="K115" i="5"/>
  <c r="H115" i="5"/>
  <c r="E115" i="5"/>
  <c r="AH113" i="5"/>
  <c r="AE113" i="5"/>
  <c r="AB113" i="5"/>
  <c r="Y113" i="5"/>
  <c r="V113" i="5"/>
  <c r="S113" i="5"/>
  <c r="P113" i="5"/>
  <c r="M113" i="5"/>
  <c r="J113" i="5"/>
  <c r="G113" i="5"/>
  <c r="D113" i="5"/>
  <c r="AG111" i="5"/>
  <c r="AD111" i="5"/>
  <c r="AA111" i="5"/>
  <c r="X111" i="5"/>
  <c r="U111" i="5"/>
  <c r="R111" i="5"/>
  <c r="O111" i="5"/>
  <c r="L111" i="5"/>
  <c r="I111" i="5"/>
  <c r="F111" i="5"/>
  <c r="AF109" i="5"/>
  <c r="AC109" i="5"/>
  <c r="Z109" i="5"/>
  <c r="W109" i="5"/>
  <c r="T109" i="5"/>
  <c r="Q109" i="5"/>
  <c r="N109" i="5"/>
  <c r="K109" i="5"/>
  <c r="H109" i="5"/>
  <c r="E109" i="5"/>
  <c r="AH107" i="5"/>
  <c r="AE107" i="5"/>
  <c r="AB107" i="5"/>
  <c r="Y107" i="5"/>
  <c r="V107" i="5"/>
  <c r="S107" i="5"/>
  <c r="P107" i="5"/>
  <c r="M107" i="5"/>
  <c r="J107" i="5"/>
  <c r="G107" i="5"/>
  <c r="D107" i="5"/>
  <c r="AG105" i="5"/>
  <c r="AD105" i="5"/>
  <c r="AA105" i="5"/>
  <c r="X105" i="5"/>
  <c r="U105" i="5"/>
  <c r="R105" i="5"/>
  <c r="O105" i="5"/>
  <c r="L105" i="5"/>
  <c r="I105" i="5"/>
  <c r="F105" i="5"/>
  <c r="AF103" i="5"/>
  <c r="AC103" i="5"/>
  <c r="Z103" i="5"/>
  <c r="W103" i="5"/>
  <c r="T103" i="5"/>
  <c r="Q103" i="5"/>
  <c r="N103" i="5"/>
  <c r="K103" i="5"/>
  <c r="H103" i="5"/>
  <c r="E103" i="5"/>
  <c r="AH101" i="5"/>
  <c r="AE101" i="5"/>
  <c r="AB101" i="5"/>
  <c r="Y101" i="5"/>
  <c r="V101" i="5"/>
  <c r="S101" i="5"/>
  <c r="P101" i="5"/>
  <c r="M101" i="5"/>
  <c r="J101" i="5"/>
  <c r="G101" i="5"/>
  <c r="D101" i="5"/>
  <c r="AG99" i="5"/>
  <c r="AD99" i="5"/>
  <c r="AA99" i="5"/>
  <c r="X99" i="5"/>
  <c r="U99" i="5"/>
  <c r="R99" i="5"/>
  <c r="O99" i="5"/>
  <c r="L99" i="5"/>
  <c r="I99" i="5"/>
  <c r="F99" i="5"/>
  <c r="AF97" i="5"/>
  <c r="AC97" i="5"/>
  <c r="Z97" i="5"/>
  <c r="W97" i="5"/>
  <c r="T97" i="5"/>
  <c r="Q97" i="5"/>
  <c r="N97" i="5"/>
  <c r="K97" i="5"/>
  <c r="H97" i="5"/>
  <c r="E97" i="5"/>
  <c r="AH95" i="5"/>
  <c r="AE95" i="5"/>
  <c r="AB95" i="5"/>
  <c r="Y95" i="5"/>
  <c r="V95" i="5"/>
  <c r="S95" i="5"/>
  <c r="P95" i="5"/>
  <c r="M95" i="5"/>
  <c r="J95" i="5"/>
  <c r="G95" i="5"/>
  <c r="D95" i="5"/>
  <c r="AG93" i="5"/>
  <c r="AD93" i="5"/>
  <c r="AA93" i="5"/>
  <c r="X93" i="5"/>
  <c r="U93" i="5"/>
  <c r="R93" i="5"/>
  <c r="O93" i="5"/>
  <c r="L93" i="5"/>
  <c r="I93" i="5"/>
  <c r="F93" i="5"/>
  <c r="AF91" i="5"/>
  <c r="AC91" i="5"/>
  <c r="Z91" i="5"/>
  <c r="W91" i="5"/>
  <c r="T91" i="5"/>
  <c r="Q91" i="5"/>
  <c r="N91" i="5"/>
  <c r="K91" i="5"/>
  <c r="H91" i="5"/>
  <c r="E91" i="5"/>
  <c r="AH89" i="5"/>
  <c r="AE89" i="5"/>
  <c r="AB89" i="5"/>
  <c r="Y89" i="5"/>
  <c r="V89" i="5"/>
  <c r="S89" i="5"/>
  <c r="P89" i="5"/>
  <c r="M89" i="5"/>
  <c r="J89" i="5"/>
  <c r="G89" i="5"/>
  <c r="D89" i="5"/>
  <c r="AG87" i="5"/>
  <c r="AD87" i="5"/>
  <c r="AA87" i="5"/>
  <c r="X87" i="5"/>
  <c r="U87" i="5"/>
  <c r="R87" i="5"/>
  <c r="O87" i="5"/>
  <c r="L87" i="5"/>
  <c r="I87" i="5"/>
  <c r="F87" i="5"/>
  <c r="AF85" i="5"/>
  <c r="AC85" i="5"/>
  <c r="Z85" i="5"/>
  <c r="W85" i="5"/>
  <c r="T85" i="5"/>
  <c r="Q85" i="5"/>
  <c r="N85" i="5"/>
  <c r="K85" i="5"/>
  <c r="H85" i="5"/>
  <c r="E85" i="5"/>
  <c r="AH83" i="5"/>
  <c r="AE83" i="5"/>
  <c r="AB83" i="5"/>
  <c r="Y83" i="5"/>
  <c r="V83" i="5"/>
  <c r="S83" i="5"/>
  <c r="P83" i="5"/>
  <c r="M83" i="5"/>
  <c r="J83" i="5"/>
  <c r="G83" i="5"/>
  <c r="D83" i="5"/>
  <c r="AG81" i="5"/>
  <c r="AD81" i="5"/>
  <c r="AA81" i="5"/>
  <c r="X81" i="5"/>
  <c r="U81" i="5"/>
  <c r="R81" i="5"/>
  <c r="O81" i="5"/>
  <c r="L81" i="5"/>
  <c r="I81" i="5"/>
  <c r="F81" i="5"/>
  <c r="AF79" i="5"/>
  <c r="AC79" i="5"/>
  <c r="Z79" i="5"/>
  <c r="W79" i="5"/>
  <c r="T79" i="5"/>
  <c r="Q79" i="5"/>
  <c r="N79" i="5"/>
  <c r="K79" i="5"/>
  <c r="H79" i="5"/>
  <c r="E79" i="5"/>
  <c r="AH77" i="5"/>
  <c r="AE77" i="5"/>
  <c r="AB77" i="5"/>
  <c r="Y77" i="5"/>
  <c r="V77" i="5"/>
  <c r="S77" i="5"/>
  <c r="P77" i="5"/>
  <c r="M77" i="5"/>
  <c r="J77" i="5"/>
  <c r="G77" i="5"/>
  <c r="D77" i="5"/>
  <c r="AG75" i="5"/>
  <c r="AD75" i="5"/>
  <c r="AA75" i="5"/>
  <c r="X75" i="5"/>
  <c r="U75" i="5"/>
  <c r="R75" i="5"/>
  <c r="O75" i="5"/>
  <c r="L75" i="5"/>
  <c r="I75" i="5"/>
  <c r="F75" i="5"/>
  <c r="AF73" i="5"/>
  <c r="AC73" i="5"/>
  <c r="Z73" i="5"/>
  <c r="W73" i="5"/>
  <c r="T73" i="5"/>
  <c r="Q73" i="5"/>
  <c r="N73" i="5"/>
  <c r="K73" i="5"/>
  <c r="H73" i="5"/>
  <c r="E73" i="5"/>
  <c r="AH71" i="5"/>
  <c r="AE71" i="5"/>
  <c r="AB71" i="5"/>
  <c r="Y71" i="5"/>
  <c r="AD161" i="5"/>
  <c r="H159" i="5"/>
  <c r="Y157" i="5"/>
  <c r="O155" i="5"/>
  <c r="AC153" i="5"/>
  <c r="M151" i="5"/>
  <c r="W149" i="5"/>
  <c r="I149" i="5"/>
  <c r="AF147" i="5"/>
  <c r="S147" i="5"/>
  <c r="E147" i="5"/>
  <c r="AD145" i="5"/>
  <c r="P145" i="5"/>
  <c r="U143" i="5"/>
  <c r="H143" i="5"/>
  <c r="Z141" i="5"/>
  <c r="M141" i="5"/>
  <c r="X139" i="5"/>
  <c r="O139" i="5"/>
  <c r="I139" i="5"/>
  <c r="AD137" i="5"/>
  <c r="Z137" i="5"/>
  <c r="U137" i="5"/>
  <c r="Q137" i="5"/>
  <c r="L137" i="5"/>
  <c r="H137" i="5"/>
  <c r="AE135" i="5"/>
  <c r="Z135" i="5"/>
  <c r="V135" i="5"/>
  <c r="Q135" i="5"/>
  <c r="M135" i="5"/>
  <c r="H135" i="5"/>
  <c r="D135" i="5"/>
  <c r="AG133" i="5"/>
  <c r="AB133" i="5"/>
  <c r="X133" i="5"/>
  <c r="S133" i="5"/>
  <c r="O133" i="5"/>
  <c r="J133" i="5"/>
  <c r="F133" i="5"/>
  <c r="AG131" i="5"/>
  <c r="AC131" i="5"/>
  <c r="X131" i="5"/>
  <c r="T131" i="5"/>
  <c r="O131" i="5"/>
  <c r="K131" i="5"/>
  <c r="F131" i="5"/>
  <c r="AH129" i="5"/>
  <c r="AC129" i="5"/>
  <c r="Y129" i="5"/>
  <c r="T129" i="5"/>
  <c r="P129" i="5"/>
  <c r="K129" i="5"/>
  <c r="G129" i="5"/>
  <c r="AE127" i="5"/>
  <c r="AA127" i="5"/>
  <c r="V127" i="5"/>
  <c r="R127" i="5"/>
  <c r="M127" i="5"/>
  <c r="I127" i="5"/>
  <c r="D127" i="5"/>
  <c r="AF125" i="5"/>
  <c r="AA125" i="5"/>
  <c r="W125" i="5"/>
  <c r="R125" i="5"/>
  <c r="N125" i="5"/>
  <c r="I125" i="5"/>
  <c r="E125" i="5"/>
  <c r="AF123" i="5"/>
  <c r="AB123" i="5"/>
  <c r="W123" i="5"/>
  <c r="S123" i="5"/>
  <c r="N123" i="5"/>
  <c r="J123" i="5"/>
  <c r="E123" i="5"/>
  <c r="AH121" i="5"/>
  <c r="AE121" i="5"/>
  <c r="AB121" i="5"/>
  <c r="Y121" i="5"/>
  <c r="V121" i="5"/>
  <c r="S121" i="5"/>
  <c r="P121" i="5"/>
  <c r="M121" i="5"/>
  <c r="J121" i="5"/>
  <c r="G121" i="5"/>
  <c r="D121" i="5"/>
  <c r="AG119" i="5"/>
  <c r="AD119" i="5"/>
  <c r="AA119" i="5"/>
  <c r="X119" i="5"/>
  <c r="U119" i="5"/>
  <c r="R119" i="5"/>
  <c r="O119" i="5"/>
  <c r="L119" i="5"/>
  <c r="I119" i="5"/>
  <c r="F119" i="5"/>
  <c r="AF117" i="5"/>
  <c r="AC117" i="5"/>
  <c r="Z117" i="5"/>
  <c r="W117" i="5"/>
  <c r="T117" i="5"/>
  <c r="Q117" i="5"/>
  <c r="N117" i="5"/>
  <c r="K117" i="5"/>
  <c r="H117" i="5"/>
  <c r="E117" i="5"/>
  <c r="AH115" i="5"/>
  <c r="AE115" i="5"/>
  <c r="AB115" i="5"/>
  <c r="Y115" i="5"/>
  <c r="V115" i="5"/>
  <c r="S115" i="5"/>
  <c r="P115" i="5"/>
  <c r="M115" i="5"/>
  <c r="J115" i="5"/>
  <c r="G115" i="5"/>
  <c r="D115" i="5"/>
  <c r="AG113" i="5"/>
  <c r="AD113" i="5"/>
  <c r="AA113" i="5"/>
  <c r="X113" i="5"/>
  <c r="U113" i="5"/>
  <c r="R113" i="5"/>
  <c r="O113" i="5"/>
  <c r="L113" i="5"/>
  <c r="I113" i="5"/>
  <c r="F113" i="5"/>
  <c r="AF111" i="5"/>
  <c r="AC111" i="5"/>
  <c r="Z111" i="5"/>
  <c r="W111" i="5"/>
  <c r="T111" i="5"/>
  <c r="Q111" i="5"/>
  <c r="N111" i="5"/>
  <c r="K111" i="5"/>
  <c r="H111" i="5"/>
  <c r="E111" i="5"/>
  <c r="AH109" i="5"/>
  <c r="AE109" i="5"/>
  <c r="AB109" i="5"/>
  <c r="Y109" i="5"/>
  <c r="V109" i="5"/>
  <c r="S109" i="5"/>
  <c r="P109" i="5"/>
  <c r="M109" i="5"/>
  <c r="J109" i="5"/>
  <c r="G109" i="5"/>
  <c r="D109" i="5"/>
  <c r="AG107" i="5"/>
  <c r="AD107" i="5"/>
  <c r="AA107" i="5"/>
  <c r="X107" i="5"/>
  <c r="U107" i="5"/>
  <c r="R107" i="5"/>
  <c r="O107" i="5"/>
  <c r="L107" i="5"/>
  <c r="I107" i="5"/>
  <c r="F107" i="5"/>
  <c r="AF105" i="5"/>
  <c r="AC105" i="5"/>
  <c r="Z105" i="5"/>
  <c r="W105" i="5"/>
  <c r="T105" i="5"/>
  <c r="Q105" i="5"/>
  <c r="N105" i="5"/>
  <c r="K105" i="5"/>
  <c r="H105" i="5"/>
  <c r="E105" i="5"/>
  <c r="AH103" i="5"/>
  <c r="AE103" i="5"/>
  <c r="AB103" i="5"/>
  <c r="Y103" i="5"/>
  <c r="V103" i="5"/>
  <c r="S103" i="5"/>
  <c r="P103" i="5"/>
  <c r="M103" i="5"/>
  <c r="J103" i="5"/>
  <c r="G103" i="5"/>
  <c r="D103" i="5"/>
  <c r="AG101" i="5"/>
  <c r="AD101" i="5"/>
  <c r="AA101" i="5"/>
  <c r="X101" i="5"/>
  <c r="U101" i="5"/>
  <c r="R101" i="5"/>
  <c r="O101" i="5"/>
  <c r="L101" i="5"/>
  <c r="I101" i="5"/>
  <c r="F101" i="5"/>
  <c r="AF99" i="5"/>
  <c r="AC99" i="5"/>
  <c r="Z99" i="5"/>
  <c r="W99" i="5"/>
  <c r="T99" i="5"/>
  <c r="Q99" i="5"/>
  <c r="N99" i="5"/>
  <c r="K99" i="5"/>
  <c r="H99" i="5"/>
  <c r="E99" i="5"/>
  <c r="AH97" i="5"/>
  <c r="AE97" i="5"/>
  <c r="AB97" i="5"/>
  <c r="Y97" i="5"/>
  <c r="V97" i="5"/>
  <c r="S97" i="5"/>
  <c r="P97" i="5"/>
  <c r="M97" i="5"/>
  <c r="J97" i="5"/>
  <c r="G97" i="5"/>
  <c r="D97" i="5"/>
  <c r="AG95" i="5"/>
  <c r="AD95" i="5"/>
  <c r="AA95" i="5"/>
  <c r="X95" i="5"/>
  <c r="U95" i="5"/>
  <c r="R95" i="5"/>
  <c r="O95" i="5"/>
  <c r="L95" i="5"/>
  <c r="I95" i="5"/>
  <c r="F95" i="5"/>
  <c r="AF93" i="5"/>
  <c r="AC93" i="5"/>
  <c r="Z93" i="5"/>
  <c r="W93" i="5"/>
  <c r="T93" i="5"/>
  <c r="Q93" i="5"/>
  <c r="N93" i="5"/>
  <c r="K93" i="5"/>
  <c r="H93" i="5"/>
  <c r="E93" i="5"/>
  <c r="AH91" i="5"/>
  <c r="AE91" i="5"/>
  <c r="AB91" i="5"/>
  <c r="Y91" i="5"/>
  <c r="V91" i="5"/>
  <c r="S91" i="5"/>
  <c r="P91" i="5"/>
  <c r="M91" i="5"/>
  <c r="J91" i="5"/>
  <c r="G91" i="5"/>
  <c r="D91" i="5"/>
  <c r="AG89" i="5"/>
  <c r="AD89" i="5"/>
  <c r="AA89" i="5"/>
  <c r="X89" i="5"/>
  <c r="U89" i="5"/>
  <c r="R89" i="5"/>
  <c r="O89" i="5"/>
  <c r="L89" i="5"/>
  <c r="I89" i="5"/>
  <c r="F89" i="5"/>
  <c r="AF87" i="5"/>
  <c r="AC87" i="5"/>
  <c r="Z87" i="5"/>
  <c r="W87" i="5"/>
  <c r="T87" i="5"/>
  <c r="Q87" i="5"/>
  <c r="N87" i="5"/>
  <c r="K87" i="5"/>
  <c r="H87" i="5"/>
  <c r="E87" i="5"/>
  <c r="AH85" i="5"/>
  <c r="AE85" i="5"/>
  <c r="AB85" i="5"/>
  <c r="Y85" i="5"/>
  <c r="V85" i="5"/>
  <c r="S85" i="5"/>
  <c r="P85" i="5"/>
  <c r="M85" i="5"/>
  <c r="J85" i="5"/>
  <c r="G85" i="5"/>
  <c r="D85" i="5"/>
  <c r="AG83" i="5"/>
  <c r="AD83" i="5"/>
  <c r="AA83" i="5"/>
  <c r="X83" i="5"/>
  <c r="U83" i="5"/>
  <c r="R83" i="5"/>
  <c r="O83" i="5"/>
  <c r="L83" i="5"/>
  <c r="I83" i="5"/>
  <c r="F83" i="5"/>
  <c r="AF81" i="5"/>
  <c r="AC81" i="5"/>
  <c r="Z81" i="5"/>
  <c r="W81" i="5"/>
  <c r="T81" i="5"/>
  <c r="Q81" i="5"/>
  <c r="N81" i="5"/>
  <c r="K81" i="5"/>
  <c r="H81" i="5"/>
  <c r="E81" i="5"/>
  <c r="AH79" i="5"/>
  <c r="AE79" i="5"/>
  <c r="AB79" i="5"/>
  <c r="Y79" i="5"/>
  <c r="V79" i="5"/>
  <c r="S79" i="5"/>
  <c r="P79" i="5"/>
  <c r="M79" i="5"/>
  <c r="J79" i="5"/>
  <c r="G79" i="5"/>
  <c r="D79" i="5"/>
  <c r="AG77" i="5"/>
  <c r="AD77" i="5"/>
  <c r="AA77" i="5"/>
  <c r="X77" i="5"/>
  <c r="U77" i="5"/>
  <c r="R77" i="5"/>
  <c r="O77" i="5"/>
  <c r="L77" i="5"/>
  <c r="I77" i="5"/>
  <c r="F77" i="5"/>
  <c r="AF75" i="5"/>
  <c r="AC75" i="5"/>
  <c r="Z75" i="5"/>
  <c r="W75" i="5"/>
  <c r="T75" i="5"/>
  <c r="Q75" i="5"/>
  <c r="N75" i="5"/>
  <c r="K75" i="5"/>
  <c r="H75" i="5"/>
  <c r="E75" i="5"/>
  <c r="AH73" i="5"/>
  <c r="AE73" i="5"/>
  <c r="AB73" i="5"/>
  <c r="Y73" i="5"/>
  <c r="V73" i="5"/>
  <c r="S73" i="5"/>
  <c r="P73" i="5"/>
  <c r="M73" i="5"/>
  <c r="J73" i="5"/>
  <c r="G73" i="5"/>
  <c r="D73" i="5"/>
  <c r="AG71" i="5"/>
  <c r="AD71" i="5"/>
  <c r="AA71" i="5"/>
  <c r="X71" i="5"/>
  <c r="U71" i="5"/>
  <c r="R71" i="5"/>
  <c r="O71" i="5"/>
  <c r="L71" i="5"/>
  <c r="I71" i="5"/>
  <c r="F71" i="5"/>
  <c r="AF69" i="5"/>
  <c r="AC69" i="5"/>
  <c r="Z69" i="5"/>
  <c r="W69" i="5"/>
  <c r="T69" i="5"/>
  <c r="Q69" i="5"/>
  <c r="N69" i="5"/>
  <c r="K69" i="5"/>
  <c r="H69" i="5"/>
  <c r="E69" i="5"/>
  <c r="AH67" i="5"/>
  <c r="AE67" i="5"/>
  <c r="AB67" i="5"/>
  <c r="Y67" i="5"/>
  <c r="V67" i="5"/>
  <c r="S67" i="5"/>
  <c r="P67" i="5"/>
  <c r="M67" i="5"/>
  <c r="J67" i="5"/>
  <c r="G67" i="5"/>
  <c r="D67" i="5"/>
  <c r="AG65" i="5"/>
  <c r="AD65" i="5"/>
  <c r="AA65" i="5"/>
  <c r="X65" i="5"/>
  <c r="U65" i="5"/>
  <c r="R65" i="5"/>
  <c r="O65" i="5"/>
  <c r="L65" i="5"/>
  <c r="I65" i="5"/>
  <c r="F65" i="5"/>
  <c r="AF63" i="5"/>
  <c r="AC63" i="5"/>
  <c r="Z63" i="5"/>
  <c r="W63" i="5"/>
  <c r="T63" i="5"/>
  <c r="Q63" i="5"/>
  <c r="N63" i="5"/>
  <c r="K63" i="5"/>
  <c r="H63" i="5"/>
  <c r="E63" i="5"/>
  <c r="AH61" i="5"/>
  <c r="AE61" i="5"/>
  <c r="AB61" i="5"/>
  <c r="Y61" i="5"/>
  <c r="V61" i="5"/>
  <c r="S61" i="5"/>
  <c r="P61" i="5"/>
  <c r="M61" i="5"/>
  <c r="J61" i="5"/>
  <c r="G61" i="5"/>
  <c r="D61" i="5"/>
  <c r="AG59" i="5"/>
  <c r="AD59" i="5"/>
  <c r="AA59" i="5"/>
  <c r="X59" i="5"/>
  <c r="U59" i="5"/>
  <c r="R59" i="5"/>
  <c r="O59" i="5"/>
  <c r="L59" i="5"/>
  <c r="I59" i="5"/>
  <c r="F59" i="5"/>
  <c r="AF57" i="5"/>
  <c r="AC57" i="5"/>
  <c r="Z57" i="5"/>
  <c r="W57" i="5"/>
  <c r="T57" i="5"/>
  <c r="Q57" i="5"/>
  <c r="N57" i="5"/>
  <c r="K57" i="5"/>
  <c r="H57" i="5"/>
  <c r="E57" i="5"/>
  <c r="AH55" i="5"/>
  <c r="AE55" i="5"/>
  <c r="AB55" i="5"/>
  <c r="Y55" i="5"/>
  <c r="V55" i="5"/>
  <c r="S55" i="5"/>
  <c r="P55" i="5"/>
  <c r="M55" i="5"/>
  <c r="J55" i="5"/>
  <c r="G55" i="5"/>
  <c r="D55" i="5"/>
  <c r="AG53" i="5"/>
  <c r="AD53" i="5"/>
  <c r="AA53" i="5"/>
  <c r="X53" i="5"/>
  <c r="U53" i="5"/>
  <c r="R53" i="5"/>
  <c r="O53" i="5"/>
  <c r="L53" i="5"/>
  <c r="I53" i="5"/>
  <c r="F53" i="5"/>
  <c r="AH127" i="5"/>
  <c r="U127" i="5"/>
  <c r="G127" i="5"/>
  <c r="Z125" i="5"/>
  <c r="L125" i="5"/>
  <c r="AE123" i="5"/>
  <c r="Q123" i="5"/>
  <c r="D123" i="5"/>
  <c r="AD121" i="5"/>
  <c r="U121" i="5"/>
  <c r="L121" i="5"/>
  <c r="Z119" i="5"/>
  <c r="Q119" i="5"/>
  <c r="H119" i="5"/>
  <c r="AH117" i="5"/>
  <c r="Y117" i="5"/>
  <c r="P117" i="5"/>
  <c r="G117" i="5"/>
  <c r="AG115" i="5"/>
  <c r="X115" i="5"/>
  <c r="O115" i="5"/>
  <c r="F115" i="5"/>
  <c r="AC113" i="5"/>
  <c r="T113" i="5"/>
  <c r="K113" i="5"/>
  <c r="AB111" i="5"/>
  <c r="S111" i="5"/>
  <c r="J111" i="5"/>
  <c r="AA109" i="5"/>
  <c r="R109" i="5"/>
  <c r="I109" i="5"/>
  <c r="AF107" i="5"/>
  <c r="W107" i="5"/>
  <c r="N107" i="5"/>
  <c r="E107" i="5"/>
  <c r="AE105" i="5"/>
  <c r="V105" i="5"/>
  <c r="M105" i="5"/>
  <c r="D105" i="5"/>
  <c r="AD103" i="5"/>
  <c r="U103" i="5"/>
  <c r="L103" i="5"/>
  <c r="F63" i="5"/>
  <c r="X61" i="5"/>
  <c r="K61" i="5"/>
  <c r="AH59" i="5"/>
  <c r="AC59" i="5"/>
  <c r="Y59" i="5"/>
  <c r="T59" i="5"/>
  <c r="P59" i="5"/>
  <c r="K59" i="5"/>
  <c r="G59" i="5"/>
  <c r="AE57" i="5"/>
  <c r="AA57" i="5"/>
  <c r="V57" i="5"/>
  <c r="R57" i="5"/>
  <c r="M57" i="5"/>
  <c r="I57" i="5"/>
  <c r="D57" i="5"/>
  <c r="AF55" i="5"/>
  <c r="AA55" i="5"/>
  <c r="W55" i="5"/>
  <c r="R55" i="5"/>
  <c r="N55" i="5"/>
  <c r="I55" i="5"/>
  <c r="E55" i="5"/>
  <c r="AF53" i="5"/>
  <c r="AB53" i="5"/>
  <c r="W53" i="5"/>
  <c r="S53" i="5"/>
  <c r="N53" i="5"/>
  <c r="J53" i="5"/>
  <c r="E53" i="5"/>
  <c r="AD127" i="5"/>
  <c r="P127" i="5"/>
  <c r="U125" i="5"/>
  <c r="H125" i="5"/>
  <c r="Z123" i="5"/>
  <c r="M123" i="5"/>
  <c r="AA121" i="5"/>
  <c r="R121" i="5"/>
  <c r="I121" i="5"/>
  <c r="AF119" i="5"/>
  <c r="W119" i="5"/>
  <c r="N119" i="5"/>
  <c r="E119" i="5"/>
  <c r="AE117" i="5"/>
  <c r="V117" i="5"/>
  <c r="M117" i="5"/>
  <c r="D117" i="5"/>
  <c r="AD115" i="5"/>
  <c r="U115" i="5"/>
  <c r="L115" i="5"/>
  <c r="Z113" i="5"/>
  <c r="Q113" i="5"/>
  <c r="H113" i="5"/>
  <c r="AH111" i="5"/>
  <c r="Y111" i="5"/>
  <c r="P111" i="5"/>
  <c r="G111" i="5"/>
  <c r="AG109" i="5"/>
  <c r="X109" i="5"/>
  <c r="O109" i="5"/>
  <c r="F109" i="5"/>
  <c r="AC107" i="5"/>
  <c r="T107" i="5"/>
  <c r="K107" i="5"/>
  <c r="AB105" i="5"/>
  <c r="S105" i="5"/>
  <c r="J105" i="5"/>
  <c r="AA103" i="5"/>
  <c r="R103" i="5"/>
  <c r="I103" i="5"/>
  <c r="AF101" i="5"/>
  <c r="W101" i="5"/>
  <c r="N101" i="5"/>
  <c r="E101" i="5"/>
  <c r="AE99" i="5"/>
  <c r="V99" i="5"/>
  <c r="M99" i="5"/>
  <c r="D99" i="5"/>
  <c r="AD97" i="5"/>
  <c r="U97" i="5"/>
  <c r="L97" i="5"/>
  <c r="Z95" i="5"/>
  <c r="Q95" i="5"/>
  <c r="H95" i="5"/>
  <c r="AH93" i="5"/>
  <c r="Y93" i="5"/>
  <c r="P93" i="5"/>
  <c r="G93" i="5"/>
  <c r="AG91" i="5"/>
  <c r="X91" i="5"/>
  <c r="O91" i="5"/>
  <c r="F91" i="5"/>
  <c r="AC89" i="5"/>
  <c r="T89" i="5"/>
  <c r="K89" i="5"/>
  <c r="AB87" i="5"/>
  <c r="S87" i="5"/>
  <c r="J87" i="5"/>
  <c r="AA85" i="5"/>
  <c r="R85" i="5"/>
  <c r="I85" i="5"/>
  <c r="AF83" i="5"/>
  <c r="W83" i="5"/>
  <c r="N83" i="5"/>
  <c r="E83" i="5"/>
  <c r="AE81" i="5"/>
  <c r="V81" i="5"/>
  <c r="M81" i="5"/>
  <c r="D81" i="5"/>
  <c r="AD79" i="5"/>
  <c r="U79" i="5"/>
  <c r="L79" i="5"/>
  <c r="Z77" i="5"/>
  <c r="Q77" i="5"/>
  <c r="H77" i="5"/>
  <c r="AH75" i="5"/>
  <c r="Y75" i="5"/>
  <c r="P75" i="5"/>
  <c r="G75" i="5"/>
  <c r="AG73" i="5"/>
  <c r="X73" i="5"/>
  <c r="O73" i="5"/>
  <c r="F73" i="5"/>
  <c r="AC71" i="5"/>
  <c r="V71" i="5"/>
  <c r="Q71" i="5"/>
  <c r="M71" i="5"/>
  <c r="H71" i="5"/>
  <c r="D71" i="5"/>
  <c r="AG69" i="5"/>
  <c r="AB69" i="5"/>
  <c r="X69" i="5"/>
  <c r="S69" i="5"/>
  <c r="O69" i="5"/>
  <c r="J69" i="5"/>
  <c r="F69" i="5"/>
  <c r="AG67" i="5"/>
  <c r="AC67" i="5"/>
  <c r="X67" i="5"/>
  <c r="T67" i="5"/>
  <c r="O67" i="5"/>
  <c r="K67" i="5"/>
  <c r="F67" i="5"/>
  <c r="AH65" i="5"/>
  <c r="AC65" i="5"/>
  <c r="Y65" i="5"/>
  <c r="T65" i="5"/>
  <c r="P65" i="5"/>
  <c r="K65" i="5"/>
  <c r="G65" i="5"/>
  <c r="AE63" i="5"/>
  <c r="AA63" i="5"/>
  <c r="V63" i="5"/>
  <c r="R63" i="5"/>
  <c r="M63" i="5"/>
  <c r="I63" i="5"/>
  <c r="D63" i="5"/>
  <c r="AF61" i="5"/>
  <c r="AA61" i="5"/>
  <c r="W61" i="5"/>
  <c r="R61" i="5"/>
  <c r="N61" i="5"/>
  <c r="I61" i="5"/>
  <c r="E61" i="5"/>
  <c r="AF59" i="5"/>
  <c r="AB59" i="5"/>
  <c r="W59" i="5"/>
  <c r="S59" i="5"/>
  <c r="N59" i="5"/>
  <c r="J59" i="5"/>
  <c r="E59" i="5"/>
  <c r="AH57" i="5"/>
  <c r="AD57" i="5"/>
  <c r="Y57" i="5"/>
  <c r="U57" i="5"/>
  <c r="P57" i="5"/>
  <c r="L57" i="5"/>
  <c r="G57" i="5"/>
  <c r="AD55" i="5"/>
  <c r="Z55" i="5"/>
  <c r="U55" i="5"/>
  <c r="Q55" i="5"/>
  <c r="L55" i="5"/>
  <c r="H55" i="5"/>
  <c r="AE53" i="5"/>
  <c r="Z53" i="5"/>
  <c r="V53" i="5"/>
  <c r="Q53" i="5"/>
  <c r="M53" i="5"/>
  <c r="H53" i="5"/>
  <c r="D53" i="5"/>
  <c r="Y127" i="5"/>
  <c r="L127" i="5"/>
  <c r="AD125" i="5"/>
  <c r="Q125" i="5"/>
  <c r="V123" i="5"/>
  <c r="H123" i="5"/>
  <c r="AG121" i="5"/>
  <c r="X121" i="5"/>
  <c r="O121" i="5"/>
  <c r="F121" i="5"/>
  <c r="AC119" i="5"/>
  <c r="T119" i="5"/>
  <c r="K119" i="5"/>
  <c r="AB117" i="5"/>
  <c r="S117" i="5"/>
  <c r="J117" i="5"/>
  <c r="AA115" i="5"/>
  <c r="R115" i="5"/>
  <c r="I115" i="5"/>
  <c r="AF113" i="5"/>
  <c r="W113" i="5"/>
  <c r="N113" i="5"/>
  <c r="E113" i="5"/>
  <c r="AE111" i="5"/>
  <c r="V111" i="5"/>
  <c r="M111" i="5"/>
  <c r="D111" i="5"/>
  <c r="AD109" i="5"/>
  <c r="U109" i="5"/>
  <c r="L109" i="5"/>
  <c r="Z107" i="5"/>
  <c r="Q107" i="5"/>
  <c r="H107" i="5"/>
  <c r="AH105" i="5"/>
  <c r="Y105" i="5"/>
  <c r="P105" i="5"/>
  <c r="G105" i="5"/>
  <c r="AG103" i="5"/>
  <c r="X103" i="5"/>
  <c r="O103" i="5"/>
  <c r="F103" i="5"/>
  <c r="AC101" i="5"/>
  <c r="T101" i="5"/>
  <c r="K101" i="5"/>
  <c r="AB99" i="5"/>
  <c r="S99" i="5"/>
  <c r="J99" i="5"/>
  <c r="AA97" i="5"/>
  <c r="R97" i="5"/>
  <c r="I97" i="5"/>
  <c r="AF95" i="5"/>
  <c r="W95" i="5"/>
  <c r="N95" i="5"/>
  <c r="E95" i="5"/>
  <c r="AE93" i="5"/>
  <c r="V93" i="5"/>
  <c r="M93" i="5"/>
  <c r="D93" i="5"/>
  <c r="AD91" i="5"/>
  <c r="U91" i="5"/>
  <c r="L91" i="5"/>
  <c r="Z89" i="5"/>
  <c r="Q89" i="5"/>
  <c r="H89" i="5"/>
  <c r="AH87" i="5"/>
  <c r="Y87" i="5"/>
  <c r="P87" i="5"/>
  <c r="G87" i="5"/>
  <c r="AG85" i="5"/>
  <c r="X85" i="5"/>
  <c r="O85" i="5"/>
  <c r="F85" i="5"/>
  <c r="AC83" i="5"/>
  <c r="T83" i="5"/>
  <c r="K83" i="5"/>
  <c r="AB81" i="5"/>
  <c r="S81" i="5"/>
  <c r="J81" i="5"/>
  <c r="AA79" i="5"/>
  <c r="R79" i="5"/>
  <c r="I79" i="5"/>
  <c r="AF77" i="5"/>
  <c r="W77" i="5"/>
  <c r="N77" i="5"/>
  <c r="E77" i="5"/>
  <c r="AE75" i="5"/>
  <c r="V75" i="5"/>
  <c r="M75" i="5"/>
  <c r="D75" i="5"/>
  <c r="AD73" i="5"/>
  <c r="U73" i="5"/>
  <c r="L73" i="5"/>
  <c r="Z71" i="5"/>
  <c r="T71" i="5"/>
  <c r="P71" i="5"/>
  <c r="K71" i="5"/>
  <c r="G71" i="5"/>
  <c r="AE69" i="5"/>
  <c r="AA69" i="5"/>
  <c r="V69" i="5"/>
  <c r="R69" i="5"/>
  <c r="M69" i="5"/>
  <c r="I69" i="5"/>
  <c r="D69" i="5"/>
  <c r="AF67" i="5"/>
  <c r="AA67" i="5"/>
  <c r="W67" i="5"/>
  <c r="R67" i="5"/>
  <c r="N67" i="5"/>
  <c r="I67" i="5"/>
  <c r="E67" i="5"/>
  <c r="AF65" i="5"/>
  <c r="AB65" i="5"/>
  <c r="W65" i="5"/>
  <c r="S65" i="5"/>
  <c r="N65" i="5"/>
  <c r="J65" i="5"/>
  <c r="E65" i="5"/>
  <c r="AH63" i="5"/>
  <c r="AD63" i="5"/>
  <c r="Y63" i="5"/>
  <c r="U63" i="5"/>
  <c r="P63" i="5"/>
  <c r="L63" i="5"/>
  <c r="G63" i="5"/>
  <c r="AD61" i="5"/>
  <c r="Z61" i="5"/>
  <c r="U61" i="5"/>
  <c r="Q61" i="5"/>
  <c r="L61" i="5"/>
  <c r="H61" i="5"/>
  <c r="AE59" i="5"/>
  <c r="Z59" i="5"/>
  <c r="V59" i="5"/>
  <c r="Q59" i="5"/>
  <c r="M59" i="5"/>
  <c r="H59" i="5"/>
  <c r="D59" i="5"/>
  <c r="AG57" i="5"/>
  <c r="AB57" i="5"/>
  <c r="X57" i="5"/>
  <c r="S57" i="5"/>
  <c r="O57" i="5"/>
  <c r="J57" i="5"/>
  <c r="F57" i="5"/>
  <c r="AG55" i="5"/>
  <c r="AC55" i="5"/>
  <c r="X55" i="5"/>
  <c r="T55" i="5"/>
  <c r="O55" i="5"/>
  <c r="K55" i="5"/>
  <c r="F55" i="5"/>
  <c r="AH53" i="5"/>
  <c r="AC53" i="5"/>
  <c r="Y53" i="5"/>
  <c r="T53" i="5"/>
  <c r="P53" i="5"/>
  <c r="K53" i="5"/>
  <c r="G53" i="5"/>
  <c r="Z101" i="5"/>
  <c r="Q101" i="5"/>
  <c r="H101" i="5"/>
  <c r="AH99" i="5"/>
  <c r="Y99" i="5"/>
  <c r="P99" i="5"/>
  <c r="G99" i="5"/>
  <c r="AG97" i="5"/>
  <c r="X97" i="5"/>
  <c r="O97" i="5"/>
  <c r="F97" i="5"/>
  <c r="AC95" i="5"/>
  <c r="T95" i="5"/>
  <c r="K95" i="5"/>
  <c r="AB93" i="5"/>
  <c r="S93" i="5"/>
  <c r="J93" i="5"/>
  <c r="AA91" i="5"/>
  <c r="R91" i="5"/>
  <c r="I91" i="5"/>
  <c r="AF89" i="5"/>
  <c r="W89" i="5"/>
  <c r="N89" i="5"/>
  <c r="E89" i="5"/>
  <c r="AE87" i="5"/>
  <c r="V87" i="5"/>
  <c r="M87" i="5"/>
  <c r="D87" i="5"/>
  <c r="AD85" i="5"/>
  <c r="U85" i="5"/>
  <c r="L85" i="5"/>
  <c r="Z83" i="5"/>
  <c r="Q83" i="5"/>
  <c r="H83" i="5"/>
  <c r="AH81" i="5"/>
  <c r="Y81" i="5"/>
  <c r="P81" i="5"/>
  <c r="G81" i="5"/>
  <c r="AG79" i="5"/>
  <c r="X79" i="5"/>
  <c r="O79" i="5"/>
  <c r="F79" i="5"/>
  <c r="AC77" i="5"/>
  <c r="T77" i="5"/>
  <c r="K77" i="5"/>
  <c r="AB75" i="5"/>
  <c r="S75" i="5"/>
  <c r="J75" i="5"/>
  <c r="AA73" i="5"/>
  <c r="R73" i="5"/>
  <c r="I73" i="5"/>
  <c r="AF71" i="5"/>
  <c r="W71" i="5"/>
  <c r="S71" i="5"/>
  <c r="N71" i="5"/>
  <c r="J71" i="5"/>
  <c r="E71" i="5"/>
  <c r="AH69" i="5"/>
  <c r="AD69" i="5"/>
  <c r="Y69" i="5"/>
  <c r="U69" i="5"/>
  <c r="P69" i="5"/>
  <c r="L69" i="5"/>
  <c r="G69" i="5"/>
  <c r="AD67" i="5"/>
  <c r="Z67" i="5"/>
  <c r="U67" i="5"/>
  <c r="Q67" i="5"/>
  <c r="L67" i="5"/>
  <c r="H67" i="5"/>
  <c r="AE65" i="5"/>
  <c r="Z65" i="5"/>
  <c r="V65" i="5"/>
  <c r="Q65" i="5"/>
  <c r="M65" i="5"/>
  <c r="H65" i="5"/>
  <c r="D65" i="5"/>
  <c r="AG63" i="5"/>
  <c r="AB63" i="5"/>
  <c r="X63" i="5"/>
  <c r="S63" i="5"/>
  <c r="O63" i="5"/>
  <c r="J63" i="5"/>
  <c r="AG61" i="5"/>
  <c r="AC61" i="5"/>
  <c r="T61" i="5"/>
  <c r="O61" i="5"/>
  <c r="F61" i="5"/>
  <c r="AG391" i="1"/>
  <c r="AD391" i="1"/>
  <c r="AA391" i="1"/>
  <c r="X391" i="1"/>
  <c r="U391" i="1"/>
  <c r="R391" i="1"/>
  <c r="O391" i="1"/>
  <c r="L391" i="1"/>
  <c r="I391" i="1"/>
  <c r="AF391" i="1"/>
  <c r="AC391" i="1"/>
  <c r="Z391" i="1"/>
  <c r="W391" i="1"/>
  <c r="T391" i="1"/>
  <c r="Q391" i="1"/>
  <c r="N391" i="1"/>
  <c r="J391" i="1"/>
  <c r="H391" i="1"/>
  <c r="E391" i="1"/>
  <c r="AH391" i="1"/>
  <c r="AE391" i="1"/>
  <c r="AB391" i="1"/>
  <c r="Y391" i="1"/>
  <c r="V391" i="1"/>
  <c r="S391" i="1"/>
  <c r="P391" i="1"/>
  <c r="M391" i="1"/>
  <c r="K391" i="1"/>
  <c r="G391" i="1"/>
  <c r="D391" i="1"/>
  <c r="E7" i="6"/>
  <c r="E8" i="6"/>
  <c r="E6" i="6"/>
  <c r="D7" i="6"/>
  <c r="D8" i="6"/>
  <c r="D6" i="6"/>
  <c r="AP390" i="1" l="1"/>
  <c r="AM390" i="1"/>
  <c r="AL390" i="1"/>
  <c r="AK390" i="1"/>
  <c r="AQ390" i="1" s="1"/>
  <c r="AJ390" i="1"/>
  <c r="AI390" i="1"/>
  <c r="AP389" i="1"/>
  <c r="AM389" i="1"/>
  <c r="AL389" i="1"/>
  <c r="AK389" i="1"/>
  <c r="AQ389" i="1" s="1"/>
  <c r="AN389" i="1" s="1"/>
  <c r="AJ389" i="1"/>
  <c r="AI389" i="1"/>
  <c r="AP388" i="1"/>
  <c r="AM388" i="1"/>
  <c r="AL388" i="1"/>
  <c r="AK388" i="1"/>
  <c r="AQ388" i="1" s="1"/>
  <c r="AJ388" i="1"/>
  <c r="AI388" i="1"/>
  <c r="AP387" i="1"/>
  <c r="AM387" i="1"/>
  <c r="AL387" i="1"/>
  <c r="AK387" i="1"/>
  <c r="AQ387" i="1" s="1"/>
  <c r="AN387" i="1" s="1"/>
  <c r="AJ387" i="1"/>
  <c r="AI387" i="1"/>
  <c r="AP386" i="1"/>
  <c r="AM386" i="1"/>
  <c r="AL386" i="1"/>
  <c r="AK386" i="1"/>
  <c r="AQ386" i="1" s="1"/>
  <c r="AJ386" i="1"/>
  <c r="AI386" i="1"/>
  <c r="AP385" i="1"/>
  <c r="AM385" i="1"/>
  <c r="AL385" i="1"/>
  <c r="AK385" i="1"/>
  <c r="AQ385" i="1" s="1"/>
  <c r="AJ385" i="1"/>
  <c r="AI385" i="1"/>
  <c r="AP384" i="1"/>
  <c r="AM384" i="1"/>
  <c r="AL384" i="1"/>
  <c r="AK384" i="1"/>
  <c r="AQ384" i="1" s="1"/>
  <c r="AJ384" i="1"/>
  <c r="AI384" i="1"/>
  <c r="AP383" i="1"/>
  <c r="AM383" i="1"/>
  <c r="AL383" i="1"/>
  <c r="AK383" i="1"/>
  <c r="AQ383" i="1" s="1"/>
  <c r="AJ383" i="1"/>
  <c r="AI383" i="1"/>
  <c r="AP382" i="1"/>
  <c r="AM382" i="1"/>
  <c r="AL382" i="1"/>
  <c r="AK382" i="1"/>
  <c r="AQ382" i="1" s="1"/>
  <c r="AJ382" i="1"/>
  <c r="AI382" i="1"/>
  <c r="AP381" i="1"/>
  <c r="AM381" i="1"/>
  <c r="AL381" i="1"/>
  <c r="AK381" i="1"/>
  <c r="AQ381" i="1" s="1"/>
  <c r="AJ381" i="1"/>
  <c r="AI381" i="1"/>
  <c r="AP380" i="1"/>
  <c r="AM380" i="1"/>
  <c r="AL380" i="1"/>
  <c r="AK380" i="1"/>
  <c r="AQ380" i="1" s="1"/>
  <c r="AN380" i="1" s="1"/>
  <c r="AJ380" i="1"/>
  <c r="AI380" i="1"/>
  <c r="AP379" i="1"/>
  <c r="AM379" i="1"/>
  <c r="AL379" i="1"/>
  <c r="AK379" i="1"/>
  <c r="AQ379" i="1" s="1"/>
  <c r="AJ379" i="1"/>
  <c r="AI379" i="1"/>
  <c r="AP378" i="1"/>
  <c r="AM378" i="1"/>
  <c r="AL378" i="1"/>
  <c r="AK378" i="1"/>
  <c r="AQ378" i="1" s="1"/>
  <c r="AJ378" i="1"/>
  <c r="AI378" i="1"/>
  <c r="AP377" i="1"/>
  <c r="AM377" i="1"/>
  <c r="AL377" i="1"/>
  <c r="AK377" i="1"/>
  <c r="AQ377" i="1" s="1"/>
  <c r="AJ377" i="1"/>
  <c r="AI377" i="1"/>
  <c r="AP376" i="1"/>
  <c r="AM376" i="1"/>
  <c r="AL376" i="1"/>
  <c r="AK376" i="1"/>
  <c r="AQ376" i="1" s="1"/>
  <c r="AJ376" i="1"/>
  <c r="AI376" i="1"/>
  <c r="AP375" i="1"/>
  <c r="AM375" i="1"/>
  <c r="AL375" i="1"/>
  <c r="AK375" i="1"/>
  <c r="AQ375" i="1" s="1"/>
  <c r="AN375" i="1" s="1"/>
  <c r="AJ375" i="1"/>
  <c r="AI375" i="1"/>
  <c r="AP374" i="1"/>
  <c r="AM374" i="1"/>
  <c r="AL374" i="1"/>
  <c r="AK374" i="1"/>
  <c r="AQ374" i="1" s="1"/>
  <c r="AJ374" i="1"/>
  <c r="AI374" i="1"/>
  <c r="AP373" i="1"/>
  <c r="AM373" i="1"/>
  <c r="AL373" i="1"/>
  <c r="AK373" i="1"/>
  <c r="AQ373" i="1" s="1"/>
  <c r="AJ373" i="1"/>
  <c r="AI373" i="1"/>
  <c r="AP372" i="1"/>
  <c r="AM372" i="1"/>
  <c r="AL372" i="1"/>
  <c r="AK372" i="1"/>
  <c r="AQ372" i="1" s="1"/>
  <c r="AN372" i="1" s="1"/>
  <c r="AJ372" i="1"/>
  <c r="AI372" i="1"/>
  <c r="AP371" i="1"/>
  <c r="AM371" i="1"/>
  <c r="AL371" i="1"/>
  <c r="AK371" i="1"/>
  <c r="AQ371" i="1" s="1"/>
  <c r="AJ371" i="1"/>
  <c r="AI371" i="1"/>
  <c r="AP370" i="1"/>
  <c r="AM370" i="1"/>
  <c r="AL370" i="1"/>
  <c r="AK370" i="1"/>
  <c r="AQ370" i="1" s="1"/>
  <c r="AJ370" i="1"/>
  <c r="AI370" i="1"/>
  <c r="AP369" i="1"/>
  <c r="AM369" i="1"/>
  <c r="AL369" i="1"/>
  <c r="AK369" i="1"/>
  <c r="AQ369" i="1" s="1"/>
  <c r="AN369" i="1" s="1"/>
  <c r="AJ369" i="1"/>
  <c r="AI369" i="1"/>
  <c r="AP368" i="1"/>
  <c r="AM368" i="1"/>
  <c r="AL368" i="1"/>
  <c r="AK368" i="1"/>
  <c r="AQ368" i="1" s="1"/>
  <c r="AJ368" i="1"/>
  <c r="AI368" i="1"/>
  <c r="AP367" i="1"/>
  <c r="AM367" i="1"/>
  <c r="AL367" i="1"/>
  <c r="AK367" i="1"/>
  <c r="AQ367" i="1" s="1"/>
  <c r="AJ367" i="1"/>
  <c r="AI367" i="1"/>
  <c r="AP366" i="1"/>
  <c r="AM366" i="1"/>
  <c r="AL366" i="1"/>
  <c r="AK366" i="1"/>
  <c r="AQ366" i="1" s="1"/>
  <c r="AN366" i="1" s="1"/>
  <c r="AJ366" i="1"/>
  <c r="AI366" i="1"/>
  <c r="AP365" i="1"/>
  <c r="AM365" i="1"/>
  <c r="AL365" i="1"/>
  <c r="AK365" i="1"/>
  <c r="AQ365" i="1" s="1"/>
  <c r="AJ365" i="1"/>
  <c r="AI365" i="1"/>
  <c r="AP364" i="1"/>
  <c r="AM364" i="1"/>
  <c r="AL364" i="1"/>
  <c r="AK364" i="1"/>
  <c r="AQ364" i="1" s="1"/>
  <c r="AJ364" i="1"/>
  <c r="AI364" i="1"/>
  <c r="AP363" i="1"/>
  <c r="AM363" i="1"/>
  <c r="AL363" i="1"/>
  <c r="AK363" i="1"/>
  <c r="AQ363" i="1" s="1"/>
  <c r="AN363" i="1" s="1"/>
  <c r="AJ363" i="1"/>
  <c r="AI363" i="1"/>
  <c r="AP362" i="1"/>
  <c r="AM362" i="1"/>
  <c r="AL362" i="1"/>
  <c r="AK362" i="1"/>
  <c r="AQ362" i="1" s="1"/>
  <c r="AJ362" i="1"/>
  <c r="AI362" i="1"/>
  <c r="AP361" i="1"/>
  <c r="AM361" i="1"/>
  <c r="AL361" i="1"/>
  <c r="AK361" i="1"/>
  <c r="AQ361" i="1" s="1"/>
  <c r="AJ361" i="1"/>
  <c r="AI361" i="1"/>
  <c r="AP360" i="1"/>
  <c r="AM360" i="1"/>
  <c r="AL360" i="1"/>
  <c r="AK360" i="1"/>
  <c r="AQ360" i="1" s="1"/>
  <c r="AN360" i="1" s="1"/>
  <c r="AJ360" i="1"/>
  <c r="AI360" i="1"/>
  <c r="AP359" i="1"/>
  <c r="AM359" i="1"/>
  <c r="AL359" i="1"/>
  <c r="AK359" i="1"/>
  <c r="AQ359" i="1" s="1"/>
  <c r="AJ359" i="1"/>
  <c r="AI359" i="1"/>
  <c r="AP358" i="1"/>
  <c r="AM358" i="1"/>
  <c r="AL358" i="1"/>
  <c r="AK358" i="1"/>
  <c r="AQ358" i="1" s="1"/>
  <c r="AJ358" i="1"/>
  <c r="AI358" i="1"/>
  <c r="AP357" i="1"/>
  <c r="AM357" i="1"/>
  <c r="AL357" i="1"/>
  <c r="AK357" i="1"/>
  <c r="AQ357" i="1" s="1"/>
  <c r="AN357" i="1" s="1"/>
  <c r="AJ357" i="1"/>
  <c r="AI357" i="1"/>
  <c r="AP356" i="1"/>
  <c r="AM356" i="1"/>
  <c r="AL356" i="1"/>
  <c r="AK356" i="1"/>
  <c r="AQ356" i="1" s="1"/>
  <c r="AJ356" i="1"/>
  <c r="AI356" i="1"/>
  <c r="AP355" i="1"/>
  <c r="AM355" i="1"/>
  <c r="AL355" i="1"/>
  <c r="AK355" i="1"/>
  <c r="AQ355" i="1" s="1"/>
  <c r="AJ355" i="1"/>
  <c r="AI355" i="1"/>
  <c r="AP354" i="1"/>
  <c r="AM354" i="1"/>
  <c r="AL354" i="1"/>
  <c r="AK354" i="1"/>
  <c r="AQ354" i="1" s="1"/>
  <c r="AN354" i="1" s="1"/>
  <c r="AJ354" i="1"/>
  <c r="AI354" i="1"/>
  <c r="AP353" i="1"/>
  <c r="AM353" i="1"/>
  <c r="AL353" i="1"/>
  <c r="AK353" i="1"/>
  <c r="AQ353" i="1" s="1"/>
  <c r="AJ353" i="1"/>
  <c r="AI353" i="1"/>
  <c r="AP352" i="1"/>
  <c r="AM352" i="1"/>
  <c r="AL352" i="1"/>
  <c r="AK352" i="1"/>
  <c r="AQ352" i="1" s="1"/>
  <c r="AJ352" i="1"/>
  <c r="AI352" i="1"/>
  <c r="AP351" i="1"/>
  <c r="AM351" i="1"/>
  <c r="AL351" i="1"/>
  <c r="AK351" i="1"/>
  <c r="AQ351" i="1" s="1"/>
  <c r="AJ351" i="1"/>
  <c r="AI351" i="1"/>
  <c r="AP350" i="1"/>
  <c r="AM350" i="1"/>
  <c r="AL350" i="1"/>
  <c r="AK350" i="1"/>
  <c r="AQ350" i="1" s="1"/>
  <c r="AJ350" i="1"/>
  <c r="AI350" i="1"/>
  <c r="AP349" i="1"/>
  <c r="AM349" i="1"/>
  <c r="AL349" i="1"/>
  <c r="AK349" i="1"/>
  <c r="AQ349" i="1" s="1"/>
  <c r="AJ349" i="1"/>
  <c r="AI349" i="1"/>
  <c r="AP348" i="1"/>
  <c r="AM348" i="1"/>
  <c r="AL348" i="1"/>
  <c r="AK348" i="1"/>
  <c r="AQ348" i="1" s="1"/>
  <c r="AN348" i="1" s="1"/>
  <c r="AJ348" i="1"/>
  <c r="AI348" i="1"/>
  <c r="AP347" i="1"/>
  <c r="AM347" i="1"/>
  <c r="AL347" i="1"/>
  <c r="AK347" i="1"/>
  <c r="AQ347" i="1" s="1"/>
  <c r="AJ347" i="1"/>
  <c r="AI347" i="1"/>
  <c r="AP346" i="1"/>
  <c r="AM346" i="1"/>
  <c r="AL346" i="1"/>
  <c r="AK346" i="1"/>
  <c r="AQ346" i="1" s="1"/>
  <c r="AJ346" i="1"/>
  <c r="AI346" i="1"/>
  <c r="AP345" i="1"/>
  <c r="AM345" i="1"/>
  <c r="AL345" i="1"/>
  <c r="AK345" i="1"/>
  <c r="AQ345" i="1" s="1"/>
  <c r="AN345" i="1" s="1"/>
  <c r="AJ345" i="1"/>
  <c r="AI345" i="1"/>
  <c r="AP344" i="1"/>
  <c r="AM344" i="1"/>
  <c r="AL344" i="1"/>
  <c r="AK344" i="1"/>
  <c r="AQ344" i="1" s="1"/>
  <c r="AJ344" i="1"/>
  <c r="AI344" i="1"/>
  <c r="AP343" i="1"/>
  <c r="AM343" i="1"/>
  <c r="AL343" i="1"/>
  <c r="AK343" i="1"/>
  <c r="AQ343" i="1" s="1"/>
  <c r="AN343" i="1" s="1"/>
  <c r="AJ343" i="1"/>
  <c r="AI343" i="1"/>
  <c r="AP342" i="1"/>
  <c r="AM342" i="1"/>
  <c r="AL342" i="1"/>
  <c r="AK342" i="1"/>
  <c r="AQ342" i="1" s="1"/>
  <c r="AJ342" i="1"/>
  <c r="AI342" i="1"/>
  <c r="AP341" i="1"/>
  <c r="AM341" i="1"/>
  <c r="AL341" i="1"/>
  <c r="AK341" i="1"/>
  <c r="AQ341" i="1" s="1"/>
  <c r="AJ341" i="1"/>
  <c r="AI341" i="1"/>
  <c r="AP340" i="1"/>
  <c r="AM340" i="1"/>
  <c r="AL340" i="1"/>
  <c r="AK340" i="1"/>
  <c r="AQ340" i="1" s="1"/>
  <c r="AN340" i="1" s="1"/>
  <c r="AJ340" i="1"/>
  <c r="AI340" i="1"/>
  <c r="AP339" i="1"/>
  <c r="AM339" i="1"/>
  <c r="AL339" i="1"/>
  <c r="AK339" i="1"/>
  <c r="AQ339" i="1" s="1"/>
  <c r="AJ339" i="1"/>
  <c r="AI339" i="1"/>
  <c r="AP338" i="1"/>
  <c r="AM338" i="1"/>
  <c r="AL338" i="1"/>
  <c r="AK338" i="1"/>
  <c r="AQ338" i="1" s="1"/>
  <c r="AJ338" i="1"/>
  <c r="AI338" i="1"/>
  <c r="AP337" i="1"/>
  <c r="AM337" i="1"/>
  <c r="AL337" i="1"/>
  <c r="AK337" i="1"/>
  <c r="AQ337" i="1" s="1"/>
  <c r="AN337" i="1" s="1"/>
  <c r="AJ337" i="1"/>
  <c r="AI337" i="1"/>
  <c r="AP336" i="1"/>
  <c r="AM336" i="1"/>
  <c r="AL336" i="1"/>
  <c r="AK336" i="1"/>
  <c r="AQ336" i="1" s="1"/>
  <c r="AJ336" i="1"/>
  <c r="AI336" i="1"/>
  <c r="AP335" i="1"/>
  <c r="AM335" i="1"/>
  <c r="AL335" i="1"/>
  <c r="AK335" i="1"/>
  <c r="AQ335" i="1" s="1"/>
  <c r="AJ335" i="1"/>
  <c r="AI335" i="1"/>
  <c r="AP334" i="1"/>
  <c r="AM334" i="1"/>
  <c r="AL334" i="1"/>
  <c r="AK334" i="1"/>
  <c r="AQ334" i="1" s="1"/>
  <c r="AJ334" i="1"/>
  <c r="AI334" i="1"/>
  <c r="AP333" i="1"/>
  <c r="AM333" i="1"/>
  <c r="AL333" i="1"/>
  <c r="AK333" i="1"/>
  <c r="AQ333" i="1" s="1"/>
  <c r="AJ333" i="1"/>
  <c r="AI333" i="1"/>
  <c r="AP332" i="1"/>
  <c r="AM332" i="1"/>
  <c r="AL332" i="1"/>
  <c r="AK332" i="1"/>
  <c r="AQ332" i="1" s="1"/>
  <c r="AJ332" i="1"/>
  <c r="AI332" i="1"/>
  <c r="AP331" i="1"/>
  <c r="AM331" i="1"/>
  <c r="AL331" i="1"/>
  <c r="AK331" i="1"/>
  <c r="AQ331" i="1" s="1"/>
  <c r="AJ331" i="1"/>
  <c r="AI331" i="1"/>
  <c r="AP330" i="1"/>
  <c r="AM330" i="1"/>
  <c r="AL330" i="1"/>
  <c r="AK330" i="1"/>
  <c r="AQ330" i="1" s="1"/>
  <c r="AJ330" i="1"/>
  <c r="AI330" i="1"/>
  <c r="AP329" i="1"/>
  <c r="AM329" i="1"/>
  <c r="AL329" i="1"/>
  <c r="AK329" i="1"/>
  <c r="AQ329" i="1" s="1"/>
  <c r="AN329" i="1" s="1"/>
  <c r="AJ329" i="1"/>
  <c r="AI329" i="1"/>
  <c r="AP328" i="1"/>
  <c r="AM328" i="1"/>
  <c r="AL328" i="1"/>
  <c r="AK328" i="1"/>
  <c r="AQ328" i="1" s="1"/>
  <c r="AJ328" i="1"/>
  <c r="AI328" i="1"/>
  <c r="AP327" i="1"/>
  <c r="AM327" i="1"/>
  <c r="AL327" i="1"/>
  <c r="AK327" i="1"/>
  <c r="AQ327" i="1" s="1"/>
  <c r="AJ327" i="1"/>
  <c r="AI327" i="1"/>
  <c r="AP326" i="1"/>
  <c r="AM326" i="1"/>
  <c r="AL326" i="1"/>
  <c r="AK326" i="1"/>
  <c r="AQ326" i="1" s="1"/>
  <c r="AN326" i="1" s="1"/>
  <c r="AJ326" i="1"/>
  <c r="AI326" i="1"/>
  <c r="AP325" i="1"/>
  <c r="AM325" i="1"/>
  <c r="AL325" i="1"/>
  <c r="AK325" i="1"/>
  <c r="AQ325" i="1" s="1"/>
  <c r="AJ325" i="1"/>
  <c r="AI325" i="1"/>
  <c r="AP324" i="1"/>
  <c r="AM324" i="1"/>
  <c r="AL324" i="1"/>
  <c r="AK324" i="1"/>
  <c r="AQ324" i="1" s="1"/>
  <c r="AJ324" i="1"/>
  <c r="AI324" i="1"/>
  <c r="AP323" i="1"/>
  <c r="AM323" i="1"/>
  <c r="AL323" i="1"/>
  <c r="AK323" i="1"/>
  <c r="AQ323" i="1" s="1"/>
  <c r="AJ323" i="1"/>
  <c r="AI323" i="1"/>
  <c r="AP322" i="1"/>
  <c r="AM322" i="1"/>
  <c r="AL322" i="1"/>
  <c r="AK322" i="1"/>
  <c r="AQ322" i="1" s="1"/>
  <c r="AJ322" i="1"/>
  <c r="AI322" i="1"/>
  <c r="AP321" i="1"/>
  <c r="AM321" i="1"/>
  <c r="AL321" i="1"/>
  <c r="AK321" i="1"/>
  <c r="AQ321" i="1" s="1"/>
  <c r="AJ321" i="1"/>
  <c r="AI321" i="1"/>
  <c r="AP320" i="1"/>
  <c r="AM320" i="1"/>
  <c r="AL320" i="1"/>
  <c r="AK320" i="1"/>
  <c r="AQ320" i="1" s="1"/>
  <c r="AN320" i="1" s="1"/>
  <c r="AJ320" i="1"/>
  <c r="AI320" i="1"/>
  <c r="AP319" i="1"/>
  <c r="AM319" i="1"/>
  <c r="AL319" i="1"/>
  <c r="AK319" i="1"/>
  <c r="AQ319" i="1" s="1"/>
  <c r="AJ319" i="1"/>
  <c r="AI319" i="1"/>
  <c r="AP318" i="1"/>
  <c r="AM318" i="1"/>
  <c r="AL318" i="1"/>
  <c r="AK318" i="1"/>
  <c r="AQ318" i="1" s="1"/>
  <c r="AJ318" i="1"/>
  <c r="AI318" i="1"/>
  <c r="AP317" i="1"/>
  <c r="AM317" i="1"/>
  <c r="AL317" i="1"/>
  <c r="AK317" i="1"/>
  <c r="AQ317" i="1" s="1"/>
  <c r="AN317" i="1" s="1"/>
  <c r="AJ317" i="1"/>
  <c r="AI317" i="1"/>
  <c r="AP316" i="1"/>
  <c r="AM316" i="1"/>
  <c r="AL316" i="1"/>
  <c r="AK316" i="1"/>
  <c r="AQ316" i="1" s="1"/>
  <c r="AJ316" i="1"/>
  <c r="AI316" i="1"/>
  <c r="AP315" i="1"/>
  <c r="AM315" i="1"/>
  <c r="AL315" i="1"/>
  <c r="AK315" i="1"/>
  <c r="AQ315" i="1" s="1"/>
  <c r="AJ315" i="1"/>
  <c r="AI315" i="1"/>
  <c r="AP314" i="1"/>
  <c r="AM314" i="1"/>
  <c r="AL314" i="1"/>
  <c r="AK314" i="1"/>
  <c r="AQ314" i="1" s="1"/>
  <c r="AJ314" i="1"/>
  <c r="AI314" i="1"/>
  <c r="AP313" i="1"/>
  <c r="AM313" i="1"/>
  <c r="AL313" i="1"/>
  <c r="AK313" i="1"/>
  <c r="AQ313" i="1" s="1"/>
  <c r="AN313" i="1" s="1"/>
  <c r="AJ313" i="1"/>
  <c r="AI313" i="1"/>
  <c r="AP312" i="1"/>
  <c r="AM312" i="1"/>
  <c r="AL312" i="1"/>
  <c r="AK312" i="1"/>
  <c r="AQ312" i="1" s="1"/>
  <c r="AJ312" i="1"/>
  <c r="AI312" i="1"/>
  <c r="AP311" i="1"/>
  <c r="AM311" i="1"/>
  <c r="AL311" i="1"/>
  <c r="AK311" i="1"/>
  <c r="AQ311" i="1" s="1"/>
  <c r="AJ311" i="1"/>
  <c r="AI311" i="1"/>
  <c r="AP310" i="1"/>
  <c r="AM310" i="1"/>
  <c r="AL310" i="1"/>
  <c r="AK310" i="1"/>
  <c r="AQ310" i="1" s="1"/>
  <c r="AN310" i="1" s="1"/>
  <c r="AJ310" i="1"/>
  <c r="AI310" i="1"/>
  <c r="AP309" i="1"/>
  <c r="AM309" i="1"/>
  <c r="AL309" i="1"/>
  <c r="AK309" i="1"/>
  <c r="AQ309" i="1" s="1"/>
  <c r="AJ309" i="1"/>
  <c r="AI309" i="1"/>
  <c r="AP308" i="1"/>
  <c r="AM308" i="1"/>
  <c r="AL308" i="1"/>
  <c r="AK308" i="1"/>
  <c r="AQ308" i="1" s="1"/>
  <c r="AJ308" i="1"/>
  <c r="AI308" i="1"/>
  <c r="AP307" i="1"/>
  <c r="AM307" i="1"/>
  <c r="AL307" i="1"/>
  <c r="AK307" i="1"/>
  <c r="AQ307" i="1" s="1"/>
  <c r="AN307" i="1" s="1"/>
  <c r="AJ307" i="1"/>
  <c r="AI307" i="1"/>
  <c r="AP306" i="1"/>
  <c r="AM306" i="1"/>
  <c r="AL306" i="1"/>
  <c r="AK306" i="1"/>
  <c r="AQ306" i="1" s="1"/>
  <c r="AJ306" i="1"/>
  <c r="AI306" i="1"/>
  <c r="AP305" i="1"/>
  <c r="AM305" i="1"/>
  <c r="AL305" i="1"/>
  <c r="AK305" i="1"/>
  <c r="AQ305" i="1" s="1"/>
  <c r="AJ305" i="1"/>
  <c r="AI305" i="1"/>
  <c r="AP304" i="1"/>
  <c r="AM304" i="1"/>
  <c r="AL304" i="1"/>
  <c r="AK304" i="1"/>
  <c r="AQ304" i="1" s="1"/>
  <c r="AN304" i="1" s="1"/>
  <c r="AJ304" i="1"/>
  <c r="AI304" i="1"/>
  <c r="AP303" i="1"/>
  <c r="AM303" i="1"/>
  <c r="AL303" i="1"/>
  <c r="AK303" i="1"/>
  <c r="AQ303" i="1" s="1"/>
  <c r="AJ303" i="1"/>
  <c r="AI303" i="1"/>
  <c r="AP302" i="1"/>
  <c r="AM302" i="1"/>
  <c r="AL302" i="1"/>
  <c r="AK302" i="1"/>
  <c r="AQ302" i="1" s="1"/>
  <c r="AJ302" i="1"/>
  <c r="AI302" i="1"/>
  <c r="AP301" i="1"/>
  <c r="AM301" i="1"/>
  <c r="AL301" i="1"/>
  <c r="AK301" i="1"/>
  <c r="AQ301" i="1" s="1"/>
  <c r="AJ301" i="1"/>
  <c r="AI301" i="1"/>
  <c r="AP300" i="1"/>
  <c r="AM300" i="1"/>
  <c r="AL300" i="1"/>
  <c r="AK300" i="1"/>
  <c r="AQ300" i="1" s="1"/>
  <c r="AJ300" i="1"/>
  <c r="AI300" i="1"/>
  <c r="AP299" i="1"/>
  <c r="AM299" i="1"/>
  <c r="AL299" i="1"/>
  <c r="AK299" i="1"/>
  <c r="AQ299" i="1" s="1"/>
  <c r="AJ299" i="1"/>
  <c r="AI299" i="1"/>
  <c r="AP298" i="1"/>
  <c r="AM298" i="1"/>
  <c r="AL298" i="1"/>
  <c r="AK298" i="1"/>
  <c r="AQ298" i="1" s="1"/>
  <c r="AJ298" i="1"/>
  <c r="AI298" i="1"/>
  <c r="AP297" i="1"/>
  <c r="AM297" i="1"/>
  <c r="AL297" i="1"/>
  <c r="AK297" i="1"/>
  <c r="AQ297" i="1" s="1"/>
  <c r="AJ297" i="1"/>
  <c r="AI297" i="1"/>
  <c r="AP296" i="1"/>
  <c r="AM296" i="1"/>
  <c r="AL296" i="1"/>
  <c r="AK296" i="1"/>
  <c r="AQ296" i="1" s="1"/>
  <c r="AJ296" i="1"/>
  <c r="AI296" i="1"/>
  <c r="AP295" i="1"/>
  <c r="AM295" i="1"/>
  <c r="AL295" i="1"/>
  <c r="AK295" i="1"/>
  <c r="AQ295" i="1" s="1"/>
  <c r="AJ295" i="1"/>
  <c r="AI295" i="1"/>
  <c r="AP294" i="1"/>
  <c r="AM294" i="1"/>
  <c r="AL294" i="1"/>
  <c r="AK294" i="1"/>
  <c r="AQ294" i="1" s="1"/>
  <c r="AJ294" i="1"/>
  <c r="AI294" i="1"/>
  <c r="AP293" i="1"/>
  <c r="AM293" i="1"/>
  <c r="AL293" i="1"/>
  <c r="AK293" i="1"/>
  <c r="AQ293" i="1" s="1"/>
  <c r="AJ293" i="1"/>
  <c r="AI293" i="1"/>
  <c r="AP292" i="1"/>
  <c r="AM292" i="1"/>
  <c r="AL292" i="1"/>
  <c r="AK292" i="1"/>
  <c r="AQ292" i="1" s="1"/>
  <c r="AN292" i="1" s="1"/>
  <c r="AJ292" i="1"/>
  <c r="AI292" i="1"/>
  <c r="AP291" i="1"/>
  <c r="AM291" i="1"/>
  <c r="AL291" i="1"/>
  <c r="AK291" i="1"/>
  <c r="AQ291" i="1" s="1"/>
  <c r="AJ291" i="1"/>
  <c r="AI291" i="1"/>
  <c r="AP290" i="1"/>
  <c r="AM290" i="1"/>
  <c r="AL290" i="1"/>
  <c r="AK290" i="1"/>
  <c r="AQ290" i="1" s="1"/>
  <c r="AJ290" i="1"/>
  <c r="AI290" i="1"/>
  <c r="AP289" i="1"/>
  <c r="AM289" i="1"/>
  <c r="AL289" i="1"/>
  <c r="AK289" i="1"/>
  <c r="AQ289" i="1" s="1"/>
  <c r="AN289" i="1" s="1"/>
  <c r="AJ289" i="1"/>
  <c r="AI289" i="1"/>
  <c r="AP288" i="1"/>
  <c r="AM288" i="1"/>
  <c r="AL288" i="1"/>
  <c r="AK288" i="1"/>
  <c r="AQ288" i="1" s="1"/>
  <c r="AJ288" i="1"/>
  <c r="AI288" i="1"/>
  <c r="AP287" i="1"/>
  <c r="AM287" i="1"/>
  <c r="AL287" i="1"/>
  <c r="AK287" i="1"/>
  <c r="AQ287" i="1" s="1"/>
  <c r="AJ287" i="1"/>
  <c r="AI287" i="1"/>
  <c r="AP286" i="1"/>
  <c r="AM286" i="1"/>
  <c r="AL286" i="1"/>
  <c r="AK286" i="1"/>
  <c r="AQ286" i="1" s="1"/>
  <c r="AN286" i="1" s="1"/>
  <c r="AJ286" i="1"/>
  <c r="AI286" i="1"/>
  <c r="AP285" i="1"/>
  <c r="AM285" i="1"/>
  <c r="AL285" i="1"/>
  <c r="AK285" i="1"/>
  <c r="AQ285" i="1" s="1"/>
  <c r="AJ285" i="1"/>
  <c r="AI285" i="1"/>
  <c r="AP284" i="1"/>
  <c r="AM284" i="1"/>
  <c r="AL284" i="1"/>
  <c r="AK284" i="1"/>
  <c r="AQ284" i="1" s="1"/>
  <c r="AJ284" i="1"/>
  <c r="AI284" i="1"/>
  <c r="AP283" i="1"/>
  <c r="AM283" i="1"/>
  <c r="AL283" i="1"/>
  <c r="AK283" i="1"/>
  <c r="AQ283" i="1" s="1"/>
  <c r="AN283" i="1" s="1"/>
  <c r="AJ283" i="1"/>
  <c r="AI283" i="1"/>
  <c r="AP282" i="1"/>
  <c r="AM282" i="1"/>
  <c r="AL282" i="1"/>
  <c r="AK282" i="1"/>
  <c r="AQ282" i="1" s="1"/>
  <c r="AJ282" i="1"/>
  <c r="AI282" i="1"/>
  <c r="AP281" i="1"/>
  <c r="AM281" i="1"/>
  <c r="AL281" i="1"/>
  <c r="AK281" i="1"/>
  <c r="AQ281" i="1" s="1"/>
  <c r="AN281" i="1" s="1"/>
  <c r="AJ281" i="1"/>
  <c r="AI281" i="1"/>
  <c r="AP280" i="1"/>
  <c r="AM280" i="1"/>
  <c r="AL280" i="1"/>
  <c r="AK280" i="1"/>
  <c r="AQ280" i="1" s="1"/>
  <c r="AN280" i="1" s="1"/>
  <c r="AJ280" i="1"/>
  <c r="AI280" i="1"/>
  <c r="AP279" i="1"/>
  <c r="AM279" i="1"/>
  <c r="AL279" i="1"/>
  <c r="AK279" i="1"/>
  <c r="AQ279" i="1" s="1"/>
  <c r="AJ279" i="1"/>
  <c r="AI279" i="1"/>
  <c r="AP278" i="1"/>
  <c r="AM278" i="1"/>
  <c r="AL278" i="1"/>
  <c r="AK278" i="1"/>
  <c r="AQ278" i="1" s="1"/>
  <c r="AJ278" i="1"/>
  <c r="AI278" i="1"/>
  <c r="AP277" i="1"/>
  <c r="AM277" i="1"/>
  <c r="AL277" i="1"/>
  <c r="AK277" i="1"/>
  <c r="AQ277" i="1" s="1"/>
  <c r="AJ277" i="1"/>
  <c r="AI277" i="1"/>
  <c r="AP276" i="1"/>
  <c r="AM276" i="1"/>
  <c r="AL276" i="1"/>
  <c r="AK276" i="1"/>
  <c r="AQ276" i="1" s="1"/>
  <c r="AJ276" i="1"/>
  <c r="AI276" i="1"/>
  <c r="AP275" i="1"/>
  <c r="AM275" i="1"/>
  <c r="AL275" i="1"/>
  <c r="AK275" i="1"/>
  <c r="AQ275" i="1" s="1"/>
  <c r="AJ275" i="1"/>
  <c r="AI275" i="1"/>
  <c r="AP274" i="1"/>
  <c r="AM274" i="1"/>
  <c r="AL274" i="1"/>
  <c r="AK274" i="1"/>
  <c r="AQ274" i="1" s="1"/>
  <c r="AJ274" i="1"/>
  <c r="AI274" i="1"/>
  <c r="AP273" i="1"/>
  <c r="AM273" i="1"/>
  <c r="AL273" i="1"/>
  <c r="AK273" i="1"/>
  <c r="AQ273" i="1" s="1"/>
  <c r="AJ273" i="1"/>
  <c r="AI273" i="1"/>
  <c r="AP272" i="1"/>
  <c r="AM272" i="1"/>
  <c r="AL272" i="1"/>
  <c r="AK272" i="1"/>
  <c r="AQ272" i="1" s="1"/>
  <c r="AN272" i="1" s="1"/>
  <c r="AJ272" i="1"/>
  <c r="AI272" i="1"/>
  <c r="AP271" i="1"/>
  <c r="AM271" i="1"/>
  <c r="AL271" i="1"/>
  <c r="AK271" i="1"/>
  <c r="AQ271" i="1" s="1"/>
  <c r="AJ271" i="1"/>
  <c r="AI271" i="1"/>
  <c r="AP270" i="1"/>
  <c r="AM270" i="1"/>
  <c r="AL270" i="1"/>
  <c r="AK270" i="1"/>
  <c r="AQ270" i="1" s="1"/>
  <c r="AJ270" i="1"/>
  <c r="AI270" i="1"/>
  <c r="AP269" i="1"/>
  <c r="AM269" i="1"/>
  <c r="AL269" i="1"/>
  <c r="AK269" i="1"/>
  <c r="AQ269" i="1" s="1"/>
  <c r="AN269" i="1" s="1"/>
  <c r="AJ269" i="1"/>
  <c r="AI269" i="1"/>
  <c r="AP268" i="1"/>
  <c r="AM268" i="1"/>
  <c r="AL268" i="1"/>
  <c r="AK268" i="1"/>
  <c r="AQ268" i="1" s="1"/>
  <c r="AJ268" i="1"/>
  <c r="AI268" i="1"/>
  <c r="AP267" i="1"/>
  <c r="AM267" i="1"/>
  <c r="AL267" i="1"/>
  <c r="AK267" i="1"/>
  <c r="AQ267" i="1" s="1"/>
  <c r="AJ267" i="1"/>
  <c r="AI267" i="1"/>
  <c r="AP266" i="1"/>
  <c r="AM266" i="1"/>
  <c r="AL266" i="1"/>
  <c r="AK266" i="1"/>
  <c r="AQ266" i="1" s="1"/>
  <c r="AN266" i="1" s="1"/>
  <c r="AJ266" i="1"/>
  <c r="AI266" i="1"/>
  <c r="AP265" i="1"/>
  <c r="AM265" i="1"/>
  <c r="AL265" i="1"/>
  <c r="AK265" i="1"/>
  <c r="AQ265" i="1" s="1"/>
  <c r="AJ265" i="1"/>
  <c r="AI265" i="1"/>
  <c r="AP264" i="1"/>
  <c r="AM264" i="1"/>
  <c r="AL264" i="1"/>
  <c r="AK264" i="1"/>
  <c r="AQ264" i="1" s="1"/>
  <c r="AJ264" i="1"/>
  <c r="AI264" i="1"/>
  <c r="AP263" i="1"/>
  <c r="AM263" i="1"/>
  <c r="AL263" i="1"/>
  <c r="AK263" i="1"/>
  <c r="AQ263" i="1" s="1"/>
  <c r="AN263" i="1" s="1"/>
  <c r="AJ263" i="1"/>
  <c r="AI263" i="1"/>
  <c r="AP262" i="1"/>
  <c r="AM262" i="1"/>
  <c r="AL262" i="1"/>
  <c r="AK262" i="1"/>
  <c r="AQ262" i="1" s="1"/>
  <c r="AJ262" i="1"/>
  <c r="AI262" i="1"/>
  <c r="AP261" i="1"/>
  <c r="AM261" i="1"/>
  <c r="AL261" i="1"/>
  <c r="AK261" i="1"/>
  <c r="AQ261" i="1" s="1"/>
  <c r="AJ261" i="1"/>
  <c r="AI261" i="1"/>
  <c r="AP260" i="1"/>
  <c r="AM260" i="1"/>
  <c r="AL260" i="1"/>
  <c r="AK260" i="1"/>
  <c r="AQ260" i="1" s="1"/>
  <c r="AJ260" i="1"/>
  <c r="AI260" i="1"/>
  <c r="AP259" i="1"/>
  <c r="AM259" i="1"/>
  <c r="AL259" i="1"/>
  <c r="AK259" i="1"/>
  <c r="AQ259" i="1" s="1"/>
  <c r="AJ259" i="1"/>
  <c r="AI259" i="1"/>
  <c r="AP258" i="1"/>
  <c r="AM258" i="1"/>
  <c r="AL258" i="1"/>
  <c r="AK258" i="1"/>
  <c r="AQ258" i="1" s="1"/>
  <c r="AJ258" i="1"/>
  <c r="AI258" i="1"/>
  <c r="AP257" i="1"/>
  <c r="AM257" i="1"/>
  <c r="AL257" i="1"/>
  <c r="AK257" i="1"/>
  <c r="AQ257" i="1" s="1"/>
  <c r="AN257" i="1" s="1"/>
  <c r="AJ257" i="1"/>
  <c r="AI257" i="1"/>
  <c r="AP256" i="1"/>
  <c r="AM256" i="1"/>
  <c r="AL256" i="1"/>
  <c r="AK256" i="1"/>
  <c r="AQ256" i="1" s="1"/>
  <c r="AJ256" i="1"/>
  <c r="AI256" i="1"/>
  <c r="AP255" i="1"/>
  <c r="AM255" i="1"/>
  <c r="AL255" i="1"/>
  <c r="AK255" i="1"/>
  <c r="AQ255" i="1" s="1"/>
  <c r="AJ255" i="1"/>
  <c r="AI255" i="1"/>
  <c r="AP254" i="1"/>
  <c r="AM254" i="1"/>
  <c r="AL254" i="1"/>
  <c r="AK254" i="1"/>
  <c r="AQ254" i="1" s="1"/>
  <c r="AJ254" i="1"/>
  <c r="AI254" i="1"/>
  <c r="AP253" i="1"/>
  <c r="AM253" i="1"/>
  <c r="AL253" i="1"/>
  <c r="AK253" i="1"/>
  <c r="AQ253" i="1" s="1"/>
  <c r="AJ253" i="1"/>
  <c r="AI253" i="1"/>
  <c r="AP252" i="1"/>
  <c r="AM252" i="1"/>
  <c r="AL252" i="1"/>
  <c r="AK252" i="1"/>
  <c r="AQ252" i="1" s="1"/>
  <c r="AJ252" i="1"/>
  <c r="AI252" i="1"/>
  <c r="AP251" i="1"/>
  <c r="AM251" i="1"/>
  <c r="AL251" i="1"/>
  <c r="AK251" i="1"/>
  <c r="AQ251" i="1" s="1"/>
  <c r="AJ251" i="1"/>
  <c r="AI251" i="1"/>
  <c r="AP250" i="1"/>
  <c r="AM250" i="1"/>
  <c r="AL250" i="1"/>
  <c r="AK250" i="1"/>
  <c r="AQ250" i="1" s="1"/>
  <c r="AJ250" i="1"/>
  <c r="AI250" i="1"/>
  <c r="AP249" i="1"/>
  <c r="AM249" i="1"/>
  <c r="AL249" i="1"/>
  <c r="AK249" i="1"/>
  <c r="AQ249" i="1" s="1"/>
  <c r="AJ249" i="1"/>
  <c r="AI249" i="1"/>
  <c r="AP248" i="1"/>
  <c r="AM248" i="1"/>
  <c r="AL248" i="1"/>
  <c r="AK248" i="1"/>
  <c r="AQ248" i="1" s="1"/>
  <c r="AJ248" i="1"/>
  <c r="AI248" i="1"/>
  <c r="AP247" i="1"/>
  <c r="AM247" i="1"/>
  <c r="AL247" i="1"/>
  <c r="AK247" i="1"/>
  <c r="AQ247" i="1" s="1"/>
  <c r="AJ247" i="1"/>
  <c r="AI247" i="1"/>
  <c r="AP246" i="1"/>
  <c r="AM246" i="1"/>
  <c r="AL246" i="1"/>
  <c r="AK246" i="1"/>
  <c r="AQ246" i="1" s="1"/>
  <c r="AJ246" i="1"/>
  <c r="AI246" i="1"/>
  <c r="AP245" i="1"/>
  <c r="AM245" i="1"/>
  <c r="AL245" i="1"/>
  <c r="AK245" i="1"/>
  <c r="AQ245" i="1" s="1"/>
  <c r="AJ245" i="1"/>
  <c r="AI245" i="1"/>
  <c r="AP244" i="1"/>
  <c r="AM244" i="1"/>
  <c r="AL244" i="1"/>
  <c r="AK244" i="1"/>
  <c r="AQ244" i="1" s="1"/>
  <c r="AJ244" i="1"/>
  <c r="AI244" i="1"/>
  <c r="AP243" i="1"/>
  <c r="AM243" i="1"/>
  <c r="AL243" i="1"/>
  <c r="AK243" i="1"/>
  <c r="AQ243" i="1" s="1"/>
  <c r="AJ243" i="1"/>
  <c r="AI243" i="1"/>
  <c r="AP242" i="1"/>
  <c r="AM242" i="1"/>
  <c r="AL242" i="1"/>
  <c r="AK242" i="1"/>
  <c r="AQ242" i="1" s="1"/>
  <c r="AJ242" i="1"/>
  <c r="AI242" i="1"/>
  <c r="AP241" i="1"/>
  <c r="AM241" i="1"/>
  <c r="AL241" i="1"/>
  <c r="AK241" i="1"/>
  <c r="AQ241" i="1" s="1"/>
  <c r="AJ241" i="1"/>
  <c r="AI241" i="1"/>
  <c r="AP240" i="1"/>
  <c r="AM240" i="1"/>
  <c r="AL240" i="1"/>
  <c r="AK240" i="1"/>
  <c r="AQ240" i="1" s="1"/>
  <c r="AJ240" i="1"/>
  <c r="AI240" i="1"/>
  <c r="AP239" i="1"/>
  <c r="AM239" i="1"/>
  <c r="AL239" i="1"/>
  <c r="AK239" i="1"/>
  <c r="AQ239" i="1" s="1"/>
  <c r="AJ239" i="1"/>
  <c r="AI239" i="1"/>
  <c r="AP238" i="1"/>
  <c r="AM238" i="1"/>
  <c r="AL238" i="1"/>
  <c r="AK238" i="1"/>
  <c r="AQ238" i="1" s="1"/>
  <c r="AJ238" i="1"/>
  <c r="AI238" i="1"/>
  <c r="AP237" i="1"/>
  <c r="AM237" i="1"/>
  <c r="AL237" i="1"/>
  <c r="AK237" i="1"/>
  <c r="AQ237" i="1" s="1"/>
  <c r="AN237" i="1" s="1"/>
  <c r="AJ237" i="1"/>
  <c r="AI237" i="1"/>
  <c r="AP236" i="1"/>
  <c r="AM236" i="1"/>
  <c r="AL236" i="1"/>
  <c r="AK236" i="1"/>
  <c r="AQ236" i="1" s="1"/>
  <c r="AJ236" i="1"/>
  <c r="AI236" i="1"/>
  <c r="AP235" i="1"/>
  <c r="AM235" i="1"/>
  <c r="AL235" i="1"/>
  <c r="AK235" i="1"/>
  <c r="AQ235" i="1" s="1"/>
  <c r="AJ235" i="1"/>
  <c r="AI235" i="1"/>
  <c r="AP234" i="1"/>
  <c r="AM234" i="1"/>
  <c r="AL234" i="1"/>
  <c r="AK234" i="1"/>
  <c r="AQ234" i="1" s="1"/>
  <c r="AN234" i="1" s="1"/>
  <c r="AJ234" i="1"/>
  <c r="AI234" i="1"/>
  <c r="AP233" i="1"/>
  <c r="AM233" i="1"/>
  <c r="AL233" i="1"/>
  <c r="AK233" i="1"/>
  <c r="AQ233" i="1" s="1"/>
  <c r="AJ233" i="1"/>
  <c r="AI233" i="1"/>
  <c r="AP232" i="1"/>
  <c r="AM232" i="1"/>
  <c r="AL232" i="1"/>
  <c r="AK232" i="1"/>
  <c r="AQ232" i="1" s="1"/>
  <c r="AJ232" i="1"/>
  <c r="AI232" i="1"/>
  <c r="AP231" i="1"/>
  <c r="AM231" i="1"/>
  <c r="AL231" i="1"/>
  <c r="AK231" i="1"/>
  <c r="AQ231" i="1" s="1"/>
  <c r="AJ231" i="1"/>
  <c r="AI231" i="1"/>
  <c r="AP230" i="1"/>
  <c r="AM230" i="1"/>
  <c r="AL230" i="1"/>
  <c r="AK230" i="1"/>
  <c r="AQ230" i="1" s="1"/>
  <c r="AJ230" i="1"/>
  <c r="AI230" i="1"/>
  <c r="AP229" i="1"/>
  <c r="AM229" i="1"/>
  <c r="AL229" i="1"/>
  <c r="AK229" i="1"/>
  <c r="AQ229" i="1" s="1"/>
  <c r="AJ229" i="1"/>
  <c r="AI229" i="1"/>
  <c r="AP228" i="1"/>
  <c r="AM228" i="1"/>
  <c r="AL228" i="1"/>
  <c r="AK228" i="1"/>
  <c r="AQ228" i="1" s="1"/>
  <c r="AN228" i="1" s="1"/>
  <c r="AJ228" i="1"/>
  <c r="AI228" i="1"/>
  <c r="AP227" i="1"/>
  <c r="AM227" i="1"/>
  <c r="AL227" i="1"/>
  <c r="AK227" i="1"/>
  <c r="AQ227" i="1" s="1"/>
  <c r="AJ227" i="1"/>
  <c r="AI227" i="1"/>
  <c r="AP226" i="1"/>
  <c r="AM226" i="1"/>
  <c r="AL226" i="1"/>
  <c r="AK226" i="1"/>
  <c r="AQ226" i="1" s="1"/>
  <c r="AJ226" i="1"/>
  <c r="AI226" i="1"/>
  <c r="AP225" i="1"/>
  <c r="AM225" i="1"/>
  <c r="AL225" i="1"/>
  <c r="AK225" i="1"/>
  <c r="AQ225" i="1" s="1"/>
  <c r="AJ225" i="1"/>
  <c r="AI225" i="1"/>
  <c r="AP224" i="1"/>
  <c r="AM224" i="1"/>
  <c r="AL224" i="1"/>
  <c r="AK224" i="1"/>
  <c r="AQ224" i="1" s="1"/>
  <c r="AJ224" i="1"/>
  <c r="AI224" i="1"/>
  <c r="AP223" i="1"/>
  <c r="AM223" i="1"/>
  <c r="AL223" i="1"/>
  <c r="AK223" i="1"/>
  <c r="AQ223" i="1" s="1"/>
  <c r="AJ223" i="1"/>
  <c r="AI223" i="1"/>
  <c r="AP222" i="1"/>
  <c r="AM222" i="1"/>
  <c r="AL222" i="1"/>
  <c r="AK222" i="1"/>
  <c r="AQ222" i="1" s="1"/>
  <c r="AJ222" i="1"/>
  <c r="AI222" i="1"/>
  <c r="AP221" i="1"/>
  <c r="AM221" i="1"/>
  <c r="AL221" i="1"/>
  <c r="AK221" i="1"/>
  <c r="AQ221" i="1" s="1"/>
  <c r="AJ221" i="1"/>
  <c r="AI221" i="1"/>
  <c r="AP220" i="1"/>
  <c r="AM220" i="1"/>
  <c r="AL220" i="1"/>
  <c r="AK220" i="1"/>
  <c r="AQ220" i="1" s="1"/>
  <c r="AJ220" i="1"/>
  <c r="AI220" i="1"/>
  <c r="AP219" i="1"/>
  <c r="AM219" i="1"/>
  <c r="AL219" i="1"/>
  <c r="AK219" i="1"/>
  <c r="AQ219" i="1" s="1"/>
  <c r="AJ219" i="1"/>
  <c r="AI219" i="1"/>
  <c r="AP218" i="1"/>
  <c r="AM218" i="1"/>
  <c r="AL218" i="1"/>
  <c r="AK218" i="1"/>
  <c r="AQ218" i="1" s="1"/>
  <c r="AJ218" i="1"/>
  <c r="AI218" i="1"/>
  <c r="AP217" i="1"/>
  <c r="AM217" i="1"/>
  <c r="AL217" i="1"/>
  <c r="AK217" i="1"/>
  <c r="AQ217" i="1" s="1"/>
  <c r="AJ217" i="1"/>
  <c r="AI217" i="1"/>
  <c r="AP216" i="1"/>
  <c r="AM216" i="1"/>
  <c r="AL216" i="1"/>
  <c r="AK216" i="1"/>
  <c r="AQ216" i="1" s="1"/>
  <c r="AN216" i="1" s="1"/>
  <c r="AJ216" i="1"/>
  <c r="AI216" i="1"/>
  <c r="AP215" i="1"/>
  <c r="AM215" i="1"/>
  <c r="AL215" i="1"/>
  <c r="AK215" i="1"/>
  <c r="AQ215" i="1" s="1"/>
  <c r="AJ215" i="1"/>
  <c r="AI215" i="1"/>
  <c r="AP214" i="1"/>
  <c r="AM214" i="1"/>
  <c r="AL214" i="1"/>
  <c r="AK214" i="1"/>
  <c r="AQ214" i="1" s="1"/>
  <c r="AJ214" i="1"/>
  <c r="AI214" i="1"/>
  <c r="AP213" i="1"/>
  <c r="AM213" i="1"/>
  <c r="AL213" i="1"/>
  <c r="AK213" i="1"/>
  <c r="AQ213" i="1" s="1"/>
  <c r="AJ213" i="1"/>
  <c r="AI213" i="1"/>
  <c r="AP212" i="1"/>
  <c r="AM212" i="1"/>
  <c r="AL212" i="1"/>
  <c r="AK212" i="1"/>
  <c r="AQ212" i="1" s="1"/>
  <c r="AJ212" i="1"/>
  <c r="AI212" i="1"/>
  <c r="AP211" i="1"/>
  <c r="AM211" i="1"/>
  <c r="AL211" i="1"/>
  <c r="AK211" i="1"/>
  <c r="AQ211" i="1" s="1"/>
  <c r="AJ211" i="1"/>
  <c r="AI211" i="1"/>
  <c r="AP210" i="1"/>
  <c r="AM210" i="1"/>
  <c r="AL210" i="1"/>
  <c r="AK210" i="1"/>
  <c r="AQ210" i="1" s="1"/>
  <c r="AJ210" i="1"/>
  <c r="AI210" i="1"/>
  <c r="AP209" i="1"/>
  <c r="AM209" i="1"/>
  <c r="AL209" i="1"/>
  <c r="AK209" i="1"/>
  <c r="AQ209" i="1" s="1"/>
  <c r="AJ209" i="1"/>
  <c r="AI209" i="1"/>
  <c r="AP208" i="1"/>
  <c r="AM208" i="1"/>
  <c r="AL208" i="1"/>
  <c r="AK208" i="1"/>
  <c r="AQ208" i="1" s="1"/>
  <c r="AJ208" i="1"/>
  <c r="AI208" i="1"/>
  <c r="AP207" i="1"/>
  <c r="AM207" i="1"/>
  <c r="AL207" i="1"/>
  <c r="AK207" i="1"/>
  <c r="AQ207" i="1" s="1"/>
  <c r="AJ207" i="1"/>
  <c r="AI207" i="1"/>
  <c r="AP206" i="1"/>
  <c r="AM206" i="1"/>
  <c r="AL206" i="1"/>
  <c r="AK206" i="1"/>
  <c r="AQ206" i="1" s="1"/>
  <c r="AJ206" i="1"/>
  <c r="AI206" i="1"/>
  <c r="AP205" i="1"/>
  <c r="AM205" i="1"/>
  <c r="AL205" i="1"/>
  <c r="AK205" i="1"/>
  <c r="AQ205" i="1" s="1"/>
  <c r="AJ205" i="1"/>
  <c r="AI205" i="1"/>
  <c r="AP204" i="1"/>
  <c r="AM204" i="1"/>
  <c r="AL204" i="1"/>
  <c r="AK204" i="1"/>
  <c r="AQ204" i="1" s="1"/>
  <c r="AJ204" i="1"/>
  <c r="AI204" i="1"/>
  <c r="AP203" i="1"/>
  <c r="AM203" i="1"/>
  <c r="AL203" i="1"/>
  <c r="AK203" i="1"/>
  <c r="AQ203" i="1" s="1"/>
  <c r="AJ203" i="1"/>
  <c r="AI203" i="1"/>
  <c r="AP202" i="1"/>
  <c r="AM202" i="1"/>
  <c r="AL202" i="1"/>
  <c r="AK202" i="1"/>
  <c r="AQ202" i="1" s="1"/>
  <c r="AN202" i="1" s="1"/>
  <c r="AJ202" i="1"/>
  <c r="AI202" i="1"/>
  <c r="AP201" i="1"/>
  <c r="AM201" i="1"/>
  <c r="AL201" i="1"/>
  <c r="AK201" i="1"/>
  <c r="AQ201" i="1" s="1"/>
  <c r="AJ201" i="1"/>
  <c r="AI201" i="1"/>
  <c r="AP200" i="1"/>
  <c r="AM200" i="1"/>
  <c r="AL200" i="1"/>
  <c r="AK200" i="1"/>
  <c r="AQ200" i="1" s="1"/>
  <c r="AJ200" i="1"/>
  <c r="AI200" i="1"/>
  <c r="AP199" i="1"/>
  <c r="AM199" i="1"/>
  <c r="AL199" i="1"/>
  <c r="AK199" i="1"/>
  <c r="AQ199" i="1" s="1"/>
  <c r="AJ199" i="1"/>
  <c r="AI199" i="1"/>
  <c r="AP198" i="1"/>
  <c r="AM198" i="1"/>
  <c r="AL198" i="1"/>
  <c r="AK198" i="1"/>
  <c r="AQ198" i="1" s="1"/>
  <c r="AJ198" i="1"/>
  <c r="AI198" i="1"/>
  <c r="AP197" i="1"/>
  <c r="AM197" i="1"/>
  <c r="AL197" i="1"/>
  <c r="AK197" i="1"/>
  <c r="AQ197" i="1" s="1"/>
  <c r="AJ197" i="1"/>
  <c r="AI197" i="1"/>
  <c r="AP196" i="1"/>
  <c r="AM196" i="1"/>
  <c r="AL196" i="1"/>
  <c r="AK196" i="1"/>
  <c r="AQ196" i="1" s="1"/>
  <c r="AJ196" i="1"/>
  <c r="AI196" i="1"/>
  <c r="AP195" i="1"/>
  <c r="AM195" i="1"/>
  <c r="AL195" i="1"/>
  <c r="AK195" i="1"/>
  <c r="AQ195" i="1" s="1"/>
  <c r="AJ195" i="1"/>
  <c r="AI195" i="1"/>
  <c r="AP194" i="1"/>
  <c r="AM194" i="1"/>
  <c r="AL194" i="1"/>
  <c r="AK194" i="1"/>
  <c r="AQ194" i="1" s="1"/>
  <c r="AN194" i="1" s="1"/>
  <c r="AJ194" i="1"/>
  <c r="AI194" i="1"/>
  <c r="AP193" i="1"/>
  <c r="AM193" i="1"/>
  <c r="AL193" i="1"/>
  <c r="AK193" i="1"/>
  <c r="AQ193" i="1" s="1"/>
  <c r="AJ193" i="1"/>
  <c r="AI193" i="1"/>
  <c r="AP192" i="1"/>
  <c r="AM192" i="1"/>
  <c r="AL192" i="1"/>
  <c r="AK192" i="1"/>
  <c r="AQ192" i="1" s="1"/>
  <c r="AJ192" i="1"/>
  <c r="AI192" i="1"/>
  <c r="AP191" i="1"/>
  <c r="AM191" i="1"/>
  <c r="AL191" i="1"/>
  <c r="AK191" i="1"/>
  <c r="AQ191" i="1" s="1"/>
  <c r="AJ191" i="1"/>
  <c r="AI191" i="1"/>
  <c r="AP190" i="1"/>
  <c r="AM190" i="1"/>
  <c r="AL190" i="1"/>
  <c r="AK190" i="1"/>
  <c r="AQ190" i="1" s="1"/>
  <c r="AJ190" i="1"/>
  <c r="AI190" i="1"/>
  <c r="AP189" i="1"/>
  <c r="AM189" i="1"/>
  <c r="AL189" i="1"/>
  <c r="AK189" i="1"/>
  <c r="AQ189" i="1" s="1"/>
  <c r="AJ189" i="1"/>
  <c r="AI189" i="1"/>
  <c r="AP188" i="1"/>
  <c r="AM188" i="1"/>
  <c r="AL188" i="1"/>
  <c r="AK188" i="1"/>
  <c r="AQ188" i="1" s="1"/>
  <c r="AJ188" i="1"/>
  <c r="AI188" i="1"/>
  <c r="AP187" i="1"/>
  <c r="AM187" i="1"/>
  <c r="AL187" i="1"/>
  <c r="AK187" i="1"/>
  <c r="AQ187" i="1" s="1"/>
  <c r="AJ187" i="1"/>
  <c r="AI187" i="1"/>
  <c r="AP186" i="1"/>
  <c r="AM186" i="1"/>
  <c r="AL186" i="1"/>
  <c r="AK186" i="1"/>
  <c r="AQ186" i="1" s="1"/>
  <c r="AJ186" i="1"/>
  <c r="AI186" i="1"/>
  <c r="AP185" i="1"/>
  <c r="AM185" i="1"/>
  <c r="AL185" i="1"/>
  <c r="AK185" i="1"/>
  <c r="AQ185" i="1" s="1"/>
  <c r="AJ185" i="1"/>
  <c r="AI185" i="1"/>
  <c r="AP184" i="1"/>
  <c r="AM184" i="1"/>
  <c r="AL184" i="1"/>
  <c r="AK184" i="1"/>
  <c r="AQ184" i="1" s="1"/>
  <c r="AJ184" i="1"/>
  <c r="AI184" i="1"/>
  <c r="AP183" i="1"/>
  <c r="AM183" i="1"/>
  <c r="AL183" i="1"/>
  <c r="AK183" i="1"/>
  <c r="AQ183" i="1" s="1"/>
  <c r="AN183" i="1" s="1"/>
  <c r="AJ183" i="1"/>
  <c r="AI183" i="1"/>
  <c r="AP182" i="1"/>
  <c r="AM182" i="1"/>
  <c r="AL182" i="1"/>
  <c r="AK182" i="1"/>
  <c r="AQ182" i="1" s="1"/>
  <c r="AJ182" i="1"/>
  <c r="AI182" i="1"/>
  <c r="AP181" i="1"/>
  <c r="AM181" i="1"/>
  <c r="AL181" i="1"/>
  <c r="AK181" i="1"/>
  <c r="AQ181" i="1" s="1"/>
  <c r="AJ181" i="1"/>
  <c r="AI181" i="1"/>
  <c r="AP180" i="1"/>
  <c r="AM180" i="1"/>
  <c r="AL180" i="1"/>
  <c r="AK180" i="1"/>
  <c r="AQ180" i="1" s="1"/>
  <c r="AN180" i="1" s="1"/>
  <c r="AJ180" i="1"/>
  <c r="AI180" i="1"/>
  <c r="AP179" i="1"/>
  <c r="AM179" i="1"/>
  <c r="AL179" i="1"/>
  <c r="AK179" i="1"/>
  <c r="AQ179" i="1" s="1"/>
  <c r="AN179" i="1" s="1"/>
  <c r="AJ179" i="1"/>
  <c r="AI179" i="1"/>
  <c r="AP178" i="1"/>
  <c r="AM178" i="1"/>
  <c r="AL178" i="1"/>
  <c r="AK178" i="1"/>
  <c r="AQ178" i="1" s="1"/>
  <c r="AJ178" i="1"/>
  <c r="AI178" i="1"/>
  <c r="AP177" i="1"/>
  <c r="AM177" i="1"/>
  <c r="AL177" i="1"/>
  <c r="AK177" i="1"/>
  <c r="AQ177" i="1" s="1"/>
  <c r="AJ177" i="1"/>
  <c r="AI177" i="1"/>
  <c r="AP176" i="1"/>
  <c r="AM176" i="1"/>
  <c r="AL176" i="1"/>
  <c r="AK176" i="1"/>
  <c r="AQ176" i="1" s="1"/>
  <c r="AJ176" i="1"/>
  <c r="AI176" i="1"/>
  <c r="AP175" i="1"/>
  <c r="AM175" i="1"/>
  <c r="AL175" i="1"/>
  <c r="AK175" i="1"/>
  <c r="AQ175" i="1" s="1"/>
  <c r="AJ175" i="1"/>
  <c r="AI175" i="1"/>
  <c r="AP174" i="1"/>
  <c r="AM174" i="1"/>
  <c r="AL174" i="1"/>
  <c r="AK174" i="1"/>
  <c r="AQ174" i="1" s="1"/>
  <c r="AN174" i="1" s="1"/>
  <c r="AJ174" i="1"/>
  <c r="AI174" i="1"/>
  <c r="AP173" i="1"/>
  <c r="AM173" i="1"/>
  <c r="AL173" i="1"/>
  <c r="AK173" i="1"/>
  <c r="AQ173" i="1" s="1"/>
  <c r="AJ173" i="1"/>
  <c r="AI173" i="1"/>
  <c r="AP172" i="1"/>
  <c r="AM172" i="1"/>
  <c r="AL172" i="1"/>
  <c r="AK172" i="1"/>
  <c r="AQ172" i="1" s="1"/>
  <c r="AJ172" i="1"/>
  <c r="AI172" i="1"/>
  <c r="AP171" i="1"/>
  <c r="AM171" i="1"/>
  <c r="AL171" i="1"/>
  <c r="AK171" i="1"/>
  <c r="AQ171" i="1" s="1"/>
  <c r="AJ171" i="1"/>
  <c r="AI171" i="1"/>
  <c r="AP170" i="1"/>
  <c r="AM170" i="1"/>
  <c r="AL170" i="1"/>
  <c r="AK170" i="1"/>
  <c r="AQ170" i="1" s="1"/>
  <c r="AN170" i="1" s="1"/>
  <c r="AJ170" i="1"/>
  <c r="AI170" i="1"/>
  <c r="AP169" i="1"/>
  <c r="AM169" i="1"/>
  <c r="AL169" i="1"/>
  <c r="AK169" i="1"/>
  <c r="AQ169" i="1" s="1"/>
  <c r="AJ169" i="1"/>
  <c r="AI169" i="1"/>
  <c r="AP168" i="1"/>
  <c r="AM168" i="1"/>
  <c r="AL168" i="1"/>
  <c r="AK168" i="1"/>
  <c r="AQ168" i="1" s="1"/>
  <c r="AN168" i="1" s="1"/>
  <c r="AJ168" i="1"/>
  <c r="AI168" i="1"/>
  <c r="AP167" i="1"/>
  <c r="AM167" i="1"/>
  <c r="AL167" i="1"/>
  <c r="AK167" i="1"/>
  <c r="AQ167" i="1" s="1"/>
  <c r="AN167" i="1" s="1"/>
  <c r="AJ167" i="1"/>
  <c r="AI167" i="1"/>
  <c r="AP166" i="1"/>
  <c r="AM166" i="1"/>
  <c r="AL166" i="1"/>
  <c r="AK166" i="1"/>
  <c r="AQ166" i="1" s="1"/>
  <c r="AJ166" i="1"/>
  <c r="AI166" i="1"/>
  <c r="AP165" i="1"/>
  <c r="AM165" i="1"/>
  <c r="AL165" i="1"/>
  <c r="AK165" i="1"/>
  <c r="AQ165" i="1" s="1"/>
  <c r="AN165" i="1" s="1"/>
  <c r="AJ165" i="1"/>
  <c r="AI165" i="1"/>
  <c r="AP164" i="1"/>
  <c r="AM164" i="1"/>
  <c r="AL164" i="1"/>
  <c r="AK164" i="1"/>
  <c r="AQ164" i="1" s="1"/>
  <c r="AN164" i="1" s="1"/>
  <c r="AJ164" i="1"/>
  <c r="AI164" i="1"/>
  <c r="AP163" i="1"/>
  <c r="AM163" i="1"/>
  <c r="AL163" i="1"/>
  <c r="AK163" i="1"/>
  <c r="AQ163" i="1" s="1"/>
  <c r="AJ163" i="1"/>
  <c r="AI163" i="1"/>
  <c r="AP162" i="1"/>
  <c r="AM162" i="1"/>
  <c r="AL162" i="1"/>
  <c r="AK162" i="1"/>
  <c r="AQ162" i="1" s="1"/>
  <c r="AN162" i="1" s="1"/>
  <c r="AJ162" i="1"/>
  <c r="AI162" i="1"/>
  <c r="AP161" i="1"/>
  <c r="AM161" i="1"/>
  <c r="AL161" i="1"/>
  <c r="AK161" i="1"/>
  <c r="AQ161" i="1" s="1"/>
  <c r="AJ161" i="1"/>
  <c r="AI161" i="1"/>
  <c r="AP160" i="1"/>
  <c r="AM160" i="1"/>
  <c r="AL160" i="1"/>
  <c r="AK160" i="1"/>
  <c r="AQ160" i="1" s="1"/>
  <c r="AN160" i="1" s="1"/>
  <c r="AJ160" i="1"/>
  <c r="AI160" i="1"/>
  <c r="AP159" i="1"/>
  <c r="AM159" i="1"/>
  <c r="AL159" i="1"/>
  <c r="AK159" i="1"/>
  <c r="AQ159" i="1" s="1"/>
  <c r="AN159" i="1" s="1"/>
  <c r="AJ159" i="1"/>
  <c r="AI159" i="1"/>
  <c r="AP158" i="1"/>
  <c r="AM158" i="1"/>
  <c r="AL158" i="1"/>
  <c r="AK158" i="1"/>
  <c r="AQ158" i="1" s="1"/>
  <c r="AJ158" i="1"/>
  <c r="AI158" i="1"/>
  <c r="AP157" i="1"/>
  <c r="AM157" i="1"/>
  <c r="AL157" i="1"/>
  <c r="AK157" i="1"/>
  <c r="AQ157" i="1" s="1"/>
  <c r="AN157" i="1" s="1"/>
  <c r="AJ157" i="1"/>
  <c r="AI157" i="1"/>
  <c r="AP156" i="1"/>
  <c r="AM156" i="1"/>
  <c r="AL156" i="1"/>
  <c r="AK156" i="1"/>
  <c r="AQ156" i="1" s="1"/>
  <c r="AJ156" i="1"/>
  <c r="AI156" i="1"/>
  <c r="AP155" i="1"/>
  <c r="AM155" i="1"/>
  <c r="AL155" i="1"/>
  <c r="AK155" i="1"/>
  <c r="AQ155" i="1" s="1"/>
  <c r="AJ155" i="1"/>
  <c r="AI155" i="1"/>
  <c r="AP154" i="1"/>
  <c r="AM154" i="1"/>
  <c r="AL154" i="1"/>
  <c r="AK154" i="1"/>
  <c r="AQ154" i="1" s="1"/>
  <c r="AN154" i="1" s="1"/>
  <c r="AJ154" i="1"/>
  <c r="AI154" i="1"/>
  <c r="AP153" i="1"/>
  <c r="AM153" i="1"/>
  <c r="AL153" i="1"/>
  <c r="AK153" i="1"/>
  <c r="AQ153" i="1" s="1"/>
  <c r="AN153" i="1" s="1"/>
  <c r="AJ153" i="1"/>
  <c r="AI153" i="1"/>
  <c r="AP152" i="1"/>
  <c r="AM152" i="1"/>
  <c r="AL152" i="1"/>
  <c r="AK152" i="1"/>
  <c r="AQ152" i="1" s="1"/>
  <c r="AJ152" i="1"/>
  <c r="AI152" i="1"/>
  <c r="AP151" i="1"/>
  <c r="AM151" i="1"/>
  <c r="AL151" i="1"/>
  <c r="AK151" i="1"/>
  <c r="AQ151" i="1" s="1"/>
  <c r="AN151" i="1" s="1"/>
  <c r="AJ151" i="1"/>
  <c r="AI151" i="1"/>
  <c r="AP150" i="1"/>
  <c r="AM150" i="1"/>
  <c r="AL150" i="1"/>
  <c r="AK150" i="1"/>
  <c r="AQ150" i="1" s="1"/>
  <c r="AJ150" i="1"/>
  <c r="AI150" i="1"/>
  <c r="AP149" i="1"/>
  <c r="AM149" i="1"/>
  <c r="AL149" i="1"/>
  <c r="AK149" i="1"/>
  <c r="AQ149" i="1" s="1"/>
  <c r="AJ149" i="1"/>
  <c r="AI149" i="1"/>
  <c r="AP148" i="1"/>
  <c r="AM148" i="1"/>
  <c r="AL148" i="1"/>
  <c r="AK148" i="1"/>
  <c r="AQ148" i="1" s="1"/>
  <c r="AN148" i="1" s="1"/>
  <c r="AJ148" i="1"/>
  <c r="AI148" i="1"/>
  <c r="AP147" i="1"/>
  <c r="AM147" i="1"/>
  <c r="AL147" i="1"/>
  <c r="AK147" i="1"/>
  <c r="AQ147" i="1" s="1"/>
  <c r="AJ147" i="1"/>
  <c r="AI147" i="1"/>
  <c r="AP146" i="1"/>
  <c r="AM146" i="1"/>
  <c r="AL146" i="1"/>
  <c r="AK146" i="1"/>
  <c r="AQ146" i="1" s="1"/>
  <c r="AJ146" i="1"/>
  <c r="AI146" i="1"/>
  <c r="AP145" i="1"/>
  <c r="AM145" i="1"/>
  <c r="AL145" i="1"/>
  <c r="AK145" i="1"/>
  <c r="AQ145" i="1" s="1"/>
  <c r="AN145" i="1" s="1"/>
  <c r="AJ145" i="1"/>
  <c r="AI145" i="1"/>
  <c r="AP144" i="1"/>
  <c r="AM144" i="1"/>
  <c r="AL144" i="1"/>
  <c r="AK144" i="1"/>
  <c r="AQ144" i="1" s="1"/>
  <c r="AJ144" i="1"/>
  <c r="AI144" i="1"/>
  <c r="AP143" i="1"/>
  <c r="AM143" i="1"/>
  <c r="AL143" i="1"/>
  <c r="AK143" i="1"/>
  <c r="AQ143" i="1" s="1"/>
  <c r="AJ143" i="1"/>
  <c r="AI143" i="1"/>
  <c r="AP142" i="1"/>
  <c r="AM142" i="1"/>
  <c r="AL142" i="1"/>
  <c r="AK142" i="1"/>
  <c r="AQ142" i="1" s="1"/>
  <c r="AN142" i="1" s="1"/>
  <c r="AJ142" i="1"/>
  <c r="AI142" i="1"/>
  <c r="AP141" i="1"/>
  <c r="AM141" i="1"/>
  <c r="AL141" i="1"/>
  <c r="AK141" i="1"/>
  <c r="AQ141" i="1" s="1"/>
  <c r="AJ141" i="1"/>
  <c r="AI141" i="1"/>
  <c r="AP140" i="1"/>
  <c r="AM140" i="1"/>
  <c r="AL140" i="1"/>
  <c r="AK140" i="1"/>
  <c r="AQ140" i="1" s="1"/>
  <c r="AJ140" i="1"/>
  <c r="AI140" i="1"/>
  <c r="AP139" i="1"/>
  <c r="AM139" i="1"/>
  <c r="AL139" i="1"/>
  <c r="AK139" i="1"/>
  <c r="AQ139" i="1" s="1"/>
  <c r="AJ139" i="1"/>
  <c r="AI139" i="1"/>
  <c r="AP138" i="1"/>
  <c r="AM138" i="1"/>
  <c r="AL138" i="1"/>
  <c r="AK138" i="1"/>
  <c r="AQ138" i="1" s="1"/>
  <c r="AJ138" i="1"/>
  <c r="AI138" i="1"/>
  <c r="AP137" i="1"/>
  <c r="AM137" i="1"/>
  <c r="AL137" i="1"/>
  <c r="AK137" i="1"/>
  <c r="AQ137" i="1" s="1"/>
  <c r="AJ137" i="1"/>
  <c r="AI137" i="1"/>
  <c r="AP136" i="1"/>
  <c r="AM136" i="1"/>
  <c r="AL136" i="1"/>
  <c r="AK136" i="1"/>
  <c r="AQ136" i="1" s="1"/>
  <c r="AN136" i="1" s="1"/>
  <c r="AJ136" i="1"/>
  <c r="AI136" i="1"/>
  <c r="AP135" i="1"/>
  <c r="AM135" i="1"/>
  <c r="AL135" i="1"/>
  <c r="AK135" i="1"/>
  <c r="AQ135" i="1" s="1"/>
  <c r="AJ135" i="1"/>
  <c r="AI135" i="1"/>
  <c r="AP134" i="1"/>
  <c r="AM134" i="1"/>
  <c r="AL134" i="1"/>
  <c r="AK134" i="1"/>
  <c r="AQ134" i="1" s="1"/>
  <c r="AJ134" i="1"/>
  <c r="AI134" i="1"/>
  <c r="AP133" i="1"/>
  <c r="AM133" i="1"/>
  <c r="AL133" i="1"/>
  <c r="AK133" i="1"/>
  <c r="AQ133" i="1" s="1"/>
  <c r="AN133" i="1" s="1"/>
  <c r="AJ133" i="1"/>
  <c r="AI133" i="1"/>
  <c r="AP132" i="1"/>
  <c r="AM132" i="1"/>
  <c r="AL132" i="1"/>
  <c r="AK132" i="1"/>
  <c r="AQ132" i="1" s="1"/>
  <c r="AN132" i="1" s="1"/>
  <c r="AJ132" i="1"/>
  <c r="AI132" i="1"/>
  <c r="AP131" i="1"/>
  <c r="AM131" i="1"/>
  <c r="AL131" i="1"/>
  <c r="AK131" i="1"/>
  <c r="AQ131" i="1" s="1"/>
  <c r="AJ131" i="1"/>
  <c r="AI131" i="1"/>
  <c r="AP130" i="1"/>
  <c r="AM130" i="1"/>
  <c r="AL130" i="1"/>
  <c r="AK130" i="1"/>
  <c r="AQ130" i="1" s="1"/>
  <c r="AJ130" i="1"/>
  <c r="AI130" i="1"/>
  <c r="AP129" i="1"/>
  <c r="AM129" i="1"/>
  <c r="AL129" i="1"/>
  <c r="AK129" i="1"/>
  <c r="AQ129" i="1" s="1"/>
  <c r="AJ129" i="1"/>
  <c r="AI129" i="1"/>
  <c r="AP128" i="1"/>
  <c r="AM128" i="1"/>
  <c r="AL128" i="1"/>
  <c r="AK128" i="1"/>
  <c r="AQ128" i="1" s="1"/>
  <c r="AN128" i="1" s="1"/>
  <c r="AJ128" i="1"/>
  <c r="AI128" i="1"/>
  <c r="AP127" i="1"/>
  <c r="AM127" i="1"/>
  <c r="AL127" i="1"/>
  <c r="AK127" i="1"/>
  <c r="AQ127" i="1" s="1"/>
  <c r="AJ127" i="1"/>
  <c r="AI127" i="1"/>
  <c r="AP126" i="1"/>
  <c r="AM126" i="1"/>
  <c r="AL126" i="1"/>
  <c r="AK126" i="1"/>
  <c r="AQ126" i="1" s="1"/>
  <c r="AJ126" i="1"/>
  <c r="AI126" i="1"/>
  <c r="AP125" i="1"/>
  <c r="AM125" i="1"/>
  <c r="AL125" i="1"/>
  <c r="AK125" i="1"/>
  <c r="AQ125" i="1" s="1"/>
  <c r="AN125" i="1" s="1"/>
  <c r="AJ125" i="1"/>
  <c r="AI125" i="1"/>
  <c r="AP124" i="1"/>
  <c r="AM124" i="1"/>
  <c r="AL124" i="1"/>
  <c r="AK124" i="1"/>
  <c r="AQ124" i="1" s="1"/>
  <c r="AN124" i="1" s="1"/>
  <c r="AJ124" i="1"/>
  <c r="AI124" i="1"/>
  <c r="AP123" i="1"/>
  <c r="AM123" i="1"/>
  <c r="AL123" i="1"/>
  <c r="AK123" i="1"/>
  <c r="AQ123" i="1" s="1"/>
  <c r="AJ123" i="1"/>
  <c r="AI123" i="1"/>
  <c r="AP122" i="1"/>
  <c r="AM122" i="1"/>
  <c r="AL122" i="1"/>
  <c r="AK122" i="1"/>
  <c r="AQ122" i="1" s="1"/>
  <c r="AJ122" i="1"/>
  <c r="AI122" i="1"/>
  <c r="AP121" i="1"/>
  <c r="AM121" i="1"/>
  <c r="AL121" i="1"/>
  <c r="AK121" i="1"/>
  <c r="AQ121" i="1" s="1"/>
  <c r="AJ121" i="1"/>
  <c r="AI121" i="1"/>
  <c r="AP120" i="1"/>
  <c r="AM120" i="1"/>
  <c r="AL120" i="1"/>
  <c r="AK120" i="1"/>
  <c r="AQ120" i="1" s="1"/>
  <c r="AJ120" i="1"/>
  <c r="AI120" i="1"/>
  <c r="AP119" i="1"/>
  <c r="AM119" i="1"/>
  <c r="AL119" i="1"/>
  <c r="AK119" i="1"/>
  <c r="AQ119" i="1" s="1"/>
  <c r="AN119" i="1" s="1"/>
  <c r="AJ119" i="1"/>
  <c r="AI119" i="1"/>
  <c r="AP118" i="1"/>
  <c r="AM118" i="1"/>
  <c r="AL118" i="1"/>
  <c r="AK118" i="1"/>
  <c r="AQ118" i="1" s="1"/>
  <c r="AN118" i="1" s="1"/>
  <c r="AJ118" i="1"/>
  <c r="AI118" i="1"/>
  <c r="AP117" i="1"/>
  <c r="AM117" i="1"/>
  <c r="AL117" i="1"/>
  <c r="AK117" i="1"/>
  <c r="AQ117" i="1" s="1"/>
  <c r="AJ117" i="1"/>
  <c r="AI117" i="1"/>
  <c r="AP116" i="1"/>
  <c r="AM116" i="1"/>
  <c r="AL116" i="1"/>
  <c r="AK116" i="1"/>
  <c r="AQ116" i="1" s="1"/>
  <c r="AJ116" i="1"/>
  <c r="AI116" i="1"/>
  <c r="AP115" i="1"/>
  <c r="AM115" i="1"/>
  <c r="AL115" i="1"/>
  <c r="AK115" i="1"/>
  <c r="AQ115" i="1" s="1"/>
  <c r="AN115" i="1" s="1"/>
  <c r="AJ115" i="1"/>
  <c r="AI115" i="1"/>
  <c r="AP114" i="1"/>
  <c r="AM114" i="1"/>
  <c r="AL114" i="1"/>
  <c r="AK114" i="1"/>
  <c r="AQ114" i="1" s="1"/>
  <c r="AJ114" i="1"/>
  <c r="AI114" i="1"/>
  <c r="AP113" i="1"/>
  <c r="AM113" i="1"/>
  <c r="AL113" i="1"/>
  <c r="AK113" i="1"/>
  <c r="AQ113" i="1" s="1"/>
  <c r="AN113" i="1" s="1"/>
  <c r="AJ113" i="1"/>
  <c r="AI113" i="1"/>
  <c r="AP112" i="1"/>
  <c r="AM112" i="1"/>
  <c r="AL112" i="1"/>
  <c r="AK112" i="1"/>
  <c r="AQ112" i="1" s="1"/>
  <c r="AJ112" i="1"/>
  <c r="AI112" i="1"/>
  <c r="AP111" i="1"/>
  <c r="AM111" i="1"/>
  <c r="AL111" i="1"/>
  <c r="AK111" i="1"/>
  <c r="AQ111" i="1" s="1"/>
  <c r="AJ111" i="1"/>
  <c r="AI111" i="1"/>
  <c r="AP110" i="1"/>
  <c r="AM110" i="1"/>
  <c r="AL110" i="1"/>
  <c r="AK110" i="1"/>
  <c r="AQ110" i="1" s="1"/>
  <c r="AN110" i="1" s="1"/>
  <c r="AJ110" i="1"/>
  <c r="AI110" i="1"/>
  <c r="AP109" i="1"/>
  <c r="AM109" i="1"/>
  <c r="AL109" i="1"/>
  <c r="AK109" i="1"/>
  <c r="AQ109" i="1" s="1"/>
  <c r="AN109" i="1" s="1"/>
  <c r="AJ109" i="1"/>
  <c r="AI109" i="1"/>
  <c r="AP108" i="1"/>
  <c r="AM108" i="1"/>
  <c r="AL108" i="1"/>
  <c r="AK108" i="1"/>
  <c r="AQ108" i="1" s="1"/>
  <c r="AJ108" i="1"/>
  <c r="AI108" i="1"/>
  <c r="AP107" i="1"/>
  <c r="AM107" i="1"/>
  <c r="AL107" i="1"/>
  <c r="AK107" i="1"/>
  <c r="AQ107" i="1" s="1"/>
  <c r="AN107" i="1" s="1"/>
  <c r="AJ107" i="1"/>
  <c r="AI107" i="1"/>
  <c r="AP106" i="1"/>
  <c r="AM106" i="1"/>
  <c r="AL106" i="1"/>
  <c r="AK106" i="1"/>
  <c r="AQ106" i="1" s="1"/>
  <c r="AN106" i="1" s="1"/>
  <c r="AJ106" i="1"/>
  <c r="AI106" i="1"/>
  <c r="AP105" i="1"/>
  <c r="AM105" i="1"/>
  <c r="AL105" i="1"/>
  <c r="AK105" i="1"/>
  <c r="AQ105" i="1" s="1"/>
  <c r="AJ105" i="1"/>
  <c r="AI105" i="1"/>
  <c r="AP104" i="1"/>
  <c r="AM104" i="1"/>
  <c r="AL104" i="1"/>
  <c r="AK104" i="1"/>
  <c r="AQ104" i="1" s="1"/>
  <c r="AN104" i="1" s="1"/>
  <c r="AJ104" i="1"/>
  <c r="AI104" i="1"/>
  <c r="AP103" i="1"/>
  <c r="AM103" i="1"/>
  <c r="AL103" i="1"/>
  <c r="AK103" i="1"/>
  <c r="AQ103" i="1" s="1"/>
  <c r="AJ103" i="1"/>
  <c r="AI103" i="1"/>
  <c r="AP102" i="1"/>
  <c r="AM102" i="1"/>
  <c r="AL102" i="1"/>
  <c r="AK102" i="1"/>
  <c r="AQ102" i="1" s="1"/>
  <c r="AJ102" i="1"/>
  <c r="AI102" i="1"/>
  <c r="AP101" i="1"/>
  <c r="AM101" i="1"/>
  <c r="AL101" i="1"/>
  <c r="AK101" i="1"/>
  <c r="AQ101" i="1" s="1"/>
  <c r="AJ101" i="1"/>
  <c r="AI101" i="1"/>
  <c r="AP100" i="1"/>
  <c r="AM100" i="1"/>
  <c r="AL100" i="1"/>
  <c r="AK100" i="1"/>
  <c r="AQ100" i="1" s="1"/>
  <c r="AN100" i="1" s="1"/>
  <c r="AJ100" i="1"/>
  <c r="AI100" i="1"/>
  <c r="AP99" i="1"/>
  <c r="AM99" i="1"/>
  <c r="AL99" i="1"/>
  <c r="AK99" i="1"/>
  <c r="AQ99" i="1" s="1"/>
  <c r="AN99" i="1" s="1"/>
  <c r="AJ99" i="1"/>
  <c r="AI99" i="1"/>
  <c r="AP98" i="1"/>
  <c r="AM98" i="1"/>
  <c r="AL98" i="1"/>
  <c r="AK98" i="1"/>
  <c r="AQ98" i="1" s="1"/>
  <c r="AJ98" i="1"/>
  <c r="AI98" i="1"/>
  <c r="AP97" i="1"/>
  <c r="AM97" i="1"/>
  <c r="AL97" i="1"/>
  <c r="AK97" i="1"/>
  <c r="AQ97" i="1" s="1"/>
  <c r="AJ97" i="1"/>
  <c r="AI97" i="1"/>
  <c r="AP96" i="1"/>
  <c r="AM96" i="1"/>
  <c r="AL96" i="1"/>
  <c r="AK96" i="1"/>
  <c r="AQ96" i="1" s="1"/>
  <c r="AN96" i="1" s="1"/>
  <c r="AJ96" i="1"/>
  <c r="AI96" i="1"/>
  <c r="AP95" i="1"/>
  <c r="AM95" i="1"/>
  <c r="AL95" i="1"/>
  <c r="AK95" i="1"/>
  <c r="AQ95" i="1" s="1"/>
  <c r="AN95" i="1" s="1"/>
  <c r="AJ95" i="1"/>
  <c r="AI95" i="1"/>
  <c r="AP94" i="1"/>
  <c r="AM94" i="1"/>
  <c r="AL94" i="1"/>
  <c r="AK94" i="1"/>
  <c r="AQ94" i="1" s="1"/>
  <c r="AJ94" i="1"/>
  <c r="AI94" i="1"/>
  <c r="AP93" i="1"/>
  <c r="AM93" i="1"/>
  <c r="AL93" i="1"/>
  <c r="AK93" i="1"/>
  <c r="AQ93" i="1" s="1"/>
  <c r="AN93" i="1" s="1"/>
  <c r="AJ93" i="1"/>
  <c r="AI93" i="1"/>
  <c r="AP92" i="1"/>
  <c r="AM92" i="1"/>
  <c r="AL92" i="1"/>
  <c r="AK92" i="1"/>
  <c r="AQ92" i="1" s="1"/>
  <c r="AJ92" i="1"/>
  <c r="AI92" i="1"/>
  <c r="AP91" i="1"/>
  <c r="AM91" i="1"/>
  <c r="AL91" i="1"/>
  <c r="AK91" i="1"/>
  <c r="AQ91" i="1" s="1"/>
  <c r="AJ91" i="1"/>
  <c r="AI91" i="1"/>
  <c r="AP90" i="1"/>
  <c r="AM90" i="1"/>
  <c r="AL90" i="1"/>
  <c r="AK90" i="1"/>
  <c r="AQ90" i="1" s="1"/>
  <c r="AJ90" i="1"/>
  <c r="AI90" i="1"/>
  <c r="AP89" i="1"/>
  <c r="AM89" i="1"/>
  <c r="AL89" i="1"/>
  <c r="AK89" i="1"/>
  <c r="AQ89" i="1" s="1"/>
  <c r="AN89" i="1" s="1"/>
  <c r="AJ89" i="1"/>
  <c r="AI89" i="1"/>
  <c r="AP88" i="1"/>
  <c r="AM88" i="1"/>
  <c r="AL88" i="1"/>
  <c r="AK88" i="1"/>
  <c r="AQ88" i="1" s="1"/>
  <c r="AJ88" i="1"/>
  <c r="AI88" i="1"/>
  <c r="AP87" i="1"/>
  <c r="AM87" i="1"/>
  <c r="AL87" i="1"/>
  <c r="AK87" i="1"/>
  <c r="AQ87" i="1" s="1"/>
  <c r="AJ87" i="1"/>
  <c r="AI87" i="1"/>
  <c r="AP86" i="1"/>
  <c r="AM86" i="1"/>
  <c r="AL86" i="1"/>
  <c r="AK86" i="1"/>
  <c r="AQ86" i="1" s="1"/>
  <c r="AN86" i="1" s="1"/>
  <c r="AJ86" i="1"/>
  <c r="AI86" i="1"/>
  <c r="AP85" i="1"/>
  <c r="AM85" i="1"/>
  <c r="AL85" i="1"/>
  <c r="AK85" i="1"/>
  <c r="AQ85" i="1" s="1"/>
  <c r="AJ85" i="1"/>
  <c r="AI85" i="1"/>
  <c r="AP84" i="1"/>
  <c r="AM84" i="1"/>
  <c r="AL84" i="1"/>
  <c r="AK84" i="1"/>
  <c r="AQ84" i="1" s="1"/>
  <c r="AN84" i="1" s="1"/>
  <c r="AJ84" i="1"/>
  <c r="AI84" i="1"/>
  <c r="AP83" i="1"/>
  <c r="AM83" i="1"/>
  <c r="AL83" i="1"/>
  <c r="AK83" i="1"/>
  <c r="AQ83" i="1" s="1"/>
  <c r="AJ83" i="1"/>
  <c r="AI83" i="1"/>
  <c r="AP82" i="1"/>
  <c r="AM82" i="1"/>
  <c r="AL82" i="1"/>
  <c r="AK82" i="1"/>
  <c r="AQ82" i="1" s="1"/>
  <c r="AJ82" i="1"/>
  <c r="AI82" i="1"/>
  <c r="AP81" i="1"/>
  <c r="AM81" i="1"/>
  <c r="AL81" i="1"/>
  <c r="AK81" i="1"/>
  <c r="AQ81" i="1" s="1"/>
  <c r="AJ81" i="1"/>
  <c r="AI81" i="1"/>
  <c r="AP80" i="1"/>
  <c r="AM80" i="1"/>
  <c r="AL80" i="1"/>
  <c r="AK80" i="1"/>
  <c r="AQ80" i="1" s="1"/>
  <c r="AN80" i="1" s="1"/>
  <c r="AJ80" i="1"/>
  <c r="AI80" i="1"/>
  <c r="AP79" i="1"/>
  <c r="AM79" i="1"/>
  <c r="AL79" i="1"/>
  <c r="AK79" i="1"/>
  <c r="AQ79" i="1" s="1"/>
  <c r="AJ79" i="1"/>
  <c r="AI79" i="1"/>
  <c r="AP78" i="1"/>
  <c r="AM78" i="1"/>
  <c r="AL78" i="1"/>
  <c r="AK78" i="1"/>
  <c r="AQ78" i="1" s="1"/>
  <c r="AN78" i="1" s="1"/>
  <c r="AJ78" i="1"/>
  <c r="AI78" i="1"/>
  <c r="AP77" i="1"/>
  <c r="AM77" i="1"/>
  <c r="AL77" i="1"/>
  <c r="AK77" i="1"/>
  <c r="AQ77" i="1" s="1"/>
  <c r="AJ77" i="1"/>
  <c r="AI77" i="1"/>
  <c r="AP76" i="1"/>
  <c r="AM76" i="1"/>
  <c r="AL76" i="1"/>
  <c r="AK76" i="1"/>
  <c r="AQ76" i="1" s="1"/>
  <c r="AJ76" i="1"/>
  <c r="AI76" i="1"/>
  <c r="AP75" i="1"/>
  <c r="AM75" i="1"/>
  <c r="AL75" i="1"/>
  <c r="AK75" i="1"/>
  <c r="AQ75" i="1" s="1"/>
  <c r="AN75" i="1" s="1"/>
  <c r="AJ75" i="1"/>
  <c r="AI75" i="1"/>
  <c r="AP74" i="1"/>
  <c r="AM74" i="1"/>
  <c r="AL74" i="1"/>
  <c r="AK74" i="1"/>
  <c r="AQ74" i="1" s="1"/>
  <c r="AJ74" i="1"/>
  <c r="AI74" i="1"/>
  <c r="AP73" i="1"/>
  <c r="AM73" i="1"/>
  <c r="AL73" i="1"/>
  <c r="AK73" i="1"/>
  <c r="AQ73" i="1" s="1"/>
  <c r="AJ73" i="1"/>
  <c r="AI73" i="1"/>
  <c r="AP72" i="1"/>
  <c r="AM72" i="1"/>
  <c r="AL72" i="1"/>
  <c r="AK72" i="1"/>
  <c r="AQ72" i="1" s="1"/>
  <c r="AN72" i="1" s="1"/>
  <c r="AJ72" i="1"/>
  <c r="AI72" i="1"/>
  <c r="AP71" i="1"/>
  <c r="AM71" i="1"/>
  <c r="AL71" i="1"/>
  <c r="AK71" i="1"/>
  <c r="AQ71" i="1" s="1"/>
  <c r="AN71" i="1" s="1"/>
  <c r="AJ71" i="1"/>
  <c r="AI71" i="1"/>
  <c r="AP70" i="1"/>
  <c r="AM70" i="1"/>
  <c r="AL70" i="1"/>
  <c r="AK70" i="1"/>
  <c r="AQ70" i="1" s="1"/>
  <c r="AJ70" i="1"/>
  <c r="AI70" i="1"/>
  <c r="AP69" i="1"/>
  <c r="AM69" i="1"/>
  <c r="AL69" i="1"/>
  <c r="AK69" i="1"/>
  <c r="AQ69" i="1" s="1"/>
  <c r="AJ69" i="1"/>
  <c r="AI69" i="1"/>
  <c r="AP68" i="1"/>
  <c r="AM68" i="1"/>
  <c r="AL68" i="1"/>
  <c r="AK68" i="1"/>
  <c r="AQ68" i="1" s="1"/>
  <c r="AN68" i="1" s="1"/>
  <c r="AJ68" i="1"/>
  <c r="AI68" i="1"/>
  <c r="AP67" i="1"/>
  <c r="AM67" i="1"/>
  <c r="AL67" i="1"/>
  <c r="AK67" i="1"/>
  <c r="AQ67" i="1" s="1"/>
  <c r="AJ67" i="1"/>
  <c r="AI67" i="1"/>
  <c r="AP66" i="1"/>
  <c r="AM66" i="1"/>
  <c r="AL66" i="1"/>
  <c r="AK66" i="1"/>
  <c r="AQ66" i="1" s="1"/>
  <c r="AN66" i="1" s="1"/>
  <c r="AJ66" i="1"/>
  <c r="AI66" i="1"/>
  <c r="AP65" i="1"/>
  <c r="AM65" i="1"/>
  <c r="AL65" i="1"/>
  <c r="AK65" i="1"/>
  <c r="AQ65" i="1" s="1"/>
  <c r="AN65" i="1" s="1"/>
  <c r="AJ65" i="1"/>
  <c r="AI65" i="1"/>
  <c r="AP64" i="1"/>
  <c r="AM64" i="1"/>
  <c r="AL64" i="1"/>
  <c r="AK64" i="1"/>
  <c r="AQ64" i="1" s="1"/>
  <c r="AJ64" i="1"/>
  <c r="AI64" i="1"/>
  <c r="AP63" i="1"/>
  <c r="AM63" i="1"/>
  <c r="AL63" i="1"/>
  <c r="AK63" i="1"/>
  <c r="AQ63" i="1" s="1"/>
  <c r="AJ63" i="1"/>
  <c r="AI63" i="1"/>
  <c r="AP62" i="1"/>
  <c r="AM62" i="1"/>
  <c r="AL62" i="1"/>
  <c r="AK62" i="1"/>
  <c r="AQ62" i="1" s="1"/>
  <c r="AJ62" i="1"/>
  <c r="AI62" i="1"/>
  <c r="AP61" i="1"/>
  <c r="AM61" i="1"/>
  <c r="AL61" i="1"/>
  <c r="AK61" i="1"/>
  <c r="AQ61" i="1" s="1"/>
  <c r="AJ61" i="1"/>
  <c r="AI61" i="1"/>
  <c r="AP60" i="1"/>
  <c r="AM60" i="1"/>
  <c r="AL60" i="1"/>
  <c r="AK60" i="1"/>
  <c r="AQ60" i="1" s="1"/>
  <c r="AN60" i="1" s="1"/>
  <c r="AJ60" i="1"/>
  <c r="AI60" i="1"/>
  <c r="AP59" i="1"/>
  <c r="AM59" i="1"/>
  <c r="AL59" i="1"/>
  <c r="AK59" i="1"/>
  <c r="AQ59" i="1" s="1"/>
  <c r="AJ59" i="1"/>
  <c r="AI59" i="1"/>
  <c r="AP58" i="1"/>
  <c r="AM58" i="1"/>
  <c r="AL58" i="1"/>
  <c r="AK58" i="1"/>
  <c r="AQ58" i="1" s="1"/>
  <c r="AJ58" i="1"/>
  <c r="AI58" i="1"/>
  <c r="AP57" i="1"/>
  <c r="AM57" i="1"/>
  <c r="AL57" i="1"/>
  <c r="AK57" i="1"/>
  <c r="AQ57" i="1" s="1"/>
  <c r="AN57" i="1" s="1"/>
  <c r="AJ57" i="1"/>
  <c r="AI57" i="1"/>
  <c r="AP56" i="1"/>
  <c r="AM56" i="1"/>
  <c r="AL56" i="1"/>
  <c r="AK56" i="1"/>
  <c r="AQ56" i="1" s="1"/>
  <c r="AN56" i="1" s="1"/>
  <c r="AJ56" i="1"/>
  <c r="AI56" i="1"/>
  <c r="AP55" i="1"/>
  <c r="AM55" i="1"/>
  <c r="AL55" i="1"/>
  <c r="AK55" i="1"/>
  <c r="AQ55" i="1" s="1"/>
  <c r="AJ55" i="1"/>
  <c r="AI55" i="1"/>
  <c r="AP54" i="1"/>
  <c r="AM54" i="1"/>
  <c r="AL54" i="1"/>
  <c r="AK54" i="1"/>
  <c r="AQ54" i="1" s="1"/>
  <c r="AN54" i="1" s="1"/>
  <c r="AJ54" i="1"/>
  <c r="AI54" i="1"/>
  <c r="AP53" i="1"/>
  <c r="AM53" i="1"/>
  <c r="AL53" i="1"/>
  <c r="AK53" i="1"/>
  <c r="AQ53" i="1" s="1"/>
  <c r="AJ53" i="1"/>
  <c r="AI53" i="1"/>
  <c r="AP52" i="1"/>
  <c r="AM52" i="1"/>
  <c r="AL52" i="1"/>
  <c r="AK52" i="1"/>
  <c r="AQ52" i="1" s="1"/>
  <c r="AJ52" i="1"/>
  <c r="AI52" i="1"/>
  <c r="AP51" i="1"/>
  <c r="AM51" i="1"/>
  <c r="AL51" i="1"/>
  <c r="AK51" i="1"/>
  <c r="AQ51" i="1" s="1"/>
  <c r="AJ51" i="1"/>
  <c r="AI51" i="1"/>
  <c r="AP50" i="1"/>
  <c r="AM50" i="1"/>
  <c r="AL50" i="1"/>
  <c r="AK50" i="1"/>
  <c r="AQ50" i="1" s="1"/>
  <c r="AN50" i="1" s="1"/>
  <c r="AJ50" i="1"/>
  <c r="AI50" i="1"/>
  <c r="AP49" i="1"/>
  <c r="AM49" i="1"/>
  <c r="AL49" i="1"/>
  <c r="AK49" i="1"/>
  <c r="AQ49" i="1" s="1"/>
  <c r="AJ49" i="1"/>
  <c r="AI49" i="1"/>
  <c r="AP48" i="1"/>
  <c r="AM48" i="1"/>
  <c r="AL48" i="1"/>
  <c r="AK48" i="1"/>
  <c r="AQ48" i="1" s="1"/>
  <c r="AN48" i="1" s="1"/>
  <c r="AJ48" i="1"/>
  <c r="AI48" i="1"/>
  <c r="AP47" i="1"/>
  <c r="AM47" i="1"/>
  <c r="AL47" i="1"/>
  <c r="AK47" i="1"/>
  <c r="AQ47" i="1" s="1"/>
  <c r="AJ47" i="1"/>
  <c r="AI47" i="1"/>
  <c r="AP46" i="1"/>
  <c r="AM46" i="1"/>
  <c r="AL46" i="1"/>
  <c r="AK46" i="1"/>
  <c r="AQ46" i="1" s="1"/>
  <c r="AJ46" i="1"/>
  <c r="AI46" i="1"/>
  <c r="AP45" i="1"/>
  <c r="AM45" i="1"/>
  <c r="AL45" i="1"/>
  <c r="AK45" i="1"/>
  <c r="AQ45" i="1" s="1"/>
  <c r="AN45" i="1" s="1"/>
  <c r="AJ45" i="1"/>
  <c r="AI45" i="1"/>
  <c r="AP44" i="1"/>
  <c r="AM44" i="1"/>
  <c r="AL44" i="1"/>
  <c r="AK44" i="1"/>
  <c r="AQ44" i="1" s="1"/>
  <c r="AJ44" i="1"/>
  <c r="AI44" i="1"/>
  <c r="AP43" i="1"/>
  <c r="AM43" i="1"/>
  <c r="AL43" i="1"/>
  <c r="AK43" i="1"/>
  <c r="AQ43" i="1" s="1"/>
  <c r="AJ43" i="1"/>
  <c r="AI43" i="1"/>
  <c r="AP42" i="1"/>
  <c r="AM42" i="1"/>
  <c r="AL42" i="1"/>
  <c r="AK42" i="1"/>
  <c r="AQ42" i="1" s="1"/>
  <c r="AN42" i="1" s="1"/>
  <c r="AJ42" i="1"/>
  <c r="AI42" i="1"/>
  <c r="AP41" i="1"/>
  <c r="AM41" i="1"/>
  <c r="AL41" i="1"/>
  <c r="AK41" i="1"/>
  <c r="AQ41" i="1" s="1"/>
  <c r="AJ41" i="1"/>
  <c r="AI41" i="1"/>
  <c r="AP40" i="1"/>
  <c r="AM40" i="1"/>
  <c r="AL40" i="1"/>
  <c r="AK40" i="1"/>
  <c r="AQ40" i="1" s="1"/>
  <c r="AJ40" i="1"/>
  <c r="AI40" i="1"/>
  <c r="AP39" i="1"/>
  <c r="AM39" i="1"/>
  <c r="AL39" i="1"/>
  <c r="AK39" i="1"/>
  <c r="AQ39" i="1" s="1"/>
  <c r="AN39" i="1" s="1"/>
  <c r="AJ39" i="1"/>
  <c r="AI39" i="1"/>
  <c r="AP38" i="1"/>
  <c r="AM38" i="1"/>
  <c r="AL38" i="1"/>
  <c r="AK38" i="1"/>
  <c r="AQ38" i="1" s="1"/>
  <c r="AJ38" i="1"/>
  <c r="AI38" i="1"/>
  <c r="AP37" i="1"/>
  <c r="AM37" i="1"/>
  <c r="AL37" i="1"/>
  <c r="AK37" i="1"/>
  <c r="AQ37" i="1" s="1"/>
  <c r="AN37" i="1" s="1"/>
  <c r="AJ37" i="1"/>
  <c r="AI37" i="1"/>
  <c r="AP36" i="1"/>
  <c r="AM36" i="1"/>
  <c r="AL36" i="1"/>
  <c r="AK36" i="1"/>
  <c r="AQ36" i="1" s="1"/>
  <c r="AN36" i="1" s="1"/>
  <c r="AJ36" i="1"/>
  <c r="AI36" i="1"/>
  <c r="AP35" i="1"/>
  <c r="AM35" i="1"/>
  <c r="AL35" i="1"/>
  <c r="AK35" i="1"/>
  <c r="AQ35" i="1" s="1"/>
  <c r="AJ35" i="1"/>
  <c r="AI35" i="1"/>
  <c r="AP34" i="1"/>
  <c r="AM34" i="1"/>
  <c r="AL34" i="1"/>
  <c r="AK34" i="1"/>
  <c r="AQ34" i="1" s="1"/>
  <c r="AN34" i="1" s="1"/>
  <c r="AJ34" i="1"/>
  <c r="AI34" i="1"/>
  <c r="AP33" i="1"/>
  <c r="AM33" i="1"/>
  <c r="AL33" i="1"/>
  <c r="AK33" i="1"/>
  <c r="AQ33" i="1" s="1"/>
  <c r="AN33" i="1" s="1"/>
  <c r="AJ33" i="1"/>
  <c r="AI33" i="1"/>
  <c r="AP32" i="1"/>
  <c r="AM32" i="1"/>
  <c r="AL32" i="1"/>
  <c r="AK32" i="1"/>
  <c r="AQ32" i="1" s="1"/>
  <c r="AJ32" i="1"/>
  <c r="AI32" i="1"/>
  <c r="AP31" i="1"/>
  <c r="AM31" i="1"/>
  <c r="AL31" i="1"/>
  <c r="AK31" i="1"/>
  <c r="AQ31" i="1" s="1"/>
  <c r="AJ31" i="1"/>
  <c r="AI31" i="1"/>
  <c r="AP30" i="1"/>
  <c r="AM30" i="1"/>
  <c r="AL30" i="1"/>
  <c r="AK30" i="1"/>
  <c r="AQ30" i="1" s="1"/>
  <c r="AN30" i="1" s="1"/>
  <c r="AJ30" i="1"/>
  <c r="AI30" i="1"/>
  <c r="AP29" i="1"/>
  <c r="AM29" i="1"/>
  <c r="AL29" i="1"/>
  <c r="AK29" i="1"/>
  <c r="AQ29" i="1" s="1"/>
  <c r="AJ29" i="1"/>
  <c r="AI29" i="1"/>
  <c r="AP28" i="1"/>
  <c r="AM28" i="1"/>
  <c r="AL28" i="1"/>
  <c r="AK28" i="1"/>
  <c r="AQ28" i="1" s="1"/>
  <c r="AJ28" i="1"/>
  <c r="AI28" i="1"/>
  <c r="AP27" i="1"/>
  <c r="AM27" i="1"/>
  <c r="AL27" i="1"/>
  <c r="AK27" i="1"/>
  <c r="AQ27" i="1" s="1"/>
  <c r="AN27" i="1" s="1"/>
  <c r="AJ27" i="1"/>
  <c r="AI27" i="1"/>
  <c r="AP26" i="1"/>
  <c r="AM26" i="1"/>
  <c r="AL26" i="1"/>
  <c r="AK26" i="1"/>
  <c r="AQ26" i="1" s="1"/>
  <c r="AJ26" i="1"/>
  <c r="AI26" i="1"/>
  <c r="AP25" i="1"/>
  <c r="AM25" i="1"/>
  <c r="AL25" i="1"/>
  <c r="AK25" i="1"/>
  <c r="AQ25" i="1" s="1"/>
  <c r="AN25" i="1" s="1"/>
  <c r="AJ25" i="1"/>
  <c r="AI25" i="1"/>
  <c r="AP24" i="1"/>
  <c r="AM24" i="1"/>
  <c r="AL24" i="1"/>
  <c r="AK24" i="1"/>
  <c r="AQ24" i="1" s="1"/>
  <c r="AN24" i="1" s="1"/>
  <c r="AJ24" i="1"/>
  <c r="AI24" i="1"/>
  <c r="AP23" i="1"/>
  <c r="AM23" i="1"/>
  <c r="AL23" i="1"/>
  <c r="AK23" i="1"/>
  <c r="AQ23" i="1" s="1"/>
  <c r="AJ23" i="1"/>
  <c r="AI23" i="1"/>
  <c r="AP22" i="1"/>
  <c r="AM22" i="1"/>
  <c r="AL22" i="1"/>
  <c r="AK22" i="1"/>
  <c r="AQ22" i="1" s="1"/>
  <c r="AJ22" i="1"/>
  <c r="AI22" i="1"/>
  <c r="AP21" i="1"/>
  <c r="AM21" i="1"/>
  <c r="AL21" i="1"/>
  <c r="AK21" i="1"/>
  <c r="AQ21" i="1" s="1"/>
  <c r="AN21" i="1" s="1"/>
  <c r="AJ21" i="1"/>
  <c r="AI21" i="1"/>
  <c r="AP20" i="1"/>
  <c r="AM20" i="1"/>
  <c r="AL20" i="1"/>
  <c r="AK20" i="1"/>
  <c r="AQ20" i="1" s="1"/>
  <c r="AJ20" i="1"/>
  <c r="AI20" i="1"/>
  <c r="AP19" i="1"/>
  <c r="AM19" i="1"/>
  <c r="AL19" i="1"/>
  <c r="AK19" i="1"/>
  <c r="AQ19" i="1" s="1"/>
  <c r="AJ19" i="1"/>
  <c r="AI19" i="1"/>
  <c r="AP18" i="1"/>
  <c r="AM18" i="1"/>
  <c r="AL18" i="1"/>
  <c r="AK18" i="1"/>
  <c r="AQ18" i="1" s="1"/>
  <c r="AN18" i="1" s="1"/>
  <c r="AJ18" i="1"/>
  <c r="AI18" i="1"/>
  <c r="AP17" i="1"/>
  <c r="AM17" i="1"/>
  <c r="AL17" i="1"/>
  <c r="AK17" i="1"/>
  <c r="AQ17" i="1" s="1"/>
  <c r="AJ17" i="1"/>
  <c r="AI17" i="1"/>
  <c r="AP16" i="1"/>
  <c r="AM16" i="1"/>
  <c r="AL16" i="1"/>
  <c r="AK16" i="1"/>
  <c r="AQ16" i="1" s="1"/>
  <c r="AN16" i="1" s="1"/>
  <c r="AJ16" i="1"/>
  <c r="AI16" i="1"/>
  <c r="AP15" i="1"/>
  <c r="AM15" i="1"/>
  <c r="AL15" i="1"/>
  <c r="AK15" i="1"/>
  <c r="AQ15" i="1" s="1"/>
  <c r="AJ15" i="1"/>
  <c r="AI15" i="1"/>
  <c r="AP14" i="1"/>
  <c r="AM14" i="1"/>
  <c r="AL14" i="1"/>
  <c r="AK14" i="1"/>
  <c r="AQ14" i="1" s="1"/>
  <c r="AJ14" i="1"/>
  <c r="AI14" i="1"/>
  <c r="AP13" i="1"/>
  <c r="AM13" i="1"/>
  <c r="AL13" i="1"/>
  <c r="AK13" i="1"/>
  <c r="AQ13" i="1" s="1"/>
  <c r="AN13" i="1" s="1"/>
  <c r="AJ13" i="1"/>
  <c r="AI13" i="1"/>
  <c r="AP12" i="1"/>
  <c r="AM12" i="1"/>
  <c r="AL12" i="1"/>
  <c r="AK12" i="1"/>
  <c r="AQ12" i="1" s="1"/>
  <c r="AN12" i="1" s="1"/>
  <c r="AJ12" i="1"/>
  <c r="AI12" i="1"/>
  <c r="AP11" i="1"/>
  <c r="AM11" i="1"/>
  <c r="AL11" i="1"/>
  <c r="AK11" i="1"/>
  <c r="AQ11" i="1" s="1"/>
  <c r="AJ11" i="1"/>
  <c r="AI11" i="1"/>
  <c r="AP10" i="1"/>
  <c r="AM10" i="1"/>
  <c r="AL10" i="1"/>
  <c r="AK10" i="1"/>
  <c r="AQ10" i="1" s="1"/>
  <c r="AN10" i="1" s="1"/>
  <c r="AJ10" i="1"/>
  <c r="AI10" i="1"/>
  <c r="AP9" i="1"/>
  <c r="AM9" i="1"/>
  <c r="AL9" i="1"/>
  <c r="AK9" i="1"/>
  <c r="AQ9" i="1" s="1"/>
  <c r="AJ9" i="1"/>
  <c r="AI9" i="1"/>
  <c r="AP8" i="1"/>
  <c r="AM8" i="1"/>
  <c r="AL8" i="1"/>
  <c r="AK8" i="1"/>
  <c r="AQ8" i="1" s="1"/>
  <c r="AJ8" i="1"/>
  <c r="AI8" i="1"/>
  <c r="AP7" i="1"/>
  <c r="AM7" i="1"/>
  <c r="AL7" i="1"/>
  <c r="AK7" i="1"/>
  <c r="AQ7" i="1" s="1"/>
  <c r="AN7" i="1" s="1"/>
  <c r="AJ7" i="1"/>
  <c r="AI7" i="1"/>
  <c r="AP6" i="1"/>
  <c r="AM6" i="1"/>
  <c r="AL6" i="1"/>
  <c r="AK6" i="1"/>
  <c r="AQ6" i="1" s="1"/>
  <c r="AJ6" i="1"/>
  <c r="AI6" i="1"/>
  <c r="AP5" i="1"/>
  <c r="AM5" i="1"/>
  <c r="AL5" i="1"/>
  <c r="AK5" i="1"/>
  <c r="AQ5" i="1" s="1"/>
  <c r="AJ5" i="1"/>
  <c r="AI5" i="1"/>
  <c r="AP4" i="1"/>
  <c r="AM4" i="1"/>
  <c r="AL4" i="1"/>
  <c r="AK4" i="1"/>
  <c r="AQ4" i="1" s="1"/>
  <c r="AN4" i="1" s="1"/>
  <c r="AJ4" i="1"/>
  <c r="AI4" i="1"/>
  <c r="AP3" i="1"/>
  <c r="AL3" i="1"/>
  <c r="AK3" i="1"/>
  <c r="AQ3" i="1" s="1"/>
  <c r="AJ3" i="1"/>
  <c r="AI3" i="1"/>
  <c r="AP2" i="1"/>
  <c r="AM2" i="1"/>
  <c r="AL2" i="1"/>
  <c r="AK2" i="1"/>
  <c r="AQ2" i="1" s="1"/>
  <c r="AJ2" i="1"/>
  <c r="AI2" i="1"/>
  <c r="AN28" i="1" l="1"/>
  <c r="AN251" i="1"/>
  <c r="AN189" i="1"/>
  <c r="AN200" i="1"/>
  <c r="AN19" i="1"/>
  <c r="AN177" i="1"/>
  <c r="AN323" i="1"/>
  <c r="AN176" i="1"/>
  <c r="AN274" i="1"/>
  <c r="AN186" i="1"/>
  <c r="AN295" i="1"/>
  <c r="AN53" i="1"/>
  <c r="AN144" i="1"/>
  <c r="AN156" i="1"/>
  <c r="AN203" i="1"/>
  <c r="AN231" i="1"/>
  <c r="AN254" i="1"/>
  <c r="AN192" i="1"/>
  <c r="AN122" i="1"/>
  <c r="AN81" i="1"/>
  <c r="AN171" i="1"/>
  <c r="AN127" i="1"/>
  <c r="AN197" i="1"/>
  <c r="AN242" i="1"/>
  <c r="AN69" i="1"/>
  <c r="AN182" i="1"/>
  <c r="AN277" i="1"/>
  <c r="AN185" i="1"/>
  <c r="AN141" i="1"/>
  <c r="AN301" i="1"/>
  <c r="AN130" i="1"/>
  <c r="AN210" i="1"/>
  <c r="AN63" i="1"/>
  <c r="AN245" i="1"/>
  <c r="AN74" i="1"/>
  <c r="AN191" i="1"/>
  <c r="AN248" i="1"/>
  <c r="AN290" i="1"/>
  <c r="AN139" i="1"/>
  <c r="AN98" i="1"/>
  <c r="AN121" i="1"/>
  <c r="AN219" i="1"/>
  <c r="AN199" i="1"/>
  <c r="AN103" i="1"/>
  <c r="AN90" i="1"/>
  <c r="AN222" i="1"/>
  <c r="AN260" i="1"/>
  <c r="AN334" i="1"/>
  <c r="AN135" i="1"/>
  <c r="AN22" i="1"/>
  <c r="AN138" i="1"/>
  <c r="AN15" i="1"/>
  <c r="AN62" i="1"/>
  <c r="AN205" i="1"/>
  <c r="AN213" i="1"/>
  <c r="AN47" i="1"/>
  <c r="AN87" i="1"/>
  <c r="AN225" i="1"/>
  <c r="AN116" i="1"/>
  <c r="AN101" i="1"/>
  <c r="AN173" i="1"/>
  <c r="AN383" i="1"/>
  <c r="AN239" i="1"/>
  <c r="AN351" i="1"/>
  <c r="AN298" i="1"/>
  <c r="AN51" i="1"/>
  <c r="AN2" i="1"/>
  <c r="AN150" i="1"/>
  <c r="AN92" i="1"/>
  <c r="AN83" i="1"/>
  <c r="AN208" i="1"/>
  <c r="AN59" i="1"/>
  <c r="AN31" i="1"/>
  <c r="AN17" i="1"/>
  <c r="AN14" i="1"/>
  <c r="AN23" i="1"/>
  <c r="AN6" i="1"/>
  <c r="AN20" i="1"/>
  <c r="AN29" i="1"/>
  <c r="AN38" i="1"/>
  <c r="AN67" i="1"/>
  <c r="AN26" i="1"/>
  <c r="AN35" i="1"/>
  <c r="AN49" i="1"/>
  <c r="AN32" i="1"/>
  <c r="AN44" i="1"/>
  <c r="AN58" i="1"/>
  <c r="AN46" i="1"/>
  <c r="AN55" i="1"/>
  <c r="AN64" i="1"/>
  <c r="AN73" i="1"/>
  <c r="AN85" i="1"/>
  <c r="AN94" i="1"/>
  <c r="AN102" i="1"/>
  <c r="AN112" i="1"/>
  <c r="AN123" i="1"/>
  <c r="AN131" i="1"/>
  <c r="AN140" i="1"/>
  <c r="AN152" i="1"/>
  <c r="AN166" i="1"/>
  <c r="AN175" i="1"/>
  <c r="AN209" i="1"/>
  <c r="AN214" i="1"/>
  <c r="AN215" i="1"/>
  <c r="AN223" i="1"/>
  <c r="AN224" i="1"/>
  <c r="AN232" i="1"/>
  <c r="AN233" i="1"/>
  <c r="AN240" i="1"/>
  <c r="AN241" i="1"/>
  <c r="AN249" i="1"/>
  <c r="AN250" i="1"/>
  <c r="AN259" i="1"/>
  <c r="AN268" i="1"/>
  <c r="AN275" i="1"/>
  <c r="AN52" i="1"/>
  <c r="AN61" i="1"/>
  <c r="AN70" i="1"/>
  <c r="AN82" i="1"/>
  <c r="AN91" i="1"/>
  <c r="AN108" i="1"/>
  <c r="AN120" i="1"/>
  <c r="AN129" i="1"/>
  <c r="AN137" i="1"/>
  <c r="AN147" i="1"/>
  <c r="AN158" i="1"/>
  <c r="AN163" i="1"/>
  <c r="AN172" i="1"/>
  <c r="AN181" i="1"/>
  <c r="AN188" i="1"/>
  <c r="AN195" i="1"/>
  <c r="AN201" i="1"/>
  <c r="AN206" i="1"/>
  <c r="AN207" i="1"/>
  <c r="AN278" i="1"/>
  <c r="AN279" i="1"/>
  <c r="AN284" i="1"/>
  <c r="AN309" i="1"/>
  <c r="AN77" i="1"/>
  <c r="AN88" i="1"/>
  <c r="AN97" i="1"/>
  <c r="AN105" i="1"/>
  <c r="AN117" i="1"/>
  <c r="AN126" i="1"/>
  <c r="AN134" i="1"/>
  <c r="AN143" i="1"/>
  <c r="AN155" i="1"/>
  <c r="AN169" i="1"/>
  <c r="AN178" i="1"/>
  <c r="AN198" i="1"/>
  <c r="AN212" i="1"/>
  <c r="AN221" i="1"/>
  <c r="AN230" i="1"/>
  <c r="AN238" i="1"/>
  <c r="AN287" i="1"/>
  <c r="AN288" i="1"/>
  <c r="AN294" i="1"/>
  <c r="AN303" i="1"/>
  <c r="AN312" i="1"/>
  <c r="AN319" i="1"/>
  <c r="AN328" i="1"/>
  <c r="AN336" i="1"/>
  <c r="AN353" i="1"/>
  <c r="AN362" i="1"/>
  <c r="AN371" i="1"/>
  <c r="AN379" i="1"/>
  <c r="AN5" i="1"/>
  <c r="AN3" i="1"/>
  <c r="AN40" i="1"/>
  <c r="AN41" i="1"/>
  <c r="AN79" i="1"/>
  <c r="AN161" i="1"/>
  <c r="AN184" i="1"/>
  <c r="AN76" i="1"/>
  <c r="AN114" i="1"/>
  <c r="AN146" i="1"/>
  <c r="AN187" i="1"/>
  <c r="AN11" i="1"/>
  <c r="AN8" i="1"/>
  <c r="AN9" i="1"/>
  <c r="AN43" i="1"/>
  <c r="AN111" i="1"/>
  <c r="AN149" i="1"/>
  <c r="AN190" i="1"/>
  <c r="AN267" i="1"/>
  <c r="AN302" i="1"/>
  <c r="AN327" i="1"/>
  <c r="AN352" i="1"/>
  <c r="AN378" i="1"/>
  <c r="AN258" i="1"/>
  <c r="AN193" i="1"/>
  <c r="AN211" i="1"/>
  <c r="AN220" i="1"/>
  <c r="AN229" i="1"/>
  <c r="AN246" i="1"/>
  <c r="AN247" i="1"/>
  <c r="AN255" i="1"/>
  <c r="AN256" i="1"/>
  <c r="AN264" i="1"/>
  <c r="AN265" i="1"/>
  <c r="AN311" i="1"/>
  <c r="AN335" i="1"/>
  <c r="AN361" i="1"/>
  <c r="AN386" i="1"/>
  <c r="AN196" i="1"/>
  <c r="AN204" i="1"/>
  <c r="AN217" i="1"/>
  <c r="AN218" i="1"/>
  <c r="AN226" i="1"/>
  <c r="AN227" i="1"/>
  <c r="AN235" i="1"/>
  <c r="AN236" i="1"/>
  <c r="AN243" i="1"/>
  <c r="AN244" i="1"/>
  <c r="AN252" i="1"/>
  <c r="AN253" i="1"/>
  <c r="AN261" i="1"/>
  <c r="AN262" i="1"/>
  <c r="AN270" i="1"/>
  <c r="AN271" i="1"/>
  <c r="AN293" i="1"/>
  <c r="AN318" i="1"/>
  <c r="AN344" i="1"/>
  <c r="AN370" i="1"/>
  <c r="AN273" i="1"/>
  <c r="AN282" i="1"/>
  <c r="AN291" i="1"/>
  <c r="AN299" i="1"/>
  <c r="AN300" i="1"/>
  <c r="AN308" i="1"/>
  <c r="AN315" i="1"/>
  <c r="AN316" i="1"/>
  <c r="AN324" i="1"/>
  <c r="AN325" i="1"/>
  <c r="AN332" i="1"/>
  <c r="AN333" i="1"/>
  <c r="AN341" i="1"/>
  <c r="AN342" i="1"/>
  <c r="AN349" i="1"/>
  <c r="AN350" i="1"/>
  <c r="AN358" i="1"/>
  <c r="AN359" i="1"/>
  <c r="AN367" i="1"/>
  <c r="AN368" i="1"/>
  <c r="AN376" i="1"/>
  <c r="AN377" i="1"/>
  <c r="AN384" i="1"/>
  <c r="AN385" i="1"/>
  <c r="AN390" i="1"/>
  <c r="AN276" i="1"/>
  <c r="AN285" i="1"/>
  <c r="AN296" i="1"/>
  <c r="AN297" i="1"/>
  <c r="AN305" i="1"/>
  <c r="AN306" i="1"/>
  <c r="AN314" i="1"/>
  <c r="AN321" i="1"/>
  <c r="AN322" i="1"/>
  <c r="AN330" i="1"/>
  <c r="AN331" i="1"/>
  <c r="AN338" i="1"/>
  <c r="AN339" i="1"/>
  <c r="AN346" i="1"/>
  <c r="AN347" i="1"/>
  <c r="AN355" i="1"/>
  <c r="AN356" i="1"/>
  <c r="AN364" i="1"/>
  <c r="AN365" i="1"/>
  <c r="AN373" i="1"/>
  <c r="AN374" i="1"/>
  <c r="AN381" i="1"/>
  <c r="AN382" i="1"/>
  <c r="AN388" i="1"/>
  <c r="F3" i="7" l="1"/>
  <c r="F9" i="7"/>
  <c r="F20" i="7"/>
  <c r="F21" i="7"/>
  <c r="F22" i="7"/>
  <c r="H7" i="6" l="1"/>
  <c r="H8" i="6"/>
  <c r="H6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C4" i="7" l="1"/>
  <c r="C5" i="7"/>
  <c r="C6" i="7"/>
  <c r="C7" i="7"/>
  <c r="C8" i="7"/>
  <c r="C10" i="7"/>
  <c r="C11" i="7"/>
  <c r="C12" i="7"/>
  <c r="C13" i="7"/>
  <c r="C14" i="7"/>
  <c r="C15" i="7"/>
  <c r="C16" i="7"/>
  <c r="C17" i="7"/>
  <c r="C18" i="7"/>
  <c r="C19" i="7"/>
  <c r="C3" i="7"/>
  <c r="C9" i="7"/>
  <c r="C20" i="7"/>
  <c r="C21" i="7"/>
  <c r="C22" i="7"/>
  <c r="B4" i="7"/>
  <c r="B5" i="7"/>
  <c r="B6" i="7"/>
  <c r="B7" i="7"/>
  <c r="B8" i="7"/>
  <c r="B10" i="7"/>
  <c r="B11" i="7"/>
  <c r="B12" i="7"/>
  <c r="B13" i="7"/>
  <c r="B14" i="7"/>
  <c r="B15" i="7"/>
  <c r="B16" i="7"/>
  <c r="B17" i="7"/>
  <c r="B18" i="7"/>
  <c r="B19" i="7"/>
  <c r="B3" i="7"/>
  <c r="B9" i="7"/>
  <c r="B20" i="7"/>
  <c r="B21" i="7"/>
  <c r="B22" i="7"/>
  <c r="F19" i="7" l="1"/>
  <c r="F18" i="7"/>
  <c r="F17" i="7"/>
  <c r="F16" i="7"/>
  <c r="F15" i="7"/>
  <c r="F14" i="7"/>
  <c r="F13" i="7"/>
  <c r="F12" i="7"/>
  <c r="F11" i="7"/>
  <c r="F10" i="7"/>
  <c r="F8" i="7"/>
  <c r="F7" i="7"/>
  <c r="F6" i="7"/>
  <c r="F5" i="7"/>
  <c r="F4" i="7"/>
  <c r="B391" i="1"/>
</calcChain>
</file>

<file path=xl/comments1.xml><?xml version="1.0" encoding="utf-8"?>
<comments xmlns="http://schemas.openxmlformats.org/spreadsheetml/2006/main">
  <authors>
    <author>1</author>
  </authors>
  <commentList>
    <comment ref="X121" authorId="0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تأخير + اذن اكثر من ساعتين </t>
        </r>
      </text>
    </comment>
  </commentList>
</comments>
</file>

<file path=xl/comments2.xml><?xml version="1.0" encoding="utf-8"?>
<comments xmlns="http://schemas.openxmlformats.org/spreadsheetml/2006/main">
  <authors>
    <author>الكاتب</author>
  </authors>
  <commentList>
    <comment ref="B531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دخوا الي البصمة يوم 17/09/2018</t>
        </r>
      </text>
    </comment>
    <comment ref="B532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دخول الي البصمة يوم 17/09/2018</t>
        </r>
      </text>
    </comment>
    <comment ref="B621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18/10/2018</t>
        </r>
      </text>
    </comment>
  </commentList>
</comments>
</file>

<file path=xl/comments3.xml><?xml version="1.0" encoding="utf-8"?>
<comments xmlns="http://schemas.openxmlformats.org/spreadsheetml/2006/main">
  <authors>
    <author>الكاتب</author>
    <author>Nasier</author>
    <author>MyDell</author>
    <author>1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تأخير نصف ساعة فقط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05/08/2018</t>
        </r>
      </text>
    </comment>
    <comment ref="P5" authorId="1" shapeId="0">
      <text>
        <r>
          <rPr>
            <b/>
            <sz val="9"/>
            <color indexed="81"/>
            <rFont val="Tahoma"/>
            <family val="2"/>
          </rPr>
          <t xml:space="preserve">
اذن تأخير 62 دقيقة 
والباقي اذن خروج</t>
        </r>
      </text>
    </comment>
    <comment ref="B12" authorId="2" shapeId="0">
      <text>
        <r>
          <rPr>
            <b/>
            <sz val="9"/>
            <color indexed="81"/>
            <rFont val="Tahoma"/>
            <family val="2"/>
          </rPr>
          <t>MyDell:</t>
        </r>
        <r>
          <rPr>
            <sz val="9"/>
            <color indexed="81"/>
            <rFont val="Tahoma"/>
            <family val="2"/>
          </rPr>
          <t xml:space="preserve">
تم صرف 25 يوم رصيد 2017بتاريح 26/09/2018</t>
        </r>
      </text>
    </comment>
    <comment ref="B15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06/10/2018</t>
        </r>
      </text>
    </comment>
    <comment ref="B29" authorId="2" shapeId="0">
      <text>
        <r>
          <rPr>
            <b/>
            <sz val="9"/>
            <color indexed="81"/>
            <rFont val="Tahoma"/>
            <family val="2"/>
          </rPr>
          <t>MyDell:</t>
        </r>
        <r>
          <rPr>
            <sz val="9"/>
            <color indexed="81"/>
            <rFont val="Tahoma"/>
            <family val="2"/>
          </rPr>
          <t xml:space="preserve">
تم صرف 24 يوم رصيد سنة 2017 بتاريخ 26/09/2018</t>
        </r>
      </text>
    </comment>
    <comment ref="B31" authorId="1" shapeId="0">
      <text>
        <r>
          <rPr>
            <b/>
            <sz val="9"/>
            <color indexed="81"/>
            <rFont val="Tahoma"/>
            <family val="2"/>
          </rPr>
          <t>المباشرة
15/04/2019</t>
        </r>
      </text>
    </comment>
    <comment ref="B36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ساعة
من 3-7</t>
        </r>
      </text>
    </comment>
    <comment ref="AG36" authorId="1" shapeId="0">
      <text>
        <r>
          <rPr>
            <b/>
            <sz val="9"/>
            <color indexed="81"/>
            <rFont val="Tahoma"/>
            <family val="2"/>
          </rPr>
          <t>بدل اجازة</t>
        </r>
      </text>
    </comment>
    <comment ref="B37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8 ساعات
من 8-4</t>
        </r>
      </text>
    </comment>
    <comment ref="Y37" authorId="1" shapeId="0">
      <text>
        <r>
          <rPr>
            <sz val="9"/>
            <color indexed="81"/>
            <rFont val="Tahoma"/>
            <family val="2"/>
          </rPr>
          <t xml:space="preserve">
احضار خبز مهمة عمل
</t>
        </r>
      </text>
    </comment>
    <comment ref="B44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8 ساعات
من 8-4</t>
        </r>
      </text>
    </comment>
    <comment ref="B47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04/11/2018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20/9/2018
يبدا الخصم عليه </t>
        </r>
      </text>
    </comment>
    <comment ref="P49" authorId="1" shapeId="0">
      <text>
        <r>
          <rPr>
            <sz val="9"/>
            <color indexed="81"/>
            <rFont val="Tahoma"/>
            <family val="2"/>
          </rPr>
          <t xml:space="preserve">بدل إجازة 
</t>
        </r>
      </text>
    </comment>
    <comment ref="V52" authorId="1" shapeId="0">
      <text>
        <r>
          <rPr>
            <b/>
            <sz val="9"/>
            <color indexed="81"/>
            <rFont val="Tahoma"/>
            <family val="2"/>
          </rPr>
          <t>المعني لايوجد لديه رصيد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52" authorId="1" shapeId="0">
      <text>
        <r>
          <rPr>
            <b/>
            <sz val="9"/>
            <color indexed="81"/>
            <rFont val="Tahoma"/>
            <family val="2"/>
          </rPr>
          <t>المعني رصيده لايكفي الاذن كله</t>
        </r>
      </text>
    </comment>
    <comment ref="B57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10/11/2018
</t>
        </r>
      </text>
    </comment>
    <comment ref="B5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3-7</t>
        </r>
      </text>
    </comment>
    <comment ref="AB63" authorId="1" shapeId="0">
      <text>
        <r>
          <rPr>
            <b/>
            <sz val="9"/>
            <color indexed="81"/>
            <rFont val="Tahoma"/>
            <family val="2"/>
          </rPr>
          <t xml:space="preserve">حالة وفاة </t>
        </r>
      </text>
    </comment>
    <comment ref="B66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3-7</t>
        </r>
      </text>
    </comment>
    <comment ref="B6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ساعة
من 3-7</t>
        </r>
      </text>
    </comment>
    <comment ref="B71" authorId="1" shapeId="0">
      <text>
        <r>
          <rPr>
            <sz val="11"/>
            <color indexed="81"/>
            <rFont val="Tahoma"/>
            <family val="2"/>
          </rPr>
          <t xml:space="preserve">
المباشرة 
16/03/2019</t>
        </r>
      </text>
    </comment>
    <comment ref="AR73" authorId="1" shapeId="0">
      <text>
        <r>
          <rPr>
            <b/>
            <sz val="9"/>
            <color indexed="81"/>
            <rFont val="Tahoma"/>
            <family val="2"/>
          </rPr>
          <t xml:space="preserve">
من حقه اخذ اذن خروج اخر </t>
        </r>
      </text>
    </comment>
    <comment ref="B74" authorId="1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المباشرة 16/02/2019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74" authorId="1" shapeId="0">
      <text>
        <r>
          <rPr>
            <b/>
            <sz val="9"/>
            <color indexed="81"/>
            <rFont val="Tahoma"/>
            <family val="2"/>
          </rPr>
          <t xml:space="preserve">بناءا علي تعليمات صلاح عصمان استبدالل الغياب باجازة بدون مرتب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5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13/10/2018</t>
        </r>
      </text>
    </comment>
    <comment ref="B77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20/8/2018
يبدا الخصم عليه</t>
        </r>
      </text>
    </comment>
    <comment ref="B80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26/09/2018</t>
        </r>
      </text>
    </comment>
    <comment ref="B82" authorId="1" shapeId="0">
      <text>
        <r>
          <rPr>
            <b/>
            <sz val="9"/>
            <color indexed="81"/>
            <rFont val="Tahoma"/>
            <family val="2"/>
          </rPr>
          <t>المباشرة
04/05/2019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5" authorId="2" shapeId="0">
      <text>
        <r>
          <rPr>
            <b/>
            <sz val="9"/>
            <color indexed="81"/>
            <rFont val="Tahoma"/>
            <family val="2"/>
          </rPr>
          <t>MyDell:</t>
        </r>
        <r>
          <rPr>
            <sz val="9"/>
            <color indexed="81"/>
            <rFont val="Tahoma"/>
            <family val="2"/>
          </rPr>
          <t xml:space="preserve">
تم صرف 30 يوم إجازة سنوية بتاريخ 26/09/2018 رصيد سنة 2017</t>
        </r>
      </text>
    </comment>
    <comment ref="B89" authorId="1" shapeId="0">
      <text>
        <r>
          <rPr>
            <sz val="9"/>
            <color indexed="81"/>
            <rFont val="Tahoma"/>
            <family val="2"/>
          </rPr>
          <t xml:space="preserve">
مباشرة 02/02/2019
</t>
        </r>
      </text>
    </comment>
    <comment ref="B92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20/12/2018</t>
        </r>
      </text>
    </comment>
    <comment ref="AB92" authorId="1" shapeId="0">
      <text>
        <r>
          <rPr>
            <b/>
            <sz val="9"/>
            <color indexed="81"/>
            <rFont val="Tahoma"/>
            <family val="2"/>
          </rPr>
          <t xml:space="preserve">بناءا علي تعليمات صلاح عصمان استبدالل الغياب باجازة بدون مرتب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3" authorId="1" shapeId="0">
      <text>
        <r>
          <rPr>
            <b/>
            <sz val="9"/>
            <color indexed="81"/>
            <rFont val="Tahoma"/>
            <family val="2"/>
          </rPr>
          <t xml:space="preserve">المباشرة </t>
        </r>
        <r>
          <rPr>
            <sz val="9"/>
            <color indexed="81"/>
            <rFont val="Tahoma"/>
            <family val="2"/>
          </rPr>
          <t xml:space="preserve">
04/03/2019</t>
        </r>
      </text>
    </comment>
    <comment ref="B94" authorId="1" shapeId="0">
      <text>
        <r>
          <rPr>
            <sz val="9"/>
            <color indexed="81"/>
            <rFont val="Tahoma"/>
            <family val="2"/>
          </rPr>
          <t>المباشرة 
04/03/2019</t>
        </r>
      </text>
    </comment>
    <comment ref="B95" authorId="1" shapeId="0">
      <text>
        <r>
          <rPr>
            <sz val="9"/>
            <color indexed="81"/>
            <rFont val="Tahoma"/>
            <family val="2"/>
          </rPr>
          <t xml:space="preserve">المباشرة
06/03/2019
</t>
        </r>
      </text>
    </comment>
    <comment ref="AB95" authorId="1" shapeId="0">
      <text>
        <r>
          <rPr>
            <b/>
            <sz val="9"/>
            <color indexed="81"/>
            <rFont val="Tahoma"/>
            <family val="2"/>
          </rPr>
          <t xml:space="preserve">بناءا علي تعليمات صلاح عصمان استبدالل الغياب باجازة بدون مرتب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97" authorId="1" shapeId="0">
      <text>
        <r>
          <rPr>
            <b/>
            <sz val="9"/>
            <color indexed="81"/>
            <rFont val="Tahoma"/>
            <family val="2"/>
          </rPr>
          <t>الاجازة متأخرة وصلت يوم 13/06/2019 م</t>
        </r>
      </text>
    </comment>
    <comment ref="B9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3-7</t>
        </r>
      </text>
    </comment>
    <comment ref="B104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4-8
</t>
        </r>
      </text>
    </comment>
    <comment ref="C104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ساعة
4-8</t>
        </r>
      </text>
    </comment>
    <comment ref="B108" authorId="1" shapeId="0">
      <text>
        <r>
          <rPr>
            <b/>
            <sz val="9"/>
            <color indexed="81"/>
            <rFont val="Tahoma"/>
            <family val="2"/>
          </rPr>
          <t xml:space="preserve">المباشرة 
11/05/2019م </t>
        </r>
      </text>
    </comment>
    <comment ref="B111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3-7
</t>
        </r>
      </text>
    </comment>
    <comment ref="N112" authorId="1" shapeId="0">
      <text>
        <r>
          <rPr>
            <b/>
            <sz val="9"/>
            <color indexed="81"/>
            <rFont val="Tahoma"/>
            <family val="2"/>
          </rPr>
          <t>تبرير غياب واستبداله باجازة بدون مرتب بناءا علي تأشيرة</t>
        </r>
      </text>
    </comment>
    <comment ref="C114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يأتي الي العمل ساعة 7 ونصف صباحا 
حتي ساعه 3 ونصف مساء</t>
        </r>
      </text>
    </comment>
    <comment ref="B125" authorId="1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مباشرة 11/02/2019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7" authorId="1" shapeId="0">
      <text>
        <r>
          <rPr>
            <b/>
            <sz val="9"/>
            <color indexed="81"/>
            <rFont val="Tahoma"/>
            <family val="2"/>
          </rPr>
          <t xml:space="preserve">تم خصم اذن خروج يوم 11/05/2019م لجلب الفطور من رصيد اجازته السنوية </t>
        </r>
      </text>
    </comment>
    <comment ref="B129" authorId="1" shapeId="0">
      <text>
        <r>
          <rPr>
            <sz val="9"/>
            <color indexed="81"/>
            <rFont val="Tahoma"/>
            <family val="2"/>
          </rPr>
          <t xml:space="preserve">
مباشرة 12/02/2019
</t>
        </r>
      </text>
    </comment>
    <comment ref="U130" authorId="1" shapeId="0">
      <text>
        <r>
          <rPr>
            <b/>
            <sz val="9"/>
            <color indexed="81"/>
            <rFont val="Tahoma"/>
            <family val="2"/>
          </rPr>
          <t xml:space="preserve">بدل إجازة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3-7</t>
        </r>
      </text>
    </comment>
    <comment ref="B139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12/08/2018</t>
        </r>
      </text>
    </comment>
    <comment ref="M140" authorId="1" shapeId="0">
      <text>
        <r>
          <rPr>
            <b/>
            <sz val="9"/>
            <color indexed="81"/>
            <rFont val="Tahoma"/>
            <family val="2"/>
          </rPr>
          <t>إجازة يوم 12/05/2019 م</t>
        </r>
      </text>
    </comment>
    <comment ref="B142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14/08/2018</t>
        </r>
      </text>
    </comment>
    <comment ref="O142" authorId="1" shapeId="0">
      <text>
        <r>
          <rPr>
            <b/>
            <sz val="9"/>
            <color indexed="81"/>
            <rFont val="Tahoma"/>
            <family val="2"/>
          </rPr>
          <t>ضرف صحي</t>
        </r>
      </text>
    </comment>
    <comment ref="B143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13/08/2018</t>
        </r>
      </text>
    </comment>
    <comment ref="C151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نظام 12 ساعة</t>
        </r>
      </text>
    </comment>
    <comment ref="B157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مسوق اعتبارا من 22/10/2018</t>
        </r>
      </text>
    </comment>
    <comment ref="B162" authorId="1" shapeId="0">
      <text>
        <r>
          <rPr>
            <sz val="9"/>
            <color indexed="81"/>
            <rFont val="Tahoma"/>
            <family val="2"/>
          </rPr>
          <t xml:space="preserve">
مباشرة 07/02/2019
</t>
        </r>
      </text>
    </comment>
    <comment ref="B163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13/08/2018</t>
        </r>
      </text>
    </comment>
    <comment ref="B171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 ساعه
من 3-7</t>
        </r>
      </text>
    </comment>
    <comment ref="B173" authorId="1" shapeId="0">
      <text>
        <r>
          <rPr>
            <b/>
            <sz val="9"/>
            <color indexed="81"/>
            <rFont val="Tahoma"/>
            <family val="2"/>
          </rPr>
          <t xml:space="preserve">
مباشرة 05/02/2019</t>
        </r>
      </text>
    </comment>
    <comment ref="B175" authorId="1" shapeId="0">
      <text>
        <r>
          <rPr>
            <b/>
            <sz val="9"/>
            <color indexed="81"/>
            <rFont val="Tahoma"/>
            <family val="2"/>
          </rPr>
          <t>المباشرة
23/02/2019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0" authorId="1" shapeId="0">
      <text>
        <r>
          <rPr>
            <b/>
            <sz val="9"/>
            <color indexed="81"/>
            <rFont val="Tahoma"/>
            <family val="2"/>
          </rPr>
          <t>المباشرة
08/04/2019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2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16ساعة
من 3-7</t>
        </r>
      </text>
    </comment>
    <comment ref="B184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التاخير عن العمل 
لمدة 4 ساعات
حضور ساعة 12 ظهرا
لمدة 9 أيام من تاريخ 26/6/2018
</t>
        </r>
      </text>
    </comment>
    <comment ref="B192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8 ساعات
من 7-4</t>
        </r>
      </text>
    </comment>
    <comment ref="B194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10/9/2018
يبدا الخصم عليه 
</t>
        </r>
      </text>
    </comment>
    <comment ref="S195" authorId="1" shapeId="0">
      <text>
        <r>
          <rPr>
            <sz val="9"/>
            <color indexed="81"/>
            <rFont val="Tahoma"/>
            <family val="2"/>
          </rPr>
          <t xml:space="preserve">
بدل إجازة 
</t>
        </r>
      </text>
    </comment>
    <comment ref="B196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06/10/2018</t>
        </r>
      </text>
    </comment>
    <comment ref="AF199" authorId="1" shapeId="0">
      <text>
        <r>
          <rPr>
            <b/>
            <sz val="9"/>
            <color indexed="81"/>
            <rFont val="Tahoma"/>
            <family val="2"/>
          </rPr>
          <t xml:space="preserve">بناءا علي تأشيرة صلاح عصمان باحتساب الاذن علي شهر 7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06" authorId="1" shapeId="0">
      <text>
        <r>
          <rPr>
            <b/>
            <sz val="9"/>
            <color indexed="81"/>
            <rFont val="Tahoma"/>
            <family val="2"/>
          </rPr>
          <t>بناءا علي تأشيرة صلاح عصمان  باحتساب الاذن علي شهر 67</t>
        </r>
      </text>
    </comment>
    <comment ref="B207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تغيير وظيفة كسائق اعتبارا من 01/10/2018
</t>
        </r>
      </text>
    </comment>
    <comment ref="AB211" authorId="1" shapeId="0">
      <text>
        <r>
          <rPr>
            <b/>
            <sz val="9"/>
            <color indexed="81"/>
            <rFont val="Tahoma"/>
            <family val="2"/>
          </rPr>
          <t xml:space="preserve">بناءا علي تعليمات صلاح عصمان استبدالل الغياب باجازة بدون مرتب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14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3/9/2018
يبدا الخصم عليه</t>
        </r>
      </text>
    </comment>
    <comment ref="B217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13/10/2018</t>
        </r>
      </text>
    </comment>
    <comment ref="AB217" authorId="1" shapeId="0">
      <text>
        <r>
          <rPr>
            <b/>
            <sz val="9"/>
            <color indexed="81"/>
            <rFont val="Tahoma"/>
            <family val="2"/>
          </rPr>
          <t xml:space="preserve">بناءا علي تعليمات صلاح عصمان استبدالل الغياب باجازة بدون مرتب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20" authorId="1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المباشرة</t>
        </r>
        <r>
          <rPr>
            <sz val="10"/>
            <color indexed="81"/>
            <rFont val="Tahoma"/>
            <family val="2"/>
          </rPr>
          <t xml:space="preserve">17/02/2019
</t>
        </r>
      </text>
    </comment>
    <comment ref="B221" authorId="1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المباشرة 19/02/2019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22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22/11/2018</t>
        </r>
      </text>
    </comment>
    <comment ref="B225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13/12/2018</t>
        </r>
      </text>
    </comment>
    <comment ref="B226" authorId="1" shapeId="0">
      <text>
        <r>
          <rPr>
            <sz val="9"/>
            <color indexed="81"/>
            <rFont val="Tahoma"/>
            <family val="2"/>
          </rPr>
          <t xml:space="preserve">
المباشرة 19/02/2019
</t>
        </r>
      </text>
    </comment>
    <comment ref="B228" authorId="1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مباشرة 03/02/2019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30" authorId="1" shapeId="0">
      <text>
        <r>
          <rPr>
            <b/>
            <sz val="9"/>
            <color indexed="81"/>
            <rFont val="Tahoma"/>
            <family val="2"/>
          </rPr>
          <t>المباشةر 
06/05/2019</t>
        </r>
      </text>
    </comment>
    <comment ref="B236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مسوق اعبتارا من 13/10/2018</t>
        </r>
      </text>
    </comment>
    <comment ref="B238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22/10/2018
</t>
        </r>
      </text>
    </comment>
    <comment ref="AG239" authorId="1" shapeId="0">
      <text>
        <r>
          <rPr>
            <b/>
            <sz val="9"/>
            <color indexed="81"/>
            <rFont val="Tahoma"/>
            <family val="2"/>
          </rPr>
          <t>يحمل علي شهر 7 بناءا علي تأشيرة صلاح عصمان</t>
        </r>
      </text>
    </comment>
    <comment ref="B240" authorId="1" shapeId="0">
      <text>
        <r>
          <rPr>
            <sz val="9"/>
            <color indexed="81"/>
            <rFont val="Tahoma"/>
            <family val="2"/>
          </rPr>
          <t xml:space="preserve">
لمباشرة 18/02/2019
</t>
        </r>
      </text>
    </comment>
    <comment ref="B244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06/01/2019
</t>
        </r>
      </text>
    </comment>
    <comment ref="B246" authorId="1" shapeId="0">
      <text>
        <r>
          <rPr>
            <b/>
            <sz val="9"/>
            <color indexed="81"/>
            <rFont val="Tahoma"/>
            <family val="2"/>
          </rPr>
          <t>المباشرة
25/04/2019</t>
        </r>
      </text>
    </comment>
    <comment ref="B247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04/08/2018</t>
        </r>
      </text>
    </comment>
    <comment ref="C24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8  ساعات
من 7-4
</t>
        </r>
      </text>
    </comment>
    <comment ref="B250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24/10/2018
</t>
        </r>
      </text>
    </comment>
    <comment ref="C251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8 ساعات
من 7-3</t>
        </r>
      </text>
    </comment>
    <comment ref="T251" authorId="1" shapeId="0">
      <text>
        <r>
          <rPr>
            <sz val="9"/>
            <color indexed="81"/>
            <rFont val="Tahoma"/>
            <family val="2"/>
          </rPr>
          <t xml:space="preserve">
اذن خروج 
</t>
        </r>
      </text>
    </comment>
    <comment ref="B252" authorId="1" shapeId="0">
      <text>
        <r>
          <rPr>
            <b/>
            <sz val="9"/>
            <color indexed="81"/>
            <rFont val="Tahoma"/>
            <family val="2"/>
          </rPr>
          <t>Nasier:</t>
        </r>
        <r>
          <rPr>
            <sz val="9"/>
            <color indexed="81"/>
            <rFont val="Tahoma"/>
            <family val="2"/>
          </rPr>
          <t xml:space="preserve">
تم ترجيع 3 أيام سنوية عن سنة 2018 خصمت منه وهي حالة وفاة جدته </t>
        </r>
      </text>
    </comment>
    <comment ref="S253" authorId="1" shapeId="0">
      <text>
        <r>
          <rPr>
            <b/>
            <sz val="9"/>
            <color indexed="81"/>
            <rFont val="Tahoma"/>
            <family val="2"/>
          </rPr>
          <t xml:space="preserve">بدل إجازة </t>
        </r>
      </text>
    </comment>
    <comment ref="B255" authorId="1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مباشرة 09/02/2019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8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23/10/2018
</t>
        </r>
      </text>
    </comment>
    <comment ref="B262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24/10/2018
</t>
        </r>
      </text>
    </comment>
    <comment ref="C267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تأخير لمدة ساعة من كل ثلاثاء من كل أسبوع وتعويضها بعد الدوام</t>
        </r>
      </text>
    </comment>
    <comment ref="B269" authorId="1" shapeId="0">
      <text>
        <r>
          <rPr>
            <sz val="9"/>
            <color indexed="81"/>
            <rFont val="Tahoma"/>
            <family val="2"/>
          </rPr>
          <t xml:space="preserve">مباشرة
1/4/2019
</t>
        </r>
      </text>
    </comment>
    <comment ref="AB269" authorId="1" shapeId="0">
      <text>
        <r>
          <rPr>
            <b/>
            <sz val="9"/>
            <color indexed="81"/>
            <rFont val="Tahoma"/>
            <family val="2"/>
          </rPr>
          <t xml:space="preserve">بناءا علي تعليمات صلاح عصمان استبدالل الغياب باجازة بدون مرتب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70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8 ساعات
من 8-4</t>
        </r>
      </text>
    </comment>
    <comment ref="B274" authorId="1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مباشرة 09/02/2019</t>
        </r>
        <r>
          <rPr>
            <sz val="9"/>
            <color indexed="81"/>
            <rFont val="Tahoma"/>
            <family val="2"/>
          </rPr>
          <t xml:space="preserve">
 </t>
        </r>
      </text>
    </comment>
    <comment ref="B275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13/7/2018
يبدا الخصم عليه</t>
        </r>
      </text>
    </comment>
    <comment ref="B276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01/10/2018</t>
        </r>
      </text>
    </comment>
    <comment ref="B277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09/01/2019</t>
        </r>
      </text>
    </comment>
    <comment ref="B27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19/8/2018
يبدا الخصم عليه</t>
        </r>
      </text>
    </comment>
    <comment ref="AF278" authorId="1" shapeId="0">
      <text>
        <r>
          <rPr>
            <b/>
            <sz val="9"/>
            <color indexed="81"/>
            <rFont val="Tahoma"/>
            <family val="2"/>
          </rPr>
          <t>الاذن الثالث والمعني لايوجد لديه رصيد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9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22/8/2018
يبدا الخصم عليه بدأ كمسوق يوم 18/09/2018</t>
        </r>
      </text>
    </comment>
    <comment ref="B280" authorId="1" shapeId="0">
      <text>
        <r>
          <rPr>
            <b/>
            <sz val="9"/>
            <color indexed="81"/>
            <rFont val="Tahoma"/>
            <family val="2"/>
          </rPr>
          <t>المباشرة 
03/04/2019</t>
        </r>
      </text>
    </comment>
    <comment ref="B281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27/8/2018
يبدا الخصم عليه</t>
        </r>
      </text>
    </comment>
    <comment ref="B282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29/7/2018
يبد الخصم عليه</t>
        </r>
      </text>
    </comment>
    <comment ref="AB282" authorId="1" shapeId="0">
      <text>
        <r>
          <rPr>
            <b/>
            <sz val="9"/>
            <color indexed="81"/>
            <rFont val="Tahoma"/>
            <family val="2"/>
          </rPr>
          <t xml:space="preserve">بناءا علي تعليمات صلاح عصمان استبدالل الغياب باجازة بدون مرتب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83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1/9/2018
يبدا الخصم عليه</t>
        </r>
      </text>
    </comment>
    <comment ref="AB283" authorId="1" shapeId="0">
      <text>
        <r>
          <rPr>
            <b/>
            <sz val="9"/>
            <color indexed="81"/>
            <rFont val="Tahoma"/>
            <family val="2"/>
          </rPr>
          <t xml:space="preserve">بناءا علي تعليمات صلاح عصمان استبدالل الغياب باجازة بدون مرتب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84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16/9/2018
يبدا الخصم عليه</t>
        </r>
      </text>
    </comment>
    <comment ref="B285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29/9/2018
يبدا الخصم عليه</t>
        </r>
      </text>
    </comment>
    <comment ref="B286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28/07/2018</t>
        </r>
      </text>
    </comment>
    <comment ref="B287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21/9/2018
يبدا الخصم عليه</t>
        </r>
      </text>
    </comment>
    <comment ref="B288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22/9/2018
يبدا الخصم عليه</t>
        </r>
      </text>
    </comment>
    <comment ref="V288" authorId="1" shapeId="0">
      <text>
        <r>
          <rPr>
            <b/>
            <sz val="9"/>
            <color indexed="81"/>
            <rFont val="Tahoma"/>
            <family val="2"/>
          </rPr>
          <t>بناءا علي تعليمات صلاح عصمان
عدم الاستثناء مرة اخري</t>
        </r>
      </text>
    </comment>
    <comment ref="B289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01/08/2018</t>
        </r>
      </text>
    </comment>
    <comment ref="B290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02/08/2018</t>
        </r>
      </text>
    </comment>
    <comment ref="B291" authorId="0" shape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مباشرة يوم 05/08/2018</t>
        </r>
      </text>
    </comment>
    <comment ref="B292" authorId="1" shapeId="0">
      <text>
        <r>
          <rPr>
            <sz val="10"/>
            <color indexed="81"/>
            <rFont val="Tahoma"/>
            <family val="2"/>
          </rPr>
          <t xml:space="preserve">
المباشرة
20/02/2019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93" authorId="2" shapeId="0">
      <text>
        <r>
          <rPr>
            <b/>
            <sz val="9"/>
            <color indexed="81"/>
            <rFont val="Tahoma"/>
            <family val="2"/>
          </rPr>
          <t>MyDell:</t>
        </r>
        <r>
          <rPr>
            <sz val="9"/>
            <color indexed="81"/>
            <rFont val="Tahoma"/>
            <family val="2"/>
          </rPr>
          <t xml:space="preserve">
مباشرة يوم 26/08/2018</t>
        </r>
      </text>
    </comment>
    <comment ref="B294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09/10/2018</t>
        </r>
      </text>
    </comment>
    <comment ref="B295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30/09/2018</t>
        </r>
      </text>
    </comment>
    <comment ref="B296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30/09/2018</t>
        </r>
      </text>
    </comment>
    <comment ref="B297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30/09/2018</t>
        </r>
      </text>
    </comment>
    <comment ref="B298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30/09/2018</t>
        </r>
      </text>
    </comment>
    <comment ref="B299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09/10/2018</t>
        </r>
      </text>
    </comment>
    <comment ref="B300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09/10/2018</t>
        </r>
      </text>
    </comment>
    <comment ref="B301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13/10/2018</t>
        </r>
      </text>
    </comment>
    <comment ref="B302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07/10/2018</t>
        </r>
      </text>
    </comment>
    <comment ref="B303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10/10/2018</t>
        </r>
      </text>
    </comment>
    <comment ref="B304" authorId="1" shapeId="0">
      <text>
        <r>
          <rPr>
            <b/>
            <sz val="9"/>
            <color indexed="81"/>
            <rFont val="Tahoma"/>
            <family val="2"/>
          </rPr>
          <t>المباشرة
10/03/2019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6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17/11/2018</t>
        </r>
      </text>
    </comment>
    <comment ref="B307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17/11/2018</t>
        </r>
      </text>
    </comment>
    <comment ref="B308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10/11/2018</t>
        </r>
      </text>
    </comment>
    <comment ref="B309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28/10/2018
</t>
        </r>
      </text>
    </comment>
    <comment ref="B310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18/11/2018</t>
        </r>
      </text>
    </comment>
    <comment ref="B311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يوم23/10/2018</t>
        </r>
      </text>
    </comment>
    <comment ref="AC311" authorId="1" shapeId="0">
      <text>
        <r>
          <rPr>
            <b/>
            <sz val="9"/>
            <color indexed="81"/>
            <rFont val="Tahoma"/>
            <family val="2"/>
          </rPr>
          <t xml:space="preserve">بناءا علي تعليمات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12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20/10/2018</t>
        </r>
      </text>
    </comment>
    <comment ref="B313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30/10/2018</t>
        </r>
      </text>
    </comment>
    <comment ref="B314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02/12/2018</t>
        </r>
      </text>
    </comment>
    <comment ref="B315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12/12/2018</t>
        </r>
      </text>
    </comment>
    <comment ref="B316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02/12/2018</t>
        </r>
      </text>
    </comment>
    <comment ref="B317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20/12/2018</t>
        </r>
      </text>
    </comment>
    <comment ref="B318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15/12/2018</t>
        </r>
      </text>
    </comment>
    <comment ref="B319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09/12/2018</t>
        </r>
      </text>
    </comment>
    <comment ref="B320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15/12/2018</t>
        </r>
      </text>
    </comment>
    <comment ref="B321" authorId="3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مباشرة يوم 10/12/2018</t>
        </r>
      </text>
    </comment>
    <comment ref="B324" authorId="1" shapeId="0">
      <text>
        <r>
          <rPr>
            <b/>
            <sz val="9"/>
            <color indexed="81"/>
            <rFont val="Tahoma"/>
            <family val="2"/>
          </rPr>
          <t>تم تنزيل رصيد إجازة سنوية 1.66 يوم 12/2/2019 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327" authorId="1" shapeId="0">
      <text>
        <r>
          <rPr>
            <b/>
            <sz val="9"/>
            <color indexed="81"/>
            <rFont val="Tahoma"/>
            <family val="2"/>
          </rPr>
          <t xml:space="preserve">بدل إجازة </t>
        </r>
      </text>
    </comment>
    <comment ref="B328" authorId="1" shapeId="0">
      <text>
        <r>
          <rPr>
            <sz val="9"/>
            <color indexed="81"/>
            <rFont val="Tahoma"/>
            <family val="2"/>
          </rPr>
          <t xml:space="preserve">
مباشرة 03/02/2019
</t>
        </r>
      </text>
    </comment>
    <comment ref="B329" authorId="1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مباشرة 09/02/2019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30" authorId="1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
مباشرة 04/02/2019</t>
        </r>
      </text>
    </comment>
    <comment ref="B331" authorId="1" shapeId="0">
      <text>
        <r>
          <rPr>
            <sz val="9"/>
            <color indexed="81"/>
            <rFont val="Tahoma"/>
            <family val="2"/>
          </rPr>
          <t xml:space="preserve">
لمباشرة 07/02/2019
</t>
        </r>
      </text>
    </comment>
    <comment ref="B332" authorId="1" shapeId="0">
      <text>
        <r>
          <rPr>
            <sz val="9"/>
            <color indexed="81"/>
            <rFont val="Tahoma"/>
            <family val="2"/>
          </rPr>
          <t xml:space="preserve">
المباشرة 16/02/2019
</t>
        </r>
      </text>
    </comment>
    <comment ref="B333" authorId="1" shapeId="0">
      <text>
        <r>
          <rPr>
            <sz val="9"/>
            <color indexed="81"/>
            <rFont val="Tahoma"/>
            <family val="2"/>
          </rPr>
          <t xml:space="preserve">
المباشرة 17/02/2019
</t>
        </r>
      </text>
    </comment>
    <comment ref="B334" authorId="1" shapeId="0">
      <text>
        <r>
          <rPr>
            <sz val="9"/>
            <color indexed="81"/>
            <rFont val="Tahoma"/>
            <family val="2"/>
          </rPr>
          <t xml:space="preserve">
المباشرة 26/01/2019
</t>
        </r>
      </text>
    </comment>
    <comment ref="B335" authorId="1" shapeId="0">
      <text>
        <r>
          <rPr>
            <sz val="9"/>
            <color indexed="81"/>
            <rFont val="Tahoma"/>
            <family val="2"/>
          </rPr>
          <t xml:space="preserve">
المباشرة 10/02/2019
</t>
        </r>
      </text>
    </comment>
    <comment ref="B336" authorId="1" shapeId="0">
      <text>
        <r>
          <rPr>
            <sz val="9"/>
            <color indexed="81"/>
            <rFont val="Tahoma"/>
            <family val="2"/>
          </rPr>
          <t xml:space="preserve">
المباشرة 16/02/2019
</t>
        </r>
      </text>
    </comment>
    <comment ref="B337" authorId="1" shapeId="0">
      <text>
        <r>
          <rPr>
            <sz val="10"/>
            <color indexed="81"/>
            <rFont val="Tahoma"/>
            <family val="2"/>
          </rPr>
          <t xml:space="preserve">
 المباشرة
03/02/2019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38" authorId="1" shapeId="0">
      <text>
        <r>
          <rPr>
            <b/>
            <sz val="9"/>
            <color indexed="81"/>
            <rFont val="Tahoma"/>
            <family val="2"/>
          </rPr>
          <t>المباشرة
25/02/2019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39" authorId="1" shapeId="0">
      <text>
        <r>
          <rPr>
            <b/>
            <sz val="9"/>
            <color indexed="81"/>
            <rFont val="Tahoma"/>
            <family val="2"/>
          </rPr>
          <t>المباشرة
23/02/2019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0" authorId="1" shapeId="0">
      <text>
        <r>
          <rPr>
            <b/>
            <sz val="9"/>
            <color indexed="81"/>
            <rFont val="Tahoma"/>
            <family val="2"/>
          </rPr>
          <t>المباشرة
25/02/2019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340" authorId="1" shapeId="0">
      <text>
        <r>
          <rPr>
            <sz val="9"/>
            <color indexed="81"/>
            <rFont val="Tahoma"/>
            <family val="2"/>
          </rPr>
          <t xml:space="preserve">
بدل إجازة 
</t>
        </r>
      </text>
    </comment>
    <comment ref="B341" authorId="1" shapeId="0">
      <text>
        <r>
          <rPr>
            <b/>
            <sz val="9"/>
            <color indexed="81"/>
            <rFont val="Tahoma"/>
            <family val="2"/>
          </rPr>
          <t>المباشرة
28/02/2019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341" authorId="1" shapeId="0">
      <text>
        <r>
          <rPr>
            <b/>
            <sz val="9"/>
            <color indexed="81"/>
            <rFont val="Tahoma"/>
            <family val="2"/>
          </rPr>
          <t xml:space="preserve">بناءا علي تعليمات صلاح عصمان استبدالل الغياب باجازة بدون مرتب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2" authorId="1" shapeId="0">
      <text>
        <r>
          <rPr>
            <b/>
            <sz val="9"/>
            <color indexed="81"/>
            <rFont val="Tahoma"/>
            <family val="2"/>
          </rPr>
          <t>المباشرة
02/03/2019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3" authorId="1" shapeId="0">
      <text>
        <r>
          <rPr>
            <b/>
            <sz val="9"/>
            <color indexed="81"/>
            <rFont val="Tahoma"/>
            <family val="2"/>
          </rPr>
          <t>المباشرة
02/03/2019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4" authorId="1" shapeId="0">
      <text>
        <r>
          <rPr>
            <b/>
            <sz val="9"/>
            <color indexed="81"/>
            <rFont val="Tahoma"/>
            <family val="2"/>
          </rPr>
          <t>المباشرة
03/03/2019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5" authorId="1" shapeId="0">
      <text>
        <r>
          <rPr>
            <b/>
            <sz val="9"/>
            <color indexed="81"/>
            <rFont val="Tahoma"/>
            <family val="2"/>
          </rPr>
          <t>المباشرة
11/03/2019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6" authorId="1" shapeId="0">
      <text>
        <r>
          <rPr>
            <b/>
            <sz val="9"/>
            <color indexed="81"/>
            <rFont val="Tahoma"/>
            <family val="2"/>
          </rPr>
          <t>المباشرة
18/03/2019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7" authorId="1" shapeId="0">
      <text>
        <r>
          <rPr>
            <b/>
            <sz val="9"/>
            <color indexed="81"/>
            <rFont val="Tahoma"/>
            <family val="2"/>
          </rPr>
          <t>المباشرة
09/03/2019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8" authorId="1" shapeId="0">
      <text>
        <r>
          <rPr>
            <b/>
            <sz val="9"/>
            <color indexed="81"/>
            <rFont val="Tahoma"/>
            <family val="2"/>
          </rPr>
          <t>المباشرة
02/03/2019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9" authorId="1" shapeId="0">
      <text>
        <r>
          <rPr>
            <b/>
            <sz val="9"/>
            <color indexed="81"/>
            <rFont val="Tahoma"/>
            <family val="2"/>
          </rPr>
          <t>المباشرة
09/03/2019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0" authorId="1" shapeId="0">
      <text>
        <r>
          <rPr>
            <b/>
            <sz val="9"/>
            <color indexed="81"/>
            <rFont val="Tahoma"/>
            <family val="2"/>
          </rPr>
          <t>المباشرة
03/03/2019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1" authorId="1" shapeId="0">
      <text>
        <r>
          <rPr>
            <b/>
            <sz val="9"/>
            <color indexed="81"/>
            <rFont val="Tahoma"/>
            <family val="2"/>
          </rPr>
          <t>المباشرة
21/03/2019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8" authorId="1" shapeId="0">
      <text>
        <r>
          <rPr>
            <b/>
            <sz val="9"/>
            <color indexed="81"/>
            <rFont val="Tahoma"/>
            <family val="2"/>
          </rPr>
          <t>مباشرة</t>
        </r>
        <r>
          <rPr>
            <sz val="9"/>
            <color indexed="81"/>
            <rFont val="Tahoma"/>
            <family val="2"/>
          </rPr>
          <t xml:space="preserve">
02/04/2019</t>
        </r>
      </text>
    </comment>
    <comment ref="AB358" authorId="1" shapeId="0">
      <text>
        <r>
          <rPr>
            <b/>
            <sz val="9"/>
            <color indexed="81"/>
            <rFont val="Tahoma"/>
            <family val="2"/>
          </rPr>
          <t xml:space="preserve">بناءا علي تعليمات صلاح عصمان استبدالل الغياب باجازة بدون مرتب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5" authorId="1" shapeId="0">
      <text>
        <r>
          <rPr>
            <b/>
            <sz val="9"/>
            <color indexed="81"/>
            <rFont val="Tahoma"/>
            <family val="2"/>
          </rPr>
          <t>المباشرة
20/04/2019 م</t>
        </r>
      </text>
    </comment>
    <comment ref="B377" authorId="1" shapeId="0">
      <text>
        <r>
          <rPr>
            <b/>
            <sz val="9"/>
            <color indexed="81"/>
            <rFont val="Tahoma"/>
            <family val="2"/>
          </rPr>
          <t xml:space="preserve">المباشرة
04/05/2019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3" authorId="1" shapeId="0">
      <text>
        <r>
          <rPr>
            <b/>
            <sz val="9"/>
            <color indexed="81"/>
            <rFont val="Tahoma"/>
            <family val="2"/>
          </rPr>
          <t>12/05/2019
المباشرة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83" authorId="1" shapeId="0">
      <text>
        <r>
          <rPr>
            <b/>
            <sz val="9"/>
            <color indexed="81"/>
            <rFont val="Tahoma"/>
            <family val="2"/>
          </rPr>
          <t>ضرف صجي</t>
        </r>
      </text>
    </comment>
    <comment ref="B390" authorId="1" shapeId="0">
      <text>
        <r>
          <rPr>
            <b/>
            <sz val="9"/>
            <color indexed="81"/>
            <rFont val="Tahoma"/>
            <family val="2"/>
          </rPr>
          <t>المباشرة
05/05/2019</t>
        </r>
      </text>
    </comment>
    <comment ref="B391" authorId="1" shapeId="0">
      <text>
        <r>
          <rPr>
            <b/>
            <sz val="9"/>
            <color indexed="81"/>
            <rFont val="Tahoma"/>
            <family val="2"/>
          </rPr>
          <t>المباشرة
23/10/2019 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92" authorId="1" shapeId="0">
      <text>
        <r>
          <rPr>
            <b/>
            <sz val="9"/>
            <color indexed="81"/>
            <rFont val="Tahoma"/>
            <family val="2"/>
          </rPr>
          <t>المباشرة 
15/04/2019 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93" authorId="1" shapeId="0">
      <text>
        <r>
          <rPr>
            <b/>
            <sz val="9"/>
            <color indexed="81"/>
            <rFont val="Tahoma"/>
            <family val="2"/>
          </rPr>
          <t>المباشرة :
21/05/2019 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94" authorId="1" shapeId="0">
      <text>
        <r>
          <rPr>
            <b/>
            <sz val="9"/>
            <color indexed="81"/>
            <rFont val="Tahoma"/>
            <family val="2"/>
          </rPr>
          <t>المباشرة
25/05/2019 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95" authorId="1" shapeId="0">
      <text>
        <r>
          <rPr>
            <sz val="9"/>
            <color indexed="81"/>
            <rFont val="Tahoma"/>
            <family val="2"/>
          </rPr>
          <t xml:space="preserve">المباشرة
08/06/2019 م
</t>
        </r>
      </text>
    </comment>
    <comment ref="AG395" authorId="1" shapeId="0">
      <text>
        <r>
          <rPr>
            <b/>
            <sz val="9"/>
            <color indexed="81"/>
            <rFont val="Tahoma"/>
            <family val="2"/>
          </rPr>
          <t>المعني لايوجد لديه رصيد</t>
        </r>
      </text>
    </comment>
  </commentList>
</comments>
</file>

<file path=xl/sharedStrings.xml><?xml version="1.0" encoding="utf-8"?>
<sst xmlns="http://schemas.openxmlformats.org/spreadsheetml/2006/main" count="5982" uniqueCount="1612">
  <si>
    <t xml:space="preserve">الرقم الوظيفي </t>
  </si>
  <si>
    <t xml:space="preserve">الاسم </t>
  </si>
  <si>
    <t xml:space="preserve">الوظيفة 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</si>
  <si>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</si>
  <si>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</si>
  <si>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</si>
  <si>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</si>
  <si>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</si>
  <si>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</si>
  <si>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</si>
  <si>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</si>
  <si>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</si>
  <si>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</si>
  <si>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</si>
  <si>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</si>
  <si>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</si>
  <si>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</si>
  <si>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</si>
  <si>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</si>
  <si>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</si>
  <si>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</si>
  <si>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</si>
  <si>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</si>
  <si>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</si>
  <si>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</si>
  <si>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</si>
  <si>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</si>
  <si>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</si>
  <si>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</si>
  <si>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</si>
  <si>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</si>
  <si>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</si>
  <si>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</si>
  <si>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السنوية </t>
  </si>
  <si>
    <t>بدون</t>
  </si>
  <si>
    <t xml:space="preserve">الغياب </t>
  </si>
  <si>
    <t xml:space="preserve">البصمة </t>
  </si>
  <si>
    <t xml:space="preserve">التأخير </t>
  </si>
  <si>
    <t xml:space="preserve">أيام العمل </t>
  </si>
  <si>
    <t>عمود1</t>
  </si>
  <si>
    <t xml:space="preserve">أيام العمل الفعي </t>
  </si>
  <si>
    <t>الغياب*2</t>
  </si>
  <si>
    <t>عمود2</t>
  </si>
  <si>
    <t>ب</t>
  </si>
  <si>
    <t xml:space="preserve">حافظ سالم سعيد الجراري </t>
  </si>
  <si>
    <t>المستشار الفني</t>
  </si>
  <si>
    <t>ابراهيم عبد السلام على الورفلي</t>
  </si>
  <si>
    <t>فني صيانة آلة تعبئة (A3 Flex)</t>
  </si>
  <si>
    <t xml:space="preserve">ابراهيم عمرعبد القادر الجروشي </t>
  </si>
  <si>
    <t>رئيس قسم صيانة الالات</t>
  </si>
  <si>
    <t>احمد احطيبة فاضل الكاديكي</t>
  </si>
  <si>
    <t>سائق شاحنة قمامة</t>
  </si>
  <si>
    <t>الصادق عبد الجبار سبيل تيراب</t>
  </si>
  <si>
    <t xml:space="preserve">غفير </t>
  </si>
  <si>
    <t>حامد سعد احمد ابراهيم الزوي</t>
  </si>
  <si>
    <t>فني صيانة عامة</t>
  </si>
  <si>
    <t>احمد عبد الله مصطفى البراني</t>
  </si>
  <si>
    <t>مدير إدارة المبيعات و التسويق و المدير العام المكلف</t>
  </si>
  <si>
    <t xml:space="preserve">مفتاح فرج مفتاح البركي </t>
  </si>
  <si>
    <t>فني صيانة ملحقات آلة التعبئة (DE)</t>
  </si>
  <si>
    <t xml:space="preserve">سعد حمد عمر الطابوني </t>
  </si>
  <si>
    <t xml:space="preserve">رئيس وحدة صيانة الات التعبئة والتغليف </t>
  </si>
  <si>
    <t xml:space="preserve">ايهاب منصور السنوسي المنفي </t>
  </si>
  <si>
    <t xml:space="preserve">مساعد مدير إدارة التشغل و العمليات </t>
  </si>
  <si>
    <t>خالد عبد الله مصطفى البراني</t>
  </si>
  <si>
    <t>رئيس قسم متابعة المخازن</t>
  </si>
  <si>
    <t>عدنان عبد الحميد عبدالمولى العنيزي</t>
  </si>
  <si>
    <t>مشغل ملحقات الة التعبئة (DE)</t>
  </si>
  <si>
    <t xml:space="preserve">عادل جبريل عبد القادر العرفي </t>
  </si>
  <si>
    <t>مدير إدارة التشغيل و العمليات</t>
  </si>
  <si>
    <t xml:space="preserve">ونيس سليم محمد الاوجلي </t>
  </si>
  <si>
    <t xml:space="preserve">فني صيانة عامة </t>
  </si>
  <si>
    <t xml:space="preserve">عادل محمد المهدي بالة </t>
  </si>
  <si>
    <t>مهندس بمكتب التخطيط و المتابعة</t>
  </si>
  <si>
    <t xml:space="preserve">القذافي محمد القذافي الصفار </t>
  </si>
  <si>
    <t xml:space="preserve">رئيس رقسم الجودة </t>
  </si>
  <si>
    <t>عبد الباسط ونيس الشيخي</t>
  </si>
  <si>
    <t>مفتاح مصطفى المبروك المجبري</t>
  </si>
  <si>
    <t xml:space="preserve">بالقاسم عمر بالقاسم الورفلي </t>
  </si>
  <si>
    <t>احمد محمد احمد غنيم</t>
  </si>
  <si>
    <t xml:space="preserve">مهندس جودة  </t>
  </si>
  <si>
    <t>عبد الله حسين ناجي الفيتوري</t>
  </si>
  <si>
    <t xml:space="preserve">مهندس جودة </t>
  </si>
  <si>
    <t>يوسف محمد عبد السلام العمامي</t>
  </si>
  <si>
    <t>سائق فرك مخزن الانتاج التام ( مصنع الحليب )</t>
  </si>
  <si>
    <t xml:space="preserve">عمر احمد عمر جبريل الكبتي </t>
  </si>
  <si>
    <t xml:space="preserve">مناوب وردية بمخازن قطع الغيار و المهمات و المعدات </t>
  </si>
  <si>
    <t xml:space="preserve">عبد الباري موسى عبد الباري العوامي </t>
  </si>
  <si>
    <t xml:space="preserve">رئيس قسم المبيعات </t>
  </si>
  <si>
    <t xml:space="preserve">محمد فتحي امحمد ساطي </t>
  </si>
  <si>
    <t>رئيس وحدة شؤون الإنتاج</t>
  </si>
  <si>
    <t xml:space="preserve">محمد مفتاح ادريس الفارسي </t>
  </si>
  <si>
    <t xml:space="preserve">مدير إدارة المخازن </t>
  </si>
  <si>
    <t>ونيس حمد احمد عبد الرازق العقيلي</t>
  </si>
  <si>
    <t xml:space="preserve">رئيس مكتب الإنشاءات </t>
  </si>
  <si>
    <t xml:space="preserve">محمد حمد علي المرغني </t>
  </si>
  <si>
    <t>سائق فرك بقسم الإنتاج</t>
  </si>
  <si>
    <t>محمود فرج محمود الكرغلي</t>
  </si>
  <si>
    <t>إسماعيل فرج محمد طلوبه</t>
  </si>
  <si>
    <t>مشغل آلة تعبئة (A3 Flex)</t>
  </si>
  <si>
    <t>محمد موسى مفتاح بوجواري السعيطي</t>
  </si>
  <si>
    <t>جاسم يوسف جبريل جدولة</t>
  </si>
  <si>
    <t>موظف اداري ( الشؤون الإدارية )</t>
  </si>
  <si>
    <t>توفيق سعد محمد محجوب العمامي</t>
  </si>
  <si>
    <t xml:space="preserve">على عبد القادر ابوعجيلة الزيداني </t>
  </si>
  <si>
    <t>مناوب امن صناعي</t>
  </si>
  <si>
    <t>أحمد مفتاح محمد حبريشه</t>
  </si>
  <si>
    <t xml:space="preserve">عبد الله سالم على خليفة الصويعي </t>
  </si>
  <si>
    <t xml:space="preserve">أيمن على معتوق السنوسي </t>
  </si>
  <si>
    <t>مسوق</t>
  </si>
  <si>
    <t xml:space="preserve">احمد منصور السنوسي المنفي </t>
  </si>
  <si>
    <t xml:space="preserve">عبد الحفيظ على رجب عبد السلام القنين </t>
  </si>
  <si>
    <t xml:space="preserve">فني مختبر ميكروبيولوجي </t>
  </si>
  <si>
    <t xml:space="preserve">اسامة عبد الحميد الهادي الورفلي </t>
  </si>
  <si>
    <t>رئيس وحدة المختبر الميكروبيولوجي</t>
  </si>
  <si>
    <t xml:space="preserve">ناصر عمر محمد الفيتوري </t>
  </si>
  <si>
    <t xml:space="preserve">رئيس وحدة البستره و التعقيم </t>
  </si>
  <si>
    <t>على القذافى على الصفار</t>
  </si>
  <si>
    <t>ناجي على خليفة الصويعي</t>
  </si>
  <si>
    <t>عاشور موسى راف الله مبروك الدرسى</t>
  </si>
  <si>
    <t>عبد السلام عبد الله محمد الورفلى</t>
  </si>
  <si>
    <t>محمود عون ناجى اعبيد</t>
  </si>
  <si>
    <t>حسين حمد حسين االعريبي</t>
  </si>
  <si>
    <t xml:space="preserve">مشغل بسترات  ( مشرف وردية  ) </t>
  </si>
  <si>
    <t xml:space="preserve">سالم موسي عمار الفرجاني </t>
  </si>
  <si>
    <t>ناصر فتحي عبد الحفيظ الفارسي</t>
  </si>
  <si>
    <t>عبد المنعم مفتاح حمودة ماضى</t>
  </si>
  <si>
    <t xml:space="preserve">فني لحام حديد </t>
  </si>
  <si>
    <t>ميلاد على ميلاد القدارى</t>
  </si>
  <si>
    <t xml:space="preserve">مهندس جودة ( مشرف ) </t>
  </si>
  <si>
    <t>وسام ادريس بريدان اللواطي</t>
  </si>
  <si>
    <t>مشرف خدمات</t>
  </si>
  <si>
    <t xml:space="preserve">محمد حسين الجيلاني الحمري </t>
  </si>
  <si>
    <t>امين الخزينة الرئيسية</t>
  </si>
  <si>
    <t>عوض غفير سعيد العوامي</t>
  </si>
  <si>
    <t>موظف اداري  (التشغيل و العمليات)</t>
  </si>
  <si>
    <t xml:space="preserve">عصام محمد طاهر العرفي </t>
  </si>
  <si>
    <t xml:space="preserve">سائق سيارة </t>
  </si>
  <si>
    <t>مشري محمد مشري المغربي</t>
  </si>
  <si>
    <t>عبد السلام فرج ميلاد العرفى</t>
  </si>
  <si>
    <t xml:space="preserve">على عبد الله على بن غشير </t>
  </si>
  <si>
    <t>خالد جبريل رجب الزلاوي</t>
  </si>
  <si>
    <t xml:space="preserve">حاتم على  محمود العوامي </t>
  </si>
  <si>
    <t xml:space="preserve">حسن مرعي حسن المسلاتي </t>
  </si>
  <si>
    <t>أكرم منصور على أوحيدة البرغثي</t>
  </si>
  <si>
    <t>رئيس قسم المخازن</t>
  </si>
  <si>
    <t xml:space="preserve">سعيد عمر محمد أمساعد العبيدي </t>
  </si>
  <si>
    <t xml:space="preserve">رئيس قسم العلاقات العامة </t>
  </si>
  <si>
    <t>عامل خلط</t>
  </si>
  <si>
    <t xml:space="preserve">خالد محمد خالد المسماري </t>
  </si>
  <si>
    <t xml:space="preserve">ناجي رمضان فرجاني الحاسي </t>
  </si>
  <si>
    <t>مناوب امن صناعي ( مشرف )</t>
  </si>
  <si>
    <t>عبد السلام بوعجيلة  محمد مسعود المعداني</t>
  </si>
  <si>
    <t xml:space="preserve">مسوق </t>
  </si>
  <si>
    <t xml:space="preserve">عثمان جمعة محمد العوامي </t>
  </si>
  <si>
    <t xml:space="preserve">عامل نظافة </t>
  </si>
  <si>
    <t>احمد شعبان محمد قصيل</t>
  </si>
  <si>
    <t xml:space="preserve">محمد سعد فرج العبيدي </t>
  </si>
  <si>
    <t xml:space="preserve">أسامة مصطفى حمد الجويلي </t>
  </si>
  <si>
    <t xml:space="preserve">صلاح حمد سليمان عصمان </t>
  </si>
  <si>
    <t>رئيس قسم شؤون العاملين  المكلف</t>
  </si>
  <si>
    <t>أحمد بوعجيلة محمد المعداني</t>
  </si>
  <si>
    <t xml:space="preserve">فضيل على امحمد الرجباني </t>
  </si>
  <si>
    <t>عبد الله رحيل حماد عبد الله الفاخري</t>
  </si>
  <si>
    <t>طارق محمد محمد القطار</t>
  </si>
  <si>
    <t>موسي سالم علي البدري</t>
  </si>
  <si>
    <t>محمد سليمان محمد المسلاتي</t>
  </si>
  <si>
    <t xml:space="preserve">محمد عوض عبدالعاطى الحوتي </t>
  </si>
  <si>
    <t xml:space="preserve">يحيى عوض مختار المنفي </t>
  </si>
  <si>
    <t xml:space="preserve">امين مخزن قطع الغيار و المهمات و المعدات </t>
  </si>
  <si>
    <t xml:space="preserve">بوسيف موسى عمار الفرجاني </t>
  </si>
  <si>
    <t>جمال سالم رجب الورفلي زكة</t>
  </si>
  <si>
    <t xml:space="preserve">عامل فرز </t>
  </si>
  <si>
    <t xml:space="preserve">سمير احمد حمد محمد المنفي </t>
  </si>
  <si>
    <t xml:space="preserve">مشغل بسترات </t>
  </si>
  <si>
    <t xml:space="preserve">احمد فرج مفتاح الفيتوري </t>
  </si>
  <si>
    <t>وليد اسماعيل المبروك البرعصي</t>
  </si>
  <si>
    <t xml:space="preserve">مدير مركز تسويق بنغازي </t>
  </si>
  <si>
    <t xml:space="preserve">مجدي جمعة حامد الحاسي </t>
  </si>
  <si>
    <t>محمد جمعة محمد الشكري</t>
  </si>
  <si>
    <t>محمد فرج محمد المعداني</t>
  </si>
  <si>
    <t>مهندس مدني</t>
  </si>
  <si>
    <t>عثمان معزب حسن العريبي</t>
  </si>
  <si>
    <t xml:space="preserve">خليفة ادريس ابريدان اللواطي </t>
  </si>
  <si>
    <t xml:space="preserve">موظف تابع للمدير العام  </t>
  </si>
  <si>
    <t xml:space="preserve">محمود سالم اشتيوي الشكري  </t>
  </si>
  <si>
    <t xml:space="preserve">محمود حسن محمود التارقي </t>
  </si>
  <si>
    <t xml:space="preserve">مشرف عمال خلط </t>
  </si>
  <si>
    <t xml:space="preserve">مروان سعد محمد على </t>
  </si>
  <si>
    <t xml:space="preserve">محمد مفتاح محمد على </t>
  </si>
  <si>
    <t>عبدالجليل عوض عيسى البرعصي</t>
  </si>
  <si>
    <t xml:space="preserve">امير خليل سليمان اوريث الفيتوري </t>
  </si>
  <si>
    <t xml:space="preserve">احمد عبدالقادر فرج المجبري </t>
  </si>
  <si>
    <t xml:space="preserve">رئيس وحدة مراقبة الاعتمادات و ما في حكمها </t>
  </si>
  <si>
    <t>صلاح علي ادم العقليي</t>
  </si>
  <si>
    <t>عبدالسلام حسين ميمون الجهاني</t>
  </si>
  <si>
    <t>علي مصطفى عمر حشاد</t>
  </si>
  <si>
    <t xml:space="preserve">سائق فرك بقسم الإنتاج </t>
  </si>
  <si>
    <t xml:space="preserve">محمد على محمد زكة </t>
  </si>
  <si>
    <t>فتحي مختار عمر الجروشي</t>
  </si>
  <si>
    <t xml:space="preserve">عبدالمنعم عبدالكريم بوبكر البرغثي </t>
  </si>
  <si>
    <t xml:space="preserve">مناوب بمخازن الانتاج التام (مصنع الحليب ) </t>
  </si>
  <si>
    <t xml:space="preserve">سالم عبدالسلام عمر الدرسي </t>
  </si>
  <si>
    <t>جمعة حمد احمد العقيلي</t>
  </si>
  <si>
    <t>مفتاح جمعة محمد الفيتوري</t>
  </si>
  <si>
    <t>مساعد فني صيانة عامة</t>
  </si>
  <si>
    <t>هشام محمود منصور الورفلى</t>
  </si>
  <si>
    <t>امين مخزن مركز تسويق بنغازي</t>
  </si>
  <si>
    <t xml:space="preserve">موسى صالح موسى عبدالخالق الفسي </t>
  </si>
  <si>
    <t>خليل فتحي محمد الحوتي</t>
  </si>
  <si>
    <t>مشرف بمركز تسويق بنغازي</t>
  </si>
  <si>
    <t xml:space="preserve">محمد مفتاح صالح خليفة الفارسي </t>
  </si>
  <si>
    <t>مساعد طباخ</t>
  </si>
  <si>
    <t>سعيد حسين فضل الله الفسي</t>
  </si>
  <si>
    <t>صلاح سليمان حسن العريبي</t>
  </si>
  <si>
    <t xml:space="preserve">احمد الصالحين على المزوغي </t>
  </si>
  <si>
    <t>يونس محمد على العنيزي</t>
  </si>
  <si>
    <t xml:space="preserve">سائق كاشيك </t>
  </si>
  <si>
    <t>عقيلة صالح عقيلة عكش  التاورغي</t>
  </si>
  <si>
    <t>عصام رمضان علي المقرحي</t>
  </si>
  <si>
    <t>موظف اداري ( المبيعات )</t>
  </si>
  <si>
    <t xml:space="preserve">مفتاح صالح محمد شقة </t>
  </si>
  <si>
    <t xml:space="preserve">ناجي  فتحي محمد الورفلي </t>
  </si>
  <si>
    <t>محمد بوبكر مسعود الزوي</t>
  </si>
  <si>
    <t>عبدالسلام فرج محمود السعيطي</t>
  </si>
  <si>
    <t xml:space="preserve">صالح عبدالله مصطفى البراني العنيزي </t>
  </si>
  <si>
    <t>مشرف عام الحركة</t>
  </si>
  <si>
    <t xml:space="preserve">عبدالناصر خميس إبراهيم البرغثي </t>
  </si>
  <si>
    <t xml:space="preserve">أمين مخازن الانتاج التام </t>
  </si>
  <si>
    <t>أنور صالح موسى عبدالخالق الفسي</t>
  </si>
  <si>
    <t xml:space="preserve">مساعد مسوق </t>
  </si>
  <si>
    <t>اسامة صالح موسى عبدالخالق الفسي</t>
  </si>
  <si>
    <t>عبدالله صالح موسى عبدالخالق الفسي</t>
  </si>
  <si>
    <t xml:space="preserve">عامر سعد محمد الورفلي </t>
  </si>
  <si>
    <t xml:space="preserve">عز الدين مصطفى على العربي </t>
  </si>
  <si>
    <t xml:space="preserve">انس محمد علي زوبي </t>
  </si>
  <si>
    <t xml:space="preserve">رئيس وحدة المتابعة ( التجارية ) </t>
  </si>
  <si>
    <t xml:space="preserve">حاتم محمد على عبدالله بودبوس </t>
  </si>
  <si>
    <t>محمد احمد عبدالله امحيريث</t>
  </si>
  <si>
    <t>مروان عيسى حسن اقبيلي</t>
  </si>
  <si>
    <t>صالح منصور عبد النبي الطلحي</t>
  </si>
  <si>
    <t xml:space="preserve">احمد فوزي محمد حسين العوامي </t>
  </si>
  <si>
    <t>عطيه خليفه ادريس البرعصي</t>
  </si>
  <si>
    <t xml:space="preserve">نائب مدير الإدارة التجارية </t>
  </si>
  <si>
    <t>احمد مفتاح بشير البرغثي</t>
  </si>
  <si>
    <t xml:space="preserve">رئيس قسم المعاملات التجارية الخارجية </t>
  </si>
  <si>
    <t xml:space="preserve">عبد الكريم عبد الحميد العنيزي </t>
  </si>
  <si>
    <t>رئيس وحدة المنظومات</t>
  </si>
  <si>
    <t xml:space="preserve">احمد جبريل حمد عبدالسلام العقوري </t>
  </si>
  <si>
    <t xml:space="preserve">هيثم إبراهيم سليمان عصمان </t>
  </si>
  <si>
    <t>سائق خدمات</t>
  </si>
  <si>
    <t xml:space="preserve">اسلام على عبدالهادي  محمد عمار </t>
  </si>
  <si>
    <t xml:space="preserve">مشغل بسترات  ( مكلف بتحضير الصودا و الحامض) </t>
  </si>
  <si>
    <t>شريف مايا عباس الدين</t>
  </si>
  <si>
    <t xml:space="preserve">سائق فرك مخزن المواد الخام و مستلزمات التشغيل ( مصنع الحليب ) </t>
  </si>
  <si>
    <t>جمال أوحيدة عمار اقليوان</t>
  </si>
  <si>
    <t xml:space="preserve">رضا الكريم محمد </t>
  </si>
  <si>
    <t>فني بناء</t>
  </si>
  <si>
    <t>محمد اسماعيل محمود الناقة</t>
  </si>
  <si>
    <t xml:space="preserve">رئيس قسم الشؤون المالية </t>
  </si>
  <si>
    <t xml:space="preserve">حمد عبدالله ادريس التواتي  العرفي </t>
  </si>
  <si>
    <t>محمد صورت راحت الله</t>
  </si>
  <si>
    <t>محمد سليم الدين</t>
  </si>
  <si>
    <t>عامل نظافة</t>
  </si>
  <si>
    <t xml:space="preserve">ابراهيم رمضان محمد خالد العمامي </t>
  </si>
  <si>
    <t>احمد يوسف عبدالسلام الشريف</t>
  </si>
  <si>
    <t xml:space="preserve">مسعود بوعجيله مسعود علي الفزاني </t>
  </si>
  <si>
    <t xml:space="preserve">عبدالله إبراهيم سعد الدين أحمد </t>
  </si>
  <si>
    <t>غفير</t>
  </si>
  <si>
    <t>محمد شحات سالم حسين العبيدي</t>
  </si>
  <si>
    <t>محمد تفضل حسين</t>
  </si>
  <si>
    <t>محمد فاروق حسين</t>
  </si>
  <si>
    <t xml:space="preserve">عامل بناء </t>
  </si>
  <si>
    <t>محمد فيصل صالح عميش</t>
  </si>
  <si>
    <t xml:space="preserve">محبوب ميه </t>
  </si>
  <si>
    <t>عامل نظافة ( مركز تسويق بنغازي )</t>
  </si>
  <si>
    <t>عبدالله محمد بشير كريعات</t>
  </si>
  <si>
    <t xml:space="preserve">سالم عبدالسلام سالم مفتاح المقصبي </t>
  </si>
  <si>
    <t>رئيس وحدة المصارف و الخزينة</t>
  </si>
  <si>
    <t>أحمد محمد حسين الصلابي</t>
  </si>
  <si>
    <t>عبدالسلام فرج سالم الصبيحي</t>
  </si>
  <si>
    <t xml:space="preserve">أسامة رمضان عبدالسلام صويدق </t>
  </si>
  <si>
    <t xml:space="preserve">مدير الإدارة المالية و التكاليف بالشركة </t>
  </si>
  <si>
    <t>شاهين حسين عبدالستار</t>
  </si>
  <si>
    <t xml:space="preserve">جمال عبدالسلام حسين العرفي </t>
  </si>
  <si>
    <t xml:space="preserve">شوقي محمد ابراهيم محمود </t>
  </si>
  <si>
    <t>مفتاح فرج مفتاح الفيتوري</t>
  </si>
  <si>
    <t>محمد قمرول</t>
  </si>
  <si>
    <t xml:space="preserve">فني سباكة </t>
  </si>
  <si>
    <t xml:space="preserve">محمود نوري على العرفي </t>
  </si>
  <si>
    <t xml:space="preserve">مساعد امين مخزن مركز تسويق بنغازي </t>
  </si>
  <si>
    <t xml:space="preserve">عبدالله سالم ابراهيم اسليم </t>
  </si>
  <si>
    <t>رئيس وحدة الحسابات و الميزانية</t>
  </si>
  <si>
    <t>ناصر الدين على أحمد بن زريق البرغثي</t>
  </si>
  <si>
    <t>متعاون ( بإدارة المبيعات )</t>
  </si>
  <si>
    <t>اسامة عثمان محمد الشيخي</t>
  </si>
  <si>
    <t>أمين محمد فرج الورفلي</t>
  </si>
  <si>
    <t xml:space="preserve">زياد على مادي الشويهدي </t>
  </si>
  <si>
    <t xml:space="preserve">نائب مدير الإدارة المالية و التكاليف </t>
  </si>
  <si>
    <t>حمزة  محمود عبد الفتاح  بن هلوم</t>
  </si>
  <si>
    <t xml:space="preserve">رئيس قسم التكاليف </t>
  </si>
  <si>
    <t xml:space="preserve">عبدالسلام عقيلة أبوزيد أسويري </t>
  </si>
  <si>
    <t xml:space="preserve">محمد عياد محمد بالتمر </t>
  </si>
  <si>
    <t xml:space="preserve">عامل مقهى </t>
  </si>
  <si>
    <t>محمد بوعجيلة محمد المعداني</t>
  </si>
  <si>
    <t xml:space="preserve">محمد عثمان صالح الشيخي </t>
  </si>
  <si>
    <t>مساعد اول امين مخازن الإنتاج التام</t>
  </si>
  <si>
    <t xml:space="preserve">مفتاح حسين محمد هارون </t>
  </si>
  <si>
    <t xml:space="preserve">رافع صالح محمد عبدالجليل الهمالي </t>
  </si>
  <si>
    <t xml:space="preserve">عبد ربة مراجع سالم سلامة </t>
  </si>
  <si>
    <t>لطفي مسعود السويح صالح الطبولى</t>
  </si>
  <si>
    <t xml:space="preserve">سليمان سعيد محمد سليمان الشاعر </t>
  </si>
  <si>
    <t>موظف وحدة منظومة مخازن الإنتاج التام و المواد الخام</t>
  </si>
  <si>
    <t xml:space="preserve">أحمد فتحي مبروك الشاوش </t>
  </si>
  <si>
    <t>مساعد ثاني امين مخازن الإنتاج التام</t>
  </si>
  <si>
    <t xml:space="preserve">رواد وسام أدريس أبريدان </t>
  </si>
  <si>
    <t>عامل مطبخ</t>
  </si>
  <si>
    <t>محمد فرج محمد زينوبة الكوافي</t>
  </si>
  <si>
    <t>ميكانيكي</t>
  </si>
  <si>
    <t>سند ناصف منصور فتح الله العوامي</t>
  </si>
  <si>
    <t xml:space="preserve">صالح خليفة حامد خليفة الشاعر </t>
  </si>
  <si>
    <t>امين مخازن المواد الخام و مستلزمات التشغيل (مصنع العصير )</t>
  </si>
  <si>
    <t>أحمد عبدالله محمد هارون الحدادي</t>
  </si>
  <si>
    <t xml:space="preserve">احمد صلاح  الدين المبروك الضاوي </t>
  </si>
  <si>
    <t>رئيس وحدة تقنية معلومات</t>
  </si>
  <si>
    <t>محمد ميلاد سعيد ابراهيم الترهوني</t>
  </si>
  <si>
    <t>مشرف الصيانة عامة</t>
  </si>
  <si>
    <t xml:space="preserve">وليد صالح محمد يوسف البرغثي </t>
  </si>
  <si>
    <t xml:space="preserve">امين الخزينة الفرعية </t>
  </si>
  <si>
    <t xml:space="preserve">ايمن عوض ابراهيم شمسة </t>
  </si>
  <si>
    <t xml:space="preserve">حافظ ابراهيم احمد الزوي </t>
  </si>
  <si>
    <t>مشرف مصنع الحلوى</t>
  </si>
  <si>
    <t xml:space="preserve">عماد الدين عبدالحميد عبد المولى العنيزي </t>
  </si>
  <si>
    <t xml:space="preserve">امين مخزن مخلفات التصنيع </t>
  </si>
  <si>
    <t xml:space="preserve">ناجي محمد عبدالرحيم الشيخي </t>
  </si>
  <si>
    <t>محمد ابوبكر محمد عياد العقوري</t>
  </si>
  <si>
    <t>وليد يوسف رمضان عصمان</t>
  </si>
  <si>
    <t xml:space="preserve">فني صيانة عامة مبتدئ   </t>
  </si>
  <si>
    <t>عثمان إبراهيم عثمان  اللبيدى</t>
  </si>
  <si>
    <t xml:space="preserve">محمد يونس بوبكر بوبكر </t>
  </si>
  <si>
    <t>مساعد امين مخزن المواد الخام ومستلزمات التشغيل (الحليب )</t>
  </si>
  <si>
    <t xml:space="preserve">ابراهيم جمعة على عبدالحاكم </t>
  </si>
  <si>
    <t xml:space="preserve">مشرف عمال سير </t>
  </si>
  <si>
    <t xml:space="preserve">معتز سيد محمد محمد  العبيدي </t>
  </si>
  <si>
    <t>عبدالباسط ابوبكر سعيد مهدي المالكي</t>
  </si>
  <si>
    <t xml:space="preserve">سائق و مساعد مسوق </t>
  </si>
  <si>
    <t>علاء محمد جبر اسميو</t>
  </si>
  <si>
    <t>موظف اداري  ( الانتاج)</t>
  </si>
  <si>
    <t xml:space="preserve">اسامة عمر ابوالقاسم الورفلي </t>
  </si>
  <si>
    <t>طباخ</t>
  </si>
  <si>
    <t xml:space="preserve">محمد محمود محمد عبدالعليم </t>
  </si>
  <si>
    <t xml:space="preserve">نجيب عوض عبدالعزيز المقلال </t>
  </si>
  <si>
    <t xml:space="preserve">رامي ادم ادريس العقوري </t>
  </si>
  <si>
    <t>عامل سير  و فاقد</t>
  </si>
  <si>
    <t xml:space="preserve">جمعة ميلاد على خليفة الفرجاني </t>
  </si>
  <si>
    <t xml:space="preserve">رئيس وحدة مراقبة الأصول الثابته </t>
  </si>
  <si>
    <t>علي منصور علي اوحيدة البرغثي</t>
  </si>
  <si>
    <t>وليد احمد سعيد قجا المنقوش</t>
  </si>
  <si>
    <t xml:space="preserve">رئيس وحدة مراقبة المخزون </t>
  </si>
  <si>
    <t xml:space="preserve">عصام عبدالعالي رحيل احطيبة </t>
  </si>
  <si>
    <t xml:space="preserve">انس فرج عطية جبريل امحمد </t>
  </si>
  <si>
    <t xml:space="preserve">سائق فرك مركز تسويق بنغازي </t>
  </si>
  <si>
    <t>مهند احمد عمر احبيل الورفلي</t>
  </si>
  <si>
    <t>على  فرحات حمودة صالح العبيدي</t>
  </si>
  <si>
    <t>مدقق الحسابات</t>
  </si>
  <si>
    <t xml:space="preserve">حسام احمد امبارك العمامي </t>
  </si>
  <si>
    <t xml:space="preserve">رئيس وحدة متابعة الانتاج </t>
  </si>
  <si>
    <t>نزيه حمد محمد السعيطي</t>
  </si>
  <si>
    <t xml:space="preserve">محمود عبدالقادر موسى محمد </t>
  </si>
  <si>
    <t xml:space="preserve">محمود ادم حماد المغربي </t>
  </si>
  <si>
    <t>سالم علي محمد زكة</t>
  </si>
  <si>
    <t xml:space="preserve">إبراهيم خميس إبراهيم البرغثي </t>
  </si>
  <si>
    <t>عامل نظافة وتنظيم بمخازن المواد الخام ومستلزمات التشغيل ( مصنع الحليب )</t>
  </si>
  <si>
    <t xml:space="preserve">معتز محمد صالحين ابوفانه </t>
  </si>
  <si>
    <t xml:space="preserve">محاسب مالي </t>
  </si>
  <si>
    <t xml:space="preserve">حسام فرج محمد العوامي </t>
  </si>
  <si>
    <t xml:space="preserve">مصطفى سعد ابوبكر مصباح التاورغي </t>
  </si>
  <si>
    <t xml:space="preserve">عمران المهدي عمران ميلاد الزياني </t>
  </si>
  <si>
    <t>محمد المهدي عمران ميلاد الزياني</t>
  </si>
  <si>
    <t xml:space="preserve">فني صيانة بسترات </t>
  </si>
  <si>
    <t>محمد مهدي موسى موسى</t>
  </si>
  <si>
    <t xml:space="preserve">محمود حسين حميده محمد الشيخي </t>
  </si>
  <si>
    <t xml:space="preserve">مشرف وردية </t>
  </si>
  <si>
    <t>إبراهيم عبدالكريم بوبكر خليفة البرغثي</t>
  </si>
  <si>
    <t xml:space="preserve">محرر الدورة المستندية مخازن الإنتاج التام و المواد الخام </t>
  </si>
  <si>
    <t>حسين احمد عبدالله محمد هارون</t>
  </si>
  <si>
    <t xml:space="preserve">عامل نظافة و تنظيم بمخازن الإنتاج التام (مصنع الحليب ) </t>
  </si>
  <si>
    <t xml:space="preserve">حسام محمد على بودبوس </t>
  </si>
  <si>
    <t>محمد يوسف اقويدر عبدالكريم</t>
  </si>
  <si>
    <t xml:space="preserve">مناع احطيبة فاضل على الكاديكي </t>
  </si>
  <si>
    <t xml:space="preserve">فني نجارة </t>
  </si>
  <si>
    <t xml:space="preserve">أسامة على نافع العربي </t>
  </si>
  <si>
    <t>احمد مصطفى محمد الشاعري</t>
  </si>
  <si>
    <t>بوبكر محمد بوبكر جابر المجبري</t>
  </si>
  <si>
    <t>عماد بالعيد منصور هيبلو الفيتوري</t>
  </si>
  <si>
    <t xml:space="preserve">مشرف المنظومات بالمخازن </t>
  </si>
  <si>
    <t xml:space="preserve">بالعيد عمران على القذافي </t>
  </si>
  <si>
    <t xml:space="preserve">عامل مطبخ </t>
  </si>
  <si>
    <t xml:space="preserve">مفتاح طاهر مفتاح الفسي </t>
  </si>
  <si>
    <t xml:space="preserve">ابوبكر مفتاح رمضان البركي </t>
  </si>
  <si>
    <t>احمد فرج عبدالمالك التركاوي</t>
  </si>
  <si>
    <t>موظف اداري  ( وحدة الإحصاء )</t>
  </si>
  <si>
    <t xml:space="preserve">فضل الله المبروك فضل الله الدرسي </t>
  </si>
  <si>
    <t>عبدالوهاب مراجع محمود حمد</t>
  </si>
  <si>
    <t>عبدالسلام عبدالحميد علي كحيل الشيخي</t>
  </si>
  <si>
    <t xml:space="preserve">عامل وزن </t>
  </si>
  <si>
    <t xml:space="preserve">هشام محمد ادريس موسى كريم </t>
  </si>
  <si>
    <t xml:space="preserve">عبدالله سليمان محمد المسلاتي </t>
  </si>
  <si>
    <t>فرج عبدالحميد فرج محمد الكوم</t>
  </si>
  <si>
    <t>محمد ناجي محمد عبدالرحيم الشيخي</t>
  </si>
  <si>
    <t xml:space="preserve">سند عبدالجبار فرج العقوري </t>
  </si>
  <si>
    <t>عصام سالم احمد الحداد</t>
  </si>
  <si>
    <t>احمد حسين عبدالله المغربي</t>
  </si>
  <si>
    <t xml:space="preserve">رئيس قسم الامن الصناعي و السلامة المهنية </t>
  </si>
  <si>
    <t>حمزة حسين محمد الشبلي</t>
  </si>
  <si>
    <t>وليد فرج خميس السعيطي</t>
  </si>
  <si>
    <t xml:space="preserve">محمد إبراهيم محمد فرج </t>
  </si>
  <si>
    <t xml:space="preserve">عامر مرعي سعد عبدالكريم </t>
  </si>
  <si>
    <t>حسين صلاح حسين التاجوري</t>
  </si>
  <si>
    <t xml:space="preserve">مشغل ملحقات الة التعبئة (DE) </t>
  </si>
  <si>
    <t>احمد بوعجيلة بالعيد المصراتي</t>
  </si>
  <si>
    <t>عبدالله محمد حمد بالراشد الترهوني</t>
  </si>
  <si>
    <t xml:space="preserve">حسن عبدالكريم حسن العرفي </t>
  </si>
  <si>
    <t xml:space="preserve">ناصر فايز عبدالغني عبدالرؤوف </t>
  </si>
  <si>
    <t>صلاح محمود مبارك محمود العوامي</t>
  </si>
  <si>
    <t>حمد فرج حمد الفسي</t>
  </si>
  <si>
    <t xml:space="preserve">لؤي الكيلاني زوبي الاوجلي </t>
  </si>
  <si>
    <t>فراس البدري عبدالجواد عمر القماطي</t>
  </si>
  <si>
    <t>مهندس جودة ( فرز )</t>
  </si>
  <si>
    <t>خالد محمد علي ابوزريبة</t>
  </si>
  <si>
    <t xml:space="preserve">محمد مصطفى محمد مصطفى الحاسي </t>
  </si>
  <si>
    <t>علي محمد رجب محمد عبدالرازق البرغثي</t>
  </si>
  <si>
    <t>يونس حسن احويكم عقيلة</t>
  </si>
  <si>
    <t>خالد عبدالرازق على العريبى</t>
  </si>
  <si>
    <t>مفتاح مصطفي احطيبه فاضل الكاديكي</t>
  </si>
  <si>
    <t>مجدي محسن محمد بورقيه</t>
  </si>
  <si>
    <t>مناوب امن صناعي ( مراقب كاميرات )</t>
  </si>
  <si>
    <t>مهند عزالدين جبريل الشويهدي</t>
  </si>
  <si>
    <t>محمد ذاوود محمد ذاوود المغربي</t>
  </si>
  <si>
    <t>عبدالرحمن جمعه مفتاح الفيتوري</t>
  </si>
  <si>
    <t xml:space="preserve">مهند عبدالهادي عقيلة على </t>
  </si>
  <si>
    <t>رائد عبدالسلام سالم الورفلي</t>
  </si>
  <si>
    <t xml:space="preserve">عادل عوض شويقي العربي </t>
  </si>
  <si>
    <t>يوسف سيدى محمد جبريل التارقي</t>
  </si>
  <si>
    <t xml:space="preserve">ايمن بن على عبدالنبي محمد </t>
  </si>
  <si>
    <t xml:space="preserve">محمد عمر عبدالقادر الجروشي </t>
  </si>
  <si>
    <t xml:space="preserve">رئيس قسم تشغيل وصيانة المرافق </t>
  </si>
  <si>
    <t xml:space="preserve">عثمان بالقاسم إبراهيم الحسنوني </t>
  </si>
  <si>
    <t xml:space="preserve">جاب الله فايز  سيد جاب الله </t>
  </si>
  <si>
    <t>محمد عياد محمد العلواني</t>
  </si>
  <si>
    <t>عبدالرحمن ابوبكر سعيد مهدي</t>
  </si>
  <si>
    <t>سالم فرج عياد عبدالقادر العرفي</t>
  </si>
  <si>
    <t>يونس خالد يونس سعد  الدرسي</t>
  </si>
  <si>
    <t>موظف اداري  ( متابعة الانتاج)</t>
  </si>
  <si>
    <t>عبدالله مصطفى على بلعم ذكيران</t>
  </si>
  <si>
    <t>إبراهيم بالقاسم محمد البرغثي</t>
  </si>
  <si>
    <t xml:space="preserve">موظف اداري ( الإحصاء ) </t>
  </si>
  <si>
    <t xml:space="preserve">على مسعود ميلاد القذافي </t>
  </si>
  <si>
    <t>مشغل بسترات</t>
  </si>
  <si>
    <t>عبدالناصر مسعود حمد الترهوني</t>
  </si>
  <si>
    <t>علي محمد عثمان الفضيل الزوي</t>
  </si>
  <si>
    <t>بالقاسم ابوبكر محمد الحوريش</t>
  </si>
  <si>
    <t xml:space="preserve">احمد جمعة مفتاح الفيتوري </t>
  </si>
  <si>
    <t xml:space="preserve">عبدالرازق عبدالله سعد عبدالكريم </t>
  </si>
  <si>
    <t xml:space="preserve">ايمن حمد عمر عبدالرازق </t>
  </si>
  <si>
    <t>ابوبكر محمد الفيتوري محمد</t>
  </si>
  <si>
    <t>عبد الحميد كمال عبد الحميد عبدالعالي ماضي</t>
  </si>
  <si>
    <t xml:space="preserve">محمد فرج إبراهيم عبد الواحد </t>
  </si>
  <si>
    <t>خالد حماد طاهر إبراهيم ادريس</t>
  </si>
  <si>
    <t>عامل نظافة وتنظيم بمخازن الإنتاج التام (مصنع الحليب)</t>
  </si>
  <si>
    <t>سنوسي عبد الحميد سنوسي ابوبكر</t>
  </si>
  <si>
    <t>جبريل إبراهيم جبريل امجاور</t>
  </si>
  <si>
    <t xml:space="preserve">جمال خليل السنوسي البزار </t>
  </si>
  <si>
    <t>عز الدين عبد الحفيظ محمد بوهديمة</t>
  </si>
  <si>
    <t>محاسب مالي</t>
  </si>
  <si>
    <t xml:space="preserve">مهند حسن سعيد على الجحاوي </t>
  </si>
  <si>
    <t>على عبد المنعم على المطردي</t>
  </si>
  <si>
    <t>حمد ابوبكر احمد ابوراوي</t>
  </si>
  <si>
    <t>محمد رجب ميلاد العسكري</t>
  </si>
  <si>
    <t>عبد العزيز عبد الفتاح مسعود عبد الخالق</t>
  </si>
  <si>
    <t>مشرف عمال سير  و فاقد</t>
  </si>
  <si>
    <t xml:space="preserve">محمد مصباح امراجع موسى </t>
  </si>
  <si>
    <t>فرج خليفة محمد الغراري</t>
  </si>
  <si>
    <t xml:space="preserve">كيلاني عبد الله الكيلاني محمد </t>
  </si>
  <si>
    <t xml:space="preserve">ادم محمدين محمد ادم </t>
  </si>
  <si>
    <t xml:space="preserve">ايمن ادم مصطفى ادم </t>
  </si>
  <si>
    <t xml:space="preserve">إبراهيم عبد الله يوسف احمد </t>
  </si>
  <si>
    <t>عيسى احمد حامد احمد</t>
  </si>
  <si>
    <t xml:space="preserve">ابوبكر عيسى ادم إبراهيم </t>
  </si>
  <si>
    <t>خالد محمد احمد يحي</t>
  </si>
  <si>
    <t xml:space="preserve">خالد إسماعيل المبروك طاهر البرعصي </t>
  </si>
  <si>
    <t>رواد محمد يوسف الطبولي</t>
  </si>
  <si>
    <t xml:space="preserve">احمد محمد صالح يوسف </t>
  </si>
  <si>
    <t>مهندس جودة</t>
  </si>
  <si>
    <t xml:space="preserve">ناصر نوري بوبكر مفتاح </t>
  </si>
  <si>
    <t xml:space="preserve">نصر الدين عبدالله </t>
  </si>
  <si>
    <t xml:space="preserve">جمال الدين فتحي </t>
  </si>
  <si>
    <t>حسام أنور أبو الرواش عبدالمجيد</t>
  </si>
  <si>
    <t>مهندس غذائي</t>
  </si>
  <si>
    <t xml:space="preserve">طارق عبدالغني عبدالمولى البرغثي </t>
  </si>
  <si>
    <t>موظف وحدة منظومات مخازن قطع الغيار و مخازن المهمات</t>
  </si>
  <si>
    <t>سند خالد فرج بورياقه</t>
  </si>
  <si>
    <t>عامل نظافة ( الإنتاج )</t>
  </si>
  <si>
    <t xml:space="preserve">صلاح محمد عبدالرحيم الشيخي </t>
  </si>
  <si>
    <t>عبدالله سالم عيسى خالد الجازوي</t>
  </si>
  <si>
    <t>سراج الدين جمال منصور بوزغيبة</t>
  </si>
  <si>
    <t>سالم عبدالله الزروق اشليك</t>
  </si>
  <si>
    <t xml:space="preserve">محمد إبراهيم عمران حفتر </t>
  </si>
  <si>
    <t xml:space="preserve">مدير مكتب التخطيط و المتابعة </t>
  </si>
  <si>
    <t>زينب فرج عبدالقادر الاسكندراني</t>
  </si>
  <si>
    <t xml:space="preserve">عاملة نظافة </t>
  </si>
  <si>
    <t>مجدي حسين عمر بن غزي</t>
  </si>
  <si>
    <t>مرعي محمد مصباح المعداني</t>
  </si>
  <si>
    <t xml:space="preserve">محمد حمد إسماعيل حمد </t>
  </si>
  <si>
    <t>فوزي صالح احمد سميو</t>
  </si>
  <si>
    <t xml:space="preserve">احمديه احمد ادم إبراهيم </t>
  </si>
  <si>
    <t>عبدالمالك صالح محي الدين المجيبري</t>
  </si>
  <si>
    <t>محمد عبدالحميد عبدالله غيث</t>
  </si>
  <si>
    <t>رفيق مختار عبدالحميد الرقيق</t>
  </si>
  <si>
    <t>على محمد على ابوزريبه</t>
  </si>
  <si>
    <t>جهيرال الإسلام  Jahirul islam</t>
  </si>
  <si>
    <t xml:space="preserve">خالد على احفيظة المغربي </t>
  </si>
  <si>
    <t>حسن عبد السلام إبراهيم قصيبات</t>
  </si>
  <si>
    <t>حسن محمود محمد رافع المنصوري</t>
  </si>
  <si>
    <t>مراد محمد إبراهيم بوحلفاية</t>
  </si>
  <si>
    <t>محمد فتحي انويجي المغيربي</t>
  </si>
  <si>
    <t>فرج صميده سعد المعداني</t>
  </si>
  <si>
    <t>محمد جمعة محمد سليمان الحطاب</t>
  </si>
  <si>
    <t>عبدالسلام ارحومة على الجدوعي</t>
  </si>
  <si>
    <t>محمد رمضان عبدالرازق الشعافي</t>
  </si>
  <si>
    <t>يوسف سليمان الصالحين حسين</t>
  </si>
  <si>
    <t xml:space="preserve">احمد نصر الله صالح عطية </t>
  </si>
  <si>
    <t>سعد منعم سعد موسى العمامي</t>
  </si>
  <si>
    <t>صالح امراجع صالح المجبري</t>
  </si>
  <si>
    <t>سعد محمود الحسين الذئب</t>
  </si>
  <si>
    <t>احمد ونيس محمد الصادق الشريف</t>
  </si>
  <si>
    <t>حسام فضل على محمد رزق</t>
  </si>
  <si>
    <t>فيصل عبدالله على الهدار</t>
  </si>
  <si>
    <t>محمد شيبون</t>
  </si>
  <si>
    <t>محمد عبدالصادق محمد عبدالواحد</t>
  </si>
  <si>
    <t>فراس احمد مفتاح المقصبي</t>
  </si>
  <si>
    <t>سامي مفتاح محمد بالقاسم احباره</t>
  </si>
  <si>
    <t xml:space="preserve">صالح جبريل محمد حسين </t>
  </si>
  <si>
    <t>أبالقاسم عبدالفتاح مسعود عبدالخالق</t>
  </si>
  <si>
    <t>حسن عادل حسن المعوج</t>
  </si>
  <si>
    <t>محمد فتحي عبدالستار  عبدربه</t>
  </si>
  <si>
    <t>محمد عبدالوهاب معيزيق حموده</t>
  </si>
  <si>
    <t>عبدالله فرج المبخوت السعيطي</t>
  </si>
  <si>
    <t xml:space="preserve">عدنان مصطفى عبدالوهاب البيرة </t>
  </si>
  <si>
    <t>جمعة مفتاح بوهدمة سعد</t>
  </si>
  <si>
    <t xml:space="preserve">طارق حامد إبراهيم الفسي </t>
  </si>
  <si>
    <t xml:space="preserve">محرر و مدخل اذونات صرف الإنتاج التام </t>
  </si>
  <si>
    <t>عبدالحكيم على محمد الاثرم</t>
  </si>
  <si>
    <t>موظف اداري ( تخطيط و المتابعة )</t>
  </si>
  <si>
    <t>عبدالرحمن محمد نصر معتوق</t>
  </si>
  <si>
    <t>محمد بالناصر صفى الدين إبراهيم الترهوني</t>
  </si>
  <si>
    <t>نور الدين محمد رجب سليمان</t>
  </si>
  <si>
    <t xml:space="preserve">عامل نظافة وتنظيم بمخازن الإنتاج التام </t>
  </si>
  <si>
    <t xml:space="preserve">أحمد سالم مصباح عمران المشاي </t>
  </si>
  <si>
    <t>أفاز  رجا محمود Afaz Raja Mamud</t>
  </si>
  <si>
    <t xml:space="preserve">عامل تغليف </t>
  </si>
  <si>
    <t>رجيب خان Razib Khan</t>
  </si>
  <si>
    <t>محمد اسلام حسين Mohammed Aslam Hossain</t>
  </si>
  <si>
    <t xml:space="preserve">جمال سالم محمد سالم </t>
  </si>
  <si>
    <t xml:space="preserve">سلامة على إبراهيم عبدالقادر </t>
  </si>
  <si>
    <t>عمر رمضان عمر عبدالرحيم بو لغيب</t>
  </si>
  <si>
    <t xml:space="preserve">محمد نصر فرج الفرجاني </t>
  </si>
  <si>
    <t>سالم فرحات عمر موسى البرعصي</t>
  </si>
  <si>
    <t>محمد موسى عبدالحميد الكاديكي</t>
  </si>
  <si>
    <t>عبدالمالك عبدالله امراجع مفتاح الفيتوري</t>
  </si>
  <si>
    <t>عبدالله محمد سالم بوبكر</t>
  </si>
  <si>
    <t>محمد سيف الإسلام موندال Mohammed Saiful Islam Mondal</t>
  </si>
  <si>
    <t>فني طلاء</t>
  </si>
  <si>
    <t xml:space="preserve">محمد فيتور محجوب محمد </t>
  </si>
  <si>
    <t>مدير إدارة الشؤون الفنية و المرافق</t>
  </si>
  <si>
    <t xml:space="preserve">منذر صالح فرج جاب الله </t>
  </si>
  <si>
    <t>عبدالحفيظ محمد على محمد المغربي</t>
  </si>
  <si>
    <t>عقيلة خليفة عقيلة البرعصي</t>
  </si>
  <si>
    <t>رمضان حسن امراجع عبدالسيد</t>
  </si>
  <si>
    <t>محمد شاكيل حسين  Mohammed Shakil Hossain</t>
  </si>
  <si>
    <t>محمد شوهاق توتا ميا Mohammed Shohag Tota Mia</t>
  </si>
  <si>
    <t xml:space="preserve">فاروق يعقوب ادم صالح </t>
  </si>
  <si>
    <t xml:space="preserve">مفتاح المبروك رجب بوكمار </t>
  </si>
  <si>
    <t>فتحي فرج محمد البرغثي</t>
  </si>
  <si>
    <t>عبدالحفيظ احمد ادم إسحاق</t>
  </si>
  <si>
    <t>محمد نازميل الإسلام Mohammed Nazmul Islam</t>
  </si>
  <si>
    <t xml:space="preserve">احمد بن على عبدالنبي محمد </t>
  </si>
  <si>
    <t xml:space="preserve"> </t>
  </si>
  <si>
    <t>محمود حامد سليمان العمروني</t>
  </si>
  <si>
    <t>هشام مرعي حمد</t>
  </si>
  <si>
    <t xml:space="preserve">محمود إبراهيم محمود </t>
  </si>
  <si>
    <t xml:space="preserve">نور الدين منصور الهدار </t>
  </si>
  <si>
    <t>سالم محمد عبد الله الساحلي</t>
  </si>
  <si>
    <t>طه رجب الكوافي</t>
  </si>
  <si>
    <t xml:space="preserve">سالم عبد الله ادريس </t>
  </si>
  <si>
    <t>فني صيانه</t>
  </si>
  <si>
    <t xml:space="preserve">عوض عبد الحميد السيد فرج </t>
  </si>
  <si>
    <t xml:space="preserve">عامل سير </t>
  </si>
  <si>
    <t>محمد سامي محمد بركة العزومي</t>
  </si>
  <si>
    <t xml:space="preserve">زكريا مفتاح عصمان </t>
  </si>
  <si>
    <t xml:space="preserve">أنيس سالم رمضان اجفيلة </t>
  </si>
  <si>
    <t xml:space="preserve">القذافي ونيس القذافي العرفي </t>
  </si>
  <si>
    <t xml:space="preserve">منذر لطفي صالح عميش </t>
  </si>
  <si>
    <t xml:space="preserve">بلال سعد صالح ذاوود العبيدي </t>
  </si>
  <si>
    <t>صالح لامين أحمد عبد الجواد</t>
  </si>
  <si>
    <t>علي اشريف سالم حمد القداري</t>
  </si>
  <si>
    <t xml:space="preserve">محمد عوض مفتاح الفلاح </t>
  </si>
  <si>
    <t>عبد السلام عوض عبد السلام الجحاوي</t>
  </si>
  <si>
    <t>أحمد محمد خميس حمد البوسيفي</t>
  </si>
  <si>
    <t xml:space="preserve">عثمان سلميان محمد الجباري </t>
  </si>
  <si>
    <t xml:space="preserve">عبدالسلام مصطفي ابوبكر الضبيع </t>
  </si>
  <si>
    <t xml:space="preserve">بالعيد عمران علي القذافي </t>
  </si>
  <si>
    <t xml:space="preserve">عبد الوهاب صالح محي الدين المجبري </t>
  </si>
  <si>
    <t xml:space="preserve">مصطفى عبد الوهاب مصطفي الزياني </t>
  </si>
  <si>
    <t xml:space="preserve">فايز عبدالوهاب مصطفي الزياني </t>
  </si>
  <si>
    <t xml:space="preserve">فايز عبد القادر مفتاح المختار المنفي </t>
  </si>
  <si>
    <t xml:space="preserve">بشير ناصر بشير </t>
  </si>
  <si>
    <t>محمد فتحي محمد الساحلي</t>
  </si>
  <si>
    <t xml:space="preserve">عيسى رمضان عيسى محمد </t>
  </si>
  <si>
    <t>سيف الكيلاني محمود</t>
  </si>
  <si>
    <t xml:space="preserve">محمد علي مصباح قرقوم </t>
  </si>
  <si>
    <t>أحمد السنوسي علي</t>
  </si>
  <si>
    <t xml:space="preserve">محمد عمران علي الفارسي </t>
  </si>
  <si>
    <t xml:space="preserve">محمد الشيخي </t>
  </si>
  <si>
    <t xml:space="preserve">عبد الرؤوف نجيب عوض العمروني </t>
  </si>
  <si>
    <t xml:space="preserve">محمد أحمد فتح الله القبائلي </t>
  </si>
  <si>
    <t>حسن محمد حمد البدري</t>
  </si>
  <si>
    <t xml:space="preserve">عبد الرؤوف سعد أحميد الساحلي </t>
  </si>
  <si>
    <t xml:space="preserve">الصادق سعد أحميد الساحلي </t>
  </si>
  <si>
    <t xml:space="preserve">سراج حمزة سعد بونخيلة </t>
  </si>
  <si>
    <t xml:space="preserve">أحمد فرج عبد المالك التركاوي </t>
  </si>
  <si>
    <t xml:space="preserve">حسن مصطفى حسن الساحلي </t>
  </si>
  <si>
    <t xml:space="preserve">محمد احمد شقة </t>
  </si>
  <si>
    <t xml:space="preserve">حاتم سالم عبد السلام </t>
  </si>
  <si>
    <t xml:space="preserve">خالد جبريل حمد </t>
  </si>
  <si>
    <t xml:space="preserve">ونيس محمد نوري العبيدي </t>
  </si>
  <si>
    <t xml:space="preserve">أدريس محمد إبراهيم  الشبلي </t>
  </si>
  <si>
    <t xml:space="preserve">بوبكر مفتاح رمضان البركي </t>
  </si>
  <si>
    <t xml:space="preserve">عبد الحميد ناجي حمد الشهيبي </t>
  </si>
  <si>
    <t xml:space="preserve">فضل الله مبروك الدرسي </t>
  </si>
  <si>
    <t xml:space="preserve">سفيان محسن بن عمران </t>
  </si>
  <si>
    <t xml:space="preserve">حافظ امبارك عبد الله حسين السعيطي </t>
  </si>
  <si>
    <t xml:space="preserve">سفيان خميس حسين الهوني </t>
  </si>
  <si>
    <t xml:space="preserve">نزار فرج مفتاح الأوجلي </t>
  </si>
  <si>
    <t xml:space="preserve">أحمد فرج الهادي الهمالي </t>
  </si>
  <si>
    <t xml:space="preserve">عقيلة إبراهيم سعد الكاديكي </t>
  </si>
  <si>
    <t xml:space="preserve">زياد حسين مختار الشيخي </t>
  </si>
  <si>
    <t xml:space="preserve">وليد محمد بوبكر الغول </t>
  </si>
  <si>
    <t xml:space="preserve">اشرف الشريف بالقاسم بوبكر </t>
  </si>
  <si>
    <t xml:space="preserve">ناصر إبراهيم سعد المغربي </t>
  </si>
  <si>
    <t xml:space="preserve">أحمد علي أحمد الدينالي </t>
  </si>
  <si>
    <t xml:space="preserve">اسلام مصطفى مفتاح الفلاح </t>
  </si>
  <si>
    <t xml:space="preserve">أيمن علي جاب الله العشيبي </t>
  </si>
  <si>
    <t xml:space="preserve">أنس عوض سعد المسلاتي </t>
  </si>
  <si>
    <t xml:space="preserve">مراد عبد الناصر مراد الفاخري </t>
  </si>
  <si>
    <t xml:space="preserve">رافع علي محمد الحداد </t>
  </si>
  <si>
    <t xml:space="preserve">علي سليمان محمد المسلاتي </t>
  </si>
  <si>
    <t xml:space="preserve">أحمد عبد الحميد جمعة العريبي </t>
  </si>
  <si>
    <t>سليم محمد عمر الورفلي</t>
  </si>
  <si>
    <t>عبد الله فتحي عطية الشطشاط</t>
  </si>
  <si>
    <t xml:space="preserve">سعد عبد الجليل مرعي الكاديكي </t>
  </si>
  <si>
    <t xml:space="preserve">عبد الله سليمان محمد المسلاتي </t>
  </si>
  <si>
    <t xml:space="preserve">فرج حسين ابحيري المغربي </t>
  </si>
  <si>
    <t>رواد مجدي فرج الجوهري</t>
  </si>
  <si>
    <t xml:space="preserve">وضاح موسى خالد القيصة </t>
  </si>
  <si>
    <t xml:space="preserve">حمد حسين حمد الزوي </t>
  </si>
  <si>
    <t>إبراهيم علي سليمان الجهاني</t>
  </si>
  <si>
    <t xml:space="preserve">محمد ناجي محمد القطراني </t>
  </si>
  <si>
    <t xml:space="preserve">عبد الحكيم يونس ديهوم الشيخي </t>
  </si>
  <si>
    <t xml:space="preserve">سعيد سالم المبروك العيساوي </t>
  </si>
  <si>
    <t xml:space="preserve">أكرم ناجي إبراهيم الفلاح </t>
  </si>
  <si>
    <t xml:space="preserve">سند عبد الجبار فرج الفسي </t>
  </si>
  <si>
    <t xml:space="preserve">ناجي عبد القادر علي </t>
  </si>
  <si>
    <t xml:space="preserve">سفيان فرج بالقاسم الفسي </t>
  </si>
  <si>
    <t xml:space="preserve">عبد السلام عبد الحميد علي كحيل الشيخي </t>
  </si>
  <si>
    <t xml:space="preserve">فوزي مفتاح محمد السعيطي </t>
  </si>
  <si>
    <t xml:space="preserve">هشام إبراهيم أحمد الشريف </t>
  </si>
  <si>
    <t xml:space="preserve">مصعب عبد الحميد بوبكر القبائلي </t>
  </si>
  <si>
    <t xml:space="preserve">فرج عبد الحميد فرج الكوم </t>
  </si>
  <si>
    <t xml:space="preserve">صلاح فتحي محمد العقوري </t>
  </si>
  <si>
    <t xml:space="preserve">أحمد حامد سليمان حمد العمروني </t>
  </si>
  <si>
    <t xml:space="preserve">منصور عبد الرحيم سعد الهويدي </t>
  </si>
  <si>
    <t xml:space="preserve">محمد عثمان سعيد الورفلي </t>
  </si>
  <si>
    <t xml:space="preserve">موسى سعد عيسى الجراري </t>
  </si>
  <si>
    <t xml:space="preserve">أحمد رجب جمعة الورفلي </t>
  </si>
  <si>
    <t xml:space="preserve">مفتاح عبد السلام مفتاح المسلاتي </t>
  </si>
  <si>
    <t>عبد الباسط دخيل اخنيفر الدرسي</t>
  </si>
  <si>
    <t xml:space="preserve">فرج رمضان محمد العمروني </t>
  </si>
  <si>
    <t xml:space="preserve">عامر مرعي سعد الفسي </t>
  </si>
  <si>
    <t xml:space="preserve">مجدي فرج محمد المهشهش </t>
  </si>
  <si>
    <t xml:space="preserve">مصطفى رمضان رجب الورفلي </t>
  </si>
  <si>
    <t xml:space="preserve">عبد الكريم نوري عبد الرحيم العنيزي </t>
  </si>
  <si>
    <t xml:space="preserve">محمد إبراهيم محمد الفسي </t>
  </si>
  <si>
    <t xml:space="preserve">زكريا حسن امحمد بوحميد </t>
  </si>
  <si>
    <t xml:space="preserve">حامد عبد القادر حامد الفسي </t>
  </si>
  <si>
    <t xml:space="preserve">أحمد حسين عبد الله المغربي </t>
  </si>
  <si>
    <t xml:space="preserve">يوسف فتحي يوسف الدرسي </t>
  </si>
  <si>
    <t xml:space="preserve">مروان فرج بوسيف العبيدي </t>
  </si>
  <si>
    <t xml:space="preserve">محمد علي عبد العاطي الشاعري </t>
  </si>
  <si>
    <t xml:space="preserve">إبراهيم عوض حسن الشيخي </t>
  </si>
  <si>
    <t xml:space="preserve">ناصر فايز عبد الغني الجميعي </t>
  </si>
  <si>
    <t xml:space="preserve">محمد  مصطفى علي العقيلي </t>
  </si>
  <si>
    <t xml:space="preserve">عبد الله محمد حمد الترهوني </t>
  </si>
  <si>
    <t xml:space="preserve">عز الدين فتحي ميلاد المرغني </t>
  </si>
  <si>
    <t xml:space="preserve">منير فتحي علي البركي </t>
  </si>
  <si>
    <t>فرج رمضان امراجع الفيتوري</t>
  </si>
  <si>
    <t xml:space="preserve">حسين صلاح حسين التاجوري </t>
  </si>
  <si>
    <t xml:space="preserve">عبد القادر محمد عبد القادر قابس </t>
  </si>
  <si>
    <t xml:space="preserve">أحمد علي مسعود الورفلي </t>
  </si>
  <si>
    <t xml:space="preserve">علي بوبكر صالح العنيزي </t>
  </si>
  <si>
    <t xml:space="preserve">إبراهيم محمد جمعة الشيخي </t>
  </si>
  <si>
    <t xml:space="preserve">خالد سعد سعيد العبيدي </t>
  </si>
  <si>
    <t xml:space="preserve">عصام سام احمد الحداد </t>
  </si>
  <si>
    <t xml:space="preserve">أحمد بوعجيلة بالعيد المصراتي </t>
  </si>
  <si>
    <t xml:space="preserve">وديع فتحي حسين البرناوي </t>
  </si>
  <si>
    <t xml:space="preserve">إدريس إبراهيم حسين الشيخي </t>
  </si>
  <si>
    <t xml:space="preserve">وليد فرج خميس السعيطي </t>
  </si>
  <si>
    <t xml:space="preserve">عبد الرؤوف حسين ميلاد المرغني </t>
  </si>
  <si>
    <t xml:space="preserve">المعتصم حسين ميلاد المرغني </t>
  </si>
  <si>
    <t xml:space="preserve">حسن عبد الكريم حسن العرفي </t>
  </si>
  <si>
    <t xml:space="preserve">أحمد إبراهيم علي بوشويقير </t>
  </si>
  <si>
    <t xml:space="preserve">حمزة حسين محمد الشبلي </t>
  </si>
  <si>
    <t xml:space="preserve">سيف النصر الجالي جاب الله المنفي </t>
  </si>
  <si>
    <t xml:space="preserve">محمد ونيس مختار العجيلي </t>
  </si>
  <si>
    <t xml:space="preserve">عبد الحميد كمال عبد الحميد ماضي </t>
  </si>
  <si>
    <t xml:space="preserve">عصام محمد عبد ربه السعيطي </t>
  </si>
  <si>
    <t xml:space="preserve">حسين احمد حسين المغربي </t>
  </si>
  <si>
    <t xml:space="preserve">ناصر محمد علي اوحيدة </t>
  </si>
  <si>
    <t xml:space="preserve">خليفة سالم منصور الأثرم </t>
  </si>
  <si>
    <t xml:space="preserve">أحميدة علي احميدة المعداني </t>
  </si>
  <si>
    <t xml:space="preserve">أنيس فتحي محمود البرغثي </t>
  </si>
  <si>
    <t xml:space="preserve">الغندور سعد مجيد السعيطي </t>
  </si>
  <si>
    <t xml:space="preserve">زيد سالم سالم زيد </t>
  </si>
  <si>
    <t xml:space="preserve">عبد اللطيف جمعة عبد الرازق العرفي </t>
  </si>
  <si>
    <t xml:space="preserve">سعد عبد القادر سعد نجم </t>
  </si>
  <si>
    <t xml:space="preserve">عماد الدين فرج المبروك العمامي </t>
  </si>
  <si>
    <t xml:space="preserve">سراج علي يوسف بوحجر </t>
  </si>
  <si>
    <t xml:space="preserve">أسامة سليمان بوشناف المغربي </t>
  </si>
  <si>
    <t xml:space="preserve">عبد السلام عبد العزيز جبر الفسي </t>
  </si>
  <si>
    <t xml:space="preserve">حمد مفتاح حمد الفسي </t>
  </si>
  <si>
    <t xml:space="preserve">رجب رافع رجب الورشفاني </t>
  </si>
  <si>
    <t xml:space="preserve">حسن احمد حسن البشاري </t>
  </si>
  <si>
    <t xml:space="preserve">إبراهيم أمراجع محمد الكاديكي </t>
  </si>
  <si>
    <t xml:space="preserve">محمد عبد السلام محمد الدرسي </t>
  </si>
  <si>
    <t xml:space="preserve">عادل حسن عبد القادر مهيوس </t>
  </si>
  <si>
    <t>ناصر عطية مفتاح الشطشاط</t>
  </si>
  <si>
    <t>محمد سعيد فرج البيلاح</t>
  </si>
  <si>
    <t xml:space="preserve">محمد أمراجع سليمان السحاتي </t>
  </si>
  <si>
    <t xml:space="preserve">صلاح محمود امبارك العوامي </t>
  </si>
  <si>
    <t>عز الدين شعبان صالح السنقري</t>
  </si>
  <si>
    <t xml:space="preserve">محمد عطية يونس الدرسي </t>
  </si>
  <si>
    <t xml:space="preserve">إبراهيم محمد أحمد المجبري </t>
  </si>
  <si>
    <t xml:space="preserve">عيسى رجب خليل البرعصي </t>
  </si>
  <si>
    <t>توفيق فرج حمد فرج الفيتوري</t>
  </si>
  <si>
    <t xml:space="preserve">عابد الرحمن طارق عبد العاطي الدرسي </t>
  </si>
  <si>
    <t>سراج عمر علي الحاسي</t>
  </si>
  <si>
    <t xml:space="preserve">محمد إبراهيم رجب التارقي </t>
  </si>
  <si>
    <t xml:space="preserve">عماد الدين عبد الله السنوسي البرعصي </t>
  </si>
  <si>
    <t xml:space="preserve">وليد فرج علي الدبار </t>
  </si>
  <si>
    <t xml:space="preserve">جهاد احميدة الفضيل العبار </t>
  </si>
  <si>
    <t xml:space="preserve">حمد فرج حمد الفسي </t>
  </si>
  <si>
    <t xml:space="preserve">لؤي الكيلاني منصور الأوجلي </t>
  </si>
  <si>
    <t xml:space="preserve">محمد أحمد محمد شلوف </t>
  </si>
  <si>
    <t xml:space="preserve">سعد صالح حمد الفسي </t>
  </si>
  <si>
    <t xml:space="preserve">علاء محمد مفتاح بوغولة </t>
  </si>
  <si>
    <t xml:space="preserve">حسن محمد بوبكر الشركسي </t>
  </si>
  <si>
    <t xml:space="preserve">اسلام عامر علي الصويعي </t>
  </si>
  <si>
    <t xml:space="preserve">إبراهيم سليمان محمد القطاوي </t>
  </si>
  <si>
    <t xml:space="preserve">عبد السلام محمد حسن الجهاني </t>
  </si>
  <si>
    <t xml:space="preserve">سيف الإسلام محمد العربي </t>
  </si>
  <si>
    <t xml:space="preserve">عبد السلام عبد الجليل علي بوقرين </t>
  </si>
  <si>
    <t xml:space="preserve">صالح سعيد بوبكر الجميعي </t>
  </si>
  <si>
    <t xml:space="preserve">علي محمد رجب البرغثي </t>
  </si>
  <si>
    <t xml:space="preserve">فراس البدري عبد الجواد القماطي </t>
  </si>
  <si>
    <t xml:space="preserve">أحمد سالم جبريل الذيب البرغثي </t>
  </si>
  <si>
    <t>شرف الدين محمد مسعود</t>
  </si>
  <si>
    <t xml:space="preserve">هيثم علي محمد السوكني </t>
  </si>
  <si>
    <t xml:space="preserve">محمد فرج مفتاح العمامي </t>
  </si>
  <si>
    <t xml:space="preserve">صالح فرج علي العقيلي </t>
  </si>
  <si>
    <t xml:space="preserve">حمد محمد أحمد الشريف </t>
  </si>
  <si>
    <t xml:space="preserve">عبد الرحمن صلاح بشير الهوني </t>
  </si>
  <si>
    <t xml:space="preserve">عبد القادر أحمد القادر السراوي </t>
  </si>
  <si>
    <t xml:space="preserve">ميلاد سعد ميلاد المعداني </t>
  </si>
  <si>
    <t>حميد رجب حميد الفسي</t>
  </si>
  <si>
    <t xml:space="preserve">أنور مفتاح ادريس الفارسي </t>
  </si>
  <si>
    <t xml:space="preserve">خالد عبد الرازق العريبي </t>
  </si>
  <si>
    <t xml:space="preserve">فرج محمد منصور غيضان البرغثي </t>
  </si>
  <si>
    <t>خالد محمد على أبو زريبه</t>
  </si>
  <si>
    <t xml:space="preserve">عبد الله بالقاسم فرج العرفي </t>
  </si>
  <si>
    <t>أحمد صالح سليم الزوي</t>
  </si>
  <si>
    <t xml:space="preserve">أحمد مصطفي عمر شبش </t>
  </si>
  <si>
    <t xml:space="preserve">موسى مصطفي محمد الدرسي </t>
  </si>
  <si>
    <t xml:space="preserve">عبد الله عادل محمد اهليس </t>
  </si>
  <si>
    <t xml:space="preserve">حسام الدين ونيس محمد اطلوبة </t>
  </si>
  <si>
    <t>محمد سالم بوعجيلة الزياني</t>
  </si>
  <si>
    <t xml:space="preserve">عبد الله جمال محمود المالكي </t>
  </si>
  <si>
    <t xml:space="preserve">عماد سليمان حسن بوزريدة </t>
  </si>
  <si>
    <t xml:space="preserve">مجدي محسن محمد الشيخي </t>
  </si>
  <si>
    <t xml:space="preserve">محمد فهيم إبراهيم الطيب </t>
  </si>
  <si>
    <t xml:space="preserve">محمد مصطفي محمد شماطة الحاسي </t>
  </si>
  <si>
    <t xml:space="preserve">موسى محمد عبد اللطيف العبيدي </t>
  </si>
  <si>
    <t xml:space="preserve">الكيلاني فرج الكيلاني المغربي </t>
  </si>
  <si>
    <t xml:space="preserve">عبد الحميد عبد الله طاهر القطروني </t>
  </si>
  <si>
    <t xml:space="preserve">مفتاح مصطفي احطيبة الكاديكي </t>
  </si>
  <si>
    <t xml:space="preserve">محمد نصر حسن حمودة التاجوري </t>
  </si>
  <si>
    <t xml:space="preserve">مهند عز الدين جبريل الشويهدي </t>
  </si>
  <si>
    <t xml:space="preserve">عبد المالك سليمان عبد المالك العبيدي </t>
  </si>
  <si>
    <t>أحمد علي محمد الشاعري</t>
  </si>
  <si>
    <t xml:space="preserve">سالم إبرهيم محمد الفائدي </t>
  </si>
  <si>
    <t xml:space="preserve">محمد أمراجع منصور الكاديكي </t>
  </si>
  <si>
    <t xml:space="preserve">محمد سعد محمد ماضي </t>
  </si>
  <si>
    <t xml:space="preserve">محمد عبد الرحمن إسماعيل المجبري </t>
  </si>
  <si>
    <t xml:space="preserve">عبد الرحمن جمعة مفتاح الفيتوري </t>
  </si>
  <si>
    <t xml:space="preserve">يونس سعيد السنوسي المنفي </t>
  </si>
  <si>
    <t xml:space="preserve">محمد داوود محمد عبد العزيز المغربي </t>
  </si>
  <si>
    <t xml:space="preserve">أحمد سعد محمود إبراهيم البركي </t>
  </si>
  <si>
    <t xml:space="preserve">محمد عبد الستار عبد الله الفرجاني </t>
  </si>
  <si>
    <t xml:space="preserve">مهند عبد الهادي عقيلة علي المغربي </t>
  </si>
  <si>
    <t xml:space="preserve">أكرم سعد إسماعيل العريبي </t>
  </si>
  <si>
    <t xml:space="preserve">هاني علي يونس المجبري </t>
  </si>
  <si>
    <t xml:space="preserve">محمد الشريف التائب المهدوي </t>
  </si>
  <si>
    <t xml:space="preserve">أنور رافع عبد الرازق قطيش </t>
  </si>
  <si>
    <t xml:space="preserve">معتوق محمد حسن المغربي </t>
  </si>
  <si>
    <t xml:space="preserve">حمد علي عبد المولي العقوري </t>
  </si>
  <si>
    <t xml:space="preserve">عبد الهادي عبد الله محمد العماري </t>
  </si>
  <si>
    <t xml:space="preserve">نصال عبد السلام ناصر التاروغي </t>
  </si>
  <si>
    <t xml:space="preserve">فرج منصور خميس القطعاني </t>
  </si>
  <si>
    <t xml:space="preserve">عصام سليم محمد الشحومي </t>
  </si>
  <si>
    <t xml:space="preserve">يوسف سيدي محمد التارقي </t>
  </si>
  <si>
    <t xml:space="preserve">محمد عبد اللطيف يونس العبار </t>
  </si>
  <si>
    <t xml:space="preserve">محمد فوزي حسن الحاسي </t>
  </si>
  <si>
    <t xml:space="preserve">نجيب صالح مفتاح البراني البركي </t>
  </si>
  <si>
    <t xml:space="preserve">أحمد الفرجاني عبد السلام  الورفلي </t>
  </si>
  <si>
    <t xml:space="preserve">عثمان حسين عثمان الورفلي </t>
  </si>
  <si>
    <t xml:space="preserve">محمد فوزي عمر القائدي </t>
  </si>
  <si>
    <t xml:space="preserve">حمد محمد عثمان القذافي </t>
  </si>
  <si>
    <t>علي عطية علي الأوجلي</t>
  </si>
  <si>
    <t xml:space="preserve">صالح سليمان محمد المسلاتي </t>
  </si>
  <si>
    <t xml:space="preserve">نوفل عبد السلام الأسمر البركي </t>
  </si>
  <si>
    <t xml:space="preserve">علي ونيس مسعود التاورغي </t>
  </si>
  <si>
    <t>معاذ عطية أمحمد اكحيل</t>
  </si>
  <si>
    <t xml:space="preserve">محمد يوسف حسن بن ردرف </t>
  </si>
  <si>
    <t>رائد عبد السلام سالم الورفلي</t>
  </si>
  <si>
    <t>عادل عوض شويقي العريبي</t>
  </si>
  <si>
    <t>بوبكر عبد الحميد بوبكر اسويكر القبائلي</t>
  </si>
  <si>
    <t>طارق فتحي يوسف الأخضر الشريف</t>
  </si>
  <si>
    <t xml:space="preserve">محمد جبريل محمد اعليلش الشيخي </t>
  </si>
  <si>
    <t>حسام أدريس محمد المغربي</t>
  </si>
  <si>
    <t>محمد عبد الناصر منصور الزمزام الفيتوري</t>
  </si>
  <si>
    <t>صلاح صالح محمد جاد المولي الدرسي</t>
  </si>
  <si>
    <t>عبد المولي سعيد موسي القطراني</t>
  </si>
  <si>
    <t>فرج محمود إبراهيم محمد بوحليقة الحسوني</t>
  </si>
  <si>
    <t xml:space="preserve">محمد أحمد مفتاح المسلاتي </t>
  </si>
  <si>
    <t xml:space="preserve">عادل عبد الحريص ضاحي </t>
  </si>
  <si>
    <t xml:space="preserve">عبد الرحمن موسى حسن الكاديكي </t>
  </si>
  <si>
    <t>سلامة بالقاسم محمد الطايش الفرجاني</t>
  </si>
  <si>
    <t>محمود محمد رمضان التارقي</t>
  </si>
  <si>
    <t xml:space="preserve">محمود محمد موسى الفاخري </t>
  </si>
  <si>
    <t xml:space="preserve">وليد صالح عبد السلام الزايدي </t>
  </si>
  <si>
    <t xml:space="preserve">علاء محمد حسن سعيد الوداني </t>
  </si>
  <si>
    <t xml:space="preserve">سيف النصر بوبكر محمد بوخريص الكزة </t>
  </si>
  <si>
    <t>فرج مصباح رشيد البرغثي</t>
  </si>
  <si>
    <t>أحمد مخزوم الهادي علي الفيتوري</t>
  </si>
  <si>
    <t>عثمان بالقاسم إبراهيم الحسنوني</t>
  </si>
  <si>
    <t>محمد يونس الهمالي عبد الرازق القطراني</t>
  </si>
  <si>
    <t xml:space="preserve">حمد عبد الجليل موسي الزوي </t>
  </si>
  <si>
    <t>محمد عمر عبد القادر الجروشي</t>
  </si>
  <si>
    <t>أيمن بن علي عبد النبي محمد</t>
  </si>
  <si>
    <t>محمد سعد عبد الدائم البدري</t>
  </si>
  <si>
    <t xml:space="preserve">محمد جبريل عبد الله ضو المسماري </t>
  </si>
  <si>
    <t>محمود جبريل حمد الفائدي</t>
  </si>
  <si>
    <t>معتز علي محمد الشريف</t>
  </si>
  <si>
    <t xml:space="preserve">صلاح فرج مفتاح القاسي العبيدي </t>
  </si>
  <si>
    <t xml:space="preserve">خليفة بشير خليفة علي حطماني </t>
  </si>
  <si>
    <t>محمد حسن صالح البدري</t>
  </si>
  <si>
    <t xml:space="preserve">عبد الرسول عمر خليل المشيطي </t>
  </si>
  <si>
    <t xml:space="preserve">جاب الله فايز سيد جاب الله الجازوي </t>
  </si>
  <si>
    <t xml:space="preserve">انس بشير مفتاح محمد التاورغي </t>
  </si>
  <si>
    <t>أيمن إبراهيم محمد بن سبيع الأوجلي</t>
  </si>
  <si>
    <t>عبد السلام مفتاح عبد السلام الصور</t>
  </si>
  <si>
    <t>مفتاح ابريك محمد الفسي</t>
  </si>
  <si>
    <t>نصر نوري مصباح رحيل العرفي</t>
  </si>
  <si>
    <t xml:space="preserve">عمار عادل عمر العوامي </t>
  </si>
  <si>
    <t xml:space="preserve">أنس محمد فرج هزاوي العبيدي </t>
  </si>
  <si>
    <t xml:space="preserve">محمد رجب عمر الفيتوري </t>
  </si>
  <si>
    <t xml:space="preserve">محمد عياد محمد العلواني </t>
  </si>
  <si>
    <t xml:space="preserve">يونس خالد يونس الدرسي </t>
  </si>
  <si>
    <t xml:space="preserve">محمد مصطفى أحمد الأوجلي </t>
  </si>
  <si>
    <t xml:space="preserve">مهندس شور الجروشي </t>
  </si>
  <si>
    <t xml:space="preserve">عبد العزيز محمد الصغير ونيس المصراتي </t>
  </si>
  <si>
    <t xml:space="preserve">منجي فرج عبد الله علي </t>
  </si>
  <si>
    <t xml:space="preserve">حذيفة حمد مفتاح حمد </t>
  </si>
  <si>
    <t>أدريس عبد السيد حدوث مريز</t>
  </si>
  <si>
    <t>حامد بوبكر حامد الحاسي</t>
  </si>
  <si>
    <t xml:space="preserve">ونيس عوض عيسى صالح الشهيبي </t>
  </si>
  <si>
    <t>05/05/2018</t>
  </si>
  <si>
    <t xml:space="preserve">عز الدين ميكائيل بوبكر الشبلي </t>
  </si>
  <si>
    <t>امبارك عبد الهادي مبارك العوامي</t>
  </si>
  <si>
    <t xml:space="preserve">مسعود ابوبكر مسعود الزوي </t>
  </si>
  <si>
    <t>07/05/2018</t>
  </si>
  <si>
    <t>عبد الله مصطفى علي ذكيران بلعم</t>
  </si>
  <si>
    <t>08/05/2018</t>
  </si>
  <si>
    <t xml:space="preserve">عبد الرحيم عبد السلام علي الهوني </t>
  </si>
  <si>
    <t xml:space="preserve">أحمد عبد الله أحمد سوالم </t>
  </si>
  <si>
    <t xml:space="preserve">سالم فرج عياد عبد القادر العرفي </t>
  </si>
  <si>
    <t>عبد الرحمن ابوبكر سعيد المهدي</t>
  </si>
  <si>
    <t xml:space="preserve">أحمد عمر أحمد امريض الفيتوري </t>
  </si>
  <si>
    <t>10/05/2018</t>
  </si>
  <si>
    <t>محمد مصطفى علي يوسف الضراط</t>
  </si>
  <si>
    <t xml:space="preserve">أسامة أحمد محمد الكزة </t>
  </si>
  <si>
    <t>13/05/2018</t>
  </si>
  <si>
    <t xml:space="preserve">محمد أبو فارس محمد مفتاح الفيتوري </t>
  </si>
  <si>
    <t xml:space="preserve"> محمد غازي محمد تفضل الكريم </t>
  </si>
  <si>
    <t>14/05/2018</t>
  </si>
  <si>
    <t xml:space="preserve">محمد حسن الصادق السوسي </t>
  </si>
  <si>
    <t xml:space="preserve">إبراهيم بالقاسم محمد البرغثي </t>
  </si>
  <si>
    <t>15/05/2018</t>
  </si>
  <si>
    <t>مفتاح يوسف علي الجابري القماطي</t>
  </si>
  <si>
    <t xml:space="preserve">فرج سعيد علي يوسف الفارسي </t>
  </si>
  <si>
    <t>16/05/2018</t>
  </si>
  <si>
    <t xml:space="preserve">خالد محمد عبد السلام أبو القاسم البوسيفي </t>
  </si>
  <si>
    <t>محمد عثمان محمد عمر الفضيل</t>
  </si>
  <si>
    <t xml:space="preserve">فيصل خليفة علي العمامي </t>
  </si>
  <si>
    <t>رمضان جمعة رجب الرقيق</t>
  </si>
  <si>
    <t>حسن سالم الجطلاوي</t>
  </si>
  <si>
    <t>19/05/2018</t>
  </si>
  <si>
    <t>علي مسعود ميلاد القذافي</t>
  </si>
  <si>
    <t xml:space="preserve">أحمد عبد الوهاب خليل الورفلي </t>
  </si>
  <si>
    <t>مهند مصطفى محمد الطيب القزيري</t>
  </si>
  <si>
    <t>حسن عادل المعوج</t>
  </si>
  <si>
    <t xml:space="preserve">علاء محمد أحمد إبراهيم </t>
  </si>
  <si>
    <t xml:space="preserve">أنس عبد العزيز عبد النبي العقيلي </t>
  </si>
  <si>
    <t xml:space="preserve">بدر الدين عبد الفتاح بوبكر قرقوم </t>
  </si>
  <si>
    <t>28/05/2018</t>
  </si>
  <si>
    <t xml:space="preserve">صالح مصطفى امداوي القطعاني </t>
  </si>
  <si>
    <t>جلال عمران حمد بلاعو</t>
  </si>
  <si>
    <t xml:space="preserve">عثمان صالح عثمان الشيخي </t>
  </si>
  <si>
    <t>محمد نصر علي الحسوني</t>
  </si>
  <si>
    <t>إبراهيم مصطفى إبراهيم الفزاني</t>
  </si>
  <si>
    <t>أنور أحمد محمد عبد السلام</t>
  </si>
  <si>
    <t>03/06/2018</t>
  </si>
  <si>
    <t>أحمد محمد علي الصريط</t>
  </si>
  <si>
    <t xml:space="preserve">محمود محمد محمود ماضي </t>
  </si>
  <si>
    <t xml:space="preserve">علي عبد السلام محمد اسباقة </t>
  </si>
  <si>
    <t xml:space="preserve">معتز سليمان محمد اسباقة </t>
  </si>
  <si>
    <t>وائل عادل العرفي</t>
  </si>
  <si>
    <t xml:space="preserve">عبد المالك حمدي عوض العمروني </t>
  </si>
  <si>
    <t xml:space="preserve">محمود مفتاح صالح عموره الاوجلي </t>
  </si>
  <si>
    <t>أنس عادل العرفي</t>
  </si>
  <si>
    <t>06/06/2018</t>
  </si>
  <si>
    <t xml:space="preserve">ناصر مفتاح بشير مفتاح المرغني </t>
  </si>
  <si>
    <t xml:space="preserve">محمد أحمد محمد الصرماني </t>
  </si>
  <si>
    <t>رمضان عبد الله زايد البركي</t>
  </si>
  <si>
    <t xml:space="preserve">علي سليمان علي ادم الحسناوي </t>
  </si>
  <si>
    <t xml:space="preserve">أحمد عبد الحميد مسعود المغربي </t>
  </si>
  <si>
    <t xml:space="preserve">علي رمضان علي أحمد المغربي </t>
  </si>
  <si>
    <t xml:space="preserve">يوسف محمد بالقاسم الصويعي </t>
  </si>
  <si>
    <t>أنيس سليم سالم زكة</t>
  </si>
  <si>
    <t>19/06/2018</t>
  </si>
  <si>
    <t xml:space="preserve">عبد الهادي عوض عبد الهادي الجهمي </t>
  </si>
  <si>
    <t xml:space="preserve">عبد الناصر مسعود محمد الترهوني </t>
  </si>
  <si>
    <t xml:space="preserve">علي محمد عثمان الفضيل الزوي </t>
  </si>
  <si>
    <t xml:space="preserve">إدريس صالح إدريس البرغثي </t>
  </si>
  <si>
    <t xml:space="preserve">إبراهيم نجم الدين إبراهيم بن غشير </t>
  </si>
  <si>
    <t xml:space="preserve">إبراهيم صالح محمد نجم </t>
  </si>
  <si>
    <t>معاذ ميلاد محمد التارقي</t>
  </si>
  <si>
    <t>منير عبد القادر مفتاح بوحليقة الزوي</t>
  </si>
  <si>
    <t xml:space="preserve">أيمن سيد سعيد سرير الزوي </t>
  </si>
  <si>
    <t>عبد الرؤوف مرعي حمد منفور القطعاني</t>
  </si>
  <si>
    <t>مصطفى فتحي عبد الحفيظ الفسي</t>
  </si>
  <si>
    <t>أحمد جمعة مفتاح الفيتوري</t>
  </si>
  <si>
    <t>يحي موسي حمد صالح</t>
  </si>
  <si>
    <t>26/06/2018</t>
  </si>
  <si>
    <t>فرج خليفة فرج بوبكر العمامي</t>
  </si>
  <si>
    <t>27/06/2018</t>
  </si>
  <si>
    <t>بشير علي بشير ابعيو</t>
  </si>
  <si>
    <t>28/06/2018</t>
  </si>
  <si>
    <t>محمد امراجع انويجي احسين</t>
  </si>
  <si>
    <t>غيث حسن علي مصطفى ابعيرة البرغثي</t>
  </si>
  <si>
    <t>30/06/2018</t>
  </si>
  <si>
    <t>محمد ادريس محمد البوسيفي</t>
  </si>
  <si>
    <t>عبد المالك محمد بوعجيلة العرفي</t>
  </si>
  <si>
    <t xml:space="preserve">محمد وسام ميلاد العمامي </t>
  </si>
  <si>
    <t>مفتاح فرج مفتاح العقوري</t>
  </si>
  <si>
    <t xml:space="preserve">عبد الله صالح رافع السعيطي </t>
  </si>
  <si>
    <t>بالقاسم بوبكر محمد الدينالي</t>
  </si>
  <si>
    <t>التسويق 01/07/2018</t>
  </si>
  <si>
    <t xml:space="preserve">هشام بالقاسم سليمان اشتيوي </t>
  </si>
  <si>
    <t>محمد العالم محمد العالم الفزاني</t>
  </si>
  <si>
    <t xml:space="preserve">محمد علي مخلوف زيدان </t>
  </si>
  <si>
    <t>محمد عبد الله خليفة الشريف</t>
  </si>
  <si>
    <t>02/07/2018</t>
  </si>
  <si>
    <t>حمزة علي حمد الجروشي</t>
  </si>
  <si>
    <t>عماد الدين سالم محمد الخراز</t>
  </si>
  <si>
    <t xml:space="preserve">عز الدين محمد ناجي العريبي </t>
  </si>
  <si>
    <t xml:space="preserve">محمد ناجي محمد البرعصي </t>
  </si>
  <si>
    <t>محمد سعيد محمد الفسي</t>
  </si>
  <si>
    <t>أنس رجب احميدين العبار</t>
  </si>
  <si>
    <t>أيمن حمد عمر التاجوري</t>
  </si>
  <si>
    <t>أدم إبراهيم إسماعيل بوزغيبه</t>
  </si>
  <si>
    <t xml:space="preserve">عبد الرازق عبد الله سعد الحوتي </t>
  </si>
  <si>
    <t>أحمد فرج علي العريبي</t>
  </si>
  <si>
    <t xml:space="preserve">شعبان محمد علي الحضيري </t>
  </si>
  <si>
    <t>04/07/2018</t>
  </si>
  <si>
    <t>عبد الحفيظ أحمد عبد الله هارون</t>
  </si>
  <si>
    <t>معتز رجب محمد الترهوني ذياب</t>
  </si>
  <si>
    <t>كمال ناصر سالم الورفلي</t>
  </si>
  <si>
    <t>الفرجاني خليفة الفرجاني الحسوني</t>
  </si>
  <si>
    <t xml:space="preserve">علي خليفة الفرجاني الحوسوني </t>
  </si>
  <si>
    <t xml:space="preserve">الرشيد محمد المهدي الشلماني </t>
  </si>
  <si>
    <t xml:space="preserve">أنيس جمال عبد الله الجاوزي </t>
  </si>
  <si>
    <t>أحمد محمد حمد الشيخي</t>
  </si>
  <si>
    <t xml:space="preserve">محمد فتحي محمد بوحجر </t>
  </si>
  <si>
    <t>05/07/2018</t>
  </si>
  <si>
    <t>بوبكر محمد الفيتوري الورفلي</t>
  </si>
  <si>
    <t xml:space="preserve">رفيق محمد سعيد عمر </t>
  </si>
  <si>
    <t xml:space="preserve">طارق علي فرج اعويدة </t>
  </si>
  <si>
    <t>مفتاح نور الدين محمود مفتاح</t>
  </si>
  <si>
    <t xml:space="preserve">محمد مسعود محمد اقليلة التاورغي </t>
  </si>
  <si>
    <t xml:space="preserve">حسام أنور أبو رواش </t>
  </si>
  <si>
    <t>رمزي يونس عبد الرحيم العوامي</t>
  </si>
  <si>
    <t>كمال عبد الحميد كمال ماضي</t>
  </si>
  <si>
    <t>إبراهيم فرج عبد المالك الزوي</t>
  </si>
  <si>
    <t>عيسي كمال عيسى امبارك الدرسي</t>
  </si>
  <si>
    <t xml:space="preserve">مصطفى خميس إبراهيم امقيطيف </t>
  </si>
  <si>
    <t xml:space="preserve">عمران فتحي عمران الصبيحي </t>
  </si>
  <si>
    <t>عبد الله عبد العزيز إبراهيم السعيطي</t>
  </si>
  <si>
    <t>أحمد إبراهيم رمضان بوبطانة</t>
  </si>
  <si>
    <t>محمد حسن محمد المجبري</t>
  </si>
  <si>
    <t xml:space="preserve">أمين فتحي احفيظة البركي </t>
  </si>
  <si>
    <t xml:space="preserve">عوض حمد عوض العبيدي </t>
  </si>
  <si>
    <t>صهيب فرج محمد علي الشيخي</t>
  </si>
  <si>
    <t>مفتاح صالح امحمد منصور الورفلي</t>
  </si>
  <si>
    <t>فرج علي محمد خير الله العبيدي</t>
  </si>
  <si>
    <t xml:space="preserve">هشام حليم علي طرخان الكرغلي </t>
  </si>
  <si>
    <t>إبراهيم فتحي عبد الله بوحجر</t>
  </si>
  <si>
    <t>محمد فرج إبراهيم عبد الواحد السعيطي</t>
  </si>
  <si>
    <t xml:space="preserve">خالد حماد طاهر الدرسي </t>
  </si>
  <si>
    <t>أيمن مفتاح عبد الحميد الشيخي</t>
  </si>
  <si>
    <t>جبريل رزق صالح بغيض السنقري</t>
  </si>
  <si>
    <t>منتصر بالله المهدي صابر عثمان الشاعري</t>
  </si>
  <si>
    <t>وسام سالم محمد البدري</t>
  </si>
  <si>
    <t>جمال خليل السنوسي البزار</t>
  </si>
  <si>
    <t>امحمد صالح على عبدالحميد</t>
  </si>
  <si>
    <t>جهاد عوض حسين خليل الوزري</t>
  </si>
  <si>
    <t>عز الدين عبد الحفيظ محمد بوهديمة العقوري</t>
  </si>
  <si>
    <t>خالد محمد عمر بوشناف</t>
  </si>
  <si>
    <t xml:space="preserve">خالد جغبوب صالح فرحات </t>
  </si>
  <si>
    <t xml:space="preserve">سعيد خميس سعيد سعد الدبري المجبري </t>
  </si>
  <si>
    <t>أدم محمد جبريل عمر الحسناوي</t>
  </si>
  <si>
    <t>محمد عباس كوري احمد الحسنواي</t>
  </si>
  <si>
    <t xml:space="preserve">علي سالم علي العرفي </t>
  </si>
  <si>
    <t>محمد رجب ميلاد الشيخي</t>
  </si>
  <si>
    <t>منذر صالح فرج جاب الله الدرسي</t>
  </si>
  <si>
    <t>منصف صلاح خميس بوزريدة</t>
  </si>
  <si>
    <t xml:space="preserve">سنوسي عبد الحميد السنوسي القطروني </t>
  </si>
  <si>
    <t>عمر أمراجع جاد الله بوبكر المغربي</t>
  </si>
  <si>
    <t>فيصل سليمان عثمان الكيلاني</t>
  </si>
  <si>
    <t>مهند حسن سعيد الجحاوي</t>
  </si>
  <si>
    <t xml:space="preserve">فائز عبد الواحد فائز السعيطي </t>
  </si>
  <si>
    <t>نظام 6 ساعات لعدم تجاوز السن القانونية</t>
  </si>
  <si>
    <t>علي عبد المنعم علي المطردي</t>
  </si>
  <si>
    <t>مهند محمد بوعجيلة عيس</t>
  </si>
  <si>
    <t xml:space="preserve">عبدالرحمن مفتاح محمد عقيلة العقوري </t>
  </si>
  <si>
    <t xml:space="preserve">احمد فتحي حامد محمد العقوري </t>
  </si>
  <si>
    <t>جبريل إبراهيم جبريل محمد البرغثي</t>
  </si>
  <si>
    <t>عبدالمولي حمد عوض العبيدي</t>
  </si>
  <si>
    <t>محمد عمر سليمان التركي</t>
  </si>
  <si>
    <t xml:space="preserve">حمد بوبكرأحمد بوراوي </t>
  </si>
  <si>
    <t>إبراهيم صابر محارب حمد الترهوني</t>
  </si>
  <si>
    <t>امجد حماد عمران اكريم المغربي</t>
  </si>
  <si>
    <t>موسي رجب موسي بوعمود الزواوي</t>
  </si>
  <si>
    <t>الزبير سالم حمد سعيد السعيطي</t>
  </si>
  <si>
    <t xml:space="preserve">شاهين احمد سالم المنفي </t>
  </si>
  <si>
    <t>عدنان احمد حسين الزواوي</t>
  </si>
  <si>
    <t>عبدالله عزالدين سالم  المنفي</t>
  </si>
  <si>
    <t>فرج علي سعد اكريم الفسي</t>
  </si>
  <si>
    <t>عبدالسلام حمد عبدالسلام الشيخي</t>
  </si>
  <si>
    <t>مراد محمود عوض يونس العقوري</t>
  </si>
  <si>
    <t>عبدالعزيز ونيس محمود عبدالجليل السعيطي</t>
  </si>
  <si>
    <t xml:space="preserve">سند سعيد سعد الشكري </t>
  </si>
  <si>
    <t>انور احمد محمد احشاد</t>
  </si>
  <si>
    <t>محمد ممدوح احمد الزوي</t>
  </si>
  <si>
    <t>إسماعيل علي احمد الحداد</t>
  </si>
  <si>
    <t>احمد صالح سليمان صالح الزوي</t>
  </si>
  <si>
    <t>عبدالرحمن ميلاد عبدالسلام علي العماري</t>
  </si>
  <si>
    <t>إيهاب محمد صبحي احمد عبدالمجواد</t>
  </si>
  <si>
    <t>محمد ذاوود صالح عصمان</t>
  </si>
  <si>
    <t>فخري راف الله حمد محمد</t>
  </si>
  <si>
    <t>محمد وليد بوراوي بلقاسم الفرجاني</t>
  </si>
  <si>
    <t>طاهر محفوظ احمد البشاري</t>
  </si>
  <si>
    <t>علي رمضان محمد حمد الشهوبي</t>
  </si>
  <si>
    <t>محمد صلاح جمعة حامد الحاسي</t>
  </si>
  <si>
    <t>صالح اجويلي</t>
  </si>
  <si>
    <t>احمد شحات</t>
  </si>
  <si>
    <t>مفتاح محمد الذيب الكاديكي</t>
  </si>
  <si>
    <t>المنذر رحيل محمد النعاس</t>
  </si>
  <si>
    <t xml:space="preserve">محمد عطية ثماوي الهواري </t>
  </si>
  <si>
    <t xml:space="preserve">محمد صالح عبد الغني الواعر </t>
  </si>
  <si>
    <t>علي عبد السلام علي الطبولي</t>
  </si>
  <si>
    <t>عبد الله محمد عبد السلام الشريف</t>
  </si>
  <si>
    <t xml:space="preserve">عبد العزيز عبد الفتاح مسعود الخالقي </t>
  </si>
  <si>
    <t>حسن عبد العزيز مصطفى ابعيوا</t>
  </si>
  <si>
    <t>محمد سالم عبدالله الاشل</t>
  </si>
  <si>
    <t xml:space="preserve">الصالحين عبدالناصر بن إسماعيل </t>
  </si>
  <si>
    <t>عبدالله فرج عبدالله بوحجر</t>
  </si>
  <si>
    <t>وليد عبدالجواد غازي</t>
  </si>
  <si>
    <t>علي خير الله علي سيف النصر</t>
  </si>
  <si>
    <t xml:space="preserve">خميس محمد ثابت اكريم </t>
  </si>
  <si>
    <t>إبراهيم محمد عبدالله فتح الله بوحجر</t>
  </si>
  <si>
    <t>عبدالكريم علي محمد العشيبي</t>
  </si>
  <si>
    <t>سالم عبدالسلام سالم الجحاوي</t>
  </si>
  <si>
    <t>محمد مصطفي ميلاد الترهوني</t>
  </si>
  <si>
    <t>علي عبدالرحيم عبدالحميد فرج الفرجاني</t>
  </si>
  <si>
    <t>عبدالمنعم سلطان يونس العريبي</t>
  </si>
  <si>
    <t xml:space="preserve">أسامة ابوبكر ميلود النائلي </t>
  </si>
  <si>
    <t xml:space="preserve">أيمن يونس علي البركي </t>
  </si>
  <si>
    <t xml:space="preserve">أحمد عبد الجليل حسن الدرسي </t>
  </si>
  <si>
    <t xml:space="preserve">محمود علي محمد علي ساطي </t>
  </si>
  <si>
    <t xml:space="preserve">علي عبد الرحيم علي يونس العقوري </t>
  </si>
  <si>
    <t>عبدالله عبدالوهاب خليل جاب الله الورفلي</t>
  </si>
  <si>
    <t>سامح شعبان حميد المحمودي</t>
  </si>
  <si>
    <t xml:space="preserve">عبدالسلام فرج عبدالسلام المقصبي </t>
  </si>
  <si>
    <t xml:space="preserve">يونس ميلاد موسي محمد الشيخي </t>
  </si>
  <si>
    <t>معتز عبدالنبي علي الفرجاني</t>
  </si>
  <si>
    <t>محمود علي موسي عبدالله الجازوي</t>
  </si>
  <si>
    <t>وليد عبدالمجيد الهوني</t>
  </si>
  <si>
    <t xml:space="preserve">احمد عبدالمنعم محمد بوشينة </t>
  </si>
  <si>
    <t xml:space="preserve">عبدالله محمد علي بركه </t>
  </si>
  <si>
    <t xml:space="preserve">عبدالمنعم فرج الوسيع </t>
  </si>
  <si>
    <t xml:space="preserve">عبدالسلام لامين المهدي الزويلي </t>
  </si>
  <si>
    <t>احمد رشاد بسيوني البنا</t>
  </si>
  <si>
    <t>احمد إبراهيم يوسف خفاجي</t>
  </si>
  <si>
    <t xml:space="preserve">عبدالباسط محمد على بركة </t>
  </si>
  <si>
    <t>عبدالباسط محمد بشير القداري</t>
  </si>
  <si>
    <t>مصطفي رمضان علي محمد</t>
  </si>
  <si>
    <t>خالد صالح محمود</t>
  </si>
  <si>
    <t>حمدي امحمد عبدالسلام الشيخي</t>
  </si>
  <si>
    <t>محمد راف الله محمود عبدالغني العبيدي</t>
  </si>
  <si>
    <t xml:space="preserve">محمد رجب صالح الصلابي </t>
  </si>
  <si>
    <t>عبدالكبير حسن محمد الدرازي</t>
  </si>
  <si>
    <t>عبدالرؤوف فتحي حمد المبروك الفارسي</t>
  </si>
  <si>
    <t>17/09/2018</t>
  </si>
  <si>
    <t>عبدالرحمن على محمد المهدوي</t>
  </si>
  <si>
    <t>عبدالعاطي فرج معاطي العقوري</t>
  </si>
  <si>
    <t>خليل جمعه موسى  داوود</t>
  </si>
  <si>
    <t>18/09/2018</t>
  </si>
  <si>
    <t>موسى جمعه موسى  داوود</t>
  </si>
  <si>
    <t xml:space="preserve">محمد امحمد محمد الكوافي </t>
  </si>
  <si>
    <t>إسماعيل نجيب محمد الامام</t>
  </si>
  <si>
    <t>محمد منصور حمدان السعيطي</t>
  </si>
  <si>
    <t xml:space="preserve">جابر خالد جابر الفرجاني </t>
  </si>
  <si>
    <t xml:space="preserve">سالم اكريم محمد العقيلي </t>
  </si>
  <si>
    <t>على رمضان على بوراوي</t>
  </si>
  <si>
    <t>03/10/2018</t>
  </si>
  <si>
    <t>عوض محمد عمر ساطي</t>
  </si>
  <si>
    <t>اسلام فخر الدين محمد ابحيري</t>
  </si>
  <si>
    <t>مالك فيصل على البرغثي</t>
  </si>
  <si>
    <t>اشرف عوض سالم العيساوي</t>
  </si>
  <si>
    <t>احمد سعيد احمد السعيطي</t>
  </si>
  <si>
    <t>محمد صالح جمعة طيب</t>
  </si>
  <si>
    <t>عيسى احمد حامد احمد (سوداني)</t>
  </si>
  <si>
    <t>يونس مجدي محمد البرعصي</t>
  </si>
  <si>
    <t>04/10/2018</t>
  </si>
  <si>
    <t>عادل موسى محمد موسى البرعصي</t>
  </si>
  <si>
    <t>عبدالسلام مختار عبدالجليل الدرسي</t>
  </si>
  <si>
    <t>ماهر محمد موسى مفتاح البرعصي</t>
  </si>
  <si>
    <t>محمود خميس طاهر الحوتي</t>
  </si>
  <si>
    <t>امير صالح مسعود يونس</t>
  </si>
  <si>
    <t>محمد مفتاح جمعه على التاورغي</t>
  </si>
  <si>
    <t>محمود فتحي عبدالعزيز الورفلي</t>
  </si>
  <si>
    <t xml:space="preserve">علي حسن عبدالمنعم السنيني </t>
  </si>
  <si>
    <t>06/10/2018</t>
  </si>
  <si>
    <t xml:space="preserve">منذر احمد سعيد علي المجبري </t>
  </si>
  <si>
    <t>06/10/2019</t>
  </si>
  <si>
    <t xml:space="preserve">محمد سالم سليمان مفتاح الشيباني </t>
  </si>
  <si>
    <t>06/10/2020</t>
  </si>
  <si>
    <t>محمد طاهر حسن عمر الرمحي</t>
  </si>
  <si>
    <t>06/10/2021</t>
  </si>
  <si>
    <t>كيلاني عبدالله كيلاني محمد القطعاني</t>
  </si>
  <si>
    <t>10/10/2018</t>
  </si>
  <si>
    <t>إبراهيم عبدالله يوسف احمد</t>
  </si>
  <si>
    <t>ادم محمدين محمد ادم</t>
  </si>
  <si>
    <t>ايمن ادم مصطفى ادم</t>
  </si>
  <si>
    <t>احمد محمد جمعه المصراتي</t>
  </si>
  <si>
    <t>محمد فوزي احمد توفيق</t>
  </si>
  <si>
    <t>احمد محمد صالح الجهاني</t>
  </si>
  <si>
    <t>11/10/2018</t>
  </si>
  <si>
    <t>رواد محمد يونس الطبولي</t>
  </si>
  <si>
    <t xml:space="preserve">يوسف امراجع محمد المغربي </t>
  </si>
  <si>
    <t>محمد ناجي محمد امراجع المغربي</t>
  </si>
  <si>
    <t xml:space="preserve">خالد إسماعيل مبروك البرعصي </t>
  </si>
  <si>
    <t xml:space="preserve">أنور لامين محمد الزلاوي </t>
  </si>
  <si>
    <t xml:space="preserve">رمزي نوري عثمان البرغثي </t>
  </si>
  <si>
    <t xml:space="preserve">محمد مفتاح محمد الهوني </t>
  </si>
  <si>
    <t xml:space="preserve">بوبكر عيسى ادم إبراهيم </t>
  </si>
  <si>
    <t xml:space="preserve">سوداني </t>
  </si>
  <si>
    <t xml:space="preserve">خالد محمد أحمد يحي </t>
  </si>
  <si>
    <t xml:space="preserve">عز الدين علي عبد الجليل الكاديكي </t>
  </si>
  <si>
    <t xml:space="preserve">عبد الهادي عبد الغني محمد عبد الهادي </t>
  </si>
  <si>
    <t xml:space="preserve">فتحي محمد علي الطابوني </t>
  </si>
  <si>
    <t>أحمد فرج حسين مهدي زيو</t>
  </si>
  <si>
    <t xml:space="preserve">المبروك فتحي المبروك الشاوش </t>
  </si>
  <si>
    <t xml:space="preserve">أحمد خالد احمد المكاس </t>
  </si>
  <si>
    <t>عطية محمد حسين بيده</t>
  </si>
  <si>
    <t>احمد محمد عبدالقادر ابديوي</t>
  </si>
  <si>
    <t>21/10/2018</t>
  </si>
  <si>
    <t>اسامة ابوبكر عبدالله احموده</t>
  </si>
  <si>
    <t xml:space="preserve">عبد الفتاح محمد عبد السلام علي بوكر </t>
  </si>
  <si>
    <t>مهند ابوبكر الصالحين بن على</t>
  </si>
  <si>
    <t>احمد المهدي زائر عبدالله</t>
  </si>
  <si>
    <t xml:space="preserve">ناصر نوري بوبكر البركي </t>
  </si>
  <si>
    <t xml:space="preserve">أسامة فرج محمد عبد الرسول العبدلي </t>
  </si>
  <si>
    <t>إدريس عمر إدريس الفارسي</t>
  </si>
  <si>
    <t xml:space="preserve">محمد محمود محمد نجم </t>
  </si>
  <si>
    <t xml:space="preserve">أنيس منصور أحمد الرملي </t>
  </si>
  <si>
    <t>محمد فرج محمد عبدالرسول العبدلي</t>
  </si>
  <si>
    <t xml:space="preserve">محمود علي منصور بن نجاح </t>
  </si>
  <si>
    <t xml:space="preserve">عبد البديع إبراهيم أرحومة أبو أبريق </t>
  </si>
  <si>
    <t>محمد الحسين يوسف عثمان</t>
  </si>
  <si>
    <t xml:space="preserve">سالم عبد الله الزروق شليك </t>
  </si>
  <si>
    <t xml:space="preserve">أحمد مصطفى أمراجع الرابطي </t>
  </si>
  <si>
    <t>27/10/2018</t>
  </si>
  <si>
    <t xml:space="preserve">علي عوض شويقي العريبي </t>
  </si>
  <si>
    <t xml:space="preserve">مهند عبد العزيز منصور العوامي </t>
  </si>
  <si>
    <t>وسيم حسن ادم ممه</t>
  </si>
  <si>
    <t>عبد الرحمن محمد بيبني عبدو</t>
  </si>
  <si>
    <t xml:space="preserve">زكريا محمد حسين سالم </t>
  </si>
  <si>
    <t xml:space="preserve">خليفة الطاهر ابريدان علي </t>
  </si>
  <si>
    <t xml:space="preserve">منير عبد السلام فضل الله المزوغي </t>
  </si>
  <si>
    <t xml:space="preserve">عبد الله سالم عيسى خالد الجازوي </t>
  </si>
  <si>
    <t xml:space="preserve">رمضان محمد الشريف الهاشمي </t>
  </si>
  <si>
    <t>صالح موسى حسن سكيلل</t>
  </si>
  <si>
    <t xml:space="preserve">علي محمد عبد الله التراغني </t>
  </si>
  <si>
    <t>بشير سالم محمد الشريف</t>
  </si>
  <si>
    <t>عبد الحكيم سعد محمد الفزياني</t>
  </si>
  <si>
    <t>بالقاسم عادل أبو القاسم الحدادي</t>
  </si>
  <si>
    <t xml:space="preserve">مروان فتح الله محمد امسلم </t>
  </si>
  <si>
    <t xml:space="preserve">أحمد عبد الله إدريس السعيطي </t>
  </si>
  <si>
    <t>مفتاح عمر صالح الشين</t>
  </si>
  <si>
    <t xml:space="preserve">معاذ أبو القاسم حمد الشابي </t>
  </si>
  <si>
    <t xml:space="preserve">سراج محمد علي الخيري </t>
  </si>
  <si>
    <t xml:space="preserve">عبد الحميد عبد الله مسعود القطراني </t>
  </si>
  <si>
    <t xml:space="preserve">جمعة صالح العوامي </t>
  </si>
  <si>
    <t xml:space="preserve">محمد حسين طاهر العمروني </t>
  </si>
  <si>
    <t xml:space="preserve">هواري عمران هواري العبيدي </t>
  </si>
  <si>
    <t xml:space="preserve">المهدي فرج المهدي الفيتوري </t>
  </si>
  <si>
    <t xml:space="preserve">كل يوم سبت حضوره متعاون </t>
  </si>
  <si>
    <t xml:space="preserve">صلاح محمد عبد الرحيم الشيخي </t>
  </si>
  <si>
    <t xml:space="preserve">عبد الكريم إبراهيم سعد عبد الكريم الفسي </t>
  </si>
  <si>
    <t xml:space="preserve">عبد السلام محمد عيسى كنديبي </t>
  </si>
  <si>
    <t xml:space="preserve">عبد الرحمن أحمد محمد فضل الله </t>
  </si>
  <si>
    <t xml:space="preserve">عبد المجيد محمد عيسى كنديبي </t>
  </si>
  <si>
    <t xml:space="preserve">أحمد جبريل أحمد حويل </t>
  </si>
  <si>
    <t>عبد السلام محمد محمد الصالح أولاد سليمان</t>
  </si>
  <si>
    <t xml:space="preserve">عبد الحكيم محمد ابوبكر ارياس </t>
  </si>
  <si>
    <t xml:space="preserve">صلاح عبدالكريم مشينا </t>
  </si>
  <si>
    <t>محمد حسن سعيد عبد النبي الجملي</t>
  </si>
  <si>
    <t>سالم ناجي احمد المدهن</t>
  </si>
  <si>
    <t xml:space="preserve">زينب فرج عبد القادر </t>
  </si>
  <si>
    <t xml:space="preserve">عبد العاطي عيسى خليفة العقوري </t>
  </si>
  <si>
    <t xml:space="preserve">ماجد الحسن إسماعيل الطشاني </t>
  </si>
  <si>
    <t>مصطفى أحمد سلطان الكاديكي</t>
  </si>
  <si>
    <t>14/11/2018</t>
  </si>
  <si>
    <t>سراج الأمين حمد الشابي</t>
  </si>
  <si>
    <t xml:space="preserve">طارق عبد الغني عبد المولي البرغثي </t>
  </si>
  <si>
    <t>عبدالسنيع احمد سالم احسونة</t>
  </si>
  <si>
    <t>18/11/2018</t>
  </si>
  <si>
    <t xml:space="preserve">سراج الدين جمال منصور بوزغبية </t>
  </si>
  <si>
    <t xml:space="preserve">مجدي حسين عمر بن غزي </t>
  </si>
  <si>
    <t>عمر سالم عبدالنبي فركاش</t>
  </si>
  <si>
    <t>التسويق</t>
  </si>
  <si>
    <t xml:space="preserve">علي سعد علي البدري </t>
  </si>
  <si>
    <t xml:space="preserve">عبد العزيز خليفة سليم هديه </t>
  </si>
  <si>
    <t xml:space="preserve">عبد الحليم صالح سليم هدية </t>
  </si>
  <si>
    <t xml:space="preserve">حمزة علي امحمد الكوافي </t>
  </si>
  <si>
    <t xml:space="preserve">حازم حسين اسويسي المغربي </t>
  </si>
  <si>
    <t xml:space="preserve">علاء خليل إسماعيل حسونة </t>
  </si>
  <si>
    <t xml:space="preserve">فرحات بوعجيلة مسعود علي </t>
  </si>
  <si>
    <t>03/12/2018</t>
  </si>
  <si>
    <t xml:space="preserve">علي عبد الجليل علي السعيطي </t>
  </si>
  <si>
    <t xml:space="preserve">عادل سالم رجب زكة </t>
  </si>
  <si>
    <t xml:space="preserve">مرعي محمد مصباح المعداني </t>
  </si>
  <si>
    <t xml:space="preserve">رمزي محمد السيد المتولي </t>
  </si>
  <si>
    <t>عبد الحميد أحمد عبد الحميد بوزريدة</t>
  </si>
  <si>
    <t xml:space="preserve">عثمان جبريل عثمان العوامي </t>
  </si>
  <si>
    <t xml:space="preserve">عبد الرحمن عبد الفتاح مسعود الخالقي </t>
  </si>
  <si>
    <t xml:space="preserve">يوسف إبراهيم نصيب العريبي </t>
  </si>
  <si>
    <t xml:space="preserve">محمد عبد الحميد عبد الله العبيدي </t>
  </si>
  <si>
    <t>أحمد عبد السلام علي محمد الشريف</t>
  </si>
  <si>
    <t>12/12/2018</t>
  </si>
  <si>
    <t xml:space="preserve">المعتصم بالله منصف مفتاح الدروقي </t>
  </si>
  <si>
    <t>نادر ميلاد أحمد أولاد زايد</t>
  </si>
  <si>
    <t xml:space="preserve">منصور ناصف منصور العوامي </t>
  </si>
  <si>
    <t xml:space="preserve">حمزة عبد الناصر سعد الدغاري </t>
  </si>
  <si>
    <t xml:space="preserve">عبد المالك صالح محي الدين المجيبري </t>
  </si>
  <si>
    <t xml:space="preserve">محمد حمد إسماعيل حمد العوامي </t>
  </si>
  <si>
    <t xml:space="preserve">رفيق مختار عبد الحميد الرقيق </t>
  </si>
  <si>
    <t>سعيد سعد عبدربه العقيلي</t>
  </si>
  <si>
    <t>16/12/2018</t>
  </si>
  <si>
    <t xml:space="preserve">محمد نصر محمد القذافي </t>
  </si>
  <si>
    <t>فوزي صالح أحمد اسميو</t>
  </si>
  <si>
    <t xml:space="preserve">أحمدية احمد أدم </t>
  </si>
  <si>
    <t>علي محمد علي بوزريبه</t>
  </si>
  <si>
    <t xml:space="preserve">ضيف جمعة ضيف الحوتي </t>
  </si>
  <si>
    <t xml:space="preserve">عماد الدين محمد ضيف الحوتي </t>
  </si>
  <si>
    <t xml:space="preserve">ربيع أحمد أمحمد عمر </t>
  </si>
  <si>
    <t>أحمد اعبيد عبد الصادق</t>
  </si>
  <si>
    <t xml:space="preserve">مصطفى فرج علي النادوه </t>
  </si>
  <si>
    <t xml:space="preserve">محمد عبد العاطي قاسم بوكيشار </t>
  </si>
  <si>
    <t>مهند علي مفتاح حمدو</t>
  </si>
  <si>
    <t xml:space="preserve">جهيرال الإسلام </t>
  </si>
  <si>
    <t>29/12/2018</t>
  </si>
  <si>
    <t xml:space="preserve">عبد الله إبراهيم حسن الحداد </t>
  </si>
  <si>
    <t xml:space="preserve">بالنور سليم محمود بالناصر الفيتوري </t>
  </si>
  <si>
    <t xml:space="preserve">حسن محمود محمد المنصوري </t>
  </si>
  <si>
    <t xml:space="preserve">سعيد محمد رمضان الوحيشي </t>
  </si>
  <si>
    <t xml:space="preserve">أنس محمد  عبدالسلام الحدادي </t>
  </si>
  <si>
    <t xml:space="preserve">عبد الحميد يوسف رمضان عصمان </t>
  </si>
  <si>
    <t>محمد مسعود سعيد شكو</t>
  </si>
  <si>
    <t xml:space="preserve">علي مومن حامد الطالب </t>
  </si>
  <si>
    <t xml:space="preserve">محمد عثمان محمد بودجاجة </t>
  </si>
  <si>
    <t>حسن عبد السلام قصيبات</t>
  </si>
  <si>
    <t>مهند مصطفي علي محمد مليطان</t>
  </si>
  <si>
    <t xml:space="preserve">محمد فوزي محمد البرغثي </t>
  </si>
  <si>
    <t xml:space="preserve">خالد علي احفيظة المغربي </t>
  </si>
  <si>
    <t>وسام عبد الفتاح السنوسي الشقعابي</t>
  </si>
  <si>
    <t xml:space="preserve">الصديق محمد إسماعيل المنفي </t>
  </si>
  <si>
    <t>علاء سعد يونس البرعصي</t>
  </si>
  <si>
    <t xml:space="preserve">عمر محمد علي الأوجلي </t>
  </si>
  <si>
    <t xml:space="preserve">مفتاح عبد الحميد مفتاح نبوس </t>
  </si>
  <si>
    <t>ية</t>
  </si>
  <si>
    <t xml:space="preserve">محمد سالم صالح الفائدي </t>
  </si>
  <si>
    <t xml:space="preserve">عبد القادر عبد السلام خليفة سلامو </t>
  </si>
  <si>
    <t xml:space="preserve">سعد محمود الحسين البرغثي </t>
  </si>
  <si>
    <t xml:space="preserve">عصام  الدين علي قرقوم </t>
  </si>
  <si>
    <t>مهند محمد معتوق السوكني</t>
  </si>
  <si>
    <t xml:space="preserve">محمد صالح محمود البرعصي </t>
  </si>
  <si>
    <t xml:space="preserve">يوسف سليمان الصالحن الحوتي </t>
  </si>
  <si>
    <t xml:space="preserve">أحمد ونيس محمد الشريف </t>
  </si>
  <si>
    <t xml:space="preserve">محمد رمضان عبد الرازق الشعافي </t>
  </si>
  <si>
    <t>محمد سالم محمد البوسيفي</t>
  </si>
  <si>
    <t xml:space="preserve">عبد السلام ارحومة علي التاورغي </t>
  </si>
  <si>
    <t>أحمد نصر الله صالح</t>
  </si>
  <si>
    <t xml:space="preserve"> شيبون قمرول </t>
  </si>
  <si>
    <t xml:space="preserve">أحمد إدريس محمد العوامي </t>
  </si>
  <si>
    <t xml:space="preserve">عيسى حسن عيسى الزوي </t>
  </si>
  <si>
    <t xml:space="preserve">عادل مفتاح علي البركي </t>
  </si>
  <si>
    <t xml:space="preserve">محمد أدريس محمد العوامي </t>
  </si>
  <si>
    <t xml:space="preserve">محمد أحمد عبد الكريم بن حليم </t>
  </si>
  <si>
    <t xml:space="preserve">حسام فضل علي محمد </t>
  </si>
  <si>
    <t xml:space="preserve">مصري </t>
  </si>
  <si>
    <t>12/02/2018</t>
  </si>
  <si>
    <t xml:space="preserve">مصطفى احمد خميس الدرسي </t>
  </si>
  <si>
    <t>محمد مرعي محمد المعداني</t>
  </si>
  <si>
    <t xml:space="preserve">فيصل عبد الله علي الهدار </t>
  </si>
  <si>
    <t xml:space="preserve">علي عثمان مفتاح الحسوني </t>
  </si>
  <si>
    <t xml:space="preserve">سعد منعم سعد العمامي </t>
  </si>
  <si>
    <t>محمود سليمان صالح القعود</t>
  </si>
  <si>
    <t xml:space="preserve">حمزة الناجي محروص البرهمي </t>
  </si>
  <si>
    <t xml:space="preserve">صالح مراجع صالح المجبري </t>
  </si>
  <si>
    <t xml:space="preserve">عبد المالك محمد سليمان المغربي </t>
  </si>
  <si>
    <t xml:space="preserve">فرج صميده سعد المعداني </t>
  </si>
  <si>
    <t xml:space="preserve">حسن إدريس مختار البرغثي </t>
  </si>
  <si>
    <t>محمد نجيب مصطفى التائب</t>
  </si>
  <si>
    <t>سالم فرج سالم الفرجاني</t>
  </si>
  <si>
    <t xml:space="preserve">إسلام محمد محمود الكاديكي </t>
  </si>
  <si>
    <t xml:space="preserve">فراس أحمد مفتاح المقصبي </t>
  </si>
  <si>
    <t xml:space="preserve">إبراهيم عبد الكريم محمد الأوجلي </t>
  </si>
  <si>
    <t xml:space="preserve">محمد عبد الصادق محمد العوامي </t>
  </si>
  <si>
    <t xml:space="preserve">سامي مفتاح محمد بالقاسم احبارة </t>
  </si>
  <si>
    <t xml:space="preserve">مفتاح علي خطاب الدينالي </t>
  </si>
  <si>
    <t>أشرف حسين محمد الدرباك</t>
  </si>
  <si>
    <t xml:space="preserve">عبد السلام علي سليمان العقوري </t>
  </si>
  <si>
    <t>سعد صالح سعد بن حريز</t>
  </si>
  <si>
    <t xml:space="preserve">علي حسن علي التركي </t>
  </si>
  <si>
    <t xml:space="preserve">مفتاح فيصل مفتاح الدروقي </t>
  </si>
  <si>
    <t>رجب عادل حسن المعوج</t>
  </si>
  <si>
    <t xml:space="preserve">عبد الله مرعي سليمان الشيخي </t>
  </si>
  <si>
    <t xml:space="preserve">صالح جبريل محمد التاورغي </t>
  </si>
  <si>
    <t xml:space="preserve">حمدي عبد الله شعيب الأوجلي </t>
  </si>
  <si>
    <t xml:space="preserve">عبد الله عبد الباسط إبراهيم العريبي </t>
  </si>
  <si>
    <t xml:space="preserve">عادل علي حسين الزلاوي </t>
  </si>
  <si>
    <t xml:space="preserve">عبد السميع امبارك عمر التاورغي </t>
  </si>
  <si>
    <t xml:space="preserve">محمد بالناصر صفي الدين إبراهيم الترهوني </t>
  </si>
  <si>
    <t xml:space="preserve">عبد الرحمن محمد نصر معتوق المغربي </t>
  </si>
  <si>
    <t xml:space="preserve">مراد سالم أمحمد إسماعيل الرملي </t>
  </si>
  <si>
    <t>بالقاسم عبد الفتاح مسعود عبد الخالق</t>
  </si>
  <si>
    <t xml:space="preserve">مهند عبد الله محمد المعداني </t>
  </si>
  <si>
    <t>عبد الحكيم علي محمد الأثرم</t>
  </si>
  <si>
    <t xml:space="preserve">محمد صابر خليل العبيدي </t>
  </si>
  <si>
    <t xml:space="preserve">طارق عوض رافع الزائدي </t>
  </si>
  <si>
    <t xml:space="preserve">صالح جمعة محمد الحاسي </t>
  </si>
  <si>
    <t xml:space="preserve">أيمن علي مفتاح المسماري </t>
  </si>
  <si>
    <t xml:space="preserve">جمعة مفتاح بوهدمة الفسي </t>
  </si>
  <si>
    <t xml:space="preserve">محمد فتحي عبد الستار البرعصي </t>
  </si>
  <si>
    <t xml:space="preserve">رضوان سالم امحمد الرملي </t>
  </si>
  <si>
    <t xml:space="preserve">محمد الصالحين عبد الله الفيتوري </t>
  </si>
  <si>
    <t xml:space="preserve">صالح عمر الطيب العجيلي </t>
  </si>
  <si>
    <t xml:space="preserve">صالح سالم سلامة المصراتي </t>
  </si>
  <si>
    <t xml:space="preserve">عبد الهادي خالد إبراهيم المكاس </t>
  </si>
  <si>
    <t xml:space="preserve">صالح الناجي المرتجع العبيدي </t>
  </si>
  <si>
    <t xml:space="preserve">عبد الله فرج المبخوت السعيطي </t>
  </si>
  <si>
    <t xml:space="preserve">محمد مجدي نجيب الوداني </t>
  </si>
  <si>
    <t xml:space="preserve">منذر عبد الباسط عبد الفتاح إدريزة </t>
  </si>
  <si>
    <t xml:space="preserve">نجيب مجدي نجيب الوداني </t>
  </si>
  <si>
    <t xml:space="preserve">عدنان مصطفي عبد الوهاب البيرة </t>
  </si>
  <si>
    <t xml:space="preserve">بالقاسم دخيل بالقاسم القذافي </t>
  </si>
  <si>
    <t>محمد عبد الوهاب معيزيق الجراري</t>
  </si>
  <si>
    <t xml:space="preserve">نور الدين محمد رجب الحضيري </t>
  </si>
  <si>
    <t xml:space="preserve">أحمد سلميان التواتي المنفي </t>
  </si>
  <si>
    <t xml:space="preserve">أفاز راجا محمود </t>
  </si>
  <si>
    <t xml:space="preserve">رجب خان </t>
  </si>
  <si>
    <t xml:space="preserve">شريف راغب رحيل بريك الورفلي </t>
  </si>
  <si>
    <t xml:space="preserve">محمد إسلام حسين </t>
  </si>
  <si>
    <t xml:space="preserve">علي عقيل رمضان البكوش </t>
  </si>
  <si>
    <t xml:space="preserve">أمجد بشير مفتاح التاورغي </t>
  </si>
  <si>
    <t xml:space="preserve">عمر رمضان عمر بولغيب </t>
  </si>
  <si>
    <t xml:space="preserve">سلامة علي إبراهيم الورفلي </t>
  </si>
  <si>
    <t xml:space="preserve">جمال سالم محمد البوسيفي </t>
  </si>
  <si>
    <t xml:space="preserve">عبد الحفيظ محمد علي المغربي </t>
  </si>
  <si>
    <t xml:space="preserve">عمر محمد عمر الفيتوري </t>
  </si>
  <si>
    <t>محمد سيف الأسلام مندول</t>
  </si>
  <si>
    <t xml:space="preserve">فاروق يعقوب ادم </t>
  </si>
  <si>
    <t>مفتاح مبروك رجب بوكمار</t>
  </si>
  <si>
    <t xml:space="preserve">عقيلة خليفة عقيلة البرعصي </t>
  </si>
  <si>
    <t xml:space="preserve">السنوسى فرج السنوسي الشكري </t>
  </si>
  <si>
    <t>مجدي محمد صالح ابوزكره</t>
  </si>
  <si>
    <t>أسامة إدريس محمود مرواس</t>
  </si>
  <si>
    <t xml:space="preserve">محمد موسى عبد الحميد الكاديكي </t>
  </si>
  <si>
    <t>موسى أحمد إبراهيم الساحلي</t>
  </si>
  <si>
    <t xml:space="preserve">محمد شوهاج توتا ميا </t>
  </si>
  <si>
    <t xml:space="preserve">سالم فرحات عمر البرعصي </t>
  </si>
  <si>
    <t xml:space="preserve">عبد المالك عبد الله امراجع الفيتوري </t>
  </si>
  <si>
    <t xml:space="preserve">عبد الله محمد سالم الفيتوري </t>
  </si>
  <si>
    <t>محمد نصر فرج فرج الفرجاني</t>
  </si>
  <si>
    <t>14/04/2019</t>
  </si>
  <si>
    <t>رمضان حسن امراجع عبد السيد</t>
  </si>
  <si>
    <t xml:space="preserve">فتحي مفرج محمد البرغثي </t>
  </si>
  <si>
    <t xml:space="preserve">عبد الصبور عبد السلام عبد الغني جمعة </t>
  </si>
  <si>
    <t>18/04/2019</t>
  </si>
  <si>
    <t xml:space="preserve">سعيد محمد محمد عبد المجيد </t>
  </si>
  <si>
    <t xml:space="preserve">عبد الحفيظ أحمد أدم إسحاق </t>
  </si>
  <si>
    <t xml:space="preserve">محمد نازميل إسلام </t>
  </si>
  <si>
    <t xml:space="preserve">محمد شاكيل إحسان </t>
  </si>
  <si>
    <t xml:space="preserve">حسن كونجور </t>
  </si>
  <si>
    <t xml:space="preserve">سليم يونس ماتوبار </t>
  </si>
  <si>
    <t>أحمد بن علي عبد النبي الشيخي</t>
  </si>
  <si>
    <t xml:space="preserve">أحمد جمعة يونس البرعصي </t>
  </si>
  <si>
    <t xml:space="preserve">طارق جمعة يونس البرعصي </t>
  </si>
  <si>
    <t xml:space="preserve">عثمان عبد الله محمود </t>
  </si>
  <si>
    <t>الرقم</t>
  </si>
  <si>
    <t>الاسم</t>
  </si>
  <si>
    <t>ر.و</t>
  </si>
  <si>
    <t xml:space="preserve">الوظيفة الحالية </t>
  </si>
  <si>
    <t xml:space="preserve">الرصيد بعد الحذف </t>
  </si>
  <si>
    <t>الرصيد بعد الحذف بالدقائق</t>
  </si>
  <si>
    <t>بدون مرتب</t>
  </si>
  <si>
    <t xml:space="preserve">الرصيد بالدقائق </t>
  </si>
  <si>
    <t xml:space="preserve">رصيد بداية المدة </t>
  </si>
  <si>
    <t xml:space="preserve">اجمالي  (غ ) </t>
  </si>
  <si>
    <t xml:space="preserve">اجمالي  (ا.ب.ر ) </t>
  </si>
  <si>
    <t xml:space="preserve">الاذونات </t>
  </si>
  <si>
    <t xml:space="preserve">حافظ سالم سعيد الجراي </t>
  </si>
  <si>
    <t>راحة</t>
  </si>
  <si>
    <t xml:space="preserve">محمد ابوبكر محمد عياد </t>
  </si>
  <si>
    <t>تعزية</t>
  </si>
  <si>
    <t>3554</t>
  </si>
  <si>
    <t>جاب الله فايز جاب الله السيد</t>
  </si>
  <si>
    <t>3598</t>
  </si>
  <si>
    <t>احمد سالم مصباح المشاي</t>
  </si>
  <si>
    <t>حساب الاجازات السنوبة</t>
  </si>
  <si>
    <t xml:space="preserve">حساب الاذونات </t>
  </si>
  <si>
    <t xml:space="preserve">من </t>
  </si>
  <si>
    <t>الي</t>
  </si>
  <si>
    <t>توقيت الخروج</t>
  </si>
  <si>
    <t>توقيت الدخول</t>
  </si>
  <si>
    <t>التوقيت  :</t>
  </si>
  <si>
    <t>الرصيد</t>
  </si>
  <si>
    <t xml:space="preserve">الرقم </t>
  </si>
  <si>
    <t xml:space="preserve">الأسم </t>
  </si>
  <si>
    <t xml:space="preserve">علي عمر حامد التباوي </t>
  </si>
  <si>
    <t>رجيب خان Razib Khan12</t>
  </si>
  <si>
    <t>ساعة الحضور</t>
  </si>
  <si>
    <t xml:space="preserve">ساعة الإنصراف </t>
  </si>
  <si>
    <t xml:space="preserve">سمير قطب داغر </t>
  </si>
  <si>
    <t xml:space="preserve">جاسم جدولة </t>
  </si>
  <si>
    <t xml:space="preserve">الحسن أدم حسن المغربي </t>
  </si>
  <si>
    <t xml:space="preserve">عبد الله امسلم محمد الهمالي </t>
  </si>
  <si>
    <t>الاذن الثالث</t>
  </si>
  <si>
    <t>مهمة عمل</t>
  </si>
  <si>
    <t>عثمان الجيلاني عثمان التاورغي</t>
  </si>
  <si>
    <t>05/05/2019</t>
  </si>
  <si>
    <t xml:space="preserve">زكريا مرعي حمد الجلالي </t>
  </si>
  <si>
    <t>غ</t>
  </si>
  <si>
    <t xml:space="preserve">منذر محمد السنوسي العرفي </t>
  </si>
  <si>
    <t xml:space="preserve">سند مجدي عبد الله السويسي </t>
  </si>
  <si>
    <t>غياب × 3</t>
  </si>
  <si>
    <t>احمد سالم مصباح</t>
  </si>
  <si>
    <t xml:space="preserve">عبد السلام علي محمد قصيل </t>
  </si>
  <si>
    <t xml:space="preserve">هاني جمال الصافي المصراتي </t>
  </si>
  <si>
    <t xml:space="preserve">عمر صالح عمر بن عمران </t>
  </si>
  <si>
    <t xml:space="preserve">مهمة عمل </t>
  </si>
  <si>
    <t>اذن</t>
  </si>
  <si>
    <t xml:space="preserve">ابوبكر عبدالله السنوسي محمد </t>
  </si>
  <si>
    <t xml:space="preserve">إبراهيم يوسف مسعود المنفي </t>
  </si>
  <si>
    <t xml:space="preserve">راضي ياسين راضي مفتاح </t>
  </si>
  <si>
    <t>علي عبدالله محمد كريم الفارسي</t>
  </si>
  <si>
    <t>13/05/2019</t>
  </si>
  <si>
    <t xml:space="preserve">عبدالكريم نوري عبدالرحيم العنيزي </t>
  </si>
  <si>
    <t>سند مجدي عبدالله السويسي</t>
  </si>
  <si>
    <t xml:space="preserve">حبيب الرحمن  عبد الرازق </t>
  </si>
  <si>
    <t xml:space="preserve">علي إبراهيم علي المسماري </t>
  </si>
  <si>
    <t xml:space="preserve">مصباح حسن مصباح العمروني </t>
  </si>
  <si>
    <t xml:space="preserve">المعتصم بالله إبراهيم عوض السلاوي </t>
  </si>
  <si>
    <t>م</t>
  </si>
  <si>
    <t>أيام الغياب</t>
  </si>
  <si>
    <t xml:space="preserve">تاريخ الغياب </t>
  </si>
  <si>
    <t xml:space="preserve">محمد كمال عبد الملا </t>
  </si>
  <si>
    <t xml:space="preserve">محمد مومن </t>
  </si>
  <si>
    <t>تقرير حضور وإنصراف 08/05/2019</t>
  </si>
  <si>
    <t xml:space="preserve">عدد الساعات </t>
  </si>
  <si>
    <t xml:space="preserve">محمد رمضان فرج الفيتوري </t>
  </si>
  <si>
    <t xml:space="preserve">عبد الخبير المهدي صالح السليماني </t>
  </si>
  <si>
    <t xml:space="preserve">عاطف محمد احمد الشريف </t>
  </si>
  <si>
    <t xml:space="preserve">عبد الله عبد الناصر عبد العزيز الزوي </t>
  </si>
  <si>
    <t xml:space="preserve">محمد عبد اللطيف مصطفى الوحيشي </t>
  </si>
  <si>
    <t xml:space="preserve">فرج عبد الجبار فرج الفسي </t>
  </si>
  <si>
    <t>عثمان عبدالله محمود سعيد</t>
  </si>
  <si>
    <t xml:space="preserve">محمد حماد عبدالعزيز محمد متولي </t>
  </si>
  <si>
    <t>عبد الصبور عبدالسلام عبدالغني جمعة</t>
  </si>
  <si>
    <t xml:space="preserve">ساعة الحضور الأول </t>
  </si>
  <si>
    <t xml:space="preserve">ساعة الإنصراف الأولي </t>
  </si>
  <si>
    <t xml:space="preserve">ساعة الحضور الثانية </t>
  </si>
  <si>
    <t xml:space="preserve">ساعة الإنصراف الثانية </t>
  </si>
  <si>
    <t>لأمين أحمد لأمين عبدالجواد</t>
  </si>
  <si>
    <t xml:space="preserve">إبراهيم يوسف مسعود المختار </t>
  </si>
  <si>
    <t>الحسن صلاح محمد محمد الخرم</t>
  </si>
  <si>
    <t xml:space="preserve">بوبكر عبدالله السنوسي محمد </t>
  </si>
  <si>
    <t>منذر محمد السنوسي العرفي</t>
  </si>
  <si>
    <t xml:space="preserve">على عمر حامد احمد </t>
  </si>
  <si>
    <t>هاني جمال الصافي عمر</t>
  </si>
  <si>
    <t>عمر صالح عمر بن عمران</t>
  </si>
  <si>
    <t>على إبراهيم على خليفة المسماري</t>
  </si>
  <si>
    <t xml:space="preserve">سليم محمد يونس ماتوبار Selim Mohammed Yunus Matubbar </t>
  </si>
  <si>
    <t>على عبدالله محمد كريم</t>
  </si>
  <si>
    <t>محمد عبداللطيف مصطفى الوحيشي</t>
  </si>
  <si>
    <t>عبدالله عبدالناصر عبدالعزيز  الزوي</t>
  </si>
  <si>
    <t>كمال باباري kamal Bapary</t>
  </si>
  <si>
    <t>مير حبيب الرحمن Mir Habibur Rahman</t>
  </si>
  <si>
    <t xml:space="preserve">عبدالسلام على محمد قصيل </t>
  </si>
  <si>
    <t>2738</t>
  </si>
  <si>
    <t>1896</t>
  </si>
  <si>
    <t>إبراهيم يوسف مسعود المختار</t>
  </si>
  <si>
    <t>3894</t>
  </si>
  <si>
    <t>3234</t>
  </si>
  <si>
    <t>الحسن  صلاح محمد الخرم</t>
  </si>
  <si>
    <t>3911</t>
  </si>
  <si>
    <t xml:space="preserve">عيسى حسن عبد المجيد الجازوي </t>
  </si>
  <si>
    <t xml:space="preserve">عطلة عيد العمال </t>
  </si>
  <si>
    <t xml:space="preserve">جمعة </t>
  </si>
  <si>
    <t xml:space="preserve">تقرير تفصيلي عن الموظف علاء حسن </t>
  </si>
  <si>
    <t>25/05/2019</t>
  </si>
  <si>
    <t>26/05/2019</t>
  </si>
  <si>
    <t xml:space="preserve">عبدالناصر رمضان محمد غيث الورفلي </t>
  </si>
  <si>
    <t xml:space="preserve">إبراهيم سعد ميلاد المعداني </t>
  </si>
  <si>
    <t>31</t>
  </si>
  <si>
    <t>عطلة العيد</t>
  </si>
  <si>
    <t xml:space="preserve">رئيس قسم الجودة </t>
  </si>
  <si>
    <t>مدير إدارة المخازن</t>
  </si>
  <si>
    <t xml:space="preserve">سعيد محمد محمد عبدالمجيد </t>
  </si>
  <si>
    <t xml:space="preserve">أمين مخازن المواد الخام و مستلزمات التشغيل </t>
  </si>
  <si>
    <t xml:space="preserve">أسامة سعيد عوض عمر </t>
  </si>
  <si>
    <t xml:space="preserve">مساعد ثاني امين مخازن الإنتاج التام </t>
  </si>
  <si>
    <t xml:space="preserve">عامل ورشة </t>
  </si>
  <si>
    <t>مصري</t>
  </si>
  <si>
    <t>عامل نظافة و فرز</t>
  </si>
  <si>
    <t>محمود إبراهيم محمد أمطير</t>
  </si>
  <si>
    <t>حاتم حامد محمد العقيلي</t>
  </si>
  <si>
    <t xml:space="preserve">محمد عبد المنعم رمضان الورفلي </t>
  </si>
  <si>
    <t xml:space="preserve">عبد السلام فرج عبد السلام الفرجاني  </t>
  </si>
  <si>
    <t xml:space="preserve">فهمي مفتاح علي سعد العريبي </t>
  </si>
  <si>
    <t xml:space="preserve">محمد تيتول حسين </t>
  </si>
  <si>
    <t xml:space="preserve">اذن تأخير </t>
  </si>
  <si>
    <t>مؤجل</t>
  </si>
  <si>
    <t xml:space="preserve">إصابة عمل </t>
  </si>
  <si>
    <t>علاء الدين حسن ابوحسين</t>
  </si>
  <si>
    <t>رئيس قسم الإنتاج</t>
  </si>
  <si>
    <t>اذن تأخير</t>
  </si>
  <si>
    <t>180</t>
  </si>
  <si>
    <t xml:space="preserve">سمير قطب احمد داغر </t>
  </si>
  <si>
    <t>س</t>
  </si>
  <si>
    <t xml:space="preserve">راحة </t>
  </si>
  <si>
    <t>محمد إبراهيم المصري بوحليقة المجبري</t>
  </si>
  <si>
    <t xml:space="preserve">محمد الخير أقير أبو قرين </t>
  </si>
  <si>
    <t xml:space="preserve">تقرير حضور وإنصراف 02/06/2019 </t>
  </si>
  <si>
    <t xml:space="preserve">عبد الفتاح رجب </t>
  </si>
  <si>
    <t xml:space="preserve">مصطفي ابشينه محمد بوزهور الزهاوي </t>
  </si>
  <si>
    <t>مهندس جودة  ( مشرف )</t>
  </si>
  <si>
    <t>تغيير وردية</t>
  </si>
  <si>
    <t xml:space="preserve">تغيير وردية </t>
  </si>
  <si>
    <t>عيد</t>
  </si>
  <si>
    <t>جديد</t>
  </si>
  <si>
    <t>عيسى حسن عبدالمجيد محمد</t>
  </si>
  <si>
    <t>محمد عبدالمنعم رمضان غيث</t>
  </si>
  <si>
    <t xml:space="preserve">عامل خلط </t>
  </si>
  <si>
    <t>اذن خروج</t>
  </si>
  <si>
    <t>غياب</t>
  </si>
  <si>
    <t xml:space="preserve">تعزية </t>
  </si>
  <si>
    <t>تم الخصم</t>
  </si>
  <si>
    <t>2755</t>
  </si>
  <si>
    <t xml:space="preserve">خليل سعيد خليل المشيطي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</si>
</sst>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[$-1000401]h:mm\ AM/PM;@"/>
  </numFmts>
  <fonts count="45">
    <font>
      <sz val="11"/>
      <color theme="1"/>
      <name val="Calibri"/>
      <family val="2"/>
      <charset val="178"/>
      <scheme val="minor"/>
    </font>
    <font>
      <b/>
      <sz val="14"/>
      <color theme="1"/>
      <name val="Lucida Sans Unicode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Lucida Sans Unicode"/>
      <family val="2"/>
    </font>
    <font>
      <sz val="8"/>
      <color theme="1"/>
      <name val="Segoe UI"/>
      <family val="2"/>
    </font>
    <font>
      <sz val="8"/>
      <color theme="1"/>
      <name val="Calibri"/>
      <family val="2"/>
      <scheme val="minor"/>
    </font>
    <font>
      <sz val="14"/>
      <color theme="1"/>
      <name val="Sakkal Majalla"/>
    </font>
    <font>
      <sz val="14"/>
      <name val="Sakkal Majalla"/>
    </font>
    <font>
      <sz val="11"/>
      <color rgb="FFFF0000"/>
      <name val="Calibri"/>
      <family val="2"/>
      <charset val="178"/>
      <scheme val="minor"/>
    </font>
    <font>
      <sz val="11"/>
      <name val="Sakkal Majalla"/>
    </font>
    <font>
      <sz val="11"/>
      <color theme="1"/>
      <name val="Calibri Light"/>
      <family val="1"/>
      <scheme val="major"/>
    </font>
    <font>
      <sz val="14"/>
      <name val="Calibri Light"/>
      <family val="2"/>
      <scheme val="major"/>
    </font>
    <font>
      <sz val="12"/>
      <color theme="1"/>
      <name val="Sakkal Majalla"/>
    </font>
    <font>
      <b/>
      <sz val="12"/>
      <name val="Sakkal Majalla"/>
    </font>
    <font>
      <sz val="11"/>
      <color theme="1"/>
      <name val="DecoType Naskh"/>
      <charset val="178"/>
    </font>
    <font>
      <sz val="11"/>
      <color theme="1"/>
      <name val="Akhbar MT"/>
      <charset val="178"/>
    </font>
    <font>
      <sz val="10"/>
      <color theme="1"/>
      <name val="Arial Black"/>
      <family val="2"/>
    </font>
    <font>
      <sz val="10"/>
      <color indexed="8"/>
      <name val="Arial (Arabic)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name val="Rockwell Extra Bold"/>
      <family val="1"/>
    </font>
    <font>
      <sz val="20"/>
      <name val="Rockwell Extra Bold"/>
      <family val="1"/>
    </font>
    <font>
      <sz val="12"/>
      <name val="Sakkal Majalla"/>
    </font>
    <font>
      <sz val="10"/>
      <name val="Calibri Light"/>
      <family val="2"/>
      <scheme val="major"/>
    </font>
    <font>
      <sz val="20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78"/>
      <scheme val="minor"/>
    </font>
    <font>
      <b/>
      <sz val="14"/>
      <color rgb="FFC00000"/>
      <name val="Calibri"/>
      <family val="2"/>
      <charset val="178"/>
      <scheme val="minor"/>
    </font>
    <font>
      <sz val="11"/>
      <color indexed="81"/>
      <name val="Tahoma"/>
      <family val="2"/>
    </font>
    <font>
      <sz val="10"/>
      <color indexed="81"/>
      <name val="Tahoma"/>
      <family val="2"/>
    </font>
    <font>
      <sz val="8"/>
      <color theme="1"/>
      <name val="Lucida Bright"/>
      <family val="1"/>
    </font>
    <font>
      <sz val="11"/>
      <color theme="1"/>
      <name val="Arial"/>
      <family val="2"/>
    </font>
    <font>
      <b/>
      <sz val="11"/>
      <color rgb="FFFF0000"/>
      <name val="Lucida Sans Unicode"/>
      <family val="2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sz val="16"/>
      <name val="Calibri"/>
      <family val="2"/>
      <scheme val="minor"/>
    </font>
    <font>
      <sz val="8"/>
      <color theme="1"/>
      <name val="Sakkal Majalla"/>
    </font>
    <font>
      <sz val="10"/>
      <color theme="1"/>
      <name val="Sakkal Majalla"/>
    </font>
    <font>
      <b/>
      <sz val="16"/>
      <name val="Rockwell Extra Bold"/>
      <family val="1"/>
    </font>
    <font>
      <b/>
      <sz val="11"/>
      <color theme="1"/>
      <name val="Lucida Sans Unicode"/>
    </font>
  </fonts>
  <fills count="4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theme="6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0000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C00000"/>
        <bgColor theme="4" tint="0.79998168889431442"/>
      </patternFill>
    </fill>
    <fill>
      <patternFill patternType="solid">
        <fgColor theme="2" tint="-0.499984740745262"/>
        <bgColor theme="4" tint="0.79998168889431442"/>
      </patternFill>
    </fill>
    <fill>
      <patternFill patternType="solid">
        <fgColor rgb="FFFF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theme="4" tint="0.59999389629810485"/>
      </patternFill>
    </fill>
    <fill>
      <patternFill patternType="solid">
        <fgColor rgb="FFFFC000"/>
        <bgColor theme="4" tint="0.79998168889431442"/>
      </patternFill>
    </fill>
    <fill>
      <patternFill patternType="solid">
        <fgColor rgb="FFFFC000"/>
        <bgColor theme="4" tint="0.59999389629810485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theme="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96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theme="4" tint="0.79998168889431442"/>
      </patternFill>
    </fill>
    <fill>
      <patternFill patternType="solid">
        <fgColor rgb="FF7030A0"/>
        <bgColor theme="6" tint="0.79998168889431442"/>
      </patternFill>
    </fill>
    <fill>
      <patternFill patternType="solid">
        <fgColor theme="9" tint="-0.249977111117893"/>
        <bgColor theme="4" tint="0.79998168889431442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theme="6" tint="0.79998168889431442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theme="6" tint="0.79998168889431442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theme="4" tint="0.3999755851924192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theme="4"/>
      </right>
      <top style="thin">
        <color indexed="64"/>
      </top>
      <bottom style="medium">
        <color theme="4"/>
      </bottom>
      <diagonal/>
    </border>
  </borders>
  <cellStyleXfs count="2">
    <xf numFmtId="0" fontId="0" fillId="0" borderId="0"/>
    <xf numFmtId="0" fontId="28" fillId="0" borderId="0"/>
  </cellStyleXfs>
  <cellXfs count="29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49" fontId="4" fillId="9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5" xfId="0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0" fillId="11" borderId="14" xfId="0" applyFill="1" applyBorder="1" applyAlignment="1">
      <alignment horizontal="center" vertical="center"/>
    </xf>
    <xf numFmtId="0" fontId="0" fillId="11" borderId="14" xfId="0" applyFont="1" applyFill="1" applyBorder="1" applyAlignment="1">
      <alignment horizontal="center" vertical="center"/>
    </xf>
    <xf numFmtId="0" fontId="0" fillId="12" borderId="15" xfId="0" applyFont="1" applyFill="1" applyBorder="1" applyAlignment="1">
      <alignment horizontal="center" vertical="center"/>
    </xf>
    <xf numFmtId="0" fontId="0" fillId="12" borderId="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13" borderId="15" xfId="0" applyFont="1" applyFill="1" applyBorder="1" applyAlignment="1">
      <alignment horizontal="center" vertical="center"/>
    </xf>
    <xf numFmtId="0" fontId="0" fillId="13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0" fillId="14" borderId="1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15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16" borderId="16" xfId="0" applyFont="1" applyFill="1" applyBorder="1" applyAlignment="1">
      <alignment horizontal="center" vertical="center"/>
    </xf>
    <xf numFmtId="0" fontId="0" fillId="12" borderId="16" xfId="0" applyFont="1" applyFill="1" applyBorder="1" applyAlignment="1">
      <alignment horizontal="center" vertical="center"/>
    </xf>
    <xf numFmtId="0" fontId="0" fillId="13" borderId="5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 wrapText="1"/>
    </xf>
    <xf numFmtId="0" fontId="0" fillId="14" borderId="5" xfId="0" applyFont="1" applyFill="1" applyBorder="1" applyAlignment="1">
      <alignment horizontal="center" vertical="center"/>
    </xf>
    <xf numFmtId="0" fontId="0" fillId="1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8" fillId="17" borderId="21" xfId="0" applyFont="1" applyFill="1" applyBorder="1" applyAlignment="1">
      <alignment horizontal="center" vertical="center"/>
    </xf>
    <xf numFmtId="0" fontId="0" fillId="17" borderId="0" xfId="0" applyFill="1" applyAlignment="1">
      <alignment horizontal="center"/>
    </xf>
    <xf numFmtId="0" fontId="13" fillId="0" borderId="22" xfId="0" applyFont="1" applyBorder="1" applyAlignment="1">
      <alignment horizontal="center" vertical="center" wrapText="1"/>
    </xf>
    <xf numFmtId="0" fontId="0" fillId="18" borderId="5" xfId="0" applyFill="1" applyBorder="1" applyAlignment="1">
      <alignment horizontal="center"/>
    </xf>
    <xf numFmtId="0" fontId="10" fillId="3" borderId="23" xfId="0" applyFont="1" applyFill="1" applyBorder="1" applyAlignment="1">
      <alignment horizontal="center" vertical="center" wrapText="1"/>
    </xf>
    <xf numFmtId="16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19" borderId="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14" fillId="4" borderId="5" xfId="0" applyNumberFormat="1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6" fillId="13" borderId="5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0" fontId="17" fillId="12" borderId="5" xfId="0" applyFont="1" applyFill="1" applyBorder="1" applyAlignment="1">
      <alignment horizontal="center" vertical="center"/>
    </xf>
    <xf numFmtId="0" fontId="15" fillId="20" borderId="15" xfId="0" applyFont="1" applyFill="1" applyBorder="1" applyAlignment="1">
      <alignment horizontal="center" vertical="center"/>
    </xf>
    <xf numFmtId="0" fontId="0" fillId="21" borderId="5" xfId="0" applyFont="1" applyFill="1" applyBorder="1" applyAlignment="1">
      <alignment horizontal="center" vertical="center"/>
    </xf>
    <xf numFmtId="0" fontId="0" fillId="22" borderId="0" xfId="0" applyFill="1" applyAlignment="1">
      <alignment horizontal="center"/>
    </xf>
    <xf numFmtId="0" fontId="8" fillId="23" borderId="2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wrapText="1"/>
    </xf>
    <xf numFmtId="12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0" fontId="21" fillId="24" borderId="0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/>
    </xf>
    <xf numFmtId="0" fontId="8" fillId="24" borderId="11" xfId="0" applyFont="1" applyFill="1" applyBorder="1" applyAlignment="1">
      <alignment horizontal="center" vertical="center"/>
    </xf>
    <xf numFmtId="0" fontId="23" fillId="24" borderId="11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25" fillId="5" borderId="9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25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26" fillId="0" borderId="10" xfId="0" applyNumberFormat="1" applyFont="1" applyFill="1" applyBorder="1" applyAlignment="1">
      <alignment horizontal="center" vertical="center"/>
    </xf>
    <xf numFmtId="0" fontId="26" fillId="0" borderId="9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9" xfId="0" applyNumberFormat="1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6" borderId="5" xfId="0" applyFill="1" applyBorder="1" applyAlignment="1">
      <alignment horizontal="center" vertical="center"/>
    </xf>
    <xf numFmtId="0" fontId="26" fillId="0" borderId="4" xfId="0" applyNumberFormat="1" applyFont="1" applyFill="1" applyBorder="1" applyAlignment="1">
      <alignment horizontal="center" vertical="center"/>
    </xf>
    <xf numFmtId="0" fontId="26" fillId="0" borderId="5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0" fillId="27" borderId="9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0" fillId="25" borderId="5" xfId="0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0" fillId="25" borderId="0" xfId="0" applyFont="1" applyFill="1" applyBorder="1" applyAlignment="1">
      <alignment horizontal="center" vertical="center"/>
    </xf>
    <xf numFmtId="0" fontId="0" fillId="25" borderId="5" xfId="0" applyFont="1" applyFill="1" applyBorder="1" applyAlignment="1">
      <alignment horizontal="center" vertical="center"/>
    </xf>
    <xf numFmtId="0" fontId="26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3" borderId="13" xfId="0" applyNumberFormat="1" applyFont="1" applyFill="1" applyBorder="1" applyAlignment="1">
      <alignment horizontal="center" vertical="center"/>
    </xf>
    <xf numFmtId="0" fontId="25" fillId="5" borderId="11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28" borderId="13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0" fillId="0" borderId="13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30" fillId="25" borderId="0" xfId="0" applyFont="1" applyFill="1" applyAlignment="1">
      <alignment horizontal="center" vertical="center"/>
    </xf>
    <xf numFmtId="0" fontId="0" fillId="31" borderId="0" xfId="0" applyFont="1" applyFill="1" applyAlignment="1">
      <alignment horizontal="center" vertical="center"/>
    </xf>
    <xf numFmtId="0" fontId="0" fillId="10" borderId="0" xfId="0" applyFont="1" applyFill="1" applyAlignment="1">
      <alignment horizontal="center" vertical="center"/>
    </xf>
    <xf numFmtId="21" fontId="31" fillId="7" borderId="0" xfId="0" applyNumberFormat="1" applyFont="1" applyFill="1" applyAlignment="1">
      <alignment horizontal="center" vertical="center"/>
    </xf>
    <xf numFmtId="164" fontId="31" fillId="25" borderId="0" xfId="0" applyNumberFormat="1" applyFont="1" applyFill="1" applyAlignment="1">
      <alignment horizontal="center" vertical="center"/>
    </xf>
    <xf numFmtId="14" fontId="31" fillId="22" borderId="0" xfId="0" applyNumberFormat="1" applyFont="1" applyFill="1" applyAlignment="1">
      <alignment horizontal="center" vertical="center"/>
    </xf>
    <xf numFmtId="0" fontId="31" fillId="32" borderId="0" xfId="0" applyNumberFormat="1" applyFont="1" applyFill="1" applyAlignment="1">
      <alignment horizontal="center" vertical="center"/>
    </xf>
    <xf numFmtId="0" fontId="31" fillId="33" borderId="0" xfId="0" applyFont="1" applyFill="1" applyAlignment="1">
      <alignment horizontal="center" vertical="center"/>
    </xf>
    <xf numFmtId="21" fontId="31" fillId="34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2" fillId="35" borderId="0" xfId="0" applyFont="1" applyFill="1" applyAlignment="1">
      <alignment horizontal="center" vertical="center"/>
    </xf>
    <xf numFmtId="0" fontId="31" fillId="25" borderId="0" xfId="0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4" fillId="8" borderId="25" xfId="0" applyFont="1" applyFill="1" applyBorder="1" applyAlignment="1">
      <alignment horizontal="center" vertical="center"/>
    </xf>
    <xf numFmtId="165" fontId="0" fillId="0" borderId="5" xfId="0" applyNumberFormat="1" applyBorder="1" applyAlignment="1">
      <alignment horizont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0" fillId="0" borderId="0" xfId="0" applyFill="1"/>
    <xf numFmtId="0" fontId="28" fillId="0" borderId="5" xfId="0" applyFont="1" applyFill="1" applyBorder="1" applyAlignment="1">
      <alignment horizontal="center"/>
    </xf>
    <xf numFmtId="0" fontId="28" fillId="0" borderId="5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readingOrder="2"/>
    </xf>
    <xf numFmtId="0" fontId="29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7" borderId="8" xfId="0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7" fillId="0" borderId="8" xfId="0" applyFont="1" applyFill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/>
    </xf>
    <xf numFmtId="0" fontId="28" fillId="0" borderId="8" xfId="0" applyNumberFormat="1" applyFont="1" applyFill="1" applyBorder="1" applyAlignment="1">
      <alignment horizontal="center"/>
    </xf>
    <xf numFmtId="0" fontId="28" fillId="2" borderId="8" xfId="0" applyNumberFormat="1" applyFont="1" applyFill="1" applyBorder="1" applyAlignment="1">
      <alignment horizontal="center"/>
    </xf>
    <xf numFmtId="49" fontId="4" fillId="37" borderId="4" xfId="0" applyNumberFormat="1" applyFont="1" applyFill="1" applyBorder="1" applyAlignment="1">
      <alignment horizontal="center" vertical="center"/>
    </xf>
    <xf numFmtId="0" fontId="4" fillId="38" borderId="4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/>
    </xf>
    <xf numFmtId="16" fontId="0" fillId="0" borderId="5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21" fontId="0" fillId="0" borderId="5" xfId="0" applyNumberFormat="1" applyBorder="1" applyAlignment="1">
      <alignment horizontal="center"/>
    </xf>
    <xf numFmtId="165" fontId="0" fillId="4" borderId="5" xfId="0" applyNumberFormat="1" applyFill="1" applyBorder="1" applyAlignment="1">
      <alignment horizontal="center" readingOrder="2"/>
    </xf>
    <xf numFmtId="165" fontId="0" fillId="0" borderId="5" xfId="0" applyNumberFormat="1" applyFill="1" applyBorder="1" applyAlignment="1">
      <alignment horizontal="center" readingOrder="2"/>
    </xf>
    <xf numFmtId="0" fontId="0" fillId="7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horizontal="center" vertical="center"/>
    </xf>
    <xf numFmtId="0" fontId="0" fillId="25" borderId="8" xfId="0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0" fontId="4" fillId="8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25" borderId="8" xfId="0" applyFill="1" applyBorder="1" applyAlignment="1">
      <alignment horizontal="center" vertical="center"/>
    </xf>
    <xf numFmtId="49" fontId="4" fillId="39" borderId="4" xfId="0" applyNumberFormat="1" applyFont="1" applyFill="1" applyBorder="1" applyAlignment="1">
      <alignment horizontal="center" vertical="center"/>
    </xf>
    <xf numFmtId="0" fontId="4" fillId="4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4" borderId="5" xfId="0" applyNumberFormat="1" applyFill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41" fillId="22" borderId="5" xfId="0" applyFont="1" applyFill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5" fillId="40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6" fillId="40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5" fillId="36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40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4" borderId="8" xfId="0" applyNumberFormat="1" applyFill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6" fillId="36" borderId="4" xfId="0" applyFont="1" applyFill="1" applyBorder="1" applyAlignment="1">
      <alignment horizontal="center" vertical="center"/>
    </xf>
    <xf numFmtId="0" fontId="41" fillId="22" borderId="4" xfId="0" applyFont="1" applyFill="1" applyBorder="1" applyAlignment="1">
      <alignment horizontal="center" vertical="center"/>
    </xf>
    <xf numFmtId="0" fontId="4" fillId="8" borderId="9" xfId="0" applyNumberFormat="1" applyFont="1" applyFill="1" applyBorder="1" applyAlignment="1">
      <alignment horizontal="center" vertical="center"/>
    </xf>
    <xf numFmtId="0" fontId="41" fillId="22" borderId="9" xfId="0" applyFont="1" applyFill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4" fillId="8" borderId="6" xfId="0" applyNumberFormat="1" applyFont="1" applyFill="1" applyBorder="1" applyAlignment="1">
      <alignment horizontal="center" vertical="center"/>
    </xf>
    <xf numFmtId="0" fontId="41" fillId="22" borderId="6" xfId="0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0" fontId="0" fillId="22" borderId="5" xfId="0" applyFill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22" borderId="5" xfId="0" applyFont="1" applyFill="1" applyBorder="1" applyAlignment="1">
      <alignment horizontal="center" vertical="center"/>
    </xf>
    <xf numFmtId="0" fontId="42" fillId="22" borderId="5" xfId="0" applyFont="1" applyFill="1" applyBorder="1" applyAlignment="1">
      <alignment horizontal="center" vertical="center"/>
    </xf>
    <xf numFmtId="0" fontId="43" fillId="24" borderId="27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2" borderId="4" xfId="0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8" xfId="1" applyNumberFormat="1" applyFont="1" applyFill="1" applyBorder="1" applyAlignment="1">
      <alignment horizontal="center" vertical="center"/>
    </xf>
    <xf numFmtId="0" fontId="0" fillId="25" borderId="8" xfId="0" applyNumberForma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49" fontId="8" fillId="42" borderId="5" xfId="0" applyNumberFormat="1" applyFont="1" applyFill="1" applyBorder="1" applyAlignment="1">
      <alignment horizontal="center" vertical="center"/>
    </xf>
    <xf numFmtId="0" fontId="8" fillId="10" borderId="8" xfId="0" applyNumberFormat="1" applyFont="1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49" fontId="8" fillId="10" borderId="8" xfId="0" applyNumberFormat="1" applyFont="1" applyFill="1" applyBorder="1" applyAlignment="1">
      <alignment horizontal="center" vertical="center"/>
    </xf>
    <xf numFmtId="49" fontId="8" fillId="10" borderId="5" xfId="0" applyNumberFormat="1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0" fillId="25" borderId="0" xfId="0" applyFont="1" applyFill="1" applyAlignment="1">
      <alignment horizontal="center" vertical="center"/>
    </xf>
    <xf numFmtId="0" fontId="30" fillId="29" borderId="0" xfId="0" applyFont="1" applyFill="1" applyAlignment="1">
      <alignment horizontal="center" vertical="center"/>
    </xf>
    <xf numFmtId="0" fontId="30" fillId="30" borderId="0" xfId="0" applyFont="1" applyFill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/>
    </xf>
    <xf numFmtId="49" fontId="4" fillId="14" borderId="4" xfId="0" applyNumberFormat="1" applyFont="1" applyFill="1" applyBorder="1" applyAlignment="1">
      <alignment horizontal="center" vertical="center"/>
    </xf>
    <xf numFmtId="0" fontId="4" fillId="43" borderId="4" xfId="0" applyFont="1" applyFill="1" applyBorder="1" applyAlignment="1">
      <alignment horizontal="center" vertical="center"/>
    </xf>
    <xf numFmtId="0" fontId="4" fillId="43" borderId="4" xfId="0" applyNumberFormat="1" applyFont="1" applyFill="1" applyBorder="1" applyAlignment="1">
      <alignment horizontal="center" vertical="center"/>
    </xf>
    <xf numFmtId="0" fontId="44" fillId="8" borderId="4" xfId="0" applyNumberFormat="1" applyFont="1" applyFill="1" applyBorder="1" applyAlignment="1">
      <alignment horizontal="center" vertical="center"/>
    </xf>
    <xf numFmtId="0" fontId="44" fillId="8" borderId="1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2">
    <cellStyle name="Normal" xfId="0" builtinId="0"/>
    <cellStyle name="Normal 4" xfId="1"/>
  </cellStyles>
  <dxfs count="194"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Lucida Bright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ucida Sans Unicod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0" formatCode="General"/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color theme="1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</font>
      <numFmt numFmtId="0" formatCode="General"/>
      <alignment horizontal="center" vertical="center" textRotation="0" wrapText="0" indent="0" justifyLastLine="0" shrinkToFit="0" readingOrder="0"/>
      <border outline="0">
        <left/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20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akkal Majall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4"/>
        <color auto="1"/>
        <name val="Sakkal Majall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</border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akkal Majalla"/>
        <scheme val="none"/>
      </font>
      <fill>
        <patternFill patternType="solid">
          <fgColor theme="4"/>
          <bgColor rgb="FF00B0F0"/>
        </patternFill>
      </fill>
      <alignment horizontal="center" vertical="center" textRotation="0" wrapText="1" indent="0" justifyLastLine="0" shrinkToFit="0" readingOrder="0"/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Lucida Bright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ucida Sans Unicod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ucida Sans Unicode"/>
        <scheme val="none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Lucida Bright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ucida Sans Unicode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5;&#1580;&#1604;&#1583;%20&#1580;&#1583;&#1610;&#1583;%20&#8235;(2)&#8236;/&#1605;&#1580;&#1604;&#1583;%20&#1580;&#1583;&#1610;&#1583;%20&#8235;(2)&#8236;/Shipment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6;&#1592;&#1608;&#1605;&#1577;%20&#1575;&#1604;&#1605;&#1587;&#1578;&#1605;&#1585;&#1610;&#1606;%20&#1588;&#1607;&#1585;%2006-%202019%20&#160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CODE"/>
      <sheetName val="REPORT"/>
      <sheetName val="Shipment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ستمرين"/>
      <sheetName val="ورقة1"/>
      <sheetName val="انهاء خدمات "/>
      <sheetName val="البيانات "/>
      <sheetName val="البيانات انهاء"/>
      <sheetName val="الاضافي العادي"/>
      <sheetName val="الاضافي الجمعة"/>
      <sheetName val="النموذج النهائي"/>
      <sheetName val="غياب البصمة "/>
      <sheetName val="علاوة 10 د.ل"/>
      <sheetName val="الارشيف "/>
      <sheetName val="نموذج السيارات"/>
      <sheetName val="يحي"/>
      <sheetName val="رصيد سنة 2018م"/>
    </sheetNames>
    <sheetDataSet>
      <sheetData sheetId="0">
        <row r="1">
          <cell r="D1" t="str">
            <v>الرقم الوظيفي</v>
          </cell>
          <cell r="E1" t="str">
            <v xml:space="preserve">الوظيفة الحالية </v>
          </cell>
          <cell r="F1" t="str">
            <v xml:space="preserve">مكان العمل </v>
          </cell>
        </row>
        <row r="2">
          <cell r="D2">
            <v>3</v>
          </cell>
          <cell r="E2" t="str">
            <v>المستشار الفني</v>
          </cell>
          <cell r="F2" t="str">
            <v>رؤساء الاقسام</v>
          </cell>
        </row>
        <row r="3">
          <cell r="D3">
            <v>6</v>
          </cell>
          <cell r="E3" t="str">
            <v>فني صيانة آلة تعبئة (A3 Flex)</v>
          </cell>
          <cell r="F3" t="str">
            <v xml:space="preserve">مصنع الحليب </v>
          </cell>
        </row>
        <row r="4">
          <cell r="D4">
            <v>10</v>
          </cell>
          <cell r="E4" t="str">
            <v>رئيس قسم صيانة الالات</v>
          </cell>
          <cell r="F4" t="str">
            <v>رؤساء الاقسام</v>
          </cell>
        </row>
        <row r="5">
          <cell r="D5">
            <v>17</v>
          </cell>
          <cell r="E5" t="str">
            <v>سائق شاحنة قمامة</v>
          </cell>
          <cell r="F5" t="str">
            <v xml:space="preserve">الادارة العامة </v>
          </cell>
        </row>
        <row r="6">
          <cell r="D6">
            <v>48</v>
          </cell>
          <cell r="E6" t="str">
            <v xml:space="preserve">غفير </v>
          </cell>
          <cell r="F6" t="str">
            <v xml:space="preserve">الإدارة العامة </v>
          </cell>
        </row>
        <row r="7">
          <cell r="D7">
            <v>59</v>
          </cell>
          <cell r="E7" t="str">
            <v>فني صيانة عامة</v>
          </cell>
          <cell r="F7" t="str">
            <v xml:space="preserve">مصنع الحليب </v>
          </cell>
        </row>
        <row r="8">
          <cell r="D8">
            <v>60</v>
          </cell>
          <cell r="E8" t="str">
            <v>مدير إدارة المبيعات و التسويق و المدير العام المكلف</v>
          </cell>
          <cell r="F8" t="str">
            <v>رؤساء الاقسام</v>
          </cell>
        </row>
        <row r="9">
          <cell r="D9">
            <v>68</v>
          </cell>
          <cell r="E9" t="str">
            <v>فني صيانة ملحقات آلة التعبئة (DE)</v>
          </cell>
          <cell r="F9" t="str">
            <v xml:space="preserve">مصنع العصير </v>
          </cell>
        </row>
        <row r="10">
          <cell r="D10">
            <v>91</v>
          </cell>
          <cell r="E10" t="str">
            <v xml:space="preserve">رئيس وحدة صيانة الات التعبئة والتغليف </v>
          </cell>
          <cell r="F10" t="str">
            <v>رؤساء الاقسام</v>
          </cell>
        </row>
        <row r="11">
          <cell r="D11">
            <v>98</v>
          </cell>
          <cell r="E11" t="str">
            <v xml:space="preserve">مساعد مدير إدارة التشغل و العمليات </v>
          </cell>
          <cell r="F11" t="str">
            <v>رؤساء الاقسام</v>
          </cell>
        </row>
        <row r="12">
          <cell r="D12">
            <v>112</v>
          </cell>
          <cell r="E12" t="str">
            <v>رئيس قسم متابعة المخازن</v>
          </cell>
          <cell r="F12" t="str">
            <v>رؤساء الاقسام</v>
          </cell>
        </row>
        <row r="13">
          <cell r="D13">
            <v>118</v>
          </cell>
          <cell r="E13" t="str">
            <v>مشغل ملحقات الة التعبئة (DE)</v>
          </cell>
          <cell r="F13" t="str">
            <v xml:space="preserve">مصنع العصير </v>
          </cell>
        </row>
        <row r="14">
          <cell r="D14">
            <v>140</v>
          </cell>
          <cell r="E14" t="str">
            <v>مدير إدارة التشغيل و العمليات</v>
          </cell>
          <cell r="F14" t="str">
            <v>رؤساء الاقسام</v>
          </cell>
        </row>
        <row r="15">
          <cell r="D15">
            <v>173</v>
          </cell>
          <cell r="E15" t="str">
            <v xml:space="preserve">فني صيانة عامة </v>
          </cell>
          <cell r="F15" t="str">
            <v>مصنع الحليب</v>
          </cell>
        </row>
        <row r="16">
          <cell r="D16">
            <v>175</v>
          </cell>
          <cell r="E16" t="str">
            <v>مهندس بمكتب التخطيط و المتابعة</v>
          </cell>
          <cell r="F16" t="str">
            <v>رؤساء الاقسام</v>
          </cell>
        </row>
        <row r="17">
          <cell r="D17">
            <v>186</v>
          </cell>
          <cell r="E17" t="str">
            <v xml:space="preserve">رئيس قسم الجودة </v>
          </cell>
          <cell r="F17" t="str">
            <v>رؤساء الاقسام</v>
          </cell>
        </row>
        <row r="18">
          <cell r="D18">
            <v>206</v>
          </cell>
          <cell r="E18" t="str">
            <v>مشغل ملحقات الة التعبئة (DE)</v>
          </cell>
          <cell r="F18" t="str">
            <v>مكتب مصر</v>
          </cell>
        </row>
        <row r="19">
          <cell r="D19">
            <v>241</v>
          </cell>
          <cell r="E19" t="str">
            <v>فني صيانة آلة تعبئة (A3 Flex)</v>
          </cell>
          <cell r="F19" t="str">
            <v xml:space="preserve">مصنع الحليب </v>
          </cell>
        </row>
        <row r="20">
          <cell r="D20">
            <v>324</v>
          </cell>
          <cell r="E20" t="str">
            <v>فني صيانة آلة تعبئة (A3 Flex)</v>
          </cell>
          <cell r="F20" t="str">
            <v xml:space="preserve">مصنع الحليب </v>
          </cell>
        </row>
        <row r="21">
          <cell r="D21">
            <v>326</v>
          </cell>
          <cell r="E21" t="str">
            <v>مشغل ملحقات الة التعبئة (DE)</v>
          </cell>
          <cell r="F21" t="str">
            <v>مصنع الحليب</v>
          </cell>
        </row>
        <row r="22">
          <cell r="D22">
            <v>336</v>
          </cell>
          <cell r="E22" t="str">
            <v xml:space="preserve">مهندس جودة  </v>
          </cell>
          <cell r="F22" t="str">
            <v xml:space="preserve">مصنع العصير </v>
          </cell>
        </row>
        <row r="23">
          <cell r="D23">
            <v>348</v>
          </cell>
          <cell r="E23" t="str">
            <v xml:space="preserve">مهندس جودة  </v>
          </cell>
          <cell r="F23" t="str">
            <v xml:space="preserve">مصنع الحليب </v>
          </cell>
        </row>
        <row r="24">
          <cell r="D24">
            <v>374</v>
          </cell>
          <cell r="E24" t="str">
            <v>سائق فرك مخزن الانتاج التام ( مصنع الحليب )</v>
          </cell>
          <cell r="F24" t="str">
            <v xml:space="preserve">الادارة العامة </v>
          </cell>
        </row>
        <row r="25">
          <cell r="D25">
            <v>384</v>
          </cell>
          <cell r="E25" t="str">
            <v xml:space="preserve">مناوب وردية بمخازن قطع الغيار و المهمات و المعدات </v>
          </cell>
          <cell r="F25" t="str">
            <v xml:space="preserve">الادارة العامة </v>
          </cell>
        </row>
        <row r="26">
          <cell r="D26">
            <v>398</v>
          </cell>
          <cell r="E26" t="str">
            <v xml:space="preserve">رئيس قسم المبيعات </v>
          </cell>
          <cell r="F26" t="str">
            <v>رؤساء الاقسام</v>
          </cell>
        </row>
        <row r="27">
          <cell r="D27">
            <v>407</v>
          </cell>
          <cell r="E27" t="str">
            <v>رئيس وحدة شؤون الإنتاج</v>
          </cell>
          <cell r="F27" t="str">
            <v>رؤساء الاقسام</v>
          </cell>
        </row>
        <row r="28">
          <cell r="D28">
            <v>413</v>
          </cell>
          <cell r="E28" t="str">
            <v>مدير إدارة المخازن</v>
          </cell>
          <cell r="F28" t="str">
            <v>رؤساء الاقسام</v>
          </cell>
        </row>
        <row r="29">
          <cell r="D29">
            <v>503</v>
          </cell>
          <cell r="E29" t="str">
            <v xml:space="preserve">رئيس مكتب الإنشاءات </v>
          </cell>
          <cell r="F29" t="str">
            <v>رؤساء الاقسام</v>
          </cell>
        </row>
        <row r="30">
          <cell r="D30">
            <v>504</v>
          </cell>
          <cell r="E30" t="str">
            <v>سائق فرك بقسم الإنتاج</v>
          </cell>
          <cell r="F30" t="str">
            <v>مصنع الحليب</v>
          </cell>
        </row>
        <row r="31">
          <cell r="D31">
            <v>510</v>
          </cell>
          <cell r="E31" t="str">
            <v>فني صيانة آلة تعبئة (A3 Flex)</v>
          </cell>
          <cell r="F31" t="str">
            <v>مصنع الحليب</v>
          </cell>
        </row>
        <row r="32">
          <cell r="D32">
            <v>518</v>
          </cell>
          <cell r="E32" t="str">
            <v>مشغل آلة تعبئة (A3 Flex)</v>
          </cell>
          <cell r="F32" t="str">
            <v>مصنع الحليب</v>
          </cell>
        </row>
        <row r="33">
          <cell r="D33">
            <v>520</v>
          </cell>
          <cell r="E33" t="str">
            <v>مشغل آلة تعبئة (A3 Flex)</v>
          </cell>
          <cell r="F33" t="str">
            <v>مصنع الحليب</v>
          </cell>
        </row>
        <row r="34">
          <cell r="D34">
            <v>536</v>
          </cell>
          <cell r="E34" t="str">
            <v>موظف اداري ( الشؤون الإدارية )</v>
          </cell>
          <cell r="F34" t="str">
            <v xml:space="preserve">الادارة العامة </v>
          </cell>
        </row>
        <row r="35">
          <cell r="D35">
            <v>546</v>
          </cell>
          <cell r="E35" t="str">
            <v>سائق فرك مخزن الانتاج التام ( مصنع الحليب )</v>
          </cell>
          <cell r="F35" t="str">
            <v xml:space="preserve">الادارة العامة </v>
          </cell>
        </row>
        <row r="36">
          <cell r="D36">
            <v>577</v>
          </cell>
          <cell r="E36" t="str">
            <v>مناوب امن صناعي</v>
          </cell>
          <cell r="F36" t="str">
            <v xml:space="preserve">مصنع الحليب </v>
          </cell>
        </row>
        <row r="37">
          <cell r="D37">
            <v>593</v>
          </cell>
          <cell r="E37" t="str">
            <v>مناوب امن صناعي</v>
          </cell>
          <cell r="F37" t="str">
            <v xml:space="preserve">مصنع العصير </v>
          </cell>
        </row>
        <row r="38">
          <cell r="D38">
            <v>596</v>
          </cell>
          <cell r="E38" t="str">
            <v>مشغل ملحقات الة التعبئة (DE)</v>
          </cell>
          <cell r="F38" t="str">
            <v>مصنع الحليب</v>
          </cell>
        </row>
        <row r="39">
          <cell r="D39">
            <v>633</v>
          </cell>
          <cell r="E39" t="str">
            <v>مسوق</v>
          </cell>
          <cell r="F39" t="str">
            <v xml:space="preserve">مركز تسويق بنغازي </v>
          </cell>
        </row>
        <row r="40">
          <cell r="D40">
            <v>645</v>
          </cell>
          <cell r="E40" t="str">
            <v>فني صيانة ملحقات آلة التعبئة (DE)</v>
          </cell>
          <cell r="F40" t="str">
            <v xml:space="preserve">مصنع العصير </v>
          </cell>
        </row>
        <row r="41">
          <cell r="D41">
            <v>656</v>
          </cell>
          <cell r="E41" t="str">
            <v xml:space="preserve">فني مختبر ميكروبيولوجي </v>
          </cell>
          <cell r="F41" t="str">
            <v xml:space="preserve">الادارة العامة </v>
          </cell>
        </row>
        <row r="42">
          <cell r="D42">
            <v>667</v>
          </cell>
          <cell r="E42" t="str">
            <v>رئيس وحدة المختبر الميكروبيولوجي</v>
          </cell>
          <cell r="F42" t="str">
            <v>رؤساء الاقسام</v>
          </cell>
        </row>
        <row r="43">
          <cell r="D43">
            <v>681</v>
          </cell>
          <cell r="E43" t="str">
            <v xml:space="preserve">رئيس وحدة البستره و التعقيم </v>
          </cell>
          <cell r="F43" t="str">
            <v>رؤساء الاقسام</v>
          </cell>
        </row>
        <row r="44">
          <cell r="D44">
            <v>724</v>
          </cell>
          <cell r="E44" t="str">
            <v>فني صيانة آلة تعبئة (A3 Flex)</v>
          </cell>
          <cell r="F44" t="str">
            <v xml:space="preserve">مصنع العصير </v>
          </cell>
        </row>
        <row r="45">
          <cell r="D45">
            <v>771</v>
          </cell>
          <cell r="E45" t="str">
            <v>مناوب امن صناعي</v>
          </cell>
          <cell r="F45" t="str">
            <v xml:space="preserve">مصنع العصير </v>
          </cell>
        </row>
        <row r="46">
          <cell r="D46">
            <v>799</v>
          </cell>
          <cell r="E46" t="str">
            <v>مشغل ملحقات الة التعبئة (DE)</v>
          </cell>
          <cell r="F46" t="str">
            <v xml:space="preserve">مصنع الحليب </v>
          </cell>
        </row>
        <row r="47">
          <cell r="D47">
            <v>805</v>
          </cell>
          <cell r="E47" t="str">
            <v>فني صيانة ملحقات آلة التعبئة (DE)</v>
          </cell>
          <cell r="F47" t="str">
            <v xml:space="preserve">مصنع الحليب </v>
          </cell>
        </row>
        <row r="48">
          <cell r="D48">
            <v>810</v>
          </cell>
          <cell r="E48" t="str">
            <v xml:space="preserve">مهندس جودة  </v>
          </cell>
          <cell r="F48" t="str">
            <v>مصنع الحليب</v>
          </cell>
        </row>
        <row r="49">
          <cell r="D49">
            <v>811</v>
          </cell>
          <cell r="E49" t="str">
            <v xml:space="preserve">مشغل بسترات  ( مشرف وردية  ) </v>
          </cell>
          <cell r="F49" t="str">
            <v>مصنع الحليب</v>
          </cell>
        </row>
        <row r="50">
          <cell r="D50">
            <v>826</v>
          </cell>
          <cell r="E50" t="str">
            <v>فني صيانة ملحقات آلة التعبئة (DE)</v>
          </cell>
          <cell r="F50" t="str">
            <v xml:space="preserve">مصنع الحليب </v>
          </cell>
        </row>
        <row r="51">
          <cell r="D51">
            <v>857</v>
          </cell>
          <cell r="E51" t="str">
            <v>مسوق</v>
          </cell>
          <cell r="F51" t="str">
            <v xml:space="preserve">مركز تسويق بنغازي </v>
          </cell>
        </row>
        <row r="52">
          <cell r="D52">
            <v>862</v>
          </cell>
          <cell r="E52" t="str">
            <v xml:space="preserve">فني لحام حديد </v>
          </cell>
          <cell r="F52" t="str">
            <v xml:space="preserve">الادارة العامة </v>
          </cell>
        </row>
        <row r="53">
          <cell r="D53">
            <v>877</v>
          </cell>
          <cell r="E53" t="str">
            <v xml:space="preserve">مهندس جودة ( مشرف ) </v>
          </cell>
          <cell r="F53" t="str">
            <v xml:space="preserve">مصنع العصير </v>
          </cell>
        </row>
        <row r="54">
          <cell r="D54">
            <v>880</v>
          </cell>
          <cell r="E54" t="str">
            <v>مشرف خدمات</v>
          </cell>
          <cell r="F54" t="str">
            <v>رؤساء الاقسام</v>
          </cell>
        </row>
        <row r="55">
          <cell r="D55">
            <v>885</v>
          </cell>
          <cell r="E55" t="str">
            <v>امين الخزينة الرئيسية</v>
          </cell>
          <cell r="F55" t="str">
            <v>رؤساء الاقسام</v>
          </cell>
        </row>
        <row r="56">
          <cell r="D56">
            <v>924</v>
          </cell>
          <cell r="E56" t="str">
            <v>موظف اداري  (التشغيل و العمليات)</v>
          </cell>
          <cell r="F56" t="str">
            <v xml:space="preserve">الادارة العامة </v>
          </cell>
        </row>
        <row r="57">
          <cell r="D57">
            <v>941</v>
          </cell>
          <cell r="E57" t="str">
            <v xml:space="preserve">سائق سيارة </v>
          </cell>
          <cell r="F57" t="str">
            <v xml:space="preserve">الادارة العامة </v>
          </cell>
        </row>
        <row r="58">
          <cell r="D58">
            <v>983</v>
          </cell>
          <cell r="E58" t="str">
            <v>مسوق</v>
          </cell>
          <cell r="F58" t="str">
            <v xml:space="preserve">مركز تسويق بنغازي </v>
          </cell>
        </row>
        <row r="59">
          <cell r="D59">
            <v>1001</v>
          </cell>
          <cell r="E59" t="str">
            <v>مناوب امن صناعي</v>
          </cell>
          <cell r="F59" t="str">
            <v xml:space="preserve">مصنع العصير </v>
          </cell>
        </row>
        <row r="60">
          <cell r="D60">
            <v>1005</v>
          </cell>
          <cell r="E60" t="str">
            <v>مسوق</v>
          </cell>
          <cell r="F60" t="str">
            <v xml:space="preserve">مركز تسويق بنغازي </v>
          </cell>
        </row>
        <row r="61">
          <cell r="D61">
            <v>1007</v>
          </cell>
          <cell r="E61" t="str">
            <v xml:space="preserve">مهندس جودة  </v>
          </cell>
          <cell r="F61" t="str">
            <v>رؤساء الاقسام</v>
          </cell>
        </row>
        <row r="62">
          <cell r="D62">
            <v>1020</v>
          </cell>
          <cell r="E62" t="str">
            <v>فني صيانة ملحقات آلة التعبئة (DE)</v>
          </cell>
          <cell r="F62" t="str">
            <v>مصنع الحليب</v>
          </cell>
        </row>
        <row r="63">
          <cell r="D63">
            <v>1037</v>
          </cell>
          <cell r="E63" t="str">
            <v>فني صيانة آلة تعبئة (A3 Flex)</v>
          </cell>
          <cell r="F63" t="str">
            <v xml:space="preserve">مصنع العصير </v>
          </cell>
        </row>
        <row r="64">
          <cell r="D64">
            <v>1042</v>
          </cell>
          <cell r="E64" t="str">
            <v>رئيس قسم المخازن</v>
          </cell>
          <cell r="F64" t="str">
            <v>رؤساء الاقسام</v>
          </cell>
        </row>
        <row r="65">
          <cell r="D65">
            <v>1069</v>
          </cell>
          <cell r="E65" t="str">
            <v xml:space="preserve">رئيس قسم العلاقات العامة </v>
          </cell>
          <cell r="F65" t="str">
            <v>رؤساء الاقسام</v>
          </cell>
        </row>
        <row r="66">
          <cell r="D66">
            <v>1094</v>
          </cell>
          <cell r="E66" t="str">
            <v>مشغل ملحقات الة التعبئة (DE)</v>
          </cell>
          <cell r="F66" t="str">
            <v xml:space="preserve">مصنع العصير </v>
          </cell>
        </row>
        <row r="67">
          <cell r="D67">
            <v>1133</v>
          </cell>
          <cell r="E67" t="str">
            <v>مناوب امن صناعي ( مشرف )</v>
          </cell>
          <cell r="F67" t="str">
            <v xml:space="preserve">مصنع العصير </v>
          </cell>
        </row>
        <row r="68">
          <cell r="D68">
            <v>1139</v>
          </cell>
          <cell r="E68" t="str">
            <v xml:space="preserve">مسوق </v>
          </cell>
          <cell r="F68" t="str">
            <v xml:space="preserve">مركز تسويق بنغازي </v>
          </cell>
        </row>
        <row r="69">
          <cell r="D69">
            <v>1149</v>
          </cell>
          <cell r="E69" t="str">
            <v xml:space="preserve">عامل نظافة </v>
          </cell>
          <cell r="F69" t="str">
            <v xml:space="preserve">مصنع العصير </v>
          </cell>
        </row>
        <row r="70">
          <cell r="D70">
            <v>1180</v>
          </cell>
          <cell r="E70" t="str">
            <v>فني صيانة آلة تعبئة (A3 Flex)</v>
          </cell>
          <cell r="F70" t="str">
            <v xml:space="preserve">مصنع الحليب </v>
          </cell>
        </row>
        <row r="71">
          <cell r="D71">
            <v>1198</v>
          </cell>
          <cell r="E71" t="str">
            <v xml:space="preserve">عامل نظافة </v>
          </cell>
          <cell r="F71" t="str">
            <v>مصنع الحليب</v>
          </cell>
        </row>
        <row r="72">
          <cell r="D72">
            <v>1209</v>
          </cell>
          <cell r="E72" t="str">
            <v>مشغل آلة تعبئة (A3 Flex)</v>
          </cell>
          <cell r="F72" t="str">
            <v>مصنع الحليب</v>
          </cell>
        </row>
        <row r="73">
          <cell r="D73">
            <v>1219</v>
          </cell>
          <cell r="E73" t="str">
            <v>رئيس قسم شؤون العاملين  المكلف</v>
          </cell>
          <cell r="F73" t="str">
            <v>رؤساء الاقسام</v>
          </cell>
        </row>
        <row r="74">
          <cell r="D74">
            <v>1233</v>
          </cell>
          <cell r="E74" t="str">
            <v>سائق فرك بقسم الإنتاج</v>
          </cell>
          <cell r="F74" t="str">
            <v xml:space="preserve">مصنع العصير </v>
          </cell>
        </row>
        <row r="75">
          <cell r="D75">
            <v>1239</v>
          </cell>
          <cell r="E75" t="str">
            <v>عامل خلط</v>
          </cell>
          <cell r="F75" t="str">
            <v>مصنع الحليب</v>
          </cell>
        </row>
        <row r="76">
          <cell r="D76">
            <v>1241</v>
          </cell>
          <cell r="E76" t="str">
            <v>مشغل آلة تعبئة (A3 Flex)</v>
          </cell>
          <cell r="F76" t="str">
            <v>مصنع الحليب</v>
          </cell>
        </row>
        <row r="77">
          <cell r="D77">
            <v>1242</v>
          </cell>
          <cell r="E77" t="str">
            <v>فني صيانة آلة تعبئة (A3 Flex)</v>
          </cell>
          <cell r="F77" t="str">
            <v>مصنع الحليب</v>
          </cell>
        </row>
        <row r="78">
          <cell r="D78">
            <v>1259</v>
          </cell>
          <cell r="E78" t="str">
            <v>مشغل ملحقات الة التعبئة (DE)</v>
          </cell>
          <cell r="F78" t="str">
            <v xml:space="preserve">مصنع العصير </v>
          </cell>
        </row>
        <row r="79">
          <cell r="D79">
            <v>1279</v>
          </cell>
          <cell r="E79" t="str">
            <v xml:space="preserve">امين مخزن قطع الغيار و المهمات و المعدات </v>
          </cell>
          <cell r="F79" t="str">
            <v xml:space="preserve">الادارة العامة </v>
          </cell>
        </row>
        <row r="80">
          <cell r="D80">
            <v>1300</v>
          </cell>
          <cell r="E80" t="str">
            <v>مشغل ملحقات الة التعبئة (DE)</v>
          </cell>
          <cell r="F80" t="str">
            <v>مصنع الحليب</v>
          </cell>
        </row>
        <row r="81">
          <cell r="D81">
            <v>1307</v>
          </cell>
          <cell r="E81" t="str">
            <v xml:space="preserve">عامل فرز </v>
          </cell>
          <cell r="F81" t="str">
            <v xml:space="preserve">مصنع العصير </v>
          </cell>
        </row>
        <row r="82">
          <cell r="D82">
            <v>1323</v>
          </cell>
          <cell r="E82" t="str">
            <v xml:space="preserve">عامل وزن </v>
          </cell>
          <cell r="F82" t="str">
            <v>مصنع الحليب</v>
          </cell>
        </row>
        <row r="83">
          <cell r="D83">
            <v>1336</v>
          </cell>
          <cell r="E83" t="str">
            <v xml:space="preserve">مشغل بسترات </v>
          </cell>
          <cell r="F83" t="str">
            <v xml:space="preserve">مصنع الحليب </v>
          </cell>
        </row>
        <row r="84">
          <cell r="D84">
            <v>1367</v>
          </cell>
          <cell r="E84" t="str">
            <v>سائق فرك مخزن الانتاج التام ( مصنع الحليب )</v>
          </cell>
          <cell r="F84" t="str">
            <v xml:space="preserve">الادارة العامة </v>
          </cell>
        </row>
        <row r="85">
          <cell r="D85">
            <v>1401</v>
          </cell>
          <cell r="E85" t="str">
            <v xml:space="preserve">مدير مركز تسويق بنغازي </v>
          </cell>
          <cell r="F85" t="str">
            <v>رؤساء الاقسام</v>
          </cell>
        </row>
        <row r="86">
          <cell r="D86">
            <v>1433</v>
          </cell>
          <cell r="E86" t="str">
            <v>مشغل آلة تعبئة (A3 Flex)</v>
          </cell>
          <cell r="F86" t="str">
            <v xml:space="preserve">مصنع الحليب </v>
          </cell>
        </row>
        <row r="87">
          <cell r="D87">
            <v>1474</v>
          </cell>
          <cell r="E87" t="str">
            <v>فني صيانة ملحقات آلة التعبئة (DE)</v>
          </cell>
          <cell r="F87" t="str">
            <v xml:space="preserve">مصنع العصير </v>
          </cell>
        </row>
        <row r="88">
          <cell r="D88">
            <v>1499</v>
          </cell>
          <cell r="E88" t="str">
            <v>مهندس مدني</v>
          </cell>
          <cell r="F88" t="str">
            <v xml:space="preserve">الادارة العامة </v>
          </cell>
        </row>
        <row r="89">
          <cell r="D89">
            <v>1508</v>
          </cell>
          <cell r="E89" t="str">
            <v>مشغل آلة تعبئة (A3 Flex)</v>
          </cell>
          <cell r="F89" t="str">
            <v>مصنع الحليب</v>
          </cell>
        </row>
        <row r="90">
          <cell r="D90">
            <v>1527</v>
          </cell>
          <cell r="E90" t="str">
            <v xml:space="preserve">موظف تابع للمدير العام  </v>
          </cell>
          <cell r="F90" t="str">
            <v xml:space="preserve">الادارة العامة </v>
          </cell>
        </row>
        <row r="91">
          <cell r="D91">
            <v>1528</v>
          </cell>
          <cell r="E91" t="str">
            <v xml:space="preserve">مناوب وردية بمخازن قطع الغيار و المهمات و المعدات </v>
          </cell>
          <cell r="F91" t="str">
            <v xml:space="preserve">الادارة العامة </v>
          </cell>
        </row>
        <row r="92">
          <cell r="D92">
            <v>1541</v>
          </cell>
          <cell r="E92" t="str">
            <v xml:space="preserve">مشرف عمال خلط </v>
          </cell>
          <cell r="F92" t="str">
            <v>مصنع الحليب</v>
          </cell>
        </row>
        <row r="93">
          <cell r="D93">
            <v>1555</v>
          </cell>
          <cell r="E93" t="str">
            <v>عامل خلط</v>
          </cell>
          <cell r="F93" t="str">
            <v>مصنع الحليب</v>
          </cell>
        </row>
        <row r="94">
          <cell r="D94">
            <v>1557</v>
          </cell>
          <cell r="E94" t="str">
            <v>مشغل ملحقات الة التعبئة (DE)</v>
          </cell>
          <cell r="F94" t="str">
            <v xml:space="preserve">مصنع الحليب </v>
          </cell>
        </row>
        <row r="95">
          <cell r="D95">
            <v>1575</v>
          </cell>
          <cell r="E95" t="str">
            <v>مشغل ملحقات الة التعبئة (DE)</v>
          </cell>
          <cell r="F95" t="str">
            <v>مصنع الحليب</v>
          </cell>
        </row>
        <row r="96">
          <cell r="D96">
            <v>1583</v>
          </cell>
          <cell r="E96" t="str">
            <v xml:space="preserve">مشغل بسترات  ( مشرف وردية  ) </v>
          </cell>
          <cell r="F96" t="str">
            <v xml:space="preserve">مصنع العصير </v>
          </cell>
        </row>
        <row r="97">
          <cell r="D97">
            <v>1587</v>
          </cell>
          <cell r="E97" t="str">
            <v xml:space="preserve">رئيس وحدة مراقبة الاعتمادات و ما في حكمها </v>
          </cell>
          <cell r="F97" t="str">
            <v>رؤساء الاقسام</v>
          </cell>
        </row>
        <row r="98">
          <cell r="D98">
            <v>1615</v>
          </cell>
          <cell r="E98" t="str">
            <v>مناوب امن صناعي ( مشرف )</v>
          </cell>
          <cell r="F98" t="str">
            <v xml:space="preserve">مصنع العصير </v>
          </cell>
        </row>
        <row r="99">
          <cell r="D99">
            <v>1629</v>
          </cell>
          <cell r="E99" t="str">
            <v xml:space="preserve">مهندس جودة ( مشرف ) </v>
          </cell>
          <cell r="F99" t="str">
            <v xml:space="preserve">مصنع الحليب </v>
          </cell>
        </row>
        <row r="100">
          <cell r="D100">
            <v>1650</v>
          </cell>
          <cell r="E100" t="str">
            <v xml:space="preserve">سائق فرك بقسم الإنتاج </v>
          </cell>
          <cell r="F100" t="str">
            <v>مصنع الحليب</v>
          </cell>
        </row>
        <row r="101">
          <cell r="D101">
            <v>1652</v>
          </cell>
          <cell r="E101" t="str">
            <v>مشغل ملحقات الة التعبئة (DE)</v>
          </cell>
          <cell r="F101" t="str">
            <v xml:space="preserve">مصنع الحليب </v>
          </cell>
        </row>
        <row r="102">
          <cell r="D102">
            <v>1724</v>
          </cell>
          <cell r="E102" t="str">
            <v>مشغل آلة تعبئة (A3 Flex)</v>
          </cell>
          <cell r="F102" t="str">
            <v xml:space="preserve">مصنع العصير </v>
          </cell>
        </row>
        <row r="103">
          <cell r="D103">
            <v>1788</v>
          </cell>
          <cell r="E103" t="str">
            <v xml:space="preserve">مناوب بمخازن الانتاج التام (مصنع الحليب ) </v>
          </cell>
          <cell r="F103" t="str">
            <v xml:space="preserve">الادارة العامة </v>
          </cell>
        </row>
        <row r="104">
          <cell r="D104">
            <v>1821</v>
          </cell>
          <cell r="E104" t="str">
            <v xml:space="preserve">مناوب بمخازن الانتاج التام (مصنع الحليب ) </v>
          </cell>
          <cell r="F104" t="str">
            <v xml:space="preserve">الادارة العامة </v>
          </cell>
        </row>
        <row r="105">
          <cell r="D105">
            <v>1839</v>
          </cell>
          <cell r="E105" t="str">
            <v>مناوب امن صناعي</v>
          </cell>
          <cell r="F105" t="str">
            <v xml:space="preserve">مصنع الحليب </v>
          </cell>
        </row>
        <row r="106">
          <cell r="D106">
            <v>1875</v>
          </cell>
          <cell r="E106" t="str">
            <v>مساعد فني صيانة عامة</v>
          </cell>
          <cell r="F106" t="str">
            <v xml:space="preserve">مصنع الحليب </v>
          </cell>
        </row>
        <row r="107">
          <cell r="D107">
            <v>1877</v>
          </cell>
          <cell r="E107" t="str">
            <v>امين مخزن مركز تسويق بنغازي</v>
          </cell>
          <cell r="F107" t="str">
            <v xml:space="preserve">مركز تسويق بنغازي </v>
          </cell>
        </row>
        <row r="108">
          <cell r="D108">
            <v>1894</v>
          </cell>
          <cell r="E108" t="str">
            <v>مسوق</v>
          </cell>
          <cell r="F108" t="str">
            <v xml:space="preserve">مركز تسويق بنغازي </v>
          </cell>
        </row>
        <row r="109">
          <cell r="D109">
            <v>1896</v>
          </cell>
          <cell r="E109" t="str">
            <v>عامل سير  و فاقد</v>
          </cell>
          <cell r="F109" t="str">
            <v>مصنع الحليب</v>
          </cell>
        </row>
        <row r="110">
          <cell r="D110">
            <v>1935</v>
          </cell>
          <cell r="E110" t="str">
            <v>مشرف بمركز تسويق بنغازي</v>
          </cell>
          <cell r="F110" t="str">
            <v xml:space="preserve">مركز تسويق بنغازي </v>
          </cell>
        </row>
        <row r="111">
          <cell r="D111">
            <v>1960</v>
          </cell>
          <cell r="E111" t="str">
            <v>مساعد طباخ</v>
          </cell>
          <cell r="F111" t="str">
            <v xml:space="preserve">الادارة العامة </v>
          </cell>
        </row>
        <row r="112">
          <cell r="D112">
            <v>1979</v>
          </cell>
          <cell r="E112" t="str">
            <v>مناوب امن صناعي</v>
          </cell>
          <cell r="F112" t="str">
            <v xml:space="preserve">مصنع العصير </v>
          </cell>
        </row>
        <row r="113">
          <cell r="D113">
            <v>1982</v>
          </cell>
          <cell r="E113" t="str">
            <v>سائق فرك بقسم الإنتاج</v>
          </cell>
          <cell r="F113" t="str">
            <v xml:space="preserve">مصنع العصير </v>
          </cell>
        </row>
        <row r="114">
          <cell r="D114">
            <v>1987</v>
          </cell>
          <cell r="E114" t="str">
            <v>مشغل ملحقات الة التعبئة (DE)</v>
          </cell>
          <cell r="F114" t="str">
            <v xml:space="preserve">مصنع الحليب </v>
          </cell>
        </row>
        <row r="115">
          <cell r="D115">
            <v>2009</v>
          </cell>
          <cell r="E115" t="str">
            <v xml:space="preserve">سائق كاشيك </v>
          </cell>
          <cell r="F115" t="str">
            <v xml:space="preserve">الادارة العامة </v>
          </cell>
        </row>
        <row r="116">
          <cell r="D116">
            <v>2013</v>
          </cell>
          <cell r="E116" t="str">
            <v>مشغل ملحقات الة التعبئة (DE)</v>
          </cell>
          <cell r="F116" t="str">
            <v>مصنع الحليب</v>
          </cell>
        </row>
        <row r="117">
          <cell r="D117">
            <v>2040</v>
          </cell>
          <cell r="E117" t="str">
            <v>موظف اداري ( المبيعات )</v>
          </cell>
          <cell r="F117" t="str">
            <v xml:space="preserve">الادارة العامة </v>
          </cell>
        </row>
        <row r="118">
          <cell r="D118">
            <v>2041</v>
          </cell>
          <cell r="E118" t="str">
            <v xml:space="preserve">فني لحام حديد </v>
          </cell>
          <cell r="F118" t="str">
            <v xml:space="preserve">الادارة العامة </v>
          </cell>
        </row>
        <row r="119">
          <cell r="D119">
            <v>2060</v>
          </cell>
          <cell r="E119" t="str">
            <v>مشغل آلة تعبئة (A3 Flex)</v>
          </cell>
          <cell r="F119" t="str">
            <v xml:space="preserve">مصنع الحليب </v>
          </cell>
        </row>
        <row r="120">
          <cell r="D120">
            <v>2132</v>
          </cell>
          <cell r="E120" t="str">
            <v>مشغل ملحقات الة التعبئة (DE)</v>
          </cell>
          <cell r="F120" t="str">
            <v xml:space="preserve">مصنع العصير </v>
          </cell>
        </row>
        <row r="121">
          <cell r="D121">
            <v>2147</v>
          </cell>
          <cell r="E121" t="str">
            <v>مشرف عام الحركة</v>
          </cell>
          <cell r="F121" t="str">
            <v>رؤساء الاقسام</v>
          </cell>
        </row>
        <row r="122">
          <cell r="D122">
            <v>2166</v>
          </cell>
          <cell r="E122" t="str">
            <v xml:space="preserve">أمين مخازن الانتاج التام </v>
          </cell>
          <cell r="F122" t="str">
            <v xml:space="preserve">الادارة العامة </v>
          </cell>
        </row>
        <row r="123">
          <cell r="D123">
            <v>2168</v>
          </cell>
          <cell r="E123" t="str">
            <v xml:space="preserve">مساعد مسوق </v>
          </cell>
          <cell r="F123" t="str">
            <v xml:space="preserve">مركز تسويق بنغازي </v>
          </cell>
        </row>
        <row r="124">
          <cell r="D124">
            <v>2169</v>
          </cell>
          <cell r="E124" t="str">
            <v xml:space="preserve">مساعد مسوق </v>
          </cell>
          <cell r="F124" t="str">
            <v xml:space="preserve">مركز تسويق بنغازي </v>
          </cell>
        </row>
        <row r="125">
          <cell r="D125">
            <v>2170</v>
          </cell>
          <cell r="E125" t="str">
            <v xml:space="preserve">مساعد مسوق </v>
          </cell>
          <cell r="F125" t="str">
            <v xml:space="preserve">مركز تسويق بنغازي </v>
          </cell>
        </row>
        <row r="126">
          <cell r="D126">
            <v>2197</v>
          </cell>
          <cell r="E126" t="str">
            <v>عامل خلط</v>
          </cell>
          <cell r="F126" t="str">
            <v>مصنع الحليب</v>
          </cell>
        </row>
        <row r="127">
          <cell r="D127">
            <v>2289</v>
          </cell>
          <cell r="E127" t="str">
            <v xml:space="preserve">رئيس وحدة المتابعة ( التجارية ) </v>
          </cell>
          <cell r="F127" t="str">
            <v>رؤساء الاقسام</v>
          </cell>
        </row>
        <row r="128">
          <cell r="D128">
            <v>2316</v>
          </cell>
          <cell r="E128" t="str">
            <v>مشغل ملحقات الة التعبئة (DE)</v>
          </cell>
          <cell r="F128" t="str">
            <v>مصنع الحليب</v>
          </cell>
        </row>
        <row r="129">
          <cell r="D129">
            <v>2322</v>
          </cell>
          <cell r="E129" t="str">
            <v xml:space="preserve">مهندس جودة  </v>
          </cell>
          <cell r="F129" t="str">
            <v xml:space="preserve">مصنع الحليب </v>
          </cell>
        </row>
        <row r="130">
          <cell r="D130">
            <v>2371</v>
          </cell>
          <cell r="E130" t="str">
            <v xml:space="preserve">سائق فرك بقسم الإنتاج </v>
          </cell>
          <cell r="F130" t="str">
            <v>مصنع الحليب</v>
          </cell>
        </row>
        <row r="131">
          <cell r="D131">
            <v>2412</v>
          </cell>
          <cell r="E131" t="str">
            <v>مشغل آلة تعبئة (A3 Flex)</v>
          </cell>
          <cell r="F131" t="str">
            <v xml:space="preserve">مصنع العصير </v>
          </cell>
        </row>
        <row r="132">
          <cell r="D132">
            <v>2459</v>
          </cell>
          <cell r="E132" t="str">
            <v>مشغل آلة تعبئة (A3 Flex)</v>
          </cell>
          <cell r="F132" t="str">
            <v xml:space="preserve">مصنع الحليب </v>
          </cell>
        </row>
        <row r="133">
          <cell r="D133">
            <v>2473</v>
          </cell>
          <cell r="E133" t="str">
            <v xml:space="preserve">نائب مدير الإدارة التجارية </v>
          </cell>
          <cell r="F133" t="str">
            <v>رؤساء الاقسام</v>
          </cell>
        </row>
        <row r="134">
          <cell r="D134">
            <v>2474</v>
          </cell>
          <cell r="E134" t="str">
            <v xml:space="preserve">رئيس قسم المعاملات التجارية الخارجية </v>
          </cell>
          <cell r="F134" t="str">
            <v>رؤساء الاقسام</v>
          </cell>
        </row>
        <row r="135">
          <cell r="D135">
            <v>2503</v>
          </cell>
          <cell r="E135" t="str">
            <v>رئيس وحدة المنظومات</v>
          </cell>
          <cell r="F135" t="str">
            <v xml:space="preserve">الادارة العامة </v>
          </cell>
        </row>
        <row r="136">
          <cell r="D136">
            <v>2560</v>
          </cell>
          <cell r="E136" t="str">
            <v>مشغل ملحقات الة التعبئة (DE)</v>
          </cell>
          <cell r="F136" t="str">
            <v xml:space="preserve">مصنع الحليب </v>
          </cell>
        </row>
        <row r="137">
          <cell r="D137">
            <v>2569</v>
          </cell>
          <cell r="E137" t="str">
            <v>سائق خدمات</v>
          </cell>
          <cell r="F137" t="str">
            <v xml:space="preserve">الادارة العامة </v>
          </cell>
        </row>
        <row r="138">
          <cell r="D138">
            <v>2597</v>
          </cell>
          <cell r="E138" t="str">
            <v xml:space="preserve">مشغل بسترات  ( مكلف بتحضير الصودا و الحامض) </v>
          </cell>
          <cell r="F138" t="str">
            <v xml:space="preserve">مصنع الحليب </v>
          </cell>
        </row>
        <row r="139">
          <cell r="D139">
            <v>2601</v>
          </cell>
          <cell r="E139" t="str">
            <v xml:space="preserve">سائق فرك مخزن المواد الخام و مستلزمات التشغيل ( مصنع الحليب ) </v>
          </cell>
          <cell r="F139" t="str">
            <v xml:space="preserve">الإدارة العامة </v>
          </cell>
        </row>
        <row r="140">
          <cell r="D140">
            <v>2604</v>
          </cell>
          <cell r="E140" t="str">
            <v>مناوب امن صناعي</v>
          </cell>
          <cell r="F140" t="str">
            <v xml:space="preserve">الادارة العامة </v>
          </cell>
        </row>
        <row r="141">
          <cell r="D141">
            <v>2618</v>
          </cell>
          <cell r="E141" t="str">
            <v>فني بناء</v>
          </cell>
          <cell r="F141" t="str">
            <v xml:space="preserve">الادارة العامة </v>
          </cell>
        </row>
        <row r="142">
          <cell r="D142">
            <v>2619</v>
          </cell>
          <cell r="E142" t="str">
            <v xml:space="preserve">رئيس قسم الشؤون المالية </v>
          </cell>
          <cell r="F142" t="str">
            <v>رؤساء الاقسام</v>
          </cell>
        </row>
        <row r="143">
          <cell r="D143">
            <v>2620</v>
          </cell>
          <cell r="E143" t="str">
            <v>مشغل آلة تعبئة (A3 Flex)</v>
          </cell>
          <cell r="F143" t="str">
            <v xml:space="preserve">مصنع الحليب </v>
          </cell>
        </row>
        <row r="144">
          <cell r="D144">
            <v>2623</v>
          </cell>
          <cell r="E144" t="str">
            <v xml:space="preserve">عامل نظافة </v>
          </cell>
          <cell r="F144" t="str">
            <v xml:space="preserve">الادارة العامة </v>
          </cell>
        </row>
        <row r="145">
          <cell r="D145">
            <v>2624</v>
          </cell>
          <cell r="E145" t="str">
            <v>عامل نظافة</v>
          </cell>
          <cell r="F145" t="str">
            <v xml:space="preserve">الادارة العامة </v>
          </cell>
        </row>
        <row r="146">
          <cell r="D146">
            <v>2639</v>
          </cell>
          <cell r="E146" t="str">
            <v xml:space="preserve">مساعد مسوق </v>
          </cell>
          <cell r="F146" t="str">
            <v xml:space="preserve">مركز تسويق بنغازي </v>
          </cell>
        </row>
        <row r="147">
          <cell r="D147">
            <v>2648</v>
          </cell>
          <cell r="E147" t="str">
            <v>مساعد فني صيانة عامة</v>
          </cell>
          <cell r="F147" t="str">
            <v>مصنع الحليب</v>
          </cell>
        </row>
        <row r="148">
          <cell r="D148">
            <v>2651</v>
          </cell>
          <cell r="E148" t="str">
            <v xml:space="preserve">مهندس جودة ( مشرف ) </v>
          </cell>
          <cell r="F148" t="str">
            <v>مصنع الحليب</v>
          </cell>
        </row>
        <row r="149">
          <cell r="D149">
            <v>2655</v>
          </cell>
          <cell r="E149" t="str">
            <v>غفير</v>
          </cell>
          <cell r="F149" t="str">
            <v xml:space="preserve">مصنع العصير </v>
          </cell>
        </row>
        <row r="150">
          <cell r="D150">
            <v>2685</v>
          </cell>
          <cell r="E150" t="str">
            <v>مشغل ملحقات الة التعبئة (DE)</v>
          </cell>
          <cell r="F150" t="str">
            <v xml:space="preserve">مصنع الحليب </v>
          </cell>
        </row>
        <row r="151">
          <cell r="D151">
            <v>2755</v>
          </cell>
          <cell r="E151" t="str">
            <v xml:space="preserve">عامل نظافة </v>
          </cell>
          <cell r="F151" t="str">
            <v xml:space="preserve">مصنع العصير </v>
          </cell>
        </row>
        <row r="152">
          <cell r="D152">
            <v>2760</v>
          </cell>
          <cell r="E152" t="str">
            <v xml:space="preserve">عامل بناء </v>
          </cell>
          <cell r="F152" t="str">
            <v xml:space="preserve">الادارة العامة </v>
          </cell>
        </row>
        <row r="153">
          <cell r="D153">
            <v>2762</v>
          </cell>
          <cell r="E153" t="str">
            <v xml:space="preserve">مشغل بسترات </v>
          </cell>
          <cell r="F153" t="str">
            <v xml:space="preserve">مصنع الحليب </v>
          </cell>
        </row>
        <row r="154">
          <cell r="D154">
            <v>2780</v>
          </cell>
          <cell r="E154" t="str">
            <v>عامل نظافة ( مركز تسويق بنغازي )</v>
          </cell>
          <cell r="F154" t="str">
            <v xml:space="preserve">مركز تسويق بنغازي </v>
          </cell>
        </row>
        <row r="155">
          <cell r="D155">
            <v>2798</v>
          </cell>
          <cell r="E155" t="str">
            <v>سائق خدمات</v>
          </cell>
          <cell r="F155" t="str">
            <v xml:space="preserve">الادارة العامة </v>
          </cell>
        </row>
        <row r="156">
          <cell r="D156">
            <v>2801</v>
          </cell>
          <cell r="E156" t="str">
            <v>فني صيانة عامة</v>
          </cell>
          <cell r="F156" t="str">
            <v>مكتب مصر</v>
          </cell>
        </row>
        <row r="157">
          <cell r="D157">
            <v>2854</v>
          </cell>
          <cell r="E157" t="str">
            <v>رئيس وحدة المصارف و الخزينة</v>
          </cell>
          <cell r="F157" t="str">
            <v>رؤساء الاقسام</v>
          </cell>
        </row>
        <row r="158">
          <cell r="D158">
            <v>2873</v>
          </cell>
          <cell r="E158" t="str">
            <v xml:space="preserve">سائق و مساعد مسوق </v>
          </cell>
          <cell r="F158" t="str">
            <v xml:space="preserve">مركز تسويق بنغازي </v>
          </cell>
        </row>
        <row r="159">
          <cell r="D159">
            <v>2887</v>
          </cell>
          <cell r="E159" t="str">
            <v xml:space="preserve">مسوق </v>
          </cell>
          <cell r="F159" t="str">
            <v xml:space="preserve">مركز تسويق بنغازي </v>
          </cell>
        </row>
        <row r="160">
          <cell r="D160">
            <v>2896</v>
          </cell>
          <cell r="E160" t="str">
            <v xml:space="preserve">مدير الإدارة المالية و التكاليف بالشركة </v>
          </cell>
          <cell r="F160" t="str">
            <v>رؤساء الاقسام</v>
          </cell>
        </row>
        <row r="161">
          <cell r="D161">
            <v>2909</v>
          </cell>
          <cell r="E161" t="str">
            <v xml:space="preserve">عامل نظافة </v>
          </cell>
          <cell r="F161" t="str">
            <v xml:space="preserve">الادارة العامة </v>
          </cell>
        </row>
        <row r="162">
          <cell r="D162">
            <v>2940</v>
          </cell>
          <cell r="E162" t="str">
            <v>مسوق</v>
          </cell>
          <cell r="F162" t="str">
            <v xml:space="preserve">مركز تسويق بنغازي </v>
          </cell>
        </row>
        <row r="163">
          <cell r="D163">
            <v>2944</v>
          </cell>
          <cell r="E163" t="str">
            <v>مشغل ملحقات الة التعبئة (DE)</v>
          </cell>
          <cell r="F163" t="str">
            <v>مصنع الحليب</v>
          </cell>
        </row>
        <row r="164">
          <cell r="D164">
            <v>2949</v>
          </cell>
          <cell r="E164" t="str">
            <v>عامل خلط</v>
          </cell>
          <cell r="F164" t="str">
            <v>مصنع الحليب</v>
          </cell>
        </row>
        <row r="165">
          <cell r="D165">
            <v>2951</v>
          </cell>
          <cell r="E165" t="str">
            <v xml:space="preserve">فني سباكة </v>
          </cell>
          <cell r="F165" t="str">
            <v xml:space="preserve">الادارة العامة </v>
          </cell>
        </row>
        <row r="166">
          <cell r="D166">
            <v>2957</v>
          </cell>
          <cell r="E166" t="str">
            <v xml:space="preserve">مساعد امين مخزن مركز تسويق بنغازي </v>
          </cell>
          <cell r="F166" t="str">
            <v xml:space="preserve">مركز تسويق بنغازي </v>
          </cell>
        </row>
        <row r="167">
          <cell r="D167">
            <v>2962</v>
          </cell>
          <cell r="E167" t="str">
            <v>رئيس وحدة الحسابات و الميزانية</v>
          </cell>
          <cell r="F167" t="str">
            <v>رؤساء الاقسام</v>
          </cell>
        </row>
        <row r="168">
          <cell r="D168">
            <v>2963</v>
          </cell>
          <cell r="E168" t="str">
            <v>متعاون ( بإدارة المبيعات )</v>
          </cell>
          <cell r="F168" t="str">
            <v xml:space="preserve">الادارة العامة </v>
          </cell>
        </row>
        <row r="169">
          <cell r="D169">
            <v>2964</v>
          </cell>
          <cell r="E169" t="str">
            <v>مسوق</v>
          </cell>
          <cell r="F169" t="str">
            <v xml:space="preserve">مركز تسويق بنغازي </v>
          </cell>
        </row>
        <row r="170">
          <cell r="D170">
            <v>2966</v>
          </cell>
          <cell r="E170" t="str">
            <v>مسوق</v>
          </cell>
          <cell r="F170" t="str">
            <v xml:space="preserve">مركز تسويق بنغازي </v>
          </cell>
        </row>
        <row r="171">
          <cell r="D171">
            <v>2972</v>
          </cell>
          <cell r="E171" t="str">
            <v xml:space="preserve">نائب مدير الإدارة المالية و التكاليف </v>
          </cell>
          <cell r="F171" t="str">
            <v>رؤساء الاقسام</v>
          </cell>
        </row>
        <row r="172">
          <cell r="D172">
            <v>2973</v>
          </cell>
          <cell r="E172" t="str">
            <v xml:space="preserve">رئيس قسم التكاليف </v>
          </cell>
          <cell r="F172" t="str">
            <v>رؤساء الاقسام</v>
          </cell>
        </row>
        <row r="173">
          <cell r="D173">
            <v>2976</v>
          </cell>
          <cell r="E173" t="str">
            <v>مناوب امن صناعي</v>
          </cell>
          <cell r="F173" t="str">
            <v xml:space="preserve">مصنع الحليب </v>
          </cell>
        </row>
        <row r="174">
          <cell r="D174">
            <v>2985</v>
          </cell>
          <cell r="E174" t="str">
            <v xml:space="preserve">عامل مقهى </v>
          </cell>
          <cell r="F174" t="str">
            <v xml:space="preserve">الادارة العامة </v>
          </cell>
        </row>
        <row r="175">
          <cell r="D175">
            <v>2986</v>
          </cell>
          <cell r="E175" t="str">
            <v>مناوب امن صناعي</v>
          </cell>
          <cell r="F175" t="str">
            <v>مصنع الحليب</v>
          </cell>
        </row>
        <row r="176">
          <cell r="D176">
            <v>2988</v>
          </cell>
          <cell r="E176" t="str">
            <v>مساعد اول امين مخازن الإنتاج التام</v>
          </cell>
          <cell r="F176" t="str">
            <v xml:space="preserve">الادارة العامة </v>
          </cell>
        </row>
        <row r="177">
          <cell r="D177">
            <v>2993</v>
          </cell>
          <cell r="E177" t="str">
            <v>عامل خلط</v>
          </cell>
          <cell r="F177" t="str">
            <v>مصنع الحليب</v>
          </cell>
        </row>
        <row r="178">
          <cell r="D178">
            <v>2998</v>
          </cell>
          <cell r="E178" t="str">
            <v>مساعد فني صيانة عامة</v>
          </cell>
          <cell r="F178" t="str">
            <v xml:space="preserve">مصنع العصير </v>
          </cell>
        </row>
        <row r="179">
          <cell r="D179">
            <v>3012</v>
          </cell>
          <cell r="E179" t="str">
            <v>فني صيانة آلة تعبئة (A3 Flex)</v>
          </cell>
          <cell r="F179" t="str">
            <v xml:space="preserve">مصنع الحليب </v>
          </cell>
        </row>
        <row r="180">
          <cell r="D180">
            <v>3013</v>
          </cell>
          <cell r="E180" t="str">
            <v>مساعد فني صيانة عامة</v>
          </cell>
          <cell r="F180" t="str">
            <v>مصنع الحليب</v>
          </cell>
        </row>
        <row r="181">
          <cell r="D181">
            <v>3016</v>
          </cell>
          <cell r="E181" t="str">
            <v>موظف وحدة منظومة مخازن الإنتاج التام و المواد الخام</v>
          </cell>
          <cell r="F181" t="str">
            <v xml:space="preserve">الادارة العامة </v>
          </cell>
        </row>
        <row r="182">
          <cell r="D182">
            <v>3018</v>
          </cell>
          <cell r="E182" t="str">
            <v xml:space="preserve">أمين مخازن المواد الخام و مستلزمات التشغيل </v>
          </cell>
          <cell r="F182" t="str">
            <v xml:space="preserve">الادارة العامة </v>
          </cell>
        </row>
        <row r="183">
          <cell r="D183">
            <v>3021</v>
          </cell>
          <cell r="E183" t="str">
            <v>عامل مطبخ</v>
          </cell>
          <cell r="F183" t="str">
            <v xml:space="preserve">الادارة العامة </v>
          </cell>
        </row>
        <row r="184">
          <cell r="D184">
            <v>3043</v>
          </cell>
          <cell r="E184" t="str">
            <v>ميكانيكي</v>
          </cell>
          <cell r="F184" t="str">
            <v xml:space="preserve">الادارة العامة </v>
          </cell>
        </row>
        <row r="185">
          <cell r="D185">
            <v>3046</v>
          </cell>
          <cell r="E185" t="str">
            <v xml:space="preserve">مناوب بمخازن الانتاج التام (مصنع الحليب ) </v>
          </cell>
          <cell r="F185" t="str">
            <v xml:space="preserve">الادارة العامة </v>
          </cell>
        </row>
        <row r="186">
          <cell r="D186">
            <v>3047</v>
          </cell>
          <cell r="E186" t="str">
            <v>امين مخازن المواد الخام و مستلزمات التشغيل (مصنع العصير )</v>
          </cell>
          <cell r="F186" t="str">
            <v xml:space="preserve">الادارة العامة </v>
          </cell>
        </row>
        <row r="187">
          <cell r="D187">
            <v>3058</v>
          </cell>
          <cell r="E187" t="str">
            <v>مشرف خدمات</v>
          </cell>
          <cell r="F187" t="str">
            <v>رؤساء الاقسام</v>
          </cell>
        </row>
        <row r="188">
          <cell r="D188">
            <v>3061</v>
          </cell>
          <cell r="E188" t="str">
            <v>رئيس وحدة تقنية معلومات</v>
          </cell>
          <cell r="F188" t="str">
            <v>رؤساء الاقسام</v>
          </cell>
        </row>
        <row r="189">
          <cell r="D189">
            <v>3062</v>
          </cell>
          <cell r="E189" t="str">
            <v>مشرف الصيانة عامة</v>
          </cell>
          <cell r="F189" t="str">
            <v>مصنع الحليب</v>
          </cell>
        </row>
        <row r="190">
          <cell r="D190">
            <v>3063</v>
          </cell>
          <cell r="E190" t="str">
            <v xml:space="preserve">امين الخزينة الفرعية </v>
          </cell>
          <cell r="F190" t="str">
            <v xml:space="preserve">الادارة العامة </v>
          </cell>
        </row>
        <row r="191">
          <cell r="D191">
            <v>3069</v>
          </cell>
          <cell r="E191" t="str">
            <v>موظف اداري ( الشؤون الإدارية )</v>
          </cell>
          <cell r="F191" t="str">
            <v xml:space="preserve">الادارة العامة </v>
          </cell>
        </row>
        <row r="192">
          <cell r="D192">
            <v>3079</v>
          </cell>
          <cell r="E192" t="str">
            <v>مشرف مصنع الحلوى</v>
          </cell>
          <cell r="F192" t="str">
            <v xml:space="preserve">الإدارة العامة </v>
          </cell>
        </row>
        <row r="193">
          <cell r="D193">
            <v>3080</v>
          </cell>
          <cell r="E193" t="str">
            <v xml:space="preserve">امين مخزن مخلفات التصنيع </v>
          </cell>
          <cell r="F193" t="str">
            <v xml:space="preserve">الادارة العامة </v>
          </cell>
        </row>
        <row r="194">
          <cell r="D194">
            <v>3081</v>
          </cell>
          <cell r="E194" t="str">
            <v>مناوب امن صناعي ( مشرف )</v>
          </cell>
          <cell r="F194" t="str">
            <v xml:space="preserve">مصنع العصير </v>
          </cell>
        </row>
        <row r="195">
          <cell r="D195">
            <v>3082</v>
          </cell>
          <cell r="E195" t="str">
            <v>مسوق</v>
          </cell>
          <cell r="F195" t="str">
            <v xml:space="preserve">مركز تسويق بنغازي </v>
          </cell>
        </row>
        <row r="196">
          <cell r="D196">
            <v>3105</v>
          </cell>
          <cell r="E196" t="str">
            <v xml:space="preserve">فني صيانة عامة مبتدئ   </v>
          </cell>
          <cell r="F196" t="str">
            <v>مصنع الحليب</v>
          </cell>
        </row>
        <row r="197">
          <cell r="D197">
            <v>3109</v>
          </cell>
          <cell r="E197" t="str">
            <v xml:space="preserve">عامل فرز </v>
          </cell>
          <cell r="F197" t="str">
            <v xml:space="preserve">مصنع الحليب </v>
          </cell>
        </row>
        <row r="198">
          <cell r="D198">
            <v>3111</v>
          </cell>
          <cell r="E198" t="str">
            <v>مساعد امين مخزن المواد الخام ومستلزمات التشغيل (الحليب )</v>
          </cell>
          <cell r="F198" t="str">
            <v xml:space="preserve">الادارة العامة </v>
          </cell>
        </row>
        <row r="199">
          <cell r="D199">
            <v>3120</v>
          </cell>
          <cell r="E199" t="str">
            <v>مشرف عمال سير  و فاقد</v>
          </cell>
          <cell r="F199" t="str">
            <v xml:space="preserve">مصنع الحليب </v>
          </cell>
        </row>
        <row r="200">
          <cell r="D200">
            <v>3127</v>
          </cell>
          <cell r="E200" t="str">
            <v>موظف اداري ( الشؤون الإدارية )</v>
          </cell>
          <cell r="F200" t="str">
            <v xml:space="preserve">الادارة العامة </v>
          </cell>
        </row>
        <row r="201">
          <cell r="D201">
            <v>3130</v>
          </cell>
          <cell r="E201" t="str">
            <v xml:space="preserve">مسوق </v>
          </cell>
          <cell r="F201" t="str">
            <v xml:space="preserve">مركز تسويق بنغازي </v>
          </cell>
        </row>
        <row r="202">
          <cell r="D202">
            <v>3131</v>
          </cell>
          <cell r="E202" t="str">
            <v>موظف اداري  ( الانتاج)</v>
          </cell>
          <cell r="F202" t="str">
            <v>مصنع الحليب</v>
          </cell>
        </row>
        <row r="203">
          <cell r="D203">
            <v>3134</v>
          </cell>
          <cell r="E203" t="str">
            <v>طباخ</v>
          </cell>
          <cell r="F203" t="str">
            <v xml:space="preserve">الإدارة العامة </v>
          </cell>
        </row>
        <row r="204">
          <cell r="D204">
            <v>3135</v>
          </cell>
          <cell r="E204" t="str">
            <v xml:space="preserve">مسوق </v>
          </cell>
          <cell r="F204" t="str">
            <v xml:space="preserve">مركز تسويق بنغازي </v>
          </cell>
        </row>
        <row r="205">
          <cell r="D205">
            <v>3138</v>
          </cell>
          <cell r="E205" t="str">
            <v xml:space="preserve">فني مختبر ميكروبيولوجي </v>
          </cell>
          <cell r="F205" t="str">
            <v xml:space="preserve">الادارة العامة </v>
          </cell>
        </row>
        <row r="206">
          <cell r="D206">
            <v>3167</v>
          </cell>
          <cell r="E206" t="str">
            <v>عامل سير  و فاقد</v>
          </cell>
          <cell r="F206" t="str">
            <v>مصنع الحليب</v>
          </cell>
        </row>
        <row r="207">
          <cell r="D207">
            <v>3168</v>
          </cell>
          <cell r="E207" t="str">
            <v xml:space="preserve">رئيس وحدة مراقبة الأصول الثابته </v>
          </cell>
          <cell r="F207" t="str">
            <v>رؤساء الاقسام</v>
          </cell>
        </row>
        <row r="208">
          <cell r="D208">
            <v>3175</v>
          </cell>
          <cell r="E208" t="str">
            <v>موظف اداري ( الشؤون الإدارية )</v>
          </cell>
          <cell r="F208" t="str">
            <v xml:space="preserve">الادارة العامة </v>
          </cell>
        </row>
        <row r="209">
          <cell r="D209">
            <v>3178</v>
          </cell>
          <cell r="E209" t="str">
            <v xml:space="preserve">رئيس وحدة مراقبة المخزون </v>
          </cell>
          <cell r="F209" t="str">
            <v xml:space="preserve">الادارة العامة </v>
          </cell>
        </row>
        <row r="210">
          <cell r="D210">
            <v>3179</v>
          </cell>
          <cell r="E210" t="str">
            <v>مسوق</v>
          </cell>
          <cell r="F210" t="str">
            <v xml:space="preserve">مركز تسويق بنغازي </v>
          </cell>
        </row>
        <row r="211">
          <cell r="D211">
            <v>3180</v>
          </cell>
          <cell r="E211" t="str">
            <v xml:space="preserve">سائق فرك مركز تسويق بنغازي </v>
          </cell>
          <cell r="F211" t="str">
            <v xml:space="preserve">مركز تسويق بنغازي </v>
          </cell>
        </row>
        <row r="212">
          <cell r="D212">
            <v>3181</v>
          </cell>
          <cell r="E212" t="str">
            <v>مشرف الصيانة عامة</v>
          </cell>
          <cell r="F212" t="str">
            <v>مصنع الحليب</v>
          </cell>
        </row>
        <row r="213">
          <cell r="D213">
            <v>3183</v>
          </cell>
          <cell r="E213" t="str">
            <v>مدقق الحسابات</v>
          </cell>
          <cell r="F213" t="str">
            <v>رؤساء الاقسام</v>
          </cell>
        </row>
        <row r="214">
          <cell r="D214">
            <v>3186</v>
          </cell>
          <cell r="E214" t="str">
            <v xml:space="preserve">رئيس وحدة متابعة الانتاج </v>
          </cell>
          <cell r="F214" t="str">
            <v>رؤساء الاقسام</v>
          </cell>
        </row>
        <row r="215">
          <cell r="D215">
            <v>3191</v>
          </cell>
          <cell r="E215" t="str">
            <v>عامل سير  و فاقد</v>
          </cell>
          <cell r="F215" t="str">
            <v>مصنع الحليب</v>
          </cell>
        </row>
        <row r="216">
          <cell r="D216">
            <v>3194</v>
          </cell>
          <cell r="E216" t="str">
            <v>عامل مطبخ</v>
          </cell>
          <cell r="F216" t="str">
            <v xml:space="preserve">الادارة العامة </v>
          </cell>
        </row>
        <row r="217">
          <cell r="D217">
            <v>3195</v>
          </cell>
          <cell r="E217" t="str">
            <v>مشرف الصيانة عامة</v>
          </cell>
          <cell r="F217" t="str">
            <v>مصنع الحليب</v>
          </cell>
        </row>
        <row r="218">
          <cell r="D218">
            <v>3200</v>
          </cell>
          <cell r="E218" t="str">
            <v>عامل خلط</v>
          </cell>
          <cell r="F218" t="str">
            <v>مصنع الحليب</v>
          </cell>
        </row>
        <row r="219">
          <cell r="D219">
            <v>3202</v>
          </cell>
          <cell r="E219" t="str">
            <v>عامل نظافة وتنظيم بمخازن المواد الخام ومستلزمات التشغيل ( مصنع الحليب )</v>
          </cell>
          <cell r="F219" t="str">
            <v xml:space="preserve">الادارة العامة </v>
          </cell>
        </row>
        <row r="220">
          <cell r="D220">
            <v>3205</v>
          </cell>
          <cell r="E220" t="str">
            <v xml:space="preserve">محاسب مالي </v>
          </cell>
          <cell r="F220" t="str">
            <v xml:space="preserve">الادارة العامة </v>
          </cell>
        </row>
        <row r="221">
          <cell r="D221">
            <v>3221</v>
          </cell>
          <cell r="E221" t="str">
            <v>عامل سير  و فاقد</v>
          </cell>
          <cell r="F221" t="str">
            <v>مصنع الحليب</v>
          </cell>
        </row>
        <row r="222">
          <cell r="D222">
            <v>3224</v>
          </cell>
          <cell r="E222" t="str">
            <v xml:space="preserve">مشرف عمال خلط </v>
          </cell>
          <cell r="F222" t="str">
            <v>مصنع الحليب</v>
          </cell>
        </row>
        <row r="223">
          <cell r="D223">
            <v>3234</v>
          </cell>
          <cell r="E223" t="str">
            <v>عامل سير  و فاقد</v>
          </cell>
          <cell r="F223" t="str">
            <v>مصنع الحليب</v>
          </cell>
        </row>
        <row r="224">
          <cell r="D224">
            <v>3236</v>
          </cell>
          <cell r="E224" t="str">
            <v>مشغل ملحقات الة التعبئة (DE)</v>
          </cell>
          <cell r="F224" t="str">
            <v>مصنع الحليب</v>
          </cell>
        </row>
        <row r="225">
          <cell r="D225">
            <v>3237</v>
          </cell>
          <cell r="E225" t="str">
            <v>مشغل ملحقات الة التعبئة (DE)</v>
          </cell>
          <cell r="F225" t="str">
            <v>مصنع الحليب</v>
          </cell>
        </row>
        <row r="226">
          <cell r="D226">
            <v>3257</v>
          </cell>
          <cell r="E226" t="str">
            <v>مسوق</v>
          </cell>
          <cell r="F226" t="str">
            <v xml:space="preserve">مركز تسويق بنغازي </v>
          </cell>
        </row>
        <row r="227">
          <cell r="D227">
            <v>3260</v>
          </cell>
          <cell r="E227" t="str">
            <v xml:space="preserve">مساعد ثاني امين مخازن الإنتاج التام </v>
          </cell>
          <cell r="F227" t="str">
            <v xml:space="preserve">الادارة العامة </v>
          </cell>
        </row>
        <row r="228">
          <cell r="D228">
            <v>3271</v>
          </cell>
          <cell r="E228" t="str">
            <v>موظف اداري  ( الانتاج)</v>
          </cell>
          <cell r="F228" t="str">
            <v>مصنع الحليب</v>
          </cell>
        </row>
        <row r="229">
          <cell r="D229">
            <v>3273</v>
          </cell>
          <cell r="E229" t="str">
            <v xml:space="preserve">محرر الدورة المستندية مخازن الإنتاج التام و المواد الخام </v>
          </cell>
          <cell r="F229" t="str">
            <v xml:space="preserve">الادارة العامة </v>
          </cell>
        </row>
        <row r="230">
          <cell r="D230">
            <v>3279</v>
          </cell>
          <cell r="E230" t="str">
            <v>عامل نظافة وتنظيم بمخازن المواد الخام ومستلزمات التشغيل ( مصنع الحليب )</v>
          </cell>
          <cell r="F230" t="str">
            <v xml:space="preserve">الادارة العامة </v>
          </cell>
        </row>
        <row r="231">
          <cell r="D231">
            <v>3289</v>
          </cell>
          <cell r="E231" t="str">
            <v>مشغل ملحقات الة التعبئة (DE)</v>
          </cell>
          <cell r="F231" t="str">
            <v>مصنع الحليب</v>
          </cell>
        </row>
        <row r="232">
          <cell r="D232">
            <v>3298</v>
          </cell>
          <cell r="E232" t="str">
            <v>مشغل ملحقات الة التعبئة (DE)</v>
          </cell>
          <cell r="F232" t="str">
            <v>مصنع الحليب</v>
          </cell>
        </row>
        <row r="233">
          <cell r="D233">
            <v>3306</v>
          </cell>
          <cell r="E233" t="str">
            <v xml:space="preserve">سائق و مساعد مسوق </v>
          </cell>
          <cell r="F233" t="str">
            <v xml:space="preserve">مركز تسويق بنغازي </v>
          </cell>
        </row>
        <row r="234">
          <cell r="D234">
            <v>3308</v>
          </cell>
          <cell r="E234" t="str">
            <v xml:space="preserve">عامل ورشة </v>
          </cell>
          <cell r="F234" t="str">
            <v xml:space="preserve">الادارة العامة </v>
          </cell>
        </row>
        <row r="235">
          <cell r="D235">
            <v>3317</v>
          </cell>
          <cell r="E235" t="str">
            <v>مشغل ملحقات الة التعبئة (DE)</v>
          </cell>
          <cell r="F235" t="str">
            <v>مصنع الحليب</v>
          </cell>
        </row>
        <row r="236">
          <cell r="D236">
            <v>3319</v>
          </cell>
          <cell r="E236" t="str">
            <v xml:space="preserve">مشرف المنظومات بالمخازن </v>
          </cell>
          <cell r="F236" t="str">
            <v>رؤساء الاقسام</v>
          </cell>
        </row>
        <row r="237">
          <cell r="D237">
            <v>3332</v>
          </cell>
          <cell r="E237" t="str">
            <v xml:space="preserve">عامل مطبخ </v>
          </cell>
          <cell r="F237" t="str">
            <v xml:space="preserve">الإدارة العامة </v>
          </cell>
        </row>
        <row r="238">
          <cell r="D238">
            <v>3349</v>
          </cell>
          <cell r="E238" t="str">
            <v xml:space="preserve">فني صيانة عامة </v>
          </cell>
          <cell r="F238" t="str">
            <v xml:space="preserve">مصنع الحليب </v>
          </cell>
        </row>
        <row r="239">
          <cell r="D239">
            <v>3353</v>
          </cell>
          <cell r="E239" t="str">
            <v>موظف اداري  ( متابعة الانتاج)</v>
          </cell>
          <cell r="F239" t="str">
            <v>مصنع الحليب</v>
          </cell>
        </row>
        <row r="240">
          <cell r="D240">
            <v>3359</v>
          </cell>
          <cell r="E240" t="str">
            <v>فني صيانة ملحقات آلة التعبئة (DE)</v>
          </cell>
          <cell r="F240" t="str">
            <v>مصنع الحليب</v>
          </cell>
        </row>
        <row r="241">
          <cell r="D241">
            <v>3381</v>
          </cell>
          <cell r="E241" t="str">
            <v>مسوق</v>
          </cell>
          <cell r="F241" t="str">
            <v xml:space="preserve">مركز تسويق بنغازي </v>
          </cell>
        </row>
        <row r="242">
          <cell r="D242">
            <v>3383</v>
          </cell>
          <cell r="E242" t="str">
            <v xml:space="preserve">مشغل بسترات </v>
          </cell>
          <cell r="F242" t="str">
            <v>مصنع الحليب</v>
          </cell>
        </row>
        <row r="243">
          <cell r="D243">
            <v>3385</v>
          </cell>
          <cell r="E243" t="str">
            <v>عامل سير  و فاقد</v>
          </cell>
          <cell r="F243" t="str">
            <v>مصنع الحليب</v>
          </cell>
        </row>
        <row r="244">
          <cell r="D244">
            <v>3387</v>
          </cell>
          <cell r="E244" t="str">
            <v>عامل خلط</v>
          </cell>
          <cell r="F244" t="str">
            <v>مصنع الحليب</v>
          </cell>
        </row>
        <row r="245">
          <cell r="D245">
            <v>3391</v>
          </cell>
          <cell r="E245" t="str">
            <v>موظف اداري  ( الانتاج)</v>
          </cell>
          <cell r="F245" t="str">
            <v>مصنع الحليب</v>
          </cell>
        </row>
        <row r="246">
          <cell r="D246">
            <v>3407</v>
          </cell>
          <cell r="E246" t="str">
            <v>عامل سير  و فاقد</v>
          </cell>
          <cell r="F246" t="str">
            <v>مصنع الحليب</v>
          </cell>
        </row>
        <row r="247">
          <cell r="D247">
            <v>3409</v>
          </cell>
          <cell r="E247" t="str">
            <v>عامل مطبخ</v>
          </cell>
          <cell r="F247" t="str">
            <v xml:space="preserve">الادارة العامة </v>
          </cell>
        </row>
        <row r="248">
          <cell r="D248">
            <v>3421</v>
          </cell>
          <cell r="E248" t="str">
            <v xml:space="preserve">رئيس قسم الامن الصناعي و السلامة المهنية </v>
          </cell>
          <cell r="F248" t="str">
            <v>رؤساء الاقسام</v>
          </cell>
        </row>
        <row r="249">
          <cell r="D249">
            <v>3424</v>
          </cell>
          <cell r="E249" t="str">
            <v xml:space="preserve">مناوب وردية بمخازن قطع الغيار و المهمات و المعدات </v>
          </cell>
          <cell r="F249" t="str">
            <v xml:space="preserve">الإدارة العامة </v>
          </cell>
        </row>
        <row r="250">
          <cell r="D250">
            <v>3426</v>
          </cell>
          <cell r="E250" t="str">
            <v>مشغل ملحقات الة التعبئة (DE)</v>
          </cell>
          <cell r="F250" t="str">
            <v>مصنع الحليب</v>
          </cell>
        </row>
        <row r="251">
          <cell r="D251">
            <v>3432</v>
          </cell>
          <cell r="E251" t="str">
            <v xml:space="preserve">مشغل ملحقات الة التعبئة (DE) </v>
          </cell>
          <cell r="F251" t="str">
            <v>مصنع الحليب</v>
          </cell>
        </row>
        <row r="252">
          <cell r="D252">
            <v>3443</v>
          </cell>
          <cell r="E252" t="str">
            <v>عامل نظافة وتنظيم بمخازن المواد الخام ومستلزمات التشغيل ( مصنع الحليب )</v>
          </cell>
          <cell r="F252" t="str">
            <v xml:space="preserve">الادارة العامة </v>
          </cell>
        </row>
        <row r="253">
          <cell r="D253">
            <v>3445</v>
          </cell>
          <cell r="E253" t="str">
            <v>عامل خلط</v>
          </cell>
          <cell r="F253" t="str">
            <v>مصنع الحليب</v>
          </cell>
        </row>
        <row r="254">
          <cell r="D254">
            <v>3453</v>
          </cell>
          <cell r="E254" t="str">
            <v>مناوب امن صناعي</v>
          </cell>
          <cell r="F254" t="str">
            <v>مصنع الحليب</v>
          </cell>
        </row>
        <row r="255">
          <cell r="D255">
            <v>3454</v>
          </cell>
          <cell r="E255" t="str">
            <v>مناوب امن صناعي</v>
          </cell>
          <cell r="F255" t="str">
            <v>مصنع الحليب</v>
          </cell>
        </row>
        <row r="256">
          <cell r="D256">
            <v>3456</v>
          </cell>
          <cell r="E256" t="str">
            <v>مناوب امن صناعي</v>
          </cell>
          <cell r="F256" t="str">
            <v>مصنع الحليب</v>
          </cell>
        </row>
        <row r="257">
          <cell r="D257">
            <v>3471</v>
          </cell>
          <cell r="E257" t="str">
            <v>مناوب امن صناعي</v>
          </cell>
          <cell r="F257" t="str">
            <v>مصنع الحليب</v>
          </cell>
        </row>
        <row r="258">
          <cell r="D258">
            <v>3481</v>
          </cell>
          <cell r="E258" t="str">
            <v xml:space="preserve">مهندس جودة  </v>
          </cell>
          <cell r="F258" t="str">
            <v>مصنع الحليب</v>
          </cell>
        </row>
        <row r="259">
          <cell r="D259">
            <v>3483</v>
          </cell>
          <cell r="E259" t="str">
            <v>مهندس جودة ( فرز )</v>
          </cell>
          <cell r="F259" t="str">
            <v>مصنع الحليب</v>
          </cell>
        </row>
        <row r="260">
          <cell r="D260">
            <v>3484</v>
          </cell>
          <cell r="E260" t="str">
            <v>مسوق</v>
          </cell>
          <cell r="F260" t="str">
            <v xml:space="preserve">مركز تسويق بنغازي </v>
          </cell>
        </row>
        <row r="261">
          <cell r="D261">
            <v>3490</v>
          </cell>
          <cell r="E261" t="str">
            <v>عامل سير  و فاقد</v>
          </cell>
          <cell r="F261" t="str">
            <v>مصنع الحليب</v>
          </cell>
        </row>
        <row r="262">
          <cell r="D262">
            <v>3500</v>
          </cell>
          <cell r="E262" t="str">
            <v>ميكانيكي</v>
          </cell>
          <cell r="F262" t="str">
            <v xml:space="preserve">الادارة العامة </v>
          </cell>
        </row>
        <row r="263">
          <cell r="D263">
            <v>3508</v>
          </cell>
          <cell r="E263" t="str">
            <v>سائق فرك مخزن الانتاج التام ( مصنع الحليب )</v>
          </cell>
          <cell r="F263" t="str">
            <v xml:space="preserve">الادارة العامة </v>
          </cell>
        </row>
        <row r="264">
          <cell r="D264">
            <v>3512</v>
          </cell>
          <cell r="E264" t="str">
            <v>مناوب امن صناعي ( مراقب كاميرات )</v>
          </cell>
          <cell r="F264" t="str">
            <v>مصنع الحليب</v>
          </cell>
        </row>
        <row r="265">
          <cell r="D265">
            <v>3521</v>
          </cell>
          <cell r="E265" t="str">
            <v xml:space="preserve">مشغل ملحقات الة التعبئة (DE) </v>
          </cell>
          <cell r="F265" t="str">
            <v>مصنع الحليب</v>
          </cell>
        </row>
        <row r="266">
          <cell r="D266">
            <v>3526</v>
          </cell>
          <cell r="E266" t="str">
            <v xml:space="preserve">فني صيانة عامة </v>
          </cell>
          <cell r="F266" t="str">
            <v>مصنع الحليب</v>
          </cell>
        </row>
        <row r="267">
          <cell r="D267">
            <v>3528</v>
          </cell>
          <cell r="E267" t="str">
            <v xml:space="preserve">فني صيانة عامة </v>
          </cell>
          <cell r="F267" t="str">
            <v>مصنع الحليب</v>
          </cell>
        </row>
        <row r="268">
          <cell r="D268">
            <v>3529</v>
          </cell>
          <cell r="E268" t="str">
            <v>مناوب امن صناعي ( مراقب كاميرات )</v>
          </cell>
          <cell r="F268" t="str">
            <v>مصنع الحليب</v>
          </cell>
        </row>
        <row r="269">
          <cell r="D269">
            <v>3532</v>
          </cell>
          <cell r="E269" t="str">
            <v xml:space="preserve">مساعد مسوق </v>
          </cell>
          <cell r="F269" t="str">
            <v xml:space="preserve">مركز تسويق بنغازي </v>
          </cell>
        </row>
        <row r="270">
          <cell r="D270">
            <v>3538</v>
          </cell>
          <cell r="E270" t="str">
            <v xml:space="preserve">فني صيانة عامة مبتدئ   </v>
          </cell>
          <cell r="F270" t="str">
            <v>مصنع الحليب</v>
          </cell>
        </row>
        <row r="271">
          <cell r="D271">
            <v>3539</v>
          </cell>
          <cell r="E271" t="str">
            <v>مشغل بسترات</v>
          </cell>
          <cell r="F271" t="str">
            <v>مصنع الحليب</v>
          </cell>
        </row>
        <row r="272">
          <cell r="D272">
            <v>3544</v>
          </cell>
          <cell r="E272" t="str">
            <v>مساعد طباخ</v>
          </cell>
          <cell r="F272" t="str">
            <v xml:space="preserve">الادارة العامة </v>
          </cell>
        </row>
        <row r="273">
          <cell r="D273">
            <v>3546</v>
          </cell>
          <cell r="E273" t="str">
            <v xml:space="preserve">رئيس قسم تشغيل وصيانة المرافق </v>
          </cell>
          <cell r="F273" t="str">
            <v>رؤساء الاقسام</v>
          </cell>
        </row>
        <row r="274">
          <cell r="D274">
            <v>3552</v>
          </cell>
          <cell r="E274" t="str">
            <v xml:space="preserve">محاسب مالي </v>
          </cell>
          <cell r="F274" t="str">
            <v xml:space="preserve">مركز تسويق بنغازي </v>
          </cell>
        </row>
        <row r="275">
          <cell r="D275">
            <v>3554</v>
          </cell>
          <cell r="E275" t="str">
            <v>عامل سير  و فاقد</v>
          </cell>
          <cell r="F275" t="str">
            <v>مصنع الحليب</v>
          </cell>
        </row>
        <row r="276">
          <cell r="D276">
            <v>3562</v>
          </cell>
          <cell r="E276" t="str">
            <v>مناوب امن صناعي ( مراقب كاميرات )</v>
          </cell>
          <cell r="F276" t="str">
            <v xml:space="preserve">الادارة العامة </v>
          </cell>
        </row>
        <row r="277">
          <cell r="D277">
            <v>3563</v>
          </cell>
          <cell r="E277" t="str">
            <v xml:space="preserve">مساعد مسوق </v>
          </cell>
          <cell r="F277" t="str">
            <v xml:space="preserve">مركز تسويق بنغازي </v>
          </cell>
        </row>
        <row r="278">
          <cell r="D278">
            <v>3564</v>
          </cell>
          <cell r="E278" t="str">
            <v xml:space="preserve">سائق و مساعد مسوق </v>
          </cell>
          <cell r="F278" t="str">
            <v xml:space="preserve">مركز تسويق بنغازي </v>
          </cell>
        </row>
        <row r="279">
          <cell r="D279">
            <v>3565</v>
          </cell>
          <cell r="E279" t="str">
            <v>موظف اداري  ( متابعة الانتاج)</v>
          </cell>
          <cell r="F279" t="str">
            <v xml:space="preserve">مصنع الحليب </v>
          </cell>
        </row>
        <row r="280">
          <cell r="D280">
            <v>3567</v>
          </cell>
          <cell r="E280" t="str">
            <v>عامل خلط</v>
          </cell>
          <cell r="F280" t="str">
            <v>مصنع الحليب</v>
          </cell>
        </row>
        <row r="281">
          <cell r="D281">
            <v>3572</v>
          </cell>
          <cell r="E281" t="str">
            <v xml:space="preserve">موظف اداري ( الإحصاء ) </v>
          </cell>
          <cell r="F281" t="str">
            <v xml:space="preserve">الادارة العامة </v>
          </cell>
        </row>
        <row r="282">
          <cell r="D282">
            <v>3577</v>
          </cell>
          <cell r="E282" t="str">
            <v>مشغل بسترات</v>
          </cell>
          <cell r="F282" t="str">
            <v>مصنع الحليب</v>
          </cell>
        </row>
        <row r="283">
          <cell r="D283">
            <v>3589</v>
          </cell>
          <cell r="E283" t="str">
            <v>عامل خلط</v>
          </cell>
          <cell r="F283" t="str">
            <v xml:space="preserve">مصنع الحليب </v>
          </cell>
        </row>
        <row r="284">
          <cell r="D284">
            <v>3592</v>
          </cell>
          <cell r="E284" t="str">
            <v xml:space="preserve">مهندس جودة  </v>
          </cell>
          <cell r="F284" t="str">
            <v>مصنع الحليب</v>
          </cell>
        </row>
        <row r="285">
          <cell r="D285">
            <v>3596</v>
          </cell>
          <cell r="E285" t="str">
            <v>مسوق</v>
          </cell>
          <cell r="F285" t="str">
            <v xml:space="preserve">مركز تسويق بنغازي </v>
          </cell>
        </row>
        <row r="286">
          <cell r="D286">
            <v>3598</v>
          </cell>
          <cell r="E286" t="str">
            <v>مشغل بسترات</v>
          </cell>
          <cell r="F286" t="str">
            <v>مصنع الحليب</v>
          </cell>
        </row>
        <row r="287">
          <cell r="D287">
            <v>3607</v>
          </cell>
          <cell r="E287" t="str">
            <v>فني صيانة عامة</v>
          </cell>
          <cell r="F287" t="str">
            <v>مصنع الحليب</v>
          </cell>
        </row>
        <row r="288">
          <cell r="D288">
            <v>3609</v>
          </cell>
          <cell r="E288" t="str">
            <v>مشرف عمال سير  و فاقد</v>
          </cell>
          <cell r="F288" t="str">
            <v>مصنع الحليب</v>
          </cell>
        </row>
        <row r="289">
          <cell r="D289">
            <v>3611</v>
          </cell>
          <cell r="E289" t="str">
            <v>عامل سير  و فاقد</v>
          </cell>
          <cell r="F289" t="str">
            <v>مصنع الحليب</v>
          </cell>
        </row>
        <row r="290">
          <cell r="D290">
            <v>3634</v>
          </cell>
          <cell r="E290" t="str">
            <v>عامل نظافة وتنظيم بمخازن الإنتاج التام (مصنع الحليب)</v>
          </cell>
          <cell r="F290" t="str">
            <v xml:space="preserve">الادارة العامة </v>
          </cell>
        </row>
        <row r="291">
          <cell r="D291">
            <v>3641</v>
          </cell>
          <cell r="E291" t="str">
            <v xml:space="preserve">عامل وزن </v>
          </cell>
          <cell r="F291" t="str">
            <v>مصنع الحليب</v>
          </cell>
        </row>
        <row r="292">
          <cell r="D292">
            <v>3661</v>
          </cell>
          <cell r="E292" t="str">
            <v xml:space="preserve">مساعد مسوق </v>
          </cell>
          <cell r="F292" t="str">
            <v xml:space="preserve">مركز تسويق بنغازي </v>
          </cell>
        </row>
        <row r="293">
          <cell r="D293">
            <v>3664</v>
          </cell>
          <cell r="E293" t="str">
            <v xml:space="preserve">فني صيانة عامة </v>
          </cell>
          <cell r="F293" t="str">
            <v xml:space="preserve">مصنع الحليب </v>
          </cell>
        </row>
        <row r="294">
          <cell r="D294">
            <v>3665</v>
          </cell>
          <cell r="E294" t="str">
            <v>محاسب مالي</v>
          </cell>
          <cell r="F294" t="str">
            <v xml:space="preserve">الإدارة العامة </v>
          </cell>
        </row>
        <row r="295">
          <cell r="D295">
            <v>3666</v>
          </cell>
          <cell r="E295" t="str">
            <v xml:space="preserve">محاسب مالي </v>
          </cell>
          <cell r="F295" t="str">
            <v xml:space="preserve">الادارة العامة </v>
          </cell>
        </row>
        <row r="296">
          <cell r="D296">
            <v>3667</v>
          </cell>
          <cell r="E296" t="str">
            <v xml:space="preserve">محاسب مالي </v>
          </cell>
          <cell r="F296" t="str">
            <v xml:space="preserve">الادارة العامة </v>
          </cell>
        </row>
        <row r="297">
          <cell r="D297">
            <v>3668</v>
          </cell>
          <cell r="E297" t="str">
            <v xml:space="preserve">مشرف وردية </v>
          </cell>
          <cell r="F297" t="str">
            <v>رؤساء الاقسام</v>
          </cell>
        </row>
        <row r="298">
          <cell r="D298">
            <v>3670</v>
          </cell>
          <cell r="E298" t="str">
            <v>عامل خلط</v>
          </cell>
          <cell r="F298" t="str">
            <v>مصنع الحليب</v>
          </cell>
        </row>
        <row r="299">
          <cell r="D299">
            <v>3680</v>
          </cell>
          <cell r="E299" t="str">
            <v>عامل سير  و فاقد</v>
          </cell>
          <cell r="F299" t="str">
            <v>مصنع الحليب</v>
          </cell>
        </row>
        <row r="300">
          <cell r="D300">
            <v>3706</v>
          </cell>
          <cell r="E300" t="str">
            <v>عامل سير  و فاقد</v>
          </cell>
          <cell r="F300" t="str">
            <v>مصنع الحليب</v>
          </cell>
        </row>
        <row r="301">
          <cell r="D301">
            <v>3711</v>
          </cell>
          <cell r="E301" t="str">
            <v xml:space="preserve">غفير </v>
          </cell>
          <cell r="F301" t="str">
            <v xml:space="preserve">مصنع العصير </v>
          </cell>
        </row>
        <row r="302">
          <cell r="D302">
            <v>3712</v>
          </cell>
          <cell r="E302" t="str">
            <v xml:space="preserve">غفير </v>
          </cell>
          <cell r="F302" t="str">
            <v xml:space="preserve">مصنع العصير </v>
          </cell>
        </row>
        <row r="303">
          <cell r="D303">
            <v>3713</v>
          </cell>
          <cell r="E303" t="str">
            <v xml:space="preserve">غفير </v>
          </cell>
          <cell r="F303" t="str">
            <v xml:space="preserve">مصنع العصير </v>
          </cell>
        </row>
        <row r="304">
          <cell r="D304">
            <v>3714</v>
          </cell>
          <cell r="E304" t="str">
            <v xml:space="preserve">غفير </v>
          </cell>
          <cell r="F304" t="str">
            <v>مصنع الحليب</v>
          </cell>
        </row>
        <row r="305">
          <cell r="D305">
            <v>3716</v>
          </cell>
          <cell r="E305" t="str">
            <v xml:space="preserve">فني نجارة </v>
          </cell>
          <cell r="F305" t="str">
            <v xml:space="preserve">الادارة العامة </v>
          </cell>
        </row>
        <row r="306">
          <cell r="D306">
            <v>3717</v>
          </cell>
          <cell r="E306" t="str">
            <v xml:space="preserve">فني نجارة </v>
          </cell>
          <cell r="F306" t="str">
            <v xml:space="preserve">الادارة العامة </v>
          </cell>
        </row>
        <row r="307">
          <cell r="D307">
            <v>3719</v>
          </cell>
          <cell r="E307" t="str">
            <v>مشرف بمركز تسويق بنغازي</v>
          </cell>
          <cell r="F307" t="str">
            <v xml:space="preserve">مركز تسويق بنغازي </v>
          </cell>
        </row>
        <row r="308">
          <cell r="D308">
            <v>3720</v>
          </cell>
          <cell r="E308" t="str">
            <v>مشغل آلة تعبئة (A3 Flex)</v>
          </cell>
          <cell r="F308" t="str">
            <v>مصنع الحليب</v>
          </cell>
        </row>
        <row r="309">
          <cell r="D309">
            <v>3724</v>
          </cell>
          <cell r="E309" t="str">
            <v xml:space="preserve">مهندس جودة  </v>
          </cell>
          <cell r="F309" t="str">
            <v>مصنع الحليب</v>
          </cell>
        </row>
        <row r="310">
          <cell r="D310">
            <v>3732</v>
          </cell>
          <cell r="E310" t="str">
            <v>عامل سير  و فاقد</v>
          </cell>
          <cell r="F310" t="str">
            <v>مصنع الحليب</v>
          </cell>
        </row>
        <row r="311">
          <cell r="D311">
            <v>3733</v>
          </cell>
          <cell r="E311" t="str">
            <v>مصري</v>
          </cell>
          <cell r="F311" t="str">
            <v>مكتب مصر</v>
          </cell>
        </row>
        <row r="312">
          <cell r="D312">
            <v>3734</v>
          </cell>
          <cell r="E312" t="str">
            <v xml:space="preserve">محاسب مالي </v>
          </cell>
          <cell r="F312" t="str">
            <v>مكتب مصر</v>
          </cell>
        </row>
        <row r="313">
          <cell r="D313">
            <v>3735</v>
          </cell>
          <cell r="E313" t="str">
            <v>مهندس غذائي</v>
          </cell>
          <cell r="F313" t="str">
            <v>مكتب مصر</v>
          </cell>
        </row>
        <row r="314">
          <cell r="D314">
            <v>3747</v>
          </cell>
          <cell r="E314" t="str">
            <v>موظف وحدة منظومات مخازن قطع الغيار و مخازن المهمات</v>
          </cell>
          <cell r="F314" t="str">
            <v xml:space="preserve">الادارة العامة </v>
          </cell>
        </row>
        <row r="315">
          <cell r="D315">
            <v>3755</v>
          </cell>
          <cell r="E315" t="str">
            <v>عامل نظافة ( الإنتاج )</v>
          </cell>
          <cell r="F315" t="str">
            <v>مصنع الحليب</v>
          </cell>
        </row>
        <row r="316">
          <cell r="D316">
            <v>3757</v>
          </cell>
          <cell r="E316" t="str">
            <v>عامل نظافة</v>
          </cell>
          <cell r="F316" t="str">
            <v xml:space="preserve">الادارة العامة </v>
          </cell>
        </row>
        <row r="317">
          <cell r="D317">
            <v>3761</v>
          </cell>
          <cell r="E317" t="str">
            <v>مشغل آلة تعبئة (A3 Flex)</v>
          </cell>
          <cell r="F317" t="str">
            <v>مصنع الحليب</v>
          </cell>
        </row>
        <row r="318">
          <cell r="D318">
            <v>3765</v>
          </cell>
          <cell r="E318" t="str">
            <v>مشغل ملحقات الة التعبئة (DE)</v>
          </cell>
          <cell r="F318" t="str">
            <v>مصنع الحليب</v>
          </cell>
        </row>
        <row r="319">
          <cell r="D319">
            <v>3767</v>
          </cell>
          <cell r="E319" t="str">
            <v xml:space="preserve">مهندس جودة  </v>
          </cell>
          <cell r="F319" t="str">
            <v>مصنع الحليب</v>
          </cell>
        </row>
        <row r="320">
          <cell r="D320">
            <v>3768</v>
          </cell>
          <cell r="E320" t="str">
            <v xml:space="preserve">مدير مكتب التخطيط و المتابعة </v>
          </cell>
          <cell r="F320" t="str">
            <v>رؤساء الاقسام</v>
          </cell>
        </row>
        <row r="321">
          <cell r="D321">
            <v>3769</v>
          </cell>
          <cell r="E321" t="str">
            <v xml:space="preserve">عاملة نظافة </v>
          </cell>
          <cell r="F321" t="str">
            <v xml:space="preserve">الادارة العامة </v>
          </cell>
        </row>
        <row r="322">
          <cell r="D322">
            <v>3770</v>
          </cell>
          <cell r="E322" t="str">
            <v xml:space="preserve">سائق و مساعد مسوق </v>
          </cell>
          <cell r="F322" t="str">
            <v xml:space="preserve">مركز تسويق بنغازي </v>
          </cell>
        </row>
        <row r="323">
          <cell r="D323">
            <v>3772</v>
          </cell>
          <cell r="E323" t="str">
            <v xml:space="preserve">سائق فرك مخزن المواد الخام و مستلزمات التشغيل ( مصنع الحليب ) </v>
          </cell>
          <cell r="F323" t="str">
            <v xml:space="preserve">الادارة العامة </v>
          </cell>
        </row>
        <row r="324">
          <cell r="D324">
            <v>3775</v>
          </cell>
          <cell r="E324" t="str">
            <v xml:space="preserve">مشرف عمال خلط </v>
          </cell>
          <cell r="F324" t="str">
            <v>مصنع الحليب</v>
          </cell>
        </row>
        <row r="325">
          <cell r="D325">
            <v>3776</v>
          </cell>
          <cell r="E325" t="str">
            <v>عامل سير  و فاقد</v>
          </cell>
          <cell r="F325" t="str">
            <v>مصنع الحليب</v>
          </cell>
        </row>
        <row r="326">
          <cell r="D326">
            <v>3779</v>
          </cell>
          <cell r="E326" t="str">
            <v>غفير</v>
          </cell>
          <cell r="F326" t="str">
            <v xml:space="preserve">مصنع العصير </v>
          </cell>
        </row>
        <row r="327">
          <cell r="D327">
            <v>3782</v>
          </cell>
          <cell r="E327" t="str">
            <v>عامل سير  و فاقد</v>
          </cell>
          <cell r="F327" t="str">
            <v>مصنع الحليب</v>
          </cell>
        </row>
        <row r="328">
          <cell r="D328">
            <v>3784</v>
          </cell>
          <cell r="E328" t="str">
            <v xml:space="preserve">عامل مطبخ </v>
          </cell>
          <cell r="F328" t="str">
            <v xml:space="preserve">الادارة العامة </v>
          </cell>
        </row>
        <row r="329">
          <cell r="D329">
            <v>3786</v>
          </cell>
          <cell r="E329" t="str">
            <v>محاسب مالي</v>
          </cell>
          <cell r="F329" t="str">
            <v xml:space="preserve">الادارة العامة </v>
          </cell>
        </row>
        <row r="330">
          <cell r="D330">
            <v>3787</v>
          </cell>
          <cell r="E330" t="str">
            <v xml:space="preserve">مساعد مسوق </v>
          </cell>
          <cell r="F330" t="str">
            <v xml:space="preserve">مركز تسويق بنغازي </v>
          </cell>
        </row>
        <row r="331">
          <cell r="D331">
            <v>3801</v>
          </cell>
          <cell r="E331" t="str">
            <v xml:space="preserve">عامل نظافة </v>
          </cell>
          <cell r="F331" t="str">
            <v xml:space="preserve">الادارة العامة </v>
          </cell>
        </row>
        <row r="332">
          <cell r="D332">
            <v>3804</v>
          </cell>
          <cell r="E332" t="str">
            <v xml:space="preserve">سائق فرك بقسم الإنتاج </v>
          </cell>
          <cell r="F332" t="str">
            <v>مصنع الحليب</v>
          </cell>
        </row>
        <row r="333">
          <cell r="D333">
            <v>3806</v>
          </cell>
          <cell r="E333" t="str">
            <v xml:space="preserve">محاسب مالي </v>
          </cell>
          <cell r="F333" t="str">
            <v xml:space="preserve">الادارة العامة </v>
          </cell>
        </row>
        <row r="334">
          <cell r="D334">
            <v>3807</v>
          </cell>
          <cell r="E334" t="str">
            <v>مشغل ملحقات الة التعبئة (DE)</v>
          </cell>
          <cell r="F334" t="str">
            <v xml:space="preserve">مصنع الحليب </v>
          </cell>
        </row>
        <row r="335">
          <cell r="D335">
            <v>3810</v>
          </cell>
          <cell r="E335" t="str">
            <v>عامل سير  و فاقد</v>
          </cell>
          <cell r="F335" t="str">
            <v>مصنع الحليب</v>
          </cell>
        </row>
        <row r="336">
          <cell r="D336">
            <v>3812</v>
          </cell>
          <cell r="E336" t="str">
            <v>مشغل ملحقات الة التعبئة (DE)</v>
          </cell>
          <cell r="F336" t="str">
            <v xml:space="preserve">مصنع الحليب </v>
          </cell>
        </row>
        <row r="337">
          <cell r="D337">
            <v>3813</v>
          </cell>
          <cell r="E337" t="str">
            <v xml:space="preserve">سائق و مساعد مسوق </v>
          </cell>
          <cell r="F337" t="str">
            <v xml:space="preserve">مركز تسويق بنغازي </v>
          </cell>
        </row>
        <row r="338">
          <cell r="D338">
            <v>3814</v>
          </cell>
          <cell r="E338" t="str">
            <v xml:space="preserve">سائق و مساعد مسوق </v>
          </cell>
          <cell r="F338" t="str">
            <v xml:space="preserve">مركز تسويق بنغازي </v>
          </cell>
        </row>
        <row r="339">
          <cell r="D339">
            <v>3815</v>
          </cell>
          <cell r="E339" t="str">
            <v>عامل خلط</v>
          </cell>
          <cell r="F339" t="str">
            <v>مصنع الحليب</v>
          </cell>
        </row>
        <row r="340">
          <cell r="D340">
            <v>3816</v>
          </cell>
          <cell r="E340" t="str">
            <v>عامل خلط</v>
          </cell>
          <cell r="F340" t="str">
            <v>مصنع الحليب</v>
          </cell>
        </row>
        <row r="341">
          <cell r="D341">
            <v>3820</v>
          </cell>
          <cell r="E341" t="str">
            <v>عامل سير  و فاقد</v>
          </cell>
          <cell r="F341" t="str">
            <v>مصنع الحليب</v>
          </cell>
        </row>
        <row r="342">
          <cell r="D342">
            <v>3825</v>
          </cell>
          <cell r="E342" t="str">
            <v xml:space="preserve">عامل فرز </v>
          </cell>
          <cell r="F342" t="str">
            <v>مصنع الحليب</v>
          </cell>
        </row>
        <row r="343">
          <cell r="D343">
            <v>3826</v>
          </cell>
          <cell r="E343" t="str">
            <v xml:space="preserve">مساعد مسوق </v>
          </cell>
          <cell r="F343" t="str">
            <v xml:space="preserve">مركز تسويق بنغازي </v>
          </cell>
        </row>
        <row r="344">
          <cell r="D344">
            <v>3827</v>
          </cell>
          <cell r="E344" t="str">
            <v>مشغل آلة تعبئة (A3 Flex)</v>
          </cell>
          <cell r="F344" t="str">
            <v>مصنع الحليب</v>
          </cell>
        </row>
        <row r="345">
          <cell r="D345">
            <v>3829</v>
          </cell>
          <cell r="E345" t="str">
            <v xml:space="preserve">مشغل بسترات </v>
          </cell>
          <cell r="F345" t="str">
            <v>مصنع الحليب</v>
          </cell>
        </row>
        <row r="346">
          <cell r="D346">
            <v>3831</v>
          </cell>
          <cell r="E346" t="str">
            <v>مشغل ملحقات الة التعبئة (DE)</v>
          </cell>
          <cell r="F346" t="str">
            <v xml:space="preserve">مصنع الحليب </v>
          </cell>
        </row>
        <row r="347">
          <cell r="D347">
            <v>3833</v>
          </cell>
          <cell r="E347" t="str">
            <v xml:space="preserve">عامل بناء </v>
          </cell>
          <cell r="F347" t="str">
            <v xml:space="preserve">الادارة العامة </v>
          </cell>
        </row>
        <row r="348">
          <cell r="D348">
            <v>3834</v>
          </cell>
          <cell r="E348" t="str">
            <v>عامل سير  و فاقد</v>
          </cell>
          <cell r="F348" t="str">
            <v>مصنع الحليب</v>
          </cell>
        </row>
        <row r="349">
          <cell r="D349">
            <v>3836</v>
          </cell>
          <cell r="E349" t="str">
            <v>عامل خلط</v>
          </cell>
          <cell r="F349" t="str">
            <v>مصنع الحليب</v>
          </cell>
        </row>
        <row r="350">
          <cell r="D350">
            <v>3837</v>
          </cell>
          <cell r="E350" t="str">
            <v>عامل سير  و فاقد</v>
          </cell>
          <cell r="F350" t="str">
            <v>مصنع الحليب</v>
          </cell>
        </row>
        <row r="351">
          <cell r="D351">
            <v>3838</v>
          </cell>
          <cell r="E351" t="str">
            <v>عامل سير  و فاقد</v>
          </cell>
          <cell r="F351" t="str">
            <v>مصنع الحليب</v>
          </cell>
        </row>
        <row r="352">
          <cell r="D352">
            <v>3840</v>
          </cell>
          <cell r="E352" t="str">
            <v>عامل خلط</v>
          </cell>
          <cell r="F352" t="str">
            <v>مصنع الحليب</v>
          </cell>
        </row>
        <row r="353">
          <cell r="D353">
            <v>3841</v>
          </cell>
          <cell r="E353" t="str">
            <v>عامل سير  و فاقد</v>
          </cell>
          <cell r="F353" t="str">
            <v>مصنع الحليب</v>
          </cell>
        </row>
        <row r="354">
          <cell r="D354">
            <v>3842</v>
          </cell>
          <cell r="E354" t="str">
            <v>عامل سير  و فاقد</v>
          </cell>
          <cell r="F354" t="str">
            <v>مصنع الحليب</v>
          </cell>
        </row>
        <row r="355">
          <cell r="D355">
            <v>3844</v>
          </cell>
          <cell r="E355" t="str">
            <v>عامل خلط</v>
          </cell>
          <cell r="F355" t="str">
            <v>مصنع الحليب</v>
          </cell>
        </row>
        <row r="356">
          <cell r="D356">
            <v>3845</v>
          </cell>
          <cell r="E356" t="str">
            <v>عامل نظافة ( الإنتاج )</v>
          </cell>
          <cell r="F356" t="str">
            <v>مصنع الحليب</v>
          </cell>
        </row>
        <row r="357">
          <cell r="D357">
            <v>3847</v>
          </cell>
          <cell r="E357" t="str">
            <v>عامل سير  و فاقد</v>
          </cell>
          <cell r="F357" t="str">
            <v>مصنع الحليب</v>
          </cell>
        </row>
        <row r="358">
          <cell r="D358">
            <v>3853</v>
          </cell>
          <cell r="E358" t="str">
            <v xml:space="preserve">محرر و مدخل اذونات صرف الإنتاج التام </v>
          </cell>
          <cell r="F358" t="str">
            <v xml:space="preserve">الادارة العامة </v>
          </cell>
        </row>
        <row r="359">
          <cell r="D359">
            <v>3854</v>
          </cell>
          <cell r="E359" t="str">
            <v>موظف اداري ( تخطيط و المتابعة )</v>
          </cell>
          <cell r="F359" t="str">
            <v xml:space="preserve">الادارة العامة </v>
          </cell>
        </row>
        <row r="360">
          <cell r="D360">
            <v>3856</v>
          </cell>
          <cell r="E360" t="str">
            <v>مشغل آلة تعبئة (A3 Flex)</v>
          </cell>
          <cell r="F360" t="str">
            <v>مصنع الحليب</v>
          </cell>
        </row>
        <row r="361">
          <cell r="D361">
            <v>3857</v>
          </cell>
          <cell r="E361" t="str">
            <v>مشغل ملحقات الة التعبئة (DE)</v>
          </cell>
          <cell r="F361" t="str">
            <v xml:space="preserve">مصنع الحليب </v>
          </cell>
        </row>
        <row r="362">
          <cell r="D362">
            <v>3861</v>
          </cell>
          <cell r="E362" t="str">
            <v>عامل نظافة وتنظيم بمخازن المواد الخام ومستلزمات التشغيل ( مصنع الحليب )</v>
          </cell>
          <cell r="F362" t="str">
            <v xml:space="preserve">الادارة العامة </v>
          </cell>
        </row>
        <row r="363">
          <cell r="D363">
            <v>3863</v>
          </cell>
          <cell r="E363" t="str">
            <v xml:space="preserve">مساعد مسوق </v>
          </cell>
          <cell r="F363" t="str">
            <v xml:space="preserve">مركز تسويق بنغازي </v>
          </cell>
        </row>
        <row r="364">
          <cell r="D364">
            <v>3864</v>
          </cell>
          <cell r="E364" t="str">
            <v xml:space="preserve">عامل تغليف </v>
          </cell>
          <cell r="F364" t="str">
            <v>مصنع الحليب</v>
          </cell>
        </row>
        <row r="365">
          <cell r="D365">
            <v>3865</v>
          </cell>
          <cell r="E365" t="str">
            <v xml:space="preserve">عامل تغليف </v>
          </cell>
          <cell r="F365" t="str">
            <v>مصنع الحليب</v>
          </cell>
        </row>
        <row r="366">
          <cell r="D366">
            <v>3866</v>
          </cell>
          <cell r="E366" t="str">
            <v xml:space="preserve">عامل تغليف </v>
          </cell>
          <cell r="F366" t="str">
            <v>مصنع الحليب</v>
          </cell>
        </row>
        <row r="367">
          <cell r="D367">
            <v>3867</v>
          </cell>
          <cell r="E367" t="str">
            <v>عامل سير  و فاقد</v>
          </cell>
          <cell r="F367" t="str">
            <v xml:space="preserve">مصنع الحليب </v>
          </cell>
        </row>
        <row r="368">
          <cell r="D368">
            <v>3868</v>
          </cell>
          <cell r="E368" t="str">
            <v>عامل خلط</v>
          </cell>
          <cell r="F368" t="str">
            <v>مصنع الحليب</v>
          </cell>
        </row>
        <row r="369">
          <cell r="D369">
            <v>3869</v>
          </cell>
          <cell r="E369" t="str">
            <v>عامل سير  و فاقد</v>
          </cell>
          <cell r="F369" t="str">
            <v>مصنع الحليب</v>
          </cell>
        </row>
        <row r="370">
          <cell r="D370">
            <v>3871</v>
          </cell>
          <cell r="E370" t="str">
            <v xml:space="preserve">مهندس جودة  </v>
          </cell>
          <cell r="F370" t="str">
            <v>مصنع الحليب</v>
          </cell>
        </row>
        <row r="371">
          <cell r="D371">
            <v>3872</v>
          </cell>
          <cell r="E371" t="str">
            <v>عامل سير  و فاقد</v>
          </cell>
          <cell r="F371" t="str">
            <v xml:space="preserve">مصنع الحليب </v>
          </cell>
        </row>
        <row r="372">
          <cell r="D372">
            <v>3873</v>
          </cell>
          <cell r="E372" t="str">
            <v>عامل سير  و فاقد</v>
          </cell>
          <cell r="F372" t="str">
            <v>مصنع الحليب</v>
          </cell>
        </row>
        <row r="373">
          <cell r="D373">
            <v>3874</v>
          </cell>
          <cell r="E373" t="str">
            <v>عامل سير  و فاقد</v>
          </cell>
          <cell r="F373" t="str">
            <v xml:space="preserve">مصنع الحليب </v>
          </cell>
        </row>
        <row r="374">
          <cell r="D374">
            <v>3875</v>
          </cell>
          <cell r="E374" t="str">
            <v xml:space="preserve">فني صيانة عامة </v>
          </cell>
          <cell r="F374" t="str">
            <v xml:space="preserve">مصنع الحليب </v>
          </cell>
        </row>
        <row r="375">
          <cell r="D375">
            <v>3876</v>
          </cell>
          <cell r="E375" t="str">
            <v>فني طلاء</v>
          </cell>
          <cell r="F375" t="str">
            <v xml:space="preserve">الادارة العامة </v>
          </cell>
        </row>
        <row r="376">
          <cell r="D376">
            <v>3877</v>
          </cell>
          <cell r="E376" t="str">
            <v>مدير إدارة الشؤون الفنية و المرافق</v>
          </cell>
          <cell r="F376" t="str">
            <v>رؤساء الاقسام</v>
          </cell>
        </row>
        <row r="377">
          <cell r="D377">
            <v>3878</v>
          </cell>
          <cell r="E377" t="str">
            <v xml:space="preserve">مساعد مسوق </v>
          </cell>
          <cell r="F377" t="str">
            <v xml:space="preserve">مركز تسويق بنغازي </v>
          </cell>
        </row>
        <row r="378">
          <cell r="D378">
            <v>3881</v>
          </cell>
          <cell r="E378" t="str">
            <v>مشغل ملحقات الة التعبئة (DE)</v>
          </cell>
          <cell r="F378" t="str">
            <v xml:space="preserve">مصنع الحليب </v>
          </cell>
        </row>
        <row r="379">
          <cell r="D379">
            <v>3882</v>
          </cell>
          <cell r="E379" t="str">
            <v xml:space="preserve">مهندس جودة  </v>
          </cell>
          <cell r="F379" t="str">
            <v>مصنع الحليب</v>
          </cell>
        </row>
        <row r="380">
          <cell r="D380">
            <v>3883</v>
          </cell>
          <cell r="E380" t="str">
            <v xml:space="preserve">عامل نظافة </v>
          </cell>
          <cell r="F380" t="str">
            <v xml:space="preserve">الادارة العامة </v>
          </cell>
        </row>
        <row r="381">
          <cell r="D381">
            <v>3884</v>
          </cell>
          <cell r="E381" t="str">
            <v>عامل نظافة و فرز</v>
          </cell>
          <cell r="F381" t="str">
            <v xml:space="preserve">مركز تسويق بنغازي </v>
          </cell>
        </row>
        <row r="382">
          <cell r="D382">
            <v>3885</v>
          </cell>
          <cell r="E382" t="str">
            <v xml:space="preserve">عامل نظافة </v>
          </cell>
          <cell r="F382" t="str">
            <v xml:space="preserve">الادارة العامة </v>
          </cell>
        </row>
        <row r="383">
          <cell r="D383">
            <v>3887</v>
          </cell>
          <cell r="E383" t="str">
            <v>عامل خلط</v>
          </cell>
          <cell r="F383" t="str">
            <v>مصنع الحليب</v>
          </cell>
        </row>
        <row r="384">
          <cell r="D384">
            <v>3888</v>
          </cell>
          <cell r="E384" t="str">
            <v xml:space="preserve">عامل نظافة </v>
          </cell>
          <cell r="F384" t="str">
            <v xml:space="preserve">الادارة العامة </v>
          </cell>
        </row>
        <row r="385">
          <cell r="D385">
            <v>3889</v>
          </cell>
          <cell r="E385" t="str">
            <v>عامل نظافة وتنظيم بمخازن الإنتاج التام (مصنع الحليب)</v>
          </cell>
          <cell r="F385" t="str">
            <v xml:space="preserve">الادارة العامة </v>
          </cell>
        </row>
        <row r="386">
          <cell r="D386">
            <v>3892</v>
          </cell>
          <cell r="E386" t="str">
            <v>عامل سير  و فاقد</v>
          </cell>
          <cell r="F386" t="str">
            <v>مصنع الحليب</v>
          </cell>
        </row>
        <row r="387">
          <cell r="D387">
            <v>3893</v>
          </cell>
          <cell r="E387" t="str">
            <v xml:space="preserve">مساعد مسوق </v>
          </cell>
          <cell r="F387" t="str">
            <v xml:space="preserve">مركز تسويق بنغازي </v>
          </cell>
        </row>
        <row r="388">
          <cell r="D388">
            <v>3894</v>
          </cell>
          <cell r="E388" t="str">
            <v>عامل خلط</v>
          </cell>
          <cell r="F388" t="str">
            <v>مصنع الحليب</v>
          </cell>
        </row>
        <row r="389">
          <cell r="D389">
            <v>3895</v>
          </cell>
          <cell r="E389" t="str">
            <v>عامل خلط</v>
          </cell>
          <cell r="F389" t="str">
            <v>مصنع الحليب</v>
          </cell>
        </row>
        <row r="390">
          <cell r="D390">
            <v>3896</v>
          </cell>
          <cell r="E390" t="str">
            <v>عامل سير  و فاقد</v>
          </cell>
          <cell r="F390" t="str">
            <v>مصنع الحليب</v>
          </cell>
        </row>
        <row r="391">
          <cell r="D391">
            <v>3897</v>
          </cell>
          <cell r="E391" t="str">
            <v>عامل سير  و فاقد</v>
          </cell>
          <cell r="F391" t="str">
            <v>مصنع الحليب</v>
          </cell>
        </row>
        <row r="392">
          <cell r="D392">
            <v>3898</v>
          </cell>
          <cell r="E392" t="str">
            <v>عامل سير  و فاقد</v>
          </cell>
          <cell r="F392" t="str">
            <v>مصنع الحليب</v>
          </cell>
        </row>
        <row r="393">
          <cell r="D393">
            <v>3899</v>
          </cell>
          <cell r="E393" t="str">
            <v>عامل سير  و فاقد</v>
          </cell>
          <cell r="F393" t="str">
            <v>مصنع الحليب</v>
          </cell>
        </row>
        <row r="394">
          <cell r="D394">
            <v>3900</v>
          </cell>
          <cell r="E394" t="str">
            <v>عامل سير  و فاقد</v>
          </cell>
          <cell r="F394" t="str">
            <v>مصنع الحليب</v>
          </cell>
        </row>
        <row r="395">
          <cell r="D395">
            <v>3901</v>
          </cell>
          <cell r="E395" t="str">
            <v>عامل سير  و فاقد</v>
          </cell>
          <cell r="F395" t="str">
            <v>مصنع الحليب</v>
          </cell>
        </row>
        <row r="396">
          <cell r="D396">
            <v>3902</v>
          </cell>
          <cell r="E396" t="str">
            <v xml:space="preserve">عامل نظافة </v>
          </cell>
          <cell r="F396" t="str">
            <v xml:space="preserve">الادارة العامة </v>
          </cell>
        </row>
        <row r="397">
          <cell r="D397">
            <v>3903</v>
          </cell>
          <cell r="E397" t="str">
            <v>مشغل بسترات</v>
          </cell>
          <cell r="F397" t="str">
            <v>مصنع الحليب</v>
          </cell>
        </row>
        <row r="398">
          <cell r="D398">
            <v>3904</v>
          </cell>
          <cell r="E398" t="str">
            <v>مشغل ملحقات الة التعبئة (DE)</v>
          </cell>
          <cell r="F398" t="str">
            <v xml:space="preserve">مصنع الحليب </v>
          </cell>
        </row>
        <row r="399">
          <cell r="D399">
            <v>3905</v>
          </cell>
          <cell r="E399" t="str">
            <v>مشغل ملحقات الة التعبئة (DE)</v>
          </cell>
          <cell r="F399" t="str">
            <v xml:space="preserve">مصنع الحليب </v>
          </cell>
        </row>
        <row r="400">
          <cell r="D400">
            <v>3907</v>
          </cell>
          <cell r="E400" t="str">
            <v>مهندس جودة</v>
          </cell>
          <cell r="F400" t="str">
            <v>مصنع الحليب</v>
          </cell>
        </row>
        <row r="401">
          <cell r="D401">
            <v>3908</v>
          </cell>
          <cell r="E401" t="str">
            <v>عامل نظافة وتنظيم بمخازن الإنتاج التام (مصنع الحليب)</v>
          </cell>
          <cell r="F401" t="str">
            <v xml:space="preserve">الادارة العامة </v>
          </cell>
        </row>
        <row r="402">
          <cell r="D402">
            <v>3909</v>
          </cell>
          <cell r="E402" t="str">
            <v xml:space="preserve">عامل نظافة </v>
          </cell>
          <cell r="F402" t="str">
            <v xml:space="preserve">الادارة العامة </v>
          </cell>
        </row>
        <row r="403">
          <cell r="D403">
            <v>3910</v>
          </cell>
          <cell r="E403" t="str">
            <v xml:space="preserve">عامل نظافة </v>
          </cell>
          <cell r="F403" t="str">
            <v xml:space="preserve">الادارة العامة </v>
          </cell>
        </row>
        <row r="404">
          <cell r="D404">
            <v>3911</v>
          </cell>
          <cell r="E404" t="str">
            <v>عامل سير  و فاقد</v>
          </cell>
          <cell r="F404" t="str">
            <v>مصنع الحليب</v>
          </cell>
        </row>
        <row r="405">
          <cell r="D405" t="str">
            <v>بدون</v>
          </cell>
          <cell r="E405" t="str">
            <v>عامل سير  و فاقد</v>
          </cell>
          <cell r="F405" t="str">
            <v>مصنع الحليب</v>
          </cell>
        </row>
        <row r="406">
          <cell r="E406" t="str">
            <v xml:space="preserve">فني صيانة بسترات </v>
          </cell>
          <cell r="F406" t="str">
            <v>مكتب مصر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ables/table1.xml><?xml version="1.0" encoding="utf-8"?>
<table xmlns="http://schemas.openxmlformats.org/spreadsheetml/2006/main" id="5" name="الجدول2336" displayName="الجدول2336" ref="A1:AR390" totalsRowShown="0" headerRowDxfId="193" dataDxfId="191" headerRowBorderDxfId="192" tableBorderDxfId="190" totalsRowBorderDxfId="189">
  <autoFilter ref="A1:AR390">
    <filterColumn colId="37">
      <filters>
        <filter val="1"/>
        <filter val="10"/>
        <filter val="11"/>
        <filter val="2"/>
        <filter val="3"/>
        <filter val="4"/>
        <filter val="5"/>
        <filter val="6"/>
        <filter val="7"/>
      </filters>
    </filterColumn>
  </autoFilter>
  <sortState ref="A2:AR405">
    <sortCondition ref="A1:A405"/>
  </sortState>
  <tableColumns count="44">
    <tableColumn id="1" name="الرقم الوظيفي " dataDxfId="188"/>
    <tableColumn id="2" name="الاسم " dataDxfId="187"/>
    <tableColumn id="3" name="الوظيفة " dataDxfId="186"/>
    <tableColumn id="4" name="21" dataDxfId="185"/>
    <tableColumn id="5" name="22" dataDxfId="184"/>
    <tableColumn id="6" name="23" dataDxfId="183"/>
    <tableColumn id="7" name="24" dataDxfId="182"/>
    <tableColumn id="8" name="25" dataDxfId="181"/>
    <tableColumn id="9" name="26" dataDxfId="180"/>
    <tableColumn id="10" name="27" dataDxfId="179"/>
    <tableColumn id="11" name="28" dataDxfId="178"/>
    <tableColumn id="12" name="29" dataDxfId="177"/>
    <tableColumn id="13" name="30" dataDxfId="176"/>
    <tableColumn id="14" name="31" dataDxfId="175"/>
    <tableColumn id="15" name="1" dataDxfId="174"/>
    <tableColumn id="16" name="2" dataDxfId="173"/>
    <tableColumn id="17" name="3" dataDxfId="172"/>
    <tableColumn id="18" name="4" dataDxfId="171"/>
    <tableColumn id="19" name="5" dataDxfId="170"/>
    <tableColumn id="20" name="6" dataDxfId="169"/>
    <tableColumn id="21" name="7" dataDxfId="168"/>
    <tableColumn id="22" name="8" dataDxfId="167"/>
    <tableColumn id="23" name="9" dataDxfId="166"/>
    <tableColumn id="24" name="10" dataDxfId="165"/>
    <tableColumn id="25" name="11" dataDxfId="164"/>
    <tableColumn id="26" name="12" dataDxfId="163"/>
    <tableColumn id="27" name="13" dataDxfId="162"/>
    <tableColumn id="28" name="14" dataDxfId="161"/>
    <tableColumn id="29" name="15" dataDxfId="160"/>
    <tableColumn id="30" name="16" dataDxfId="159"/>
    <tableColumn id="31" name="17" dataDxfId="158"/>
    <tableColumn id="32" name="18" dataDxfId="157"/>
    <tableColumn id="33" name="19" dataDxfId="156"/>
    <tableColumn id="34" name="20" dataDxfId="155"/>
    <tableColumn id="35" name="السنوية " dataDxfId="154">
      <calculatedColumnFormula>COUNTIF(الجدول2336[[#This Row],[21]:[20]],"س")</calculatedColumnFormula>
    </tableColumn>
    <tableColumn id="36" name="بدون" dataDxfId="153">
      <calculatedColumnFormula>COUNTIF(الجدول2336[[#This Row],[21]:[20]],"ب")</calculatedColumnFormula>
    </tableColumn>
    <tableColumn id="37" name="الغياب " dataDxfId="152">
      <calculatedColumnFormula>COUNTIF(الجدول2336[[#This Row],[21]:[20]],"غياب")</calculatedColumnFormula>
    </tableColumn>
    <tableColumn id="38" name="البصمة " dataDxfId="151">
      <calculatedColumnFormula>COUNTIF(الجدول2336[[#This Row],[21]:[20]],"غ")</calculatedColumnFormula>
    </tableColumn>
    <tableColumn id="39" name="التأخير " dataDxfId="150">
      <calculatedColumnFormula>SUM(الجدول2336[[#This Row],[21]:[20]])</calculatedColumnFormula>
    </tableColumn>
    <tableColumn id="40" name="أيام العمل " dataDxfId="149">
      <calculatedColumnFormula>الجدول2336[[#This Row],[أيام العمل الفعي ]]-الجدول2336[[#This Row],[الغياب*2]]</calculatedColumnFormula>
    </tableColumn>
    <tableColumn id="41" name="عمود1" dataDxfId="148"/>
    <tableColumn id="42" name="أيام العمل الفعي " dataDxfId="147">
      <calculatedColumnFormula>COUNTIF(الجدول2336[[#This Row],[21]:[20]],"&lt;480")</calculatedColumnFormula>
    </tableColumn>
    <tableColumn id="43" name="الغياب*2" dataDxfId="146">
      <calculatedColumnFormula>الجدول2336[[#This Row],[الغياب ]]*2</calculatedColumnFormula>
    </tableColumn>
    <tableColumn id="44" name="عمود2" dataDxfId="5">
      <calculatedColumnFormula>VLOOKUP(الجدول2336[[#This Row],[الرقم الوظيفي ]],[2]المستمرين!$D:$F,3,0)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الجدول4" displayName="الجدول4" ref="A2:F120" totalsRowShown="0" headerRowDxfId="145" dataDxfId="144" tableBorderDxfId="143">
  <autoFilter ref="A2:F120"/>
  <sortState ref="A3:F22">
    <sortCondition ref="A2:A22"/>
  </sortState>
  <tableColumns count="6">
    <tableColumn id="1" name="م" dataDxfId="142"/>
    <tableColumn id="2" name="الاسم " dataDxfId="141">
      <calculatedColumnFormula>VLOOKUP(A3,'المتغيرات '!A:B,2,0)</calculatedColumnFormula>
    </tableColumn>
    <tableColumn id="3" name="الوظيفة " dataDxfId="140">
      <calculatedColumnFormula>VLOOKUP(A3,'المتغيرات '!A:C,3,0)</calculatedColumnFormula>
    </tableColumn>
    <tableColumn id="4" name="أيام الغياب" dataDxfId="0">
      <calculatedColumnFormula>VLOOKUP(الجدول4[[#This Row],[م]],'المتغيرات '!A:AL,38,0)</calculatedColumnFormula>
    </tableColumn>
    <tableColumn id="5" name="تاريخ الغياب " dataDxfId="139"/>
    <tableColumn id="6" name="عمود1" dataDxfId="138">
      <calculatedColumnFormula>VLOOKUP(A3,'المتغيرات '!A:AI,35,0)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1" name="الجدول2332" displayName="الجدول2332" ref="A1:AH789" totalsRowCount="1" headerRowDxfId="137" dataDxfId="135" headerRowBorderDxfId="136" tableBorderDxfId="134" totalsRowBorderDxfId="133">
  <autoFilter ref="A1:AH788"/>
  <sortState ref="A2:AQ1222">
    <sortCondition ref="A1:A1222"/>
  </sortState>
  <tableColumns count="34">
    <tableColumn id="1" name="الرقم الوظيفي " dataDxfId="132" totalsRowDxfId="39"/>
    <tableColumn id="2" name="الاسم " dataDxfId="131" totalsRowDxfId="38"/>
    <tableColumn id="3" name="الوظيفة " dataDxfId="130" totalsRowDxfId="37"/>
    <tableColumn id="4" name="21" dataDxfId="129" totalsRowDxfId="36">
      <calculatedColumnFormula>VLOOKUP(الجدول2332[[#This Row],[الرقم الوظيفي ]],'المتغيرات '!A:D,4,0)</calculatedColumnFormula>
    </tableColumn>
    <tableColumn id="5" name="22" dataDxfId="128" totalsRowDxfId="35">
      <calculatedColumnFormula>VLOOKUP(الجدول2332[[#This Row],[الرقم الوظيفي ]],'المتغيرات '!A:E,5,0)</calculatedColumnFormula>
    </tableColumn>
    <tableColumn id="6" name="23" dataDxfId="127" totalsRowDxfId="34">
      <calculatedColumnFormula>VLOOKUP(الجدول2332[[#This Row],[الرقم الوظيفي ]],'المتغيرات '!A:F,6,0)</calculatedColumnFormula>
    </tableColumn>
    <tableColumn id="7" name="24" dataDxfId="126" totalsRowDxfId="33">
      <calculatedColumnFormula>VLOOKUP(الجدول2332[[#This Row],[الرقم الوظيفي ]],'المتغيرات '!A:G,7,0)</calculatedColumnFormula>
    </tableColumn>
    <tableColumn id="8" name="25" dataDxfId="125" totalsRowDxfId="32">
      <calculatedColumnFormula>VLOOKUP(الجدول2332[[#This Row],[الرقم الوظيفي ]],'المتغيرات '!A:H,8,0)</calculatedColumnFormula>
    </tableColumn>
    <tableColumn id="9" name="26" dataDxfId="124" totalsRowDxfId="31">
      <calculatedColumnFormula>VLOOKUP(الجدول2332[[#This Row],[الرقم الوظيفي ]],'المتغيرات '!A:I,9,0)</calculatedColumnFormula>
    </tableColumn>
    <tableColumn id="10" name="27" dataDxfId="123" totalsRowDxfId="30">
      <calculatedColumnFormula>VLOOKUP(الجدول2332[[#This Row],[الرقم الوظيفي ]],'المتغيرات '!A:J,10,0)</calculatedColumnFormula>
    </tableColumn>
    <tableColumn id="11" name="28" dataDxfId="122" totalsRowDxfId="29">
      <calculatedColumnFormula>VLOOKUP(الجدول2332[[#This Row],[الرقم الوظيفي ]],'المتغيرات '!A:K,11,0)</calculatedColumnFormula>
    </tableColumn>
    <tableColumn id="12" name="29" dataDxfId="121" totalsRowDxfId="28">
      <calculatedColumnFormula>VLOOKUP(الجدول2332[[#This Row],[الرقم الوظيفي ]],'المتغيرات '!A:L,12,0)</calculatedColumnFormula>
    </tableColumn>
    <tableColumn id="13" name="30" dataDxfId="120" totalsRowDxfId="27">
      <calculatedColumnFormula>VLOOKUP(الجدول2332[[#This Row],[الرقم الوظيفي ]],'المتغيرات '!A:M,13,0)</calculatedColumnFormula>
    </tableColumn>
    <tableColumn id="14" name="31" dataDxfId="52" totalsRowDxfId="26">
      <calculatedColumnFormula>VLOOKUP(B1,'الإجازات '!D:AX,17,0)</calculatedColumnFormula>
    </tableColumn>
    <tableColumn id="15" name="1" dataDxfId="119" totalsRowDxfId="25">
      <calculatedColumnFormula>VLOOKUP(الجدول2332[[#This Row],[الرقم الوظيفي ]],'المتغيرات '!A:N,14,0)</calculatedColumnFormula>
    </tableColumn>
    <tableColumn id="16" name="2" dataDxfId="118" totalsRowDxfId="24">
      <calculatedColumnFormula>VLOOKUP(الجدول2332[[#This Row],[الرقم الوظيفي ]],'المتغيرات '!A:O,15,0)</calculatedColumnFormula>
    </tableColumn>
    <tableColumn id="17" name="3" dataDxfId="117" totalsRowDxfId="23">
      <calculatedColumnFormula>VLOOKUP(الجدول2332[[#This Row],[الرقم الوظيفي ]],'المتغيرات '!A:P,16,0)</calculatedColumnFormula>
    </tableColumn>
    <tableColumn id="18" name="4" dataDxfId="116" totalsRowDxfId="22">
      <calculatedColumnFormula>VLOOKUP(الجدول2332[[#This Row],[الرقم الوظيفي ]],'المتغيرات '!A:Q,17,0)</calculatedColumnFormula>
    </tableColumn>
    <tableColumn id="19" name="5" dataDxfId="115" totalsRowDxfId="21">
      <calculatedColumnFormula>VLOOKUP(الجدول2332[[#This Row],[الرقم الوظيفي ]],'المتغيرات '!A:R,18,0)</calculatedColumnFormula>
    </tableColumn>
    <tableColumn id="20" name="6" dataDxfId="114" totalsRowDxfId="20">
      <calculatedColumnFormula>VLOOKUP(الجدول2332[[#This Row],[الرقم الوظيفي ]],'المتغيرات '!A:S,19,0)</calculatedColumnFormula>
    </tableColumn>
    <tableColumn id="21" name="7" dataDxfId="113" totalsRowDxfId="19">
      <calculatedColumnFormula>VLOOKUP(الجدول2332[[#This Row],[الرقم الوظيفي ]],'المتغيرات '!A:T,20,0)</calculatedColumnFormula>
    </tableColumn>
    <tableColumn id="22" name="8" dataDxfId="112" totalsRowDxfId="18">
      <calculatedColumnFormula>VLOOKUP(الجدول2332[[#This Row],[الرقم الوظيفي ]],'المتغيرات '!A:U,21,0)</calculatedColumnFormula>
    </tableColumn>
    <tableColumn id="23" name="9" dataDxfId="111" totalsRowDxfId="17">
      <calculatedColumnFormula>VLOOKUP(الجدول2332[[#This Row],[الرقم الوظيفي ]],'المتغيرات '!A:V,22,0)</calculatedColumnFormula>
    </tableColumn>
    <tableColumn id="24" name="10" dataDxfId="110" totalsRowDxfId="16">
      <calculatedColumnFormula>VLOOKUP(الجدول2332[[#This Row],[الرقم الوظيفي ]],'المتغيرات '!A:W,23,0)</calculatedColumnFormula>
    </tableColumn>
    <tableColumn id="25" name="11" dataDxfId="109" totalsRowDxfId="15">
      <calculatedColumnFormula>VLOOKUP(الجدول2332[[#This Row],[الرقم الوظيفي ]],'المتغيرات '!A:X,24,0)</calculatedColumnFormula>
    </tableColumn>
    <tableColumn id="26" name="12" dataDxfId="108" totalsRowDxfId="14">
      <calculatedColumnFormula>VLOOKUP(الجدول2332[[#This Row],[الرقم الوظيفي ]],'المتغيرات '!A:Y,25,0)</calculatedColumnFormula>
    </tableColumn>
    <tableColumn id="27" name="13" dataDxfId="107" totalsRowDxfId="13">
      <calculatedColumnFormula>VLOOKUP(الجدول2332[[#This Row],[الرقم الوظيفي ]],'المتغيرات '!A:Z,26,0)</calculatedColumnFormula>
    </tableColumn>
    <tableColumn id="28" name="14" dataDxfId="106" totalsRowDxfId="12">
      <calculatedColumnFormula>VLOOKUP(الجدول2332[[#This Row],[الرقم الوظيفي ]],'المتغيرات '!A:AA,27,0)</calculatedColumnFormula>
    </tableColumn>
    <tableColumn id="29" name="15" dataDxfId="105" totalsRowDxfId="11">
      <calculatedColumnFormula>VLOOKUP(الجدول2332[[#This Row],[الرقم الوظيفي ]],'المتغيرات '!A:AB,28,0)</calculatedColumnFormula>
    </tableColumn>
    <tableColumn id="30" name="16" dataDxfId="104" totalsRowDxfId="10">
      <calculatedColumnFormula>VLOOKUP(الجدول2332[[#This Row],[الرقم الوظيفي ]],'المتغيرات '!A:AC,29,0)</calculatedColumnFormula>
    </tableColumn>
    <tableColumn id="31" name="17" dataDxfId="103" totalsRowDxfId="9">
      <calculatedColumnFormula>VLOOKUP(الجدول2332[[#This Row],[الرقم الوظيفي ]],'المتغيرات '!A:AD,30,0)</calculatedColumnFormula>
    </tableColumn>
    <tableColumn id="32" name="18" dataDxfId="102" totalsRowDxfId="8">
      <calculatedColumnFormula>VLOOKUP(الجدول2332[[#This Row],[الرقم الوظيفي ]],'المتغيرات '!A:AE,31,0)</calculatedColumnFormula>
    </tableColumn>
    <tableColumn id="33" name="19" dataDxfId="101" totalsRowDxfId="7">
      <calculatedColumnFormula>VLOOKUP(الجدول2332[[#This Row],[الرقم الوظيفي ]],'المتغيرات '!A:AF,32,0)</calculatedColumnFormula>
    </tableColumn>
    <tableColumn id="34" name="20" dataDxfId="100" totalsRowDxfId="6">
      <calculatedColumnFormula>VLOOKUP(الجدول2332[[#This Row],[الرقم الوظيفي ]],'المتغيرات '!A:AG,33,0)</calculatedColumnFormula>
    </tableColumn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id="2" name="الجدول23" displayName="الجدول23" ref="A1:AR395" totalsRowShown="0" headerRowDxfId="99" dataDxfId="98" tableBorderDxfId="97">
  <autoFilter ref="A1:AR395">
    <filterColumn colId="2">
      <filters>
        <filter val="2041"/>
      </filters>
    </filterColumn>
  </autoFilter>
  <sortState ref="A2:AR392">
    <sortCondition ref="C1:C392"/>
  </sortState>
  <tableColumns count="44">
    <tableColumn id="1" name="الرقم" dataDxfId="96"/>
    <tableColumn id="2" name="الاسم" dataDxfId="95"/>
    <tableColumn id="3" name="ر.و" dataDxfId="94"/>
    <tableColumn id="4" name="الوظيفة الحالية " dataDxfId="93"/>
    <tableColumn id="5" name="الرصيد بعد الحذف " dataDxfId="92">
      <calculatedColumnFormula>F2/60/8</calculatedColumnFormula>
    </tableColumn>
    <tableColumn id="6" name="الرصيد بعد الحذف بالدقائق" dataDxfId="91">
      <calculatedColumnFormula>H2-SUM(J2:AN2)</calculatedColumnFormula>
    </tableColumn>
    <tableColumn id="7" name="بدون مرتب" dataDxfId="90">
      <calculatedColumnFormula>COUNTIF(J2:AN2,"ب")</calculatedColumnFormula>
    </tableColumn>
    <tableColumn id="8" name="الرصيد بالدقائق " dataDxfId="89">
      <calculatedColumnFormula>I2*60*8</calculatedColumnFormula>
    </tableColumn>
    <tableColumn id="9" name="رصيد بداية المدة " dataDxfId="88"/>
    <tableColumn id="10" name="21" dataDxfId="87"/>
    <tableColumn id="11" name="22" dataDxfId="86"/>
    <tableColumn id="12" name="23" dataDxfId="85"/>
    <tableColumn id="13" name="24" dataDxfId="84"/>
    <tableColumn id="14" name="25" dataDxfId="83"/>
    <tableColumn id="15" name="26" dataDxfId="82"/>
    <tableColumn id="16" name="27" dataDxfId="81"/>
    <tableColumn id="17" name="28" dataDxfId="80"/>
    <tableColumn id="18" name="29" dataDxfId="79"/>
    <tableColumn id="44" name="30" dataDxfId="78"/>
    <tableColumn id="19" name="31" dataDxfId="77"/>
    <tableColumn id="20" name="1" dataDxfId="76"/>
    <tableColumn id="21" name="2" dataDxfId="75"/>
    <tableColumn id="22" name="3" dataDxfId="74"/>
    <tableColumn id="23" name="4" dataDxfId="73"/>
    <tableColumn id="24" name="5" dataDxfId="72"/>
    <tableColumn id="25" name="6" dataDxfId="71"/>
    <tableColumn id="26" name="7" dataDxfId="70"/>
    <tableColumn id="27" name="8" dataDxfId="69"/>
    <tableColumn id="28" name="9" dataDxfId="68"/>
    <tableColumn id="29" name="10" dataDxfId="67"/>
    <tableColumn id="30" name="11" dataDxfId="66"/>
    <tableColumn id="31" name="12" dataDxfId="65"/>
    <tableColumn id="32" name="13" dataDxfId="64"/>
    <tableColumn id="33" name="14" dataDxfId="63"/>
    <tableColumn id="34" name="15" dataDxfId="62"/>
    <tableColumn id="35" name="16" dataDxfId="61"/>
    <tableColumn id="36" name="17" dataDxfId="60"/>
    <tableColumn id="37" name="18" dataDxfId="59"/>
    <tableColumn id="38" name="19" dataDxfId="58"/>
    <tableColumn id="39" name="20" dataDxfId="57"/>
    <tableColumn id="40" name="السنوية " dataDxfId="56">
      <calculatedColumnFormula>COUNTIF(الجدول23[[#This Row],[21]:[20]],480)</calculatedColumnFormula>
    </tableColumn>
    <tableColumn id="41" name="اجمالي  (غ ) " dataDxfId="55">
      <calculatedColumnFormula>COUNTIF(الجدول23[[#This Row],[21]:[20]],"غ")</calculatedColumnFormula>
    </tableColumn>
    <tableColumn id="42" name="اجمالي  (ا.ب.ر ) " dataDxfId="54">
      <calculatedColumnFormula>COUNTIF(الجدول23[[#This Row],[21]:[20]],"ب")</calculatedColumnFormula>
    </tableColumn>
    <tableColumn id="43" name="الاذونات " dataDxfId="53">
      <calculatedColumnFormula>COUNTIF(الجدول23[[#This Row],[21]:[20]],"&lt;480")</calculatedColumnFormula>
    </tableColumn>
  </tableColumns>
  <tableStyleInfo name="TableStyleLight16" showFirstColumn="0" showLastColumn="0" showRowStripes="0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AR432"/>
  <sheetViews>
    <sheetView rightToLeft="1" tabSelected="1" zoomScale="80" zoomScaleNormal="80" workbookViewId="0">
      <selection activeCell="E44" sqref="E44"/>
    </sheetView>
  </sheetViews>
  <sheetFormatPr defaultRowHeight="15"/>
  <cols>
    <col min="1" max="1" width="16.5703125" style="260" bestFit="1" customWidth="1"/>
    <col min="2" max="2" width="32.28515625" style="261" bestFit="1" customWidth="1"/>
    <col min="3" max="3" width="42.28515625" style="261" customWidth="1"/>
    <col min="4" max="34" width="6.7109375" style="225" customWidth="1"/>
    <col min="35" max="39" width="9.140625" style="225"/>
    <col min="40" max="40" width="10" style="225" customWidth="1"/>
    <col min="41" max="43" width="0" style="225" hidden="1" customWidth="1"/>
    <col min="44" max="44" width="12.85546875" style="225" bestFit="1" customWidth="1"/>
    <col min="45" max="16384" width="9.140625" style="225"/>
  </cols>
  <sheetData>
    <row r="1" spans="1:44" s="6" customFormat="1" ht="37.5" customHeight="1">
      <c r="A1" s="1" t="s">
        <v>0</v>
      </c>
      <c r="B1" s="2" t="s">
        <v>1</v>
      </c>
      <c r="C1" s="2" t="s">
        <v>2</v>
      </c>
      <c r="D1" s="199" t="s">
        <v>3</v>
      </c>
      <c r="E1" s="199" t="s">
        <v>4</v>
      </c>
      <c r="F1" s="199" t="s">
        <v>5</v>
      </c>
      <c r="G1" s="200" t="s">
        <v>6</v>
      </c>
      <c r="H1" s="199" t="s">
        <v>7</v>
      </c>
      <c r="I1" s="199" t="s">
        <v>8</v>
      </c>
      <c r="J1" s="199" t="s">
        <v>9</v>
      </c>
      <c r="K1" s="199" t="s">
        <v>10</v>
      </c>
      <c r="L1" s="199" t="s">
        <v>11</v>
      </c>
      <c r="M1" s="199" t="s">
        <v>12</v>
      </c>
      <c r="N1" s="200" t="s">
        <v>1566</v>
      </c>
      <c r="O1" s="199" t="s">
        <v>13</v>
      </c>
      <c r="P1" s="199" t="s">
        <v>14</v>
      </c>
      <c r="Q1" s="199" t="s">
        <v>15</v>
      </c>
      <c r="R1" s="199" t="s">
        <v>16</v>
      </c>
      <c r="S1" s="199" t="s">
        <v>17</v>
      </c>
      <c r="T1" s="199" t="s">
        <v>18</v>
      </c>
      <c r="U1" s="200" t="s">
        <v>19</v>
      </c>
      <c r="V1" s="199" t="s">
        <v>20</v>
      </c>
      <c r="W1" s="199" t="s">
        <v>21</v>
      </c>
      <c r="X1" s="199" t="s">
        <v>22</v>
      </c>
      <c r="Y1" s="199" t="s">
        <v>23</v>
      </c>
      <c r="Z1" s="199" t="s">
        <v>24</v>
      </c>
      <c r="AA1" s="199" t="s">
        <v>25</v>
      </c>
      <c r="AB1" s="200" t="s">
        <v>26</v>
      </c>
      <c r="AC1" s="199" t="s">
        <v>27</v>
      </c>
      <c r="AD1" s="199" t="s">
        <v>28</v>
      </c>
      <c r="AE1" s="199" t="s">
        <v>29</v>
      </c>
      <c r="AF1" s="199" t="s">
        <v>30</v>
      </c>
      <c r="AG1" s="199" t="s">
        <v>31</v>
      </c>
      <c r="AH1" s="199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5" t="s">
        <v>38</v>
      </c>
      <c r="AO1" s="2" t="s">
        <v>39</v>
      </c>
      <c r="AP1" s="2" t="s">
        <v>40</v>
      </c>
      <c r="AQ1" s="2" t="s">
        <v>41</v>
      </c>
      <c r="AR1" s="2" t="s">
        <v>42</v>
      </c>
    </row>
    <row r="2" spans="1:44" hidden="1">
      <c r="A2" s="7">
        <v>3</v>
      </c>
      <c r="B2" s="222" t="s">
        <v>44</v>
      </c>
      <c r="C2" s="222" t="s">
        <v>45</v>
      </c>
      <c r="D2" s="96">
        <v>1</v>
      </c>
      <c r="E2" s="96">
        <v>2</v>
      </c>
      <c r="F2" s="96">
        <v>3</v>
      </c>
      <c r="G2" s="96">
        <v>4</v>
      </c>
      <c r="H2" s="96">
        <v>5</v>
      </c>
      <c r="I2" s="96">
        <v>6</v>
      </c>
      <c r="J2" s="96">
        <v>7</v>
      </c>
      <c r="K2" s="96">
        <v>8</v>
      </c>
      <c r="L2" s="96">
        <v>9</v>
      </c>
      <c r="M2" s="96">
        <v>10</v>
      </c>
      <c r="N2" s="96">
        <v>11</v>
      </c>
      <c r="O2" s="96">
        <v>12</v>
      </c>
      <c r="P2" s="96">
        <v>13</v>
      </c>
      <c r="Q2" s="96" t="s">
        <v>1591</v>
      </c>
      <c r="R2" s="223" t="s">
        <v>1567</v>
      </c>
      <c r="S2" s="223" t="s">
        <v>1567</v>
      </c>
      <c r="T2" s="223" t="s">
        <v>1567</v>
      </c>
      <c r="U2" s="97">
        <v>3333</v>
      </c>
      <c r="V2" s="96">
        <v>14</v>
      </c>
      <c r="W2" s="96">
        <v>15</v>
      </c>
      <c r="X2" s="96">
        <v>16</v>
      </c>
      <c r="Y2" s="96">
        <v>17</v>
      </c>
      <c r="Z2" s="96">
        <v>18</v>
      </c>
      <c r="AA2" s="96">
        <v>19</v>
      </c>
      <c r="AB2" s="96">
        <v>20</v>
      </c>
      <c r="AC2" s="96">
        <v>21</v>
      </c>
      <c r="AD2" s="96">
        <v>22</v>
      </c>
      <c r="AE2" s="96">
        <v>23</v>
      </c>
      <c r="AF2" s="96">
        <v>24</v>
      </c>
      <c r="AG2" s="96">
        <v>25</v>
      </c>
      <c r="AH2" s="96">
        <v>26</v>
      </c>
      <c r="AI2" s="111">
        <f>COUNTIF(الجدول2336[[#This Row],[21]:[20]],"س")</f>
        <v>1</v>
      </c>
      <c r="AJ2" s="96">
        <f>COUNTIF(الجدول2336[[#This Row],[21]:[20]],"ب")</f>
        <v>0</v>
      </c>
      <c r="AK2" s="96">
        <f>COUNTIF(الجدول2336[[#This Row],[21]:[20]],"غياب")</f>
        <v>0</v>
      </c>
      <c r="AL2" s="96">
        <f>COUNTIF(الجدول2336[[#This Row],[21]:[20]],"غ")</f>
        <v>0</v>
      </c>
      <c r="AM2" s="96">
        <f>SUM(الجدول2336[[#This Row],[21]:[20]])</f>
        <v>3684</v>
      </c>
      <c r="AN2" s="224">
        <f>الجدول2336[[#This Row],[أيام العمل الفعي ]]-الجدول2336[[#This Row],[الغياب*2]]</f>
        <v>26</v>
      </c>
      <c r="AO2" s="108"/>
      <c r="AP2" s="108">
        <f>COUNTIF(الجدول2336[[#This Row],[21]:[20]],"&lt;480")</f>
        <v>26</v>
      </c>
      <c r="AQ2" s="108">
        <f>الجدول2336[[#This Row],[الغياب ]]*2</f>
        <v>0</v>
      </c>
      <c r="AR2" s="108" t="str">
        <f>VLOOKUP(الجدول2336[[#This Row],[الرقم الوظيفي ]],[2]المستمرين!$D:$F,3,0)</f>
        <v>رؤساء الاقسام</v>
      </c>
    </row>
    <row r="3" spans="1:44">
      <c r="A3" s="7">
        <v>6</v>
      </c>
      <c r="B3" s="222" t="s">
        <v>46</v>
      </c>
      <c r="C3" s="222" t="s">
        <v>47</v>
      </c>
      <c r="D3" s="96" t="s">
        <v>1609</v>
      </c>
      <c r="E3" s="96" t="s">
        <v>1609</v>
      </c>
      <c r="F3" s="96" t="s">
        <v>1609</v>
      </c>
      <c r="G3" s="96" t="s">
        <v>1609</v>
      </c>
      <c r="H3" s="96" t="s">
        <v>1609</v>
      </c>
      <c r="I3" s="96" t="s">
        <v>1609</v>
      </c>
      <c r="J3" s="96" t="s">
        <v>1609</v>
      </c>
      <c r="K3" s="96" t="s">
        <v>1609</v>
      </c>
      <c r="L3" s="96" t="s">
        <v>1609</v>
      </c>
      <c r="M3" s="96" t="s">
        <v>1609</v>
      </c>
      <c r="N3" s="97"/>
      <c r="O3" s="96" t="s">
        <v>1494</v>
      </c>
      <c r="P3" s="96" t="s">
        <v>1494</v>
      </c>
      <c r="Q3" s="96" t="s">
        <v>1591</v>
      </c>
      <c r="R3" s="223" t="s">
        <v>1567</v>
      </c>
      <c r="S3" s="223" t="s">
        <v>1567</v>
      </c>
      <c r="T3" s="223" t="s">
        <v>1567</v>
      </c>
      <c r="U3" s="97"/>
      <c r="V3" s="96">
        <v>0</v>
      </c>
      <c r="W3" s="96">
        <v>0</v>
      </c>
      <c r="X3" s="96">
        <v>45</v>
      </c>
      <c r="Y3" s="96">
        <v>13</v>
      </c>
      <c r="Z3" s="96" t="s">
        <v>1494</v>
      </c>
      <c r="AA3" s="96"/>
      <c r="AB3" s="97"/>
      <c r="AC3" s="96"/>
      <c r="AD3" s="96"/>
      <c r="AE3" s="96"/>
      <c r="AF3" s="96"/>
      <c r="AG3" s="96"/>
      <c r="AH3" s="96"/>
      <c r="AI3" s="111">
        <f>COUNTIF(الجدول2336[[#This Row],[21]:[20]],"س")</f>
        <v>1</v>
      </c>
      <c r="AJ3" s="96">
        <f>COUNTIF(الجدول2336[[#This Row],[21]:[20]],"ب")</f>
        <v>0</v>
      </c>
      <c r="AK3" s="96">
        <f>COUNTIF(الجدول2336[[#This Row],[21]:[20]],"غياب")</f>
        <v>0</v>
      </c>
      <c r="AL3" s="96">
        <f>COUNTIF(الجدول2336[[#This Row],[21]:[20]],"غ")</f>
        <v>3</v>
      </c>
      <c r="AM3" s="96">
        <v>166</v>
      </c>
      <c r="AN3" s="224">
        <f>الجدول2336[[#This Row],[أيام العمل الفعي ]]-الجدول2336[[#This Row],[الغياب*2]]</f>
        <v>4</v>
      </c>
      <c r="AO3" s="108"/>
      <c r="AP3" s="108">
        <f>COUNTIF(الجدول2336[[#This Row],[21]:[20]],"&lt;480")</f>
        <v>4</v>
      </c>
      <c r="AQ3" s="108">
        <f>الجدول2336[[#This Row],[الغياب ]]*2</f>
        <v>0</v>
      </c>
      <c r="AR3" s="108" t="str">
        <f>VLOOKUP(الجدول2336[[#This Row],[الرقم الوظيفي ]],[2]المستمرين!$D:$F,3,0)</f>
        <v xml:space="preserve">مصنع الحليب </v>
      </c>
    </row>
    <row r="4" spans="1:44" hidden="1">
      <c r="A4" s="7">
        <v>10</v>
      </c>
      <c r="B4" s="222" t="s">
        <v>48</v>
      </c>
      <c r="C4" s="222" t="s">
        <v>49</v>
      </c>
      <c r="D4" s="96">
        <v>107</v>
      </c>
      <c r="E4" s="96">
        <v>10</v>
      </c>
      <c r="F4" s="96">
        <v>18</v>
      </c>
      <c r="G4" s="97"/>
      <c r="H4" s="96">
        <v>16</v>
      </c>
      <c r="I4" s="96">
        <v>18</v>
      </c>
      <c r="J4" s="96">
        <v>7</v>
      </c>
      <c r="K4" s="96">
        <v>13</v>
      </c>
      <c r="L4" s="96">
        <v>13</v>
      </c>
      <c r="M4" s="96">
        <v>14</v>
      </c>
      <c r="N4" s="97"/>
      <c r="O4" s="96" t="s">
        <v>1591</v>
      </c>
      <c r="P4" s="96" t="s">
        <v>1591</v>
      </c>
      <c r="Q4" s="96" t="s">
        <v>1591</v>
      </c>
      <c r="R4" s="223" t="s">
        <v>1567</v>
      </c>
      <c r="S4" s="223" t="s">
        <v>1567</v>
      </c>
      <c r="T4" s="223" t="s">
        <v>1567</v>
      </c>
      <c r="U4" s="97"/>
      <c r="V4" s="96">
        <v>0</v>
      </c>
      <c r="W4" s="96">
        <v>42</v>
      </c>
      <c r="X4" s="96">
        <v>16</v>
      </c>
      <c r="Y4" s="96">
        <v>10</v>
      </c>
      <c r="Z4" s="96">
        <v>34</v>
      </c>
      <c r="AA4" s="96">
        <v>34</v>
      </c>
      <c r="AB4" s="97"/>
      <c r="AC4" s="96"/>
      <c r="AD4" s="96"/>
      <c r="AE4" s="96"/>
      <c r="AF4" s="96"/>
      <c r="AG4" s="96"/>
      <c r="AH4" s="96"/>
      <c r="AI4" s="111">
        <f>COUNTIF(الجدول2336[[#This Row],[21]:[20]],"س")</f>
        <v>3</v>
      </c>
      <c r="AJ4" s="96">
        <f>COUNTIF(الجدول2336[[#This Row],[21]:[20]],"ب")</f>
        <v>0</v>
      </c>
      <c r="AK4" s="96">
        <f>COUNTIF(الجدول2336[[#This Row],[21]:[20]],"غياب")</f>
        <v>0</v>
      </c>
      <c r="AL4" s="96">
        <f>COUNTIF(الجدول2336[[#This Row],[21]:[20]],"غ")</f>
        <v>0</v>
      </c>
      <c r="AM4" s="96">
        <f>SUM(الجدول2336[[#This Row],[21]:[20]])</f>
        <v>352</v>
      </c>
      <c r="AN4" s="224">
        <f>الجدول2336[[#This Row],[أيام العمل الفعي ]]-الجدول2336[[#This Row],[الغياب*2]]</f>
        <v>15</v>
      </c>
      <c r="AO4" s="108"/>
      <c r="AP4" s="108">
        <f>COUNTIF(الجدول2336[[#This Row],[21]:[20]],"&lt;480")</f>
        <v>15</v>
      </c>
      <c r="AQ4" s="108">
        <f>الجدول2336[[#This Row],[الغياب ]]*2</f>
        <v>0</v>
      </c>
      <c r="AR4" s="108" t="str">
        <f>VLOOKUP(الجدول2336[[#This Row],[الرقم الوظيفي ]],[2]المستمرين!$D:$F,3,0)</f>
        <v>رؤساء الاقسام</v>
      </c>
    </row>
    <row r="5" spans="1:44" hidden="1">
      <c r="A5" s="7">
        <v>17</v>
      </c>
      <c r="B5" s="222" t="s">
        <v>50</v>
      </c>
      <c r="C5" s="222" t="s">
        <v>51</v>
      </c>
      <c r="D5" s="96">
        <v>17</v>
      </c>
      <c r="E5" s="96">
        <v>6</v>
      </c>
      <c r="F5" s="96">
        <v>8</v>
      </c>
      <c r="G5" s="97"/>
      <c r="H5" s="96">
        <v>6</v>
      </c>
      <c r="I5" s="96">
        <v>8</v>
      </c>
      <c r="J5" s="96">
        <v>62</v>
      </c>
      <c r="K5" s="96">
        <v>12</v>
      </c>
      <c r="L5" s="96">
        <v>14</v>
      </c>
      <c r="M5" s="111">
        <v>0</v>
      </c>
      <c r="N5" s="97"/>
      <c r="O5" s="96">
        <v>17</v>
      </c>
      <c r="P5" s="96">
        <v>65</v>
      </c>
      <c r="Q5" s="96" t="s">
        <v>1591</v>
      </c>
      <c r="R5" s="223" t="s">
        <v>1567</v>
      </c>
      <c r="S5" s="223" t="s">
        <v>1567</v>
      </c>
      <c r="T5" s="223" t="s">
        <v>1567</v>
      </c>
      <c r="U5" s="97"/>
      <c r="V5" s="96" t="s">
        <v>1591</v>
      </c>
      <c r="W5" s="96" t="s">
        <v>43</v>
      </c>
      <c r="X5" s="96">
        <v>0</v>
      </c>
      <c r="Y5" s="96">
        <v>15</v>
      </c>
      <c r="Z5" s="96">
        <v>10</v>
      </c>
      <c r="AA5" s="96">
        <v>0</v>
      </c>
      <c r="AB5" s="97"/>
      <c r="AC5" s="96"/>
      <c r="AD5" s="96"/>
      <c r="AE5" s="96"/>
      <c r="AF5" s="96"/>
      <c r="AG5" s="96"/>
      <c r="AH5" s="96"/>
      <c r="AI5" s="111">
        <f>COUNTIF(الجدول2336[[#This Row],[21]:[20]],"س")</f>
        <v>2</v>
      </c>
      <c r="AJ5" s="96">
        <f>COUNTIF(الجدول2336[[#This Row],[21]:[20]],"ب")</f>
        <v>1</v>
      </c>
      <c r="AK5" s="96">
        <f>COUNTIF(الجدول2336[[#This Row],[21]:[20]],"غياب")</f>
        <v>0</v>
      </c>
      <c r="AL5" s="96">
        <f>COUNTIF(الجدول2336[[#This Row],[21]:[20]],"غ")</f>
        <v>0</v>
      </c>
      <c r="AM5" s="96">
        <f>SUM(الجدول2336[[#This Row],[21]:[20]])</f>
        <v>240</v>
      </c>
      <c r="AN5" s="224">
        <f>الجدول2336[[#This Row],[أيام العمل الفعي ]]-الجدول2336[[#This Row],[الغياب*2]]</f>
        <v>15</v>
      </c>
      <c r="AO5" s="108"/>
      <c r="AP5" s="108">
        <f>COUNTIF(الجدول2336[[#This Row],[21]:[20]],"&lt;480")</f>
        <v>15</v>
      </c>
      <c r="AQ5" s="108">
        <f>الجدول2336[[#This Row],[الغياب ]]*2</f>
        <v>0</v>
      </c>
      <c r="AR5" s="108" t="str">
        <f>VLOOKUP(الجدول2336[[#This Row],[الرقم الوظيفي ]],[2]المستمرين!$D:$F,3,0)</f>
        <v xml:space="preserve">الادارة العامة </v>
      </c>
    </row>
    <row r="6" spans="1:44" hidden="1">
      <c r="A6" s="7">
        <v>48</v>
      </c>
      <c r="B6" s="222" t="s">
        <v>52</v>
      </c>
      <c r="C6" s="222" t="s">
        <v>53</v>
      </c>
      <c r="D6" s="96"/>
      <c r="E6" s="96"/>
      <c r="F6" s="96"/>
      <c r="G6" s="97"/>
      <c r="H6" s="96"/>
      <c r="I6" s="96"/>
      <c r="J6" s="96"/>
      <c r="K6" s="96"/>
      <c r="L6" s="96"/>
      <c r="M6" s="96"/>
      <c r="N6" s="97"/>
      <c r="O6" s="96"/>
      <c r="P6" s="96"/>
      <c r="Q6" s="96" t="s">
        <v>1591</v>
      </c>
      <c r="R6" s="223" t="s">
        <v>1567</v>
      </c>
      <c r="S6" s="223" t="s">
        <v>1567</v>
      </c>
      <c r="T6" s="223" t="s">
        <v>1567</v>
      </c>
      <c r="U6" s="97"/>
      <c r="V6" s="96"/>
      <c r="W6" s="96"/>
      <c r="X6" s="96"/>
      <c r="Y6" s="96"/>
      <c r="Z6" s="96"/>
      <c r="AA6" s="96"/>
      <c r="AB6" s="97"/>
      <c r="AC6" s="96"/>
      <c r="AD6" s="96"/>
      <c r="AE6" s="96"/>
      <c r="AF6" s="96"/>
      <c r="AG6" s="96"/>
      <c r="AH6" s="96"/>
      <c r="AI6" s="111">
        <f>COUNTIF(الجدول2336[[#This Row],[21]:[20]],"س")</f>
        <v>1</v>
      </c>
      <c r="AJ6" s="96">
        <f>COUNTIF(الجدول2336[[#This Row],[21]:[20]],"ب")</f>
        <v>0</v>
      </c>
      <c r="AK6" s="96">
        <f>COUNTIF(الجدول2336[[#This Row],[21]:[20]],"غياب")</f>
        <v>0</v>
      </c>
      <c r="AL6" s="96">
        <f>COUNTIF(الجدول2336[[#This Row],[21]:[20]],"غ")</f>
        <v>0</v>
      </c>
      <c r="AM6" s="96">
        <f>SUM(الجدول2336[[#This Row],[21]:[20]])</f>
        <v>0</v>
      </c>
      <c r="AN6" s="224">
        <f>الجدول2336[[#This Row],[أيام العمل الفعي ]]-الجدول2336[[#This Row],[الغياب*2]]</f>
        <v>0</v>
      </c>
      <c r="AO6" s="108"/>
      <c r="AP6" s="108">
        <f>COUNTIF(الجدول2336[[#This Row],[21]:[20]],"&lt;480")</f>
        <v>0</v>
      </c>
      <c r="AQ6" s="108">
        <f>الجدول2336[[#This Row],[الغياب ]]*2</f>
        <v>0</v>
      </c>
      <c r="AR6" s="108" t="str">
        <f>VLOOKUP(الجدول2336[[#This Row],[الرقم الوظيفي ]],[2]المستمرين!$D:$F,3,0)</f>
        <v xml:space="preserve">الإدارة العامة </v>
      </c>
    </row>
    <row r="7" spans="1:44" hidden="1">
      <c r="A7" s="7">
        <v>59</v>
      </c>
      <c r="B7" s="222" t="s">
        <v>54</v>
      </c>
      <c r="C7" s="222" t="s">
        <v>55</v>
      </c>
      <c r="D7" s="96">
        <v>0</v>
      </c>
      <c r="E7" s="96">
        <v>0</v>
      </c>
      <c r="F7" s="96">
        <v>0</v>
      </c>
      <c r="G7" s="97"/>
      <c r="H7" s="96">
        <v>0</v>
      </c>
      <c r="I7" s="96" t="s">
        <v>1591</v>
      </c>
      <c r="J7" s="96">
        <v>0</v>
      </c>
      <c r="K7" s="96">
        <v>0</v>
      </c>
      <c r="L7" s="96">
        <v>0</v>
      </c>
      <c r="M7" s="96">
        <v>0</v>
      </c>
      <c r="N7" s="97"/>
      <c r="O7" s="96">
        <v>0</v>
      </c>
      <c r="P7" s="96">
        <v>0</v>
      </c>
      <c r="Q7" s="96" t="s">
        <v>1591</v>
      </c>
      <c r="R7" s="223" t="s">
        <v>1567</v>
      </c>
      <c r="S7" s="223" t="s">
        <v>1567</v>
      </c>
      <c r="T7" s="223" t="s">
        <v>1567</v>
      </c>
      <c r="U7" s="97"/>
      <c r="V7" s="96" t="s">
        <v>1591</v>
      </c>
      <c r="W7" s="96">
        <v>0</v>
      </c>
      <c r="X7" s="96">
        <v>0</v>
      </c>
      <c r="Y7" s="96">
        <v>0</v>
      </c>
      <c r="Z7" s="96">
        <v>0</v>
      </c>
      <c r="AA7" s="96">
        <v>0</v>
      </c>
      <c r="AB7" s="97"/>
      <c r="AC7" s="96"/>
      <c r="AD7" s="96"/>
      <c r="AE7" s="96"/>
      <c r="AF7" s="96"/>
      <c r="AG7" s="96"/>
      <c r="AH7" s="96"/>
      <c r="AI7" s="111">
        <f>COUNTIF(الجدول2336[[#This Row],[21]:[20]],"س")</f>
        <v>3</v>
      </c>
      <c r="AJ7" s="96">
        <f>COUNTIF(الجدول2336[[#This Row],[21]:[20]],"ب")</f>
        <v>0</v>
      </c>
      <c r="AK7" s="96">
        <f>COUNTIF(الجدول2336[[#This Row],[21]:[20]],"غياب")</f>
        <v>0</v>
      </c>
      <c r="AL7" s="96">
        <f>COUNTIF(الجدول2336[[#This Row],[21]:[20]],"غ")</f>
        <v>0</v>
      </c>
      <c r="AM7" s="96">
        <f>SUM(الجدول2336[[#This Row],[21]:[20]])</f>
        <v>0</v>
      </c>
      <c r="AN7" s="224">
        <f>الجدول2336[[#This Row],[أيام العمل الفعي ]]-الجدول2336[[#This Row],[الغياب*2]]</f>
        <v>15</v>
      </c>
      <c r="AO7" s="108"/>
      <c r="AP7" s="108">
        <f>COUNTIF(الجدول2336[[#This Row],[21]:[20]],"&lt;480")</f>
        <v>15</v>
      </c>
      <c r="AQ7" s="108">
        <f>الجدول2336[[#This Row],[الغياب ]]*2</f>
        <v>0</v>
      </c>
      <c r="AR7" s="108" t="str">
        <f>VLOOKUP(الجدول2336[[#This Row],[الرقم الوظيفي ]],[2]المستمرين!$D:$F,3,0)</f>
        <v xml:space="preserve">مصنع الحليب </v>
      </c>
    </row>
    <row r="8" spans="1:44" hidden="1">
      <c r="A8" s="7">
        <v>60</v>
      </c>
      <c r="B8" s="222" t="s">
        <v>56</v>
      </c>
      <c r="C8" s="222" t="s">
        <v>57</v>
      </c>
      <c r="D8" s="96"/>
      <c r="E8" s="96"/>
      <c r="F8" s="96"/>
      <c r="G8" s="97"/>
      <c r="H8" s="96"/>
      <c r="I8" s="96"/>
      <c r="J8" s="96"/>
      <c r="K8" s="96"/>
      <c r="L8" s="96"/>
      <c r="M8" s="96"/>
      <c r="N8" s="97"/>
      <c r="O8" s="96"/>
      <c r="P8" s="96"/>
      <c r="Q8" s="96" t="s">
        <v>1591</v>
      </c>
      <c r="R8" s="223" t="s">
        <v>1567</v>
      </c>
      <c r="S8" s="223" t="s">
        <v>1567</v>
      </c>
      <c r="T8" s="223" t="s">
        <v>1567</v>
      </c>
      <c r="U8" s="97"/>
      <c r="V8" s="96"/>
      <c r="W8" s="96"/>
      <c r="X8" s="96"/>
      <c r="Y8" s="96"/>
      <c r="Z8" s="96"/>
      <c r="AA8" s="96"/>
      <c r="AB8" s="97"/>
      <c r="AC8" s="96"/>
      <c r="AD8" s="96"/>
      <c r="AE8" s="96"/>
      <c r="AF8" s="96"/>
      <c r="AG8" s="96"/>
      <c r="AH8" s="96"/>
      <c r="AI8" s="111">
        <f>COUNTIF(الجدول2336[[#This Row],[21]:[20]],"س")</f>
        <v>1</v>
      </c>
      <c r="AJ8" s="96">
        <f>COUNTIF(الجدول2336[[#This Row],[21]:[20]],"ب")</f>
        <v>0</v>
      </c>
      <c r="AK8" s="96">
        <f>COUNTIF(الجدول2336[[#This Row],[21]:[20]],"غياب")</f>
        <v>0</v>
      </c>
      <c r="AL8" s="96">
        <f>COUNTIF(الجدول2336[[#This Row],[21]:[20]],"غ")</f>
        <v>0</v>
      </c>
      <c r="AM8" s="96">
        <f>SUM(الجدول2336[[#This Row],[21]:[20]])</f>
        <v>0</v>
      </c>
      <c r="AN8" s="224">
        <f>الجدول2336[[#This Row],[أيام العمل الفعي ]]-الجدول2336[[#This Row],[الغياب*2]]</f>
        <v>0</v>
      </c>
      <c r="AO8" s="108"/>
      <c r="AP8" s="108">
        <f>COUNTIF(الجدول2336[[#This Row],[21]:[20]],"&lt;480")</f>
        <v>0</v>
      </c>
      <c r="AQ8" s="108">
        <f>الجدول2336[[#This Row],[الغياب ]]*2</f>
        <v>0</v>
      </c>
      <c r="AR8" s="108" t="str">
        <f>VLOOKUP(الجدول2336[[#This Row],[الرقم الوظيفي ]],[2]المستمرين!$D:$F,3,0)</f>
        <v>رؤساء الاقسام</v>
      </c>
    </row>
    <row r="9" spans="1:44">
      <c r="A9" s="7">
        <v>68</v>
      </c>
      <c r="B9" s="222" t="s">
        <v>58</v>
      </c>
      <c r="C9" s="222" t="s">
        <v>59</v>
      </c>
      <c r="D9" s="96"/>
      <c r="E9" s="96" t="s">
        <v>1494</v>
      </c>
      <c r="F9" s="96" t="s">
        <v>1494</v>
      </c>
      <c r="G9" s="97"/>
      <c r="H9" s="96">
        <v>0</v>
      </c>
      <c r="I9" s="96">
        <v>0</v>
      </c>
      <c r="J9" s="96">
        <v>14</v>
      </c>
      <c r="K9" s="96">
        <v>16</v>
      </c>
      <c r="L9" s="96">
        <v>28</v>
      </c>
      <c r="M9" s="96">
        <v>14</v>
      </c>
      <c r="N9" s="97"/>
      <c r="O9" s="96">
        <v>117</v>
      </c>
      <c r="P9" s="96">
        <v>0</v>
      </c>
      <c r="Q9" s="96" t="s">
        <v>1591</v>
      </c>
      <c r="R9" s="223" t="s">
        <v>1567</v>
      </c>
      <c r="S9" s="223" t="s">
        <v>1567</v>
      </c>
      <c r="T9" s="223" t="s">
        <v>1567</v>
      </c>
      <c r="U9" s="97"/>
      <c r="V9" s="96">
        <v>0</v>
      </c>
      <c r="W9" s="96">
        <v>15</v>
      </c>
      <c r="X9" s="96" t="s">
        <v>1494</v>
      </c>
      <c r="Y9" s="96">
        <v>0</v>
      </c>
      <c r="Z9" s="96">
        <v>0</v>
      </c>
      <c r="AA9" s="96">
        <v>0</v>
      </c>
      <c r="AB9" s="97"/>
      <c r="AC9" s="96"/>
      <c r="AD9" s="96"/>
      <c r="AE9" s="96"/>
      <c r="AF9" s="96"/>
      <c r="AG9" s="96"/>
      <c r="AH9" s="96"/>
      <c r="AI9" s="111">
        <f>COUNTIF(الجدول2336[[#This Row],[21]:[20]],"س")</f>
        <v>1</v>
      </c>
      <c r="AJ9" s="96">
        <f>COUNTIF(الجدول2336[[#This Row],[21]:[20]],"ب")</f>
        <v>0</v>
      </c>
      <c r="AK9" s="96">
        <f>COUNTIF(الجدول2336[[#This Row],[21]:[20]],"غياب")</f>
        <v>0</v>
      </c>
      <c r="AL9" s="96">
        <f>COUNTIF(الجدول2336[[#This Row],[21]:[20]],"غ")</f>
        <v>3</v>
      </c>
      <c r="AM9" s="96">
        <f>SUM(الجدول2336[[#This Row],[21]:[20]])</f>
        <v>204</v>
      </c>
      <c r="AN9" s="224">
        <f>الجدول2336[[#This Row],[أيام العمل الفعي ]]-الجدول2336[[#This Row],[الغياب*2]]</f>
        <v>13</v>
      </c>
      <c r="AO9" s="108"/>
      <c r="AP9" s="108">
        <f>COUNTIF(الجدول2336[[#This Row],[21]:[20]],"&lt;480")</f>
        <v>13</v>
      </c>
      <c r="AQ9" s="108">
        <f>الجدول2336[[#This Row],[الغياب ]]*2</f>
        <v>0</v>
      </c>
      <c r="AR9" s="108" t="str">
        <f>VLOOKUP(الجدول2336[[#This Row],[الرقم الوظيفي ]],[2]المستمرين!$D:$F,3,0)</f>
        <v xml:space="preserve">مصنع العصير </v>
      </c>
    </row>
    <row r="10" spans="1:44" hidden="1">
      <c r="A10" s="7">
        <v>91</v>
      </c>
      <c r="B10" s="222" t="s">
        <v>60</v>
      </c>
      <c r="C10" s="222" t="s">
        <v>61</v>
      </c>
      <c r="D10" s="96">
        <v>7</v>
      </c>
      <c r="E10" s="96">
        <v>8</v>
      </c>
      <c r="F10" s="96">
        <v>6</v>
      </c>
      <c r="G10" s="97"/>
      <c r="H10" s="96">
        <v>7</v>
      </c>
      <c r="I10" s="96">
        <v>24</v>
      </c>
      <c r="J10" s="96">
        <v>0</v>
      </c>
      <c r="K10" s="96" t="s">
        <v>1591</v>
      </c>
      <c r="L10" s="96" t="s">
        <v>1591</v>
      </c>
      <c r="M10" s="96" t="s">
        <v>1591</v>
      </c>
      <c r="N10" s="97"/>
      <c r="O10" s="96">
        <v>0</v>
      </c>
      <c r="P10" s="96">
        <v>0</v>
      </c>
      <c r="Q10" s="96" t="s">
        <v>1591</v>
      </c>
      <c r="R10" s="223" t="s">
        <v>1567</v>
      </c>
      <c r="S10" s="223" t="s">
        <v>1567</v>
      </c>
      <c r="T10" s="223" t="s">
        <v>1567</v>
      </c>
      <c r="U10" s="97"/>
      <c r="V10" s="96">
        <v>0</v>
      </c>
      <c r="W10" s="96">
        <v>0</v>
      </c>
      <c r="X10" s="96">
        <v>0</v>
      </c>
      <c r="Y10" s="96">
        <v>0</v>
      </c>
      <c r="Z10" s="96">
        <v>0</v>
      </c>
      <c r="AA10" s="96">
        <v>0</v>
      </c>
      <c r="AB10" s="97"/>
      <c r="AC10" s="96"/>
      <c r="AD10" s="96"/>
      <c r="AE10" s="96"/>
      <c r="AF10" s="96"/>
      <c r="AG10" s="96"/>
      <c r="AH10" s="96"/>
      <c r="AI10" s="111">
        <f>COUNTIF(الجدول2336[[#This Row],[21]:[20]],"س")</f>
        <v>4</v>
      </c>
      <c r="AJ10" s="96">
        <f>COUNTIF(الجدول2336[[#This Row],[21]:[20]],"ب")</f>
        <v>0</v>
      </c>
      <c r="AK10" s="96">
        <f>COUNTIF(الجدول2336[[#This Row],[21]:[20]],"غياب")</f>
        <v>0</v>
      </c>
      <c r="AL10" s="96">
        <f>COUNTIF(الجدول2336[[#This Row],[21]:[20]],"غ")</f>
        <v>0</v>
      </c>
      <c r="AM10" s="96">
        <f>SUM(الجدول2336[[#This Row],[21]:[20]])</f>
        <v>52</v>
      </c>
      <c r="AN10" s="224">
        <f>الجدول2336[[#This Row],[أيام العمل الفعي ]]-الجدول2336[[#This Row],[الغياب*2]]</f>
        <v>14</v>
      </c>
      <c r="AO10" s="108"/>
      <c r="AP10" s="108">
        <f>COUNTIF(الجدول2336[[#This Row],[21]:[20]],"&lt;480")</f>
        <v>14</v>
      </c>
      <c r="AQ10" s="108">
        <f>الجدول2336[[#This Row],[الغياب ]]*2</f>
        <v>0</v>
      </c>
      <c r="AR10" s="108" t="str">
        <f>VLOOKUP(الجدول2336[[#This Row],[الرقم الوظيفي ]],[2]المستمرين!$D:$F,3,0)</f>
        <v>رؤساء الاقسام</v>
      </c>
    </row>
    <row r="11" spans="1:44">
      <c r="A11" s="7">
        <v>98</v>
      </c>
      <c r="B11" s="222" t="s">
        <v>62</v>
      </c>
      <c r="C11" s="222" t="s">
        <v>63</v>
      </c>
      <c r="D11" s="96" t="s">
        <v>1494</v>
      </c>
      <c r="E11" s="96">
        <v>103</v>
      </c>
      <c r="F11" s="96">
        <v>89</v>
      </c>
      <c r="G11" s="97"/>
      <c r="H11" s="96">
        <v>105</v>
      </c>
      <c r="I11" s="96">
        <v>106</v>
      </c>
      <c r="J11" s="96">
        <v>105</v>
      </c>
      <c r="K11" s="96">
        <v>105</v>
      </c>
      <c r="L11" s="96">
        <v>79</v>
      </c>
      <c r="M11" s="96">
        <v>0</v>
      </c>
      <c r="N11" s="97"/>
      <c r="O11" s="96">
        <v>108</v>
      </c>
      <c r="P11" s="96">
        <v>91</v>
      </c>
      <c r="Q11" s="96" t="s">
        <v>1591</v>
      </c>
      <c r="R11" s="223" t="s">
        <v>1567</v>
      </c>
      <c r="S11" s="223" t="s">
        <v>1567</v>
      </c>
      <c r="T11" s="223" t="s">
        <v>1567</v>
      </c>
      <c r="U11" s="97"/>
      <c r="V11" s="96">
        <v>0</v>
      </c>
      <c r="W11" s="96">
        <v>24</v>
      </c>
      <c r="X11" s="96">
        <v>20</v>
      </c>
      <c r="Y11" s="96">
        <v>16</v>
      </c>
      <c r="Z11" s="96">
        <v>24</v>
      </c>
      <c r="AA11" s="96">
        <v>23</v>
      </c>
      <c r="AB11" s="97"/>
      <c r="AC11" s="96"/>
      <c r="AD11" s="96"/>
      <c r="AE11" s="96"/>
      <c r="AF11" s="96"/>
      <c r="AG11" s="96"/>
      <c r="AH11" s="96"/>
      <c r="AI11" s="111">
        <f>COUNTIF(الجدول2336[[#This Row],[21]:[20]],"س")</f>
        <v>1</v>
      </c>
      <c r="AJ11" s="96">
        <f>COUNTIF(الجدول2336[[#This Row],[21]:[20]],"ب")</f>
        <v>0</v>
      </c>
      <c r="AK11" s="96">
        <f>COUNTIF(الجدول2336[[#This Row],[21]:[20]],"غياب")</f>
        <v>0</v>
      </c>
      <c r="AL11" s="96">
        <f>COUNTIF(الجدول2336[[#This Row],[21]:[20]],"غ")</f>
        <v>1</v>
      </c>
      <c r="AM11" s="96">
        <f>SUM(الجدول2336[[#This Row],[21]:[20]])</f>
        <v>998</v>
      </c>
      <c r="AN11" s="224">
        <f>الجدول2336[[#This Row],[أيام العمل الفعي ]]-الجدول2336[[#This Row],[الغياب*2]]</f>
        <v>16</v>
      </c>
      <c r="AO11" s="108"/>
      <c r="AP11" s="108">
        <f>COUNTIF(الجدول2336[[#This Row],[21]:[20]],"&lt;480")</f>
        <v>16</v>
      </c>
      <c r="AQ11" s="108">
        <f>الجدول2336[[#This Row],[الغياب ]]*2</f>
        <v>0</v>
      </c>
      <c r="AR11" s="108" t="str">
        <f>VLOOKUP(الجدول2336[[#This Row],[الرقم الوظيفي ]],[2]المستمرين!$D:$F,3,0)</f>
        <v>رؤساء الاقسام</v>
      </c>
    </row>
    <row r="12" spans="1:44" hidden="1">
      <c r="A12" s="7">
        <v>112</v>
      </c>
      <c r="B12" s="222" t="s">
        <v>64</v>
      </c>
      <c r="C12" s="222" t="s">
        <v>65</v>
      </c>
      <c r="D12" s="96"/>
      <c r="E12" s="96"/>
      <c r="F12" s="96"/>
      <c r="G12" s="97"/>
      <c r="H12" s="96"/>
      <c r="I12" s="96"/>
      <c r="J12" s="96"/>
      <c r="K12" s="96"/>
      <c r="L12" s="96"/>
      <c r="M12" s="96"/>
      <c r="N12" s="97"/>
      <c r="O12" s="96"/>
      <c r="P12" s="96"/>
      <c r="Q12" s="96" t="s">
        <v>1591</v>
      </c>
      <c r="R12" s="223" t="s">
        <v>1567</v>
      </c>
      <c r="S12" s="223" t="s">
        <v>1567</v>
      </c>
      <c r="T12" s="223" t="s">
        <v>1567</v>
      </c>
      <c r="U12" s="97"/>
      <c r="V12" s="96"/>
      <c r="W12" s="96"/>
      <c r="X12" s="96"/>
      <c r="Y12" s="96"/>
      <c r="Z12" s="96"/>
      <c r="AA12" s="96"/>
      <c r="AB12" s="97"/>
      <c r="AC12" s="96"/>
      <c r="AD12" s="96"/>
      <c r="AE12" s="96"/>
      <c r="AF12" s="96"/>
      <c r="AG12" s="96"/>
      <c r="AH12" s="96"/>
      <c r="AI12" s="111">
        <f>COUNTIF(الجدول2336[[#This Row],[21]:[20]],"س")</f>
        <v>1</v>
      </c>
      <c r="AJ12" s="96">
        <f>COUNTIF(الجدول2336[[#This Row],[21]:[20]],"ب")</f>
        <v>0</v>
      </c>
      <c r="AK12" s="96">
        <f>COUNTIF(الجدول2336[[#This Row],[21]:[20]],"غياب")</f>
        <v>0</v>
      </c>
      <c r="AL12" s="96">
        <f>COUNTIF(الجدول2336[[#This Row],[21]:[20]],"غ")</f>
        <v>0</v>
      </c>
      <c r="AM12" s="96">
        <f>SUM(الجدول2336[[#This Row],[21]:[20]])</f>
        <v>0</v>
      </c>
      <c r="AN12" s="224">
        <f>الجدول2336[[#This Row],[أيام العمل الفعي ]]-الجدول2336[[#This Row],[الغياب*2]]</f>
        <v>0</v>
      </c>
      <c r="AO12" s="108"/>
      <c r="AP12" s="108">
        <f>COUNTIF(الجدول2336[[#This Row],[21]:[20]],"&lt;480")</f>
        <v>0</v>
      </c>
      <c r="AQ12" s="108">
        <f>الجدول2336[[#This Row],[الغياب ]]*2</f>
        <v>0</v>
      </c>
      <c r="AR12" s="108" t="str">
        <f>VLOOKUP(الجدول2336[[#This Row],[الرقم الوظيفي ]],[2]المستمرين!$D:$F,3,0)</f>
        <v>رؤساء الاقسام</v>
      </c>
    </row>
    <row r="13" spans="1:44">
      <c r="A13" s="7">
        <v>118</v>
      </c>
      <c r="B13" s="222" t="s">
        <v>66</v>
      </c>
      <c r="C13" s="222" t="s">
        <v>67</v>
      </c>
      <c r="D13" s="96">
        <v>0</v>
      </c>
      <c r="E13" s="96">
        <v>0</v>
      </c>
      <c r="F13" s="96" t="s">
        <v>1607</v>
      </c>
      <c r="G13" s="97"/>
      <c r="H13" s="96">
        <v>63</v>
      </c>
      <c r="I13" s="96" t="s">
        <v>1607</v>
      </c>
      <c r="J13" s="96" t="s">
        <v>1591</v>
      </c>
      <c r="K13" s="96">
        <v>0</v>
      </c>
      <c r="L13" s="96">
        <v>0</v>
      </c>
      <c r="M13" s="96" t="s">
        <v>1494</v>
      </c>
      <c r="N13" s="97"/>
      <c r="O13" s="96" t="s">
        <v>1607</v>
      </c>
      <c r="P13" s="96" t="s">
        <v>1607</v>
      </c>
      <c r="Q13" s="96" t="s">
        <v>1591</v>
      </c>
      <c r="R13" s="223" t="s">
        <v>1567</v>
      </c>
      <c r="S13" s="223" t="s">
        <v>1567</v>
      </c>
      <c r="T13" s="223" t="s">
        <v>1567</v>
      </c>
      <c r="U13" s="97"/>
      <c r="V13" s="96">
        <v>0</v>
      </c>
      <c r="W13" s="96">
        <v>0</v>
      </c>
      <c r="X13" s="96">
        <v>0</v>
      </c>
      <c r="Y13" s="96">
        <v>0</v>
      </c>
      <c r="Z13" s="96">
        <v>0</v>
      </c>
      <c r="AA13" s="96"/>
      <c r="AB13" s="97"/>
      <c r="AC13" s="96"/>
      <c r="AD13" s="96"/>
      <c r="AE13" s="96"/>
      <c r="AF13" s="96"/>
      <c r="AG13" s="96"/>
      <c r="AH13" s="96"/>
      <c r="AI13" s="111">
        <f>COUNTIF(الجدول2336[[#This Row],[21]:[20]],"س")</f>
        <v>2</v>
      </c>
      <c r="AJ13" s="96">
        <f>COUNTIF(الجدول2336[[#This Row],[21]:[20]],"ب")</f>
        <v>0</v>
      </c>
      <c r="AK13" s="96">
        <f>COUNTIF(الجدول2336[[#This Row],[21]:[20]],"غياب")</f>
        <v>4</v>
      </c>
      <c r="AL13" s="96">
        <f>COUNTIF(الجدول2336[[#This Row],[21]:[20]],"غ")</f>
        <v>1</v>
      </c>
      <c r="AM13" s="96">
        <f>SUM(الجدول2336[[#This Row],[21]:[20]])</f>
        <v>63</v>
      </c>
      <c r="AN13" s="224">
        <f>الجدول2336[[#This Row],[أيام العمل الفعي ]]-الجدول2336[[#This Row],[الغياب*2]]</f>
        <v>2</v>
      </c>
      <c r="AO13" s="108"/>
      <c r="AP13" s="108">
        <f>COUNTIF(الجدول2336[[#This Row],[21]:[20]],"&lt;480")</f>
        <v>10</v>
      </c>
      <c r="AQ13" s="108">
        <f>الجدول2336[[#This Row],[الغياب ]]*2</f>
        <v>8</v>
      </c>
      <c r="AR13" s="108" t="str">
        <f>VLOOKUP(الجدول2336[[#This Row],[الرقم الوظيفي ]],[2]المستمرين!$D:$F,3,0)</f>
        <v xml:space="preserve">مصنع العصير </v>
      </c>
    </row>
    <row r="14" spans="1:44" hidden="1">
      <c r="A14" s="7">
        <v>140</v>
      </c>
      <c r="B14" s="222" t="s">
        <v>68</v>
      </c>
      <c r="C14" s="222" t="s">
        <v>69</v>
      </c>
      <c r="D14" s="96"/>
      <c r="E14" s="96"/>
      <c r="F14" s="96"/>
      <c r="G14" s="97"/>
      <c r="H14" s="96"/>
      <c r="I14" s="96"/>
      <c r="J14" s="96"/>
      <c r="K14" s="96"/>
      <c r="L14" s="96"/>
      <c r="M14" s="96"/>
      <c r="N14" s="97"/>
      <c r="O14" s="96"/>
      <c r="P14" s="96"/>
      <c r="Q14" s="96" t="s">
        <v>1591</v>
      </c>
      <c r="R14" s="223" t="s">
        <v>1567</v>
      </c>
      <c r="S14" s="223" t="s">
        <v>1567</v>
      </c>
      <c r="T14" s="223" t="s">
        <v>1567</v>
      </c>
      <c r="U14" s="97"/>
      <c r="V14" s="96"/>
      <c r="W14" s="96"/>
      <c r="X14" s="96"/>
      <c r="Y14" s="96"/>
      <c r="Z14" s="96"/>
      <c r="AA14" s="96"/>
      <c r="AB14" s="97"/>
      <c r="AC14" s="96"/>
      <c r="AD14" s="96"/>
      <c r="AE14" s="96"/>
      <c r="AF14" s="96"/>
      <c r="AG14" s="96"/>
      <c r="AH14" s="96"/>
      <c r="AI14" s="111">
        <f>COUNTIF(الجدول2336[[#This Row],[21]:[20]],"س")</f>
        <v>1</v>
      </c>
      <c r="AJ14" s="96">
        <f>COUNTIF(الجدول2336[[#This Row],[21]:[20]],"ب")</f>
        <v>0</v>
      </c>
      <c r="AK14" s="96">
        <f>COUNTIF(الجدول2336[[#This Row],[21]:[20]],"غياب")</f>
        <v>0</v>
      </c>
      <c r="AL14" s="96">
        <f>COUNTIF(الجدول2336[[#This Row],[21]:[20]],"غ")</f>
        <v>0</v>
      </c>
      <c r="AM14" s="96">
        <f>SUM(الجدول2336[[#This Row],[21]:[20]])</f>
        <v>0</v>
      </c>
      <c r="AN14" s="224">
        <f>الجدول2336[[#This Row],[أيام العمل الفعي ]]-الجدول2336[[#This Row],[الغياب*2]]</f>
        <v>0</v>
      </c>
      <c r="AO14" s="108"/>
      <c r="AP14" s="108">
        <f>COUNTIF(الجدول2336[[#This Row],[21]:[20]],"&lt;480")</f>
        <v>0</v>
      </c>
      <c r="AQ14" s="108">
        <f>الجدول2336[[#This Row],[الغياب ]]*2</f>
        <v>0</v>
      </c>
      <c r="AR14" s="108" t="str">
        <f>VLOOKUP(الجدول2336[[#This Row],[الرقم الوظيفي ]],[2]المستمرين!$D:$F,3,0)</f>
        <v>رؤساء الاقسام</v>
      </c>
    </row>
    <row r="15" spans="1:44" hidden="1">
      <c r="A15" s="7">
        <v>173</v>
      </c>
      <c r="B15" s="222" t="s">
        <v>70</v>
      </c>
      <c r="C15" s="222" t="s">
        <v>71</v>
      </c>
      <c r="D15" s="96">
        <v>9</v>
      </c>
      <c r="E15" s="96">
        <v>20</v>
      </c>
      <c r="F15" s="96">
        <v>149</v>
      </c>
      <c r="G15" s="97"/>
      <c r="H15" s="96">
        <v>21</v>
      </c>
      <c r="I15" s="96">
        <v>11</v>
      </c>
      <c r="J15" s="96">
        <v>21</v>
      </c>
      <c r="K15" s="96">
        <v>0</v>
      </c>
      <c r="L15" s="96">
        <v>26</v>
      </c>
      <c r="M15" s="96">
        <v>17</v>
      </c>
      <c r="N15" s="97"/>
      <c r="O15" s="96">
        <v>17</v>
      </c>
      <c r="P15" s="96">
        <v>14</v>
      </c>
      <c r="Q15" s="96" t="s">
        <v>1591</v>
      </c>
      <c r="R15" s="223" t="s">
        <v>1567</v>
      </c>
      <c r="S15" s="223" t="s">
        <v>1567</v>
      </c>
      <c r="T15" s="223" t="s">
        <v>1567</v>
      </c>
      <c r="U15" s="97"/>
      <c r="V15" s="96">
        <v>15</v>
      </c>
      <c r="W15" s="96">
        <v>19</v>
      </c>
      <c r="X15" s="96">
        <v>0</v>
      </c>
      <c r="Y15" s="96">
        <v>12</v>
      </c>
      <c r="Z15" s="96">
        <v>17</v>
      </c>
      <c r="AA15" s="96"/>
      <c r="AB15" s="97"/>
      <c r="AC15" s="96"/>
      <c r="AD15" s="96"/>
      <c r="AE15" s="96"/>
      <c r="AF15" s="96"/>
      <c r="AG15" s="96"/>
      <c r="AH15" s="96"/>
      <c r="AI15" s="111">
        <f>COUNTIF(الجدول2336[[#This Row],[21]:[20]],"س")</f>
        <v>1</v>
      </c>
      <c r="AJ15" s="96">
        <f>COUNTIF(الجدول2336[[#This Row],[21]:[20]],"ب")</f>
        <v>0</v>
      </c>
      <c r="AK15" s="96">
        <f>COUNTIF(الجدول2336[[#This Row],[21]:[20]],"غياب")</f>
        <v>0</v>
      </c>
      <c r="AL15" s="96">
        <f>COUNTIF(الجدول2336[[#This Row],[21]:[20]],"غ")</f>
        <v>0</v>
      </c>
      <c r="AM15" s="96">
        <f>SUM(الجدول2336[[#This Row],[21]:[20]])</f>
        <v>368</v>
      </c>
      <c r="AN15" s="224">
        <f>الجدول2336[[#This Row],[أيام العمل الفعي ]]-الجدول2336[[#This Row],[الغياب*2]]</f>
        <v>16</v>
      </c>
      <c r="AO15" s="108"/>
      <c r="AP15" s="108">
        <f>COUNTIF(الجدول2336[[#This Row],[21]:[20]],"&lt;480")</f>
        <v>16</v>
      </c>
      <c r="AQ15" s="108">
        <f>الجدول2336[[#This Row],[الغياب ]]*2</f>
        <v>0</v>
      </c>
      <c r="AR15" s="108" t="str">
        <f>VLOOKUP(الجدول2336[[#This Row],[الرقم الوظيفي ]],[2]المستمرين!$D:$F,3,0)</f>
        <v>مصنع الحليب</v>
      </c>
    </row>
    <row r="16" spans="1:44">
      <c r="A16" s="7">
        <v>175</v>
      </c>
      <c r="B16" s="222" t="s">
        <v>72</v>
      </c>
      <c r="C16" s="222" t="s">
        <v>73</v>
      </c>
      <c r="D16" s="96">
        <v>23</v>
      </c>
      <c r="E16" s="96">
        <v>27</v>
      </c>
      <c r="F16" s="96">
        <v>20</v>
      </c>
      <c r="G16" s="97"/>
      <c r="H16" s="96">
        <v>19</v>
      </c>
      <c r="I16" s="96">
        <v>52</v>
      </c>
      <c r="J16" s="96" t="s">
        <v>1494</v>
      </c>
      <c r="K16" s="96">
        <v>36</v>
      </c>
      <c r="L16" s="96">
        <v>31</v>
      </c>
      <c r="M16" s="96">
        <v>42</v>
      </c>
      <c r="N16" s="97"/>
      <c r="O16" s="96" t="s">
        <v>1591</v>
      </c>
      <c r="P16" s="96" t="s">
        <v>1591</v>
      </c>
      <c r="Q16" s="96" t="s">
        <v>1591</v>
      </c>
      <c r="R16" s="223" t="s">
        <v>1567</v>
      </c>
      <c r="S16" s="223" t="s">
        <v>1567</v>
      </c>
      <c r="T16" s="223" t="s">
        <v>1567</v>
      </c>
      <c r="U16" s="97"/>
      <c r="V16" s="96">
        <v>0</v>
      </c>
      <c r="W16" s="96">
        <v>141</v>
      </c>
      <c r="X16" s="96">
        <v>40</v>
      </c>
      <c r="Y16" s="96">
        <v>17</v>
      </c>
      <c r="Z16" s="96">
        <v>26</v>
      </c>
      <c r="AA16" s="96">
        <v>13</v>
      </c>
      <c r="AB16" s="97"/>
      <c r="AC16" s="96"/>
      <c r="AD16" s="96"/>
      <c r="AE16" s="96"/>
      <c r="AF16" s="96"/>
      <c r="AG16" s="96"/>
      <c r="AH16" s="96"/>
      <c r="AI16" s="111">
        <f>COUNTIF(الجدول2336[[#This Row],[21]:[20]],"س")</f>
        <v>3</v>
      </c>
      <c r="AJ16" s="96">
        <f>COUNTIF(الجدول2336[[#This Row],[21]:[20]],"ب")</f>
        <v>0</v>
      </c>
      <c r="AK16" s="96">
        <f>COUNTIF(الجدول2336[[#This Row],[21]:[20]],"غياب")</f>
        <v>0</v>
      </c>
      <c r="AL16" s="96">
        <f>COUNTIF(الجدول2336[[#This Row],[21]:[20]],"غ")</f>
        <v>1</v>
      </c>
      <c r="AM16" s="96">
        <f>SUM(الجدول2336[[#This Row],[21]:[20]])</f>
        <v>487</v>
      </c>
      <c r="AN16" s="224">
        <f>الجدول2336[[#This Row],[أيام العمل الفعي ]]-الجدول2336[[#This Row],[الغياب*2]]</f>
        <v>14</v>
      </c>
      <c r="AO16" s="108"/>
      <c r="AP16" s="108">
        <f>COUNTIF(الجدول2336[[#This Row],[21]:[20]],"&lt;480")</f>
        <v>14</v>
      </c>
      <c r="AQ16" s="108">
        <f>الجدول2336[[#This Row],[الغياب ]]*2</f>
        <v>0</v>
      </c>
      <c r="AR16" s="108" t="str">
        <f>VLOOKUP(الجدول2336[[#This Row],[الرقم الوظيفي ]],[2]المستمرين!$D:$F,3,0)</f>
        <v>رؤساء الاقسام</v>
      </c>
    </row>
    <row r="17" spans="1:44" hidden="1">
      <c r="A17" s="14">
        <v>180</v>
      </c>
      <c r="B17" s="226" t="s">
        <v>1485</v>
      </c>
      <c r="C17" s="222" t="s">
        <v>71</v>
      </c>
      <c r="D17" s="96"/>
      <c r="E17" s="96"/>
      <c r="F17" s="96"/>
      <c r="G17" s="97"/>
      <c r="H17" s="96"/>
      <c r="I17" s="96"/>
      <c r="J17" s="96"/>
      <c r="K17" s="96"/>
      <c r="L17" s="96"/>
      <c r="M17" s="96"/>
      <c r="N17" s="97"/>
      <c r="O17" s="96"/>
      <c r="P17" s="96"/>
      <c r="Q17" s="96"/>
      <c r="R17" s="223" t="s">
        <v>1567</v>
      </c>
      <c r="S17" s="223" t="s">
        <v>1567</v>
      </c>
      <c r="T17" s="223" t="s">
        <v>1567</v>
      </c>
      <c r="U17" s="97"/>
      <c r="V17" s="96"/>
      <c r="W17" s="96"/>
      <c r="X17" s="96"/>
      <c r="Y17" s="96"/>
      <c r="Z17" s="96"/>
      <c r="AA17" s="96"/>
      <c r="AB17" s="97"/>
      <c r="AC17" s="96"/>
      <c r="AD17" s="96"/>
      <c r="AE17" s="96"/>
      <c r="AF17" s="96"/>
      <c r="AG17" s="96"/>
      <c r="AH17" s="96"/>
      <c r="AI17" s="227">
        <f>COUNTIF(الجدول2336[[#This Row],[21]:[20]],"س")</f>
        <v>0</v>
      </c>
      <c r="AJ17" s="108">
        <f>COUNTIF(الجدول2336[[#This Row],[21]:[20]],"ب")</f>
        <v>0</v>
      </c>
      <c r="AK17" s="108">
        <f>COUNTIF(الجدول2336[[#This Row],[21]:[20]],"غياب")</f>
        <v>0</v>
      </c>
      <c r="AL17" s="108">
        <f>COUNTIF(الجدول2336[[#This Row],[21]:[20]],"غ")</f>
        <v>0</v>
      </c>
      <c r="AM17" s="108">
        <f>SUM(الجدول2336[[#This Row],[21]:[20]])</f>
        <v>0</v>
      </c>
      <c r="AN17" s="228">
        <f>الجدول2336[[#This Row],[أيام العمل الفعي ]]-الجدول2336[[#This Row],[الغياب*2]]</f>
        <v>0</v>
      </c>
      <c r="AO17" s="108"/>
      <c r="AP17" s="108">
        <f>COUNTIF(الجدول2336[[#This Row],[21]:[20]],"&lt;480")</f>
        <v>0</v>
      </c>
      <c r="AQ17" s="108">
        <f>الجدول2336[[#This Row],[الغياب ]]*2</f>
        <v>0</v>
      </c>
      <c r="AR17" s="108" t="e">
        <f>VLOOKUP(الجدول2336[[#This Row],[الرقم الوظيفي ]],[2]المستمرين!$D:$F,3,0)</f>
        <v>#N/A</v>
      </c>
    </row>
    <row r="18" spans="1:44" hidden="1">
      <c r="A18" s="7">
        <v>186</v>
      </c>
      <c r="B18" s="222" t="s">
        <v>74</v>
      </c>
      <c r="C18" s="222" t="s">
        <v>1568</v>
      </c>
      <c r="D18" s="96">
        <v>49</v>
      </c>
      <c r="E18" s="96">
        <v>40</v>
      </c>
      <c r="F18" s="96">
        <v>18</v>
      </c>
      <c r="G18" s="97"/>
      <c r="H18" s="96">
        <v>136</v>
      </c>
      <c r="I18" s="96">
        <v>50</v>
      </c>
      <c r="J18" s="96">
        <v>17</v>
      </c>
      <c r="K18" s="96">
        <v>22</v>
      </c>
      <c r="L18" s="96">
        <v>44</v>
      </c>
      <c r="M18" s="96">
        <v>42</v>
      </c>
      <c r="N18" s="97"/>
      <c r="O18" s="96" t="s">
        <v>1591</v>
      </c>
      <c r="P18" s="96">
        <v>26</v>
      </c>
      <c r="Q18" s="96" t="s">
        <v>1591</v>
      </c>
      <c r="R18" s="223" t="s">
        <v>1567</v>
      </c>
      <c r="S18" s="223" t="s">
        <v>1567</v>
      </c>
      <c r="T18" s="223" t="s">
        <v>1567</v>
      </c>
      <c r="U18" s="97"/>
      <c r="V18" s="96">
        <v>0</v>
      </c>
      <c r="W18" s="96">
        <v>8</v>
      </c>
      <c r="X18" s="96">
        <v>9</v>
      </c>
      <c r="Y18" s="96">
        <v>0</v>
      </c>
      <c r="Z18" s="96">
        <v>0</v>
      </c>
      <c r="AA18" s="96">
        <v>0</v>
      </c>
      <c r="AB18" s="97"/>
      <c r="AC18" s="96"/>
      <c r="AD18" s="96"/>
      <c r="AE18" s="96"/>
      <c r="AF18" s="96"/>
      <c r="AG18" s="96"/>
      <c r="AH18" s="96"/>
      <c r="AI18" s="111">
        <f>COUNTIF(الجدول2336[[#This Row],[21]:[20]],"س")</f>
        <v>2</v>
      </c>
      <c r="AJ18" s="96">
        <f>COUNTIF(الجدول2336[[#This Row],[21]:[20]],"ب")</f>
        <v>0</v>
      </c>
      <c r="AK18" s="96">
        <f>COUNTIF(الجدول2336[[#This Row],[21]:[20]],"غياب")</f>
        <v>0</v>
      </c>
      <c r="AL18" s="96">
        <f>COUNTIF(الجدول2336[[#This Row],[21]:[20]],"غ")</f>
        <v>0</v>
      </c>
      <c r="AM18" s="96">
        <f>SUM(الجدول2336[[#This Row],[21]:[20]])</f>
        <v>461</v>
      </c>
      <c r="AN18" s="224">
        <f>الجدول2336[[#This Row],[أيام العمل الفعي ]]-الجدول2336[[#This Row],[الغياب*2]]</f>
        <v>16</v>
      </c>
      <c r="AO18" s="108"/>
      <c r="AP18" s="108">
        <f>COUNTIF(الجدول2336[[#This Row],[21]:[20]],"&lt;480")</f>
        <v>16</v>
      </c>
      <c r="AQ18" s="108">
        <f>الجدول2336[[#This Row],[الغياب ]]*2</f>
        <v>0</v>
      </c>
      <c r="AR18" s="108" t="str">
        <f>VLOOKUP(الجدول2336[[#This Row],[الرقم الوظيفي ]],[2]المستمرين!$D:$F,3,0)</f>
        <v>رؤساء الاقسام</v>
      </c>
    </row>
    <row r="19" spans="1:44" hidden="1">
      <c r="A19" s="214">
        <v>206</v>
      </c>
      <c r="B19" s="229" t="s">
        <v>1529</v>
      </c>
      <c r="C19" s="230" t="s">
        <v>67</v>
      </c>
      <c r="D19" s="96"/>
      <c r="E19" s="96"/>
      <c r="F19" s="96"/>
      <c r="G19" s="97"/>
      <c r="H19" s="96"/>
      <c r="I19" s="96"/>
      <c r="J19" s="96"/>
      <c r="K19" s="96"/>
      <c r="L19" s="96"/>
      <c r="M19" s="96"/>
      <c r="N19" s="97"/>
      <c r="O19" s="96"/>
      <c r="P19" s="96"/>
      <c r="Q19" s="96" t="s">
        <v>1591</v>
      </c>
      <c r="R19" s="223" t="s">
        <v>1567</v>
      </c>
      <c r="S19" s="223" t="s">
        <v>1567</v>
      </c>
      <c r="T19" s="223" t="s">
        <v>1567</v>
      </c>
      <c r="U19" s="97"/>
      <c r="V19" s="96"/>
      <c r="W19" s="96"/>
      <c r="X19" s="96"/>
      <c r="Y19" s="96"/>
      <c r="Z19" s="96"/>
      <c r="AA19" s="96"/>
      <c r="AB19" s="97"/>
      <c r="AC19" s="96"/>
      <c r="AD19" s="96"/>
      <c r="AE19" s="96"/>
      <c r="AF19" s="96"/>
      <c r="AG19" s="96"/>
      <c r="AH19" s="96"/>
      <c r="AI19" s="227">
        <f>COUNTIF(الجدول2336[[#This Row],[21]:[20]],"س")</f>
        <v>1</v>
      </c>
      <c r="AJ19" s="108">
        <f>COUNTIF(الجدول2336[[#This Row],[21]:[20]],"ب")</f>
        <v>0</v>
      </c>
      <c r="AK19" s="108">
        <f>COUNTIF(الجدول2336[[#This Row],[21]:[20]],"غياب")</f>
        <v>0</v>
      </c>
      <c r="AL19" s="108">
        <f>COUNTIF(الجدول2336[[#This Row],[21]:[20]],"غ")</f>
        <v>0</v>
      </c>
      <c r="AM19" s="108">
        <f>SUM(الجدول2336[[#This Row],[21]:[20]])</f>
        <v>0</v>
      </c>
      <c r="AN19" s="228">
        <f>الجدول2336[[#This Row],[أيام العمل الفعي ]]-الجدول2336[[#This Row],[الغياب*2]]</f>
        <v>0</v>
      </c>
      <c r="AO19" s="108"/>
      <c r="AP19" s="108">
        <f>COUNTIF(الجدول2336[[#This Row],[21]:[20]],"&lt;480")</f>
        <v>0</v>
      </c>
      <c r="AQ19" s="108">
        <f>الجدول2336[[#This Row],[الغياب ]]*2</f>
        <v>0</v>
      </c>
      <c r="AR19" s="108" t="str">
        <f>VLOOKUP(الجدول2336[[#This Row],[الرقم الوظيفي ]],[2]المستمرين!$D:$F,3,0)</f>
        <v>مكتب مصر</v>
      </c>
    </row>
    <row r="20" spans="1:44" hidden="1">
      <c r="A20" s="7">
        <v>241</v>
      </c>
      <c r="B20" s="222" t="s">
        <v>76</v>
      </c>
      <c r="C20" s="222" t="s">
        <v>47</v>
      </c>
      <c r="D20" s="96">
        <v>0</v>
      </c>
      <c r="E20" s="96">
        <v>0</v>
      </c>
      <c r="F20" s="96">
        <v>0</v>
      </c>
      <c r="G20" s="97"/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  <c r="N20" s="97"/>
      <c r="O20" s="96">
        <v>0</v>
      </c>
      <c r="P20" s="96">
        <v>7</v>
      </c>
      <c r="Q20" s="96" t="s">
        <v>1591</v>
      </c>
      <c r="R20" s="223" t="s">
        <v>1567</v>
      </c>
      <c r="S20" s="223" t="s">
        <v>1567</v>
      </c>
      <c r="T20" s="223" t="s">
        <v>1567</v>
      </c>
      <c r="U20" s="97"/>
      <c r="V20" s="96" t="s">
        <v>1591</v>
      </c>
      <c r="W20" s="96" t="s">
        <v>1591</v>
      </c>
      <c r="X20" s="96" t="s">
        <v>1591</v>
      </c>
      <c r="Y20" s="96" t="s">
        <v>1591</v>
      </c>
      <c r="Z20" s="96" t="s">
        <v>1591</v>
      </c>
      <c r="AA20" s="96" t="s">
        <v>1591</v>
      </c>
      <c r="AB20" s="97"/>
      <c r="AC20" s="96"/>
      <c r="AD20" s="96"/>
      <c r="AE20" s="96"/>
      <c r="AF20" s="96"/>
      <c r="AG20" s="96"/>
      <c r="AH20" s="96"/>
      <c r="AI20" s="111">
        <f>COUNTIF(الجدول2336[[#This Row],[21]:[20]],"س")</f>
        <v>7</v>
      </c>
      <c r="AJ20" s="96">
        <f>COUNTIF(الجدول2336[[#This Row],[21]:[20]],"ب")</f>
        <v>0</v>
      </c>
      <c r="AK20" s="96">
        <f>COUNTIF(الجدول2336[[#This Row],[21]:[20]],"غياب")</f>
        <v>0</v>
      </c>
      <c r="AL20" s="96">
        <f>COUNTIF(الجدول2336[[#This Row],[21]:[20]],"غ")</f>
        <v>0</v>
      </c>
      <c r="AM20" s="96">
        <f>SUM(الجدول2336[[#This Row],[21]:[20]])</f>
        <v>7</v>
      </c>
      <c r="AN20" s="224">
        <f>الجدول2336[[#This Row],[أيام العمل الفعي ]]-الجدول2336[[#This Row],[الغياب*2]]</f>
        <v>11</v>
      </c>
      <c r="AO20" s="108"/>
      <c r="AP20" s="108">
        <f>COUNTIF(الجدول2336[[#This Row],[21]:[20]],"&lt;480")</f>
        <v>11</v>
      </c>
      <c r="AQ20" s="108">
        <f>الجدول2336[[#This Row],[الغياب ]]*2</f>
        <v>0</v>
      </c>
      <c r="AR20" s="108" t="str">
        <f>VLOOKUP(الجدول2336[[#This Row],[الرقم الوظيفي ]],[2]المستمرين!$D:$F,3,0)</f>
        <v xml:space="preserve">مصنع الحليب </v>
      </c>
    </row>
    <row r="21" spans="1:44" hidden="1">
      <c r="A21" s="7">
        <v>324</v>
      </c>
      <c r="B21" s="222" t="s">
        <v>77</v>
      </c>
      <c r="C21" s="222" t="s">
        <v>47</v>
      </c>
      <c r="D21" s="96" t="s">
        <v>1591</v>
      </c>
      <c r="E21" s="96" t="s">
        <v>1591</v>
      </c>
      <c r="F21" s="96" t="s">
        <v>1591</v>
      </c>
      <c r="G21" s="96" t="s">
        <v>1591</v>
      </c>
      <c r="H21" s="96" t="s">
        <v>1591</v>
      </c>
      <c r="I21" s="96" t="s">
        <v>1591</v>
      </c>
      <c r="J21" s="96" t="s">
        <v>1591</v>
      </c>
      <c r="K21" s="96" t="s">
        <v>1591</v>
      </c>
      <c r="L21" s="96" t="s">
        <v>1591</v>
      </c>
      <c r="M21" s="96" t="s">
        <v>1591</v>
      </c>
      <c r="N21" s="96" t="s">
        <v>1591</v>
      </c>
      <c r="O21" s="96" t="s">
        <v>1591</v>
      </c>
      <c r="P21" s="96" t="s">
        <v>1591</v>
      </c>
      <c r="Q21" s="96" t="s">
        <v>1591</v>
      </c>
      <c r="R21" s="223" t="s">
        <v>1567</v>
      </c>
      <c r="S21" s="223" t="s">
        <v>1567</v>
      </c>
      <c r="T21" s="223" t="s">
        <v>1567</v>
      </c>
      <c r="U21" s="97"/>
      <c r="V21" s="96">
        <v>0</v>
      </c>
      <c r="W21" s="96">
        <v>0</v>
      </c>
      <c r="X21" s="96">
        <v>0</v>
      </c>
      <c r="Y21" s="96">
        <v>0</v>
      </c>
      <c r="Z21" s="96">
        <v>0</v>
      </c>
      <c r="AA21" s="96">
        <v>0</v>
      </c>
      <c r="AB21" s="97"/>
      <c r="AC21" s="96"/>
      <c r="AD21" s="96"/>
      <c r="AE21" s="96"/>
      <c r="AF21" s="96"/>
      <c r="AG21" s="96"/>
      <c r="AH21" s="96"/>
      <c r="AI21" s="111">
        <f>COUNTIF(الجدول2336[[#This Row],[21]:[20]],"س")</f>
        <v>14</v>
      </c>
      <c r="AJ21" s="96">
        <f>COUNTIF(الجدول2336[[#This Row],[21]:[20]],"ب")</f>
        <v>0</v>
      </c>
      <c r="AK21" s="96">
        <f>COUNTIF(الجدول2336[[#This Row],[21]:[20]],"غياب")</f>
        <v>0</v>
      </c>
      <c r="AL21" s="96">
        <f>COUNTIF(الجدول2336[[#This Row],[21]:[20]],"غ")</f>
        <v>0</v>
      </c>
      <c r="AM21" s="96">
        <f>SUM(الجدول2336[[#This Row],[21]:[20]])</f>
        <v>0</v>
      </c>
      <c r="AN21" s="224">
        <f>الجدول2336[[#This Row],[أيام العمل الفعي ]]-الجدول2336[[#This Row],[الغياب*2]]</f>
        <v>6</v>
      </c>
      <c r="AO21" s="108"/>
      <c r="AP21" s="108">
        <f>COUNTIF(الجدول2336[[#This Row],[21]:[20]],"&lt;480")</f>
        <v>6</v>
      </c>
      <c r="AQ21" s="108">
        <f>الجدول2336[[#This Row],[الغياب ]]*2</f>
        <v>0</v>
      </c>
      <c r="AR21" s="108" t="str">
        <f>VLOOKUP(الجدول2336[[#This Row],[الرقم الوظيفي ]],[2]المستمرين!$D:$F,3,0)</f>
        <v xml:space="preserve">مصنع الحليب </v>
      </c>
    </row>
    <row r="22" spans="1:44" hidden="1">
      <c r="A22" s="219">
        <v>326</v>
      </c>
      <c r="B22" s="231" t="s">
        <v>78</v>
      </c>
      <c r="C22" s="222" t="s">
        <v>67</v>
      </c>
      <c r="D22" s="96">
        <v>0</v>
      </c>
      <c r="E22" s="96" t="s">
        <v>1591</v>
      </c>
      <c r="F22" s="96">
        <v>0</v>
      </c>
      <c r="G22" s="97"/>
      <c r="H22" s="96">
        <v>27</v>
      </c>
      <c r="I22" s="96">
        <v>0</v>
      </c>
      <c r="J22" s="96">
        <v>134</v>
      </c>
      <c r="K22" s="96" t="s">
        <v>1591</v>
      </c>
      <c r="L22" s="96">
        <v>0</v>
      </c>
      <c r="M22" s="96">
        <v>22</v>
      </c>
      <c r="N22" s="97"/>
      <c r="O22" s="96" t="s">
        <v>1607</v>
      </c>
      <c r="P22" s="96" t="s">
        <v>1607</v>
      </c>
      <c r="Q22" s="96" t="s">
        <v>1591</v>
      </c>
      <c r="R22" s="223" t="s">
        <v>1567</v>
      </c>
      <c r="S22" s="223" t="s">
        <v>1567</v>
      </c>
      <c r="T22" s="223" t="s">
        <v>1567</v>
      </c>
      <c r="U22" s="97"/>
      <c r="V22" s="96">
        <v>0</v>
      </c>
      <c r="W22" s="96">
        <v>32</v>
      </c>
      <c r="X22" s="96">
        <v>0</v>
      </c>
      <c r="Y22" s="96">
        <v>78</v>
      </c>
      <c r="Z22" s="96" t="s">
        <v>43</v>
      </c>
      <c r="AA22" s="96"/>
      <c r="AB22" s="97"/>
      <c r="AC22" s="96"/>
      <c r="AD22" s="96"/>
      <c r="AE22" s="96"/>
      <c r="AF22" s="96"/>
      <c r="AG22" s="96"/>
      <c r="AH22" s="96"/>
      <c r="AI22" s="111">
        <f>COUNTIF(الجدول2336[[#This Row],[21]:[20]],"س")</f>
        <v>3</v>
      </c>
      <c r="AJ22" s="96">
        <f>COUNTIF(الجدول2336[[#This Row],[21]:[20]],"ب")</f>
        <v>1</v>
      </c>
      <c r="AK22" s="96">
        <f>COUNTIF(الجدول2336[[#This Row],[21]:[20]],"غياب")</f>
        <v>2</v>
      </c>
      <c r="AL22" s="96">
        <f>COUNTIF(الجدول2336[[#This Row],[21]:[20]],"غ")</f>
        <v>0</v>
      </c>
      <c r="AM22" s="96">
        <f>SUM(الجدول2336[[#This Row],[21]:[20]])</f>
        <v>293</v>
      </c>
      <c r="AN22" s="224">
        <f>الجدول2336[[#This Row],[أيام العمل الفعي ]]-الجدول2336[[#This Row],[الغياب*2]]</f>
        <v>7</v>
      </c>
      <c r="AO22" s="108"/>
      <c r="AP22" s="108">
        <f>COUNTIF(الجدول2336[[#This Row],[21]:[20]],"&lt;480")</f>
        <v>11</v>
      </c>
      <c r="AQ22" s="108">
        <f>الجدول2336[[#This Row],[الغياب ]]*2</f>
        <v>4</v>
      </c>
      <c r="AR22" s="108" t="str">
        <f>VLOOKUP(الجدول2336[[#This Row],[الرقم الوظيفي ]],[2]المستمرين!$D:$F,3,0)</f>
        <v>مصنع الحليب</v>
      </c>
    </row>
    <row r="23" spans="1:44" hidden="1">
      <c r="A23" s="7">
        <v>336</v>
      </c>
      <c r="B23" s="222" t="s">
        <v>79</v>
      </c>
      <c r="C23" s="222" t="s">
        <v>80</v>
      </c>
      <c r="D23" s="96">
        <v>0</v>
      </c>
      <c r="E23" s="96">
        <v>0</v>
      </c>
      <c r="F23" s="96">
        <v>0</v>
      </c>
      <c r="G23" s="97"/>
      <c r="H23" s="96">
        <v>0</v>
      </c>
      <c r="I23" s="96">
        <v>0</v>
      </c>
      <c r="J23" s="96">
        <v>0</v>
      </c>
      <c r="K23" s="96">
        <v>8</v>
      </c>
      <c r="L23" s="96">
        <v>87</v>
      </c>
      <c r="M23" s="96">
        <v>0</v>
      </c>
      <c r="N23" s="97"/>
      <c r="O23" s="96">
        <v>0</v>
      </c>
      <c r="P23" s="96">
        <v>10</v>
      </c>
      <c r="Q23" s="96" t="s">
        <v>1591</v>
      </c>
      <c r="R23" s="223" t="s">
        <v>1567</v>
      </c>
      <c r="S23" s="223" t="s">
        <v>1567</v>
      </c>
      <c r="T23" s="223" t="s">
        <v>1567</v>
      </c>
      <c r="U23" s="97"/>
      <c r="V23" s="96">
        <v>0</v>
      </c>
      <c r="W23" s="96">
        <v>6</v>
      </c>
      <c r="X23" s="96">
        <v>0</v>
      </c>
      <c r="Y23" s="96" t="s">
        <v>1591</v>
      </c>
      <c r="Z23" s="96" t="s">
        <v>1591</v>
      </c>
      <c r="AA23" s="96" t="s">
        <v>1591</v>
      </c>
      <c r="AB23" s="97"/>
      <c r="AC23" s="96"/>
      <c r="AD23" s="96"/>
      <c r="AE23" s="96"/>
      <c r="AF23" s="96"/>
      <c r="AG23" s="96"/>
      <c r="AH23" s="96"/>
      <c r="AI23" s="111">
        <f>COUNTIF(الجدول2336[[#This Row],[21]:[20]],"س")</f>
        <v>4</v>
      </c>
      <c r="AJ23" s="96">
        <f>COUNTIF(الجدول2336[[#This Row],[21]:[20]],"ب")</f>
        <v>0</v>
      </c>
      <c r="AK23" s="96">
        <f>COUNTIF(الجدول2336[[#This Row],[21]:[20]],"غياب")</f>
        <v>0</v>
      </c>
      <c r="AL23" s="96">
        <f>COUNTIF(الجدول2336[[#This Row],[21]:[20]],"غ")</f>
        <v>0</v>
      </c>
      <c r="AM23" s="96">
        <f>SUM(الجدول2336[[#This Row],[21]:[20]])</f>
        <v>111</v>
      </c>
      <c r="AN23" s="224">
        <f>الجدول2336[[#This Row],[أيام العمل الفعي ]]-الجدول2336[[#This Row],[الغياب*2]]</f>
        <v>14</v>
      </c>
      <c r="AO23" s="108"/>
      <c r="AP23" s="108">
        <f>COUNTIF(الجدول2336[[#This Row],[21]:[20]],"&lt;480")</f>
        <v>14</v>
      </c>
      <c r="AQ23" s="108">
        <f>الجدول2336[[#This Row],[الغياب ]]*2</f>
        <v>0</v>
      </c>
      <c r="AR23" s="108" t="str">
        <f>VLOOKUP(الجدول2336[[#This Row],[الرقم الوظيفي ]],[2]المستمرين!$D:$F,3,0)</f>
        <v xml:space="preserve">مصنع العصير </v>
      </c>
    </row>
    <row r="24" spans="1:44" hidden="1">
      <c r="A24" s="7">
        <v>348</v>
      </c>
      <c r="B24" s="222" t="s">
        <v>81</v>
      </c>
      <c r="C24" s="222" t="s">
        <v>80</v>
      </c>
      <c r="D24" s="96">
        <v>0</v>
      </c>
      <c r="E24" s="96">
        <v>0</v>
      </c>
      <c r="F24" s="96">
        <v>0</v>
      </c>
      <c r="G24" s="97"/>
      <c r="H24" s="96">
        <v>0</v>
      </c>
      <c r="I24" s="96">
        <v>0</v>
      </c>
      <c r="J24" s="96">
        <v>6</v>
      </c>
      <c r="K24" s="96">
        <v>0</v>
      </c>
      <c r="L24" s="96">
        <v>0</v>
      </c>
      <c r="M24" s="96">
        <v>0</v>
      </c>
      <c r="N24" s="97"/>
      <c r="O24" s="96">
        <v>0</v>
      </c>
      <c r="P24" s="96">
        <v>0</v>
      </c>
      <c r="Q24" s="96" t="s">
        <v>1591</v>
      </c>
      <c r="R24" s="223" t="s">
        <v>1567</v>
      </c>
      <c r="S24" s="223" t="s">
        <v>1567</v>
      </c>
      <c r="T24" s="223" t="s">
        <v>1567</v>
      </c>
      <c r="U24" s="97"/>
      <c r="V24" s="96">
        <v>0</v>
      </c>
      <c r="W24" s="96" t="s">
        <v>1591</v>
      </c>
      <c r="X24" s="96" t="s">
        <v>1591</v>
      </c>
      <c r="Y24" s="96" t="s">
        <v>1591</v>
      </c>
      <c r="Z24" s="96" t="s">
        <v>1591</v>
      </c>
      <c r="AA24" s="96" t="s">
        <v>1591</v>
      </c>
      <c r="AB24" s="97"/>
      <c r="AC24" s="96"/>
      <c r="AD24" s="96"/>
      <c r="AE24" s="96"/>
      <c r="AF24" s="96"/>
      <c r="AG24" s="96"/>
      <c r="AH24" s="96"/>
      <c r="AI24" s="111">
        <f>COUNTIF(الجدول2336[[#This Row],[21]:[20]],"س")</f>
        <v>6</v>
      </c>
      <c r="AJ24" s="96">
        <f>COUNTIF(الجدول2336[[#This Row],[21]:[20]],"ب")</f>
        <v>0</v>
      </c>
      <c r="AK24" s="96">
        <f>COUNTIF(الجدول2336[[#This Row],[21]:[20]],"غياب")</f>
        <v>0</v>
      </c>
      <c r="AL24" s="96">
        <f>COUNTIF(الجدول2336[[#This Row],[21]:[20]],"غ")</f>
        <v>0</v>
      </c>
      <c r="AM24" s="96">
        <f>SUM(الجدول2336[[#This Row],[21]:[20]])</f>
        <v>6</v>
      </c>
      <c r="AN24" s="224">
        <f>الجدول2336[[#This Row],[أيام العمل الفعي ]]-الجدول2336[[#This Row],[الغياب*2]]</f>
        <v>12</v>
      </c>
      <c r="AO24" s="108"/>
      <c r="AP24" s="108">
        <f>COUNTIF(الجدول2336[[#This Row],[21]:[20]],"&lt;480")</f>
        <v>12</v>
      </c>
      <c r="AQ24" s="108">
        <f>الجدول2336[[#This Row],[الغياب ]]*2</f>
        <v>0</v>
      </c>
      <c r="AR24" s="108" t="str">
        <f>VLOOKUP(الجدول2336[[#This Row],[الرقم الوظيفي ]],[2]المستمرين!$D:$F,3,0)</f>
        <v xml:space="preserve">مصنع الحليب </v>
      </c>
    </row>
    <row r="25" spans="1:44" hidden="1">
      <c r="A25" s="7">
        <v>374</v>
      </c>
      <c r="B25" s="222" t="s">
        <v>83</v>
      </c>
      <c r="C25" s="222" t="s">
        <v>84</v>
      </c>
      <c r="D25" s="96">
        <v>103</v>
      </c>
      <c r="E25" s="96">
        <v>10</v>
      </c>
      <c r="F25" s="96">
        <v>16</v>
      </c>
      <c r="G25" s="97"/>
      <c r="H25" s="96">
        <v>22</v>
      </c>
      <c r="I25" s="96" t="s">
        <v>1591</v>
      </c>
      <c r="J25" s="96">
        <v>15</v>
      </c>
      <c r="K25" s="96">
        <v>21</v>
      </c>
      <c r="L25" s="96">
        <v>17</v>
      </c>
      <c r="M25" s="96">
        <v>65</v>
      </c>
      <c r="N25" s="97"/>
      <c r="O25" s="96">
        <v>0</v>
      </c>
      <c r="P25" s="96">
        <v>0</v>
      </c>
      <c r="Q25" s="96" t="s">
        <v>1591</v>
      </c>
      <c r="R25" s="223" t="s">
        <v>1567</v>
      </c>
      <c r="S25" s="223" t="s">
        <v>1567</v>
      </c>
      <c r="T25" s="223" t="s">
        <v>1567</v>
      </c>
      <c r="U25" s="97"/>
      <c r="V25" s="96">
        <v>0</v>
      </c>
      <c r="W25" s="96">
        <v>0</v>
      </c>
      <c r="X25" s="96">
        <v>0</v>
      </c>
      <c r="Y25" s="96">
        <v>0</v>
      </c>
      <c r="Z25" s="96">
        <v>0</v>
      </c>
      <c r="AA25" s="96">
        <v>0</v>
      </c>
      <c r="AB25" s="97"/>
      <c r="AC25" s="96"/>
      <c r="AD25" s="96"/>
      <c r="AE25" s="96"/>
      <c r="AF25" s="96"/>
      <c r="AG25" s="96"/>
      <c r="AH25" s="96"/>
      <c r="AI25" s="111">
        <f>COUNTIF(الجدول2336[[#This Row],[21]:[20]],"س")</f>
        <v>2</v>
      </c>
      <c r="AJ25" s="96">
        <f>COUNTIF(الجدول2336[[#This Row],[21]:[20]],"ب")</f>
        <v>0</v>
      </c>
      <c r="AK25" s="96">
        <f>COUNTIF(الجدول2336[[#This Row],[21]:[20]],"غياب")</f>
        <v>0</v>
      </c>
      <c r="AL25" s="96">
        <f>COUNTIF(الجدول2336[[#This Row],[21]:[20]],"غ")</f>
        <v>0</v>
      </c>
      <c r="AM25" s="96">
        <f>SUM(الجدول2336[[#This Row],[21]:[20]])</f>
        <v>269</v>
      </c>
      <c r="AN25" s="224">
        <f>الجدول2336[[#This Row],[أيام العمل الفعي ]]-الجدول2336[[#This Row],[الغياب*2]]</f>
        <v>16</v>
      </c>
      <c r="AO25" s="108"/>
      <c r="AP25" s="108">
        <f>COUNTIF(الجدول2336[[#This Row],[21]:[20]],"&lt;480")</f>
        <v>16</v>
      </c>
      <c r="AQ25" s="108">
        <f>الجدول2336[[#This Row],[الغياب ]]*2</f>
        <v>0</v>
      </c>
      <c r="AR25" s="108" t="str">
        <f>VLOOKUP(الجدول2336[[#This Row],[الرقم الوظيفي ]],[2]المستمرين!$D:$F,3,0)</f>
        <v xml:space="preserve">الادارة العامة </v>
      </c>
    </row>
    <row r="26" spans="1:44" hidden="1">
      <c r="A26" s="7">
        <v>384</v>
      </c>
      <c r="B26" s="222" t="s">
        <v>85</v>
      </c>
      <c r="C26" s="222" t="s">
        <v>86</v>
      </c>
      <c r="D26" s="96">
        <v>0</v>
      </c>
      <c r="E26" s="96">
        <v>0</v>
      </c>
      <c r="F26" s="96" t="s">
        <v>1591</v>
      </c>
      <c r="G26" s="97"/>
      <c r="H26" s="96" t="s">
        <v>1591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97"/>
      <c r="O26" s="96">
        <v>0</v>
      </c>
      <c r="P26" s="96">
        <v>0</v>
      </c>
      <c r="Q26" s="96" t="s">
        <v>1591</v>
      </c>
      <c r="R26" s="223" t="s">
        <v>1567</v>
      </c>
      <c r="S26" s="223" t="s">
        <v>1567</v>
      </c>
      <c r="T26" s="223" t="s">
        <v>1567</v>
      </c>
      <c r="U26" s="97"/>
      <c r="V26" s="96">
        <v>0</v>
      </c>
      <c r="W26" s="96">
        <v>0</v>
      </c>
      <c r="X26" s="96">
        <v>0</v>
      </c>
      <c r="Y26" s="96">
        <v>0</v>
      </c>
      <c r="Z26" s="96">
        <v>0</v>
      </c>
      <c r="AA26" s="96">
        <v>0</v>
      </c>
      <c r="AB26" s="97"/>
      <c r="AC26" s="96"/>
      <c r="AD26" s="96"/>
      <c r="AE26" s="96"/>
      <c r="AF26" s="96"/>
      <c r="AG26" s="96"/>
      <c r="AH26" s="96"/>
      <c r="AI26" s="111">
        <f>COUNTIF(الجدول2336[[#This Row],[21]:[20]],"س")</f>
        <v>3</v>
      </c>
      <c r="AJ26" s="96">
        <f>COUNTIF(الجدول2336[[#This Row],[21]:[20]],"ب")</f>
        <v>0</v>
      </c>
      <c r="AK26" s="96">
        <f>COUNTIF(الجدول2336[[#This Row],[21]:[20]],"غياب")</f>
        <v>0</v>
      </c>
      <c r="AL26" s="96">
        <f>COUNTIF(الجدول2336[[#This Row],[21]:[20]],"غ")</f>
        <v>0</v>
      </c>
      <c r="AM26" s="96">
        <f>SUM(الجدول2336[[#This Row],[21]:[20]])</f>
        <v>0</v>
      </c>
      <c r="AN26" s="224">
        <f>الجدول2336[[#This Row],[أيام العمل الفعي ]]-الجدول2336[[#This Row],[الغياب*2]]</f>
        <v>15</v>
      </c>
      <c r="AO26" s="108"/>
      <c r="AP26" s="108">
        <f>COUNTIF(الجدول2336[[#This Row],[21]:[20]],"&lt;480")</f>
        <v>15</v>
      </c>
      <c r="AQ26" s="108">
        <f>الجدول2336[[#This Row],[الغياب ]]*2</f>
        <v>0</v>
      </c>
      <c r="AR26" s="108" t="str">
        <f>VLOOKUP(الجدول2336[[#This Row],[الرقم الوظيفي ]],[2]المستمرين!$D:$F,3,0)</f>
        <v xml:space="preserve">الادارة العامة </v>
      </c>
    </row>
    <row r="27" spans="1:44">
      <c r="A27" s="7">
        <v>398</v>
      </c>
      <c r="B27" s="222" t="s">
        <v>87</v>
      </c>
      <c r="C27" s="222" t="s">
        <v>88</v>
      </c>
      <c r="D27" s="96">
        <v>21</v>
      </c>
      <c r="E27" s="96">
        <v>23</v>
      </c>
      <c r="F27" s="96">
        <v>7</v>
      </c>
      <c r="G27" s="97"/>
      <c r="H27" s="96">
        <v>10</v>
      </c>
      <c r="I27" s="96">
        <v>29</v>
      </c>
      <c r="J27" s="96" t="s">
        <v>1494</v>
      </c>
      <c r="K27" s="96">
        <v>25</v>
      </c>
      <c r="L27" s="96">
        <v>0</v>
      </c>
      <c r="M27" s="96">
        <v>20</v>
      </c>
      <c r="N27" s="97"/>
      <c r="O27" s="96">
        <v>34</v>
      </c>
      <c r="P27" s="96">
        <v>30</v>
      </c>
      <c r="Q27" s="96" t="s">
        <v>1591</v>
      </c>
      <c r="R27" s="223" t="s">
        <v>1567</v>
      </c>
      <c r="S27" s="223" t="s">
        <v>1567</v>
      </c>
      <c r="T27" s="223" t="s">
        <v>1567</v>
      </c>
      <c r="U27" s="97"/>
      <c r="V27" s="96">
        <v>0</v>
      </c>
      <c r="W27" s="96">
        <v>0</v>
      </c>
      <c r="X27" s="96">
        <v>0</v>
      </c>
      <c r="Y27" s="96">
        <v>0</v>
      </c>
      <c r="Z27" s="96">
        <v>0</v>
      </c>
      <c r="AA27" s="96">
        <v>0</v>
      </c>
      <c r="AB27" s="97"/>
      <c r="AC27" s="96"/>
      <c r="AD27" s="96"/>
      <c r="AE27" s="96"/>
      <c r="AF27" s="96"/>
      <c r="AG27" s="96"/>
      <c r="AH27" s="96"/>
      <c r="AI27" s="111">
        <f>COUNTIF(الجدول2336[[#This Row],[21]:[20]],"س")</f>
        <v>1</v>
      </c>
      <c r="AJ27" s="96">
        <f>COUNTIF(الجدول2336[[#This Row],[21]:[20]],"ب")</f>
        <v>0</v>
      </c>
      <c r="AK27" s="96">
        <f>COUNTIF(الجدول2336[[#This Row],[21]:[20]],"غياب")</f>
        <v>0</v>
      </c>
      <c r="AL27" s="96">
        <f>COUNTIF(الجدول2336[[#This Row],[21]:[20]],"غ")</f>
        <v>1</v>
      </c>
      <c r="AM27" s="96">
        <f>SUM(الجدول2336[[#This Row],[21]:[20]])</f>
        <v>199</v>
      </c>
      <c r="AN27" s="224">
        <f>الجدول2336[[#This Row],[أيام العمل الفعي ]]-الجدول2336[[#This Row],[الغياب*2]]</f>
        <v>16</v>
      </c>
      <c r="AO27" s="108"/>
      <c r="AP27" s="108">
        <f>COUNTIF(الجدول2336[[#This Row],[21]:[20]],"&lt;480")</f>
        <v>16</v>
      </c>
      <c r="AQ27" s="108">
        <f>الجدول2336[[#This Row],[الغياب ]]*2</f>
        <v>0</v>
      </c>
      <c r="AR27" s="108" t="str">
        <f>VLOOKUP(الجدول2336[[#This Row],[الرقم الوظيفي ]],[2]المستمرين!$D:$F,3,0)</f>
        <v>رؤساء الاقسام</v>
      </c>
    </row>
    <row r="28" spans="1:44" hidden="1">
      <c r="A28" s="7">
        <v>407</v>
      </c>
      <c r="B28" s="222" t="s">
        <v>89</v>
      </c>
      <c r="C28" s="222" t="s">
        <v>90</v>
      </c>
      <c r="D28" s="96">
        <v>0</v>
      </c>
      <c r="E28" s="96">
        <v>7</v>
      </c>
      <c r="F28" s="96">
        <v>14</v>
      </c>
      <c r="G28" s="97"/>
      <c r="H28" s="96">
        <v>11</v>
      </c>
      <c r="I28" s="96">
        <v>60</v>
      </c>
      <c r="J28" s="96">
        <v>0</v>
      </c>
      <c r="K28" s="96">
        <v>0</v>
      </c>
      <c r="L28" s="96">
        <v>0</v>
      </c>
      <c r="M28" s="96">
        <v>10</v>
      </c>
      <c r="N28" s="97"/>
      <c r="O28" s="96">
        <v>0</v>
      </c>
      <c r="P28" s="96">
        <v>10</v>
      </c>
      <c r="Q28" s="96" t="s">
        <v>1591</v>
      </c>
      <c r="R28" s="223" t="s">
        <v>1567</v>
      </c>
      <c r="S28" s="223" t="s">
        <v>1567</v>
      </c>
      <c r="T28" s="223" t="s">
        <v>1567</v>
      </c>
      <c r="U28" s="97"/>
      <c r="V28" s="96">
        <v>0</v>
      </c>
      <c r="W28" s="96">
        <v>0</v>
      </c>
      <c r="X28" s="96">
        <v>0</v>
      </c>
      <c r="Y28" s="96">
        <v>0</v>
      </c>
      <c r="Z28" s="96">
        <v>0</v>
      </c>
      <c r="AA28" s="96">
        <v>0</v>
      </c>
      <c r="AB28" s="97"/>
      <c r="AC28" s="96"/>
      <c r="AD28" s="96"/>
      <c r="AE28" s="96"/>
      <c r="AF28" s="96"/>
      <c r="AG28" s="96"/>
      <c r="AH28" s="96"/>
      <c r="AI28" s="111">
        <f>COUNTIF(الجدول2336[[#This Row],[21]:[20]],"س")</f>
        <v>1</v>
      </c>
      <c r="AJ28" s="96">
        <f>COUNTIF(الجدول2336[[#This Row],[21]:[20]],"ب")</f>
        <v>0</v>
      </c>
      <c r="AK28" s="96">
        <f>COUNTIF(الجدول2336[[#This Row],[21]:[20]],"غياب")</f>
        <v>0</v>
      </c>
      <c r="AL28" s="96">
        <f>COUNTIF(الجدول2336[[#This Row],[21]:[20]],"غ")</f>
        <v>0</v>
      </c>
      <c r="AM28" s="96">
        <f>SUM(الجدول2336[[#This Row],[21]:[20]])</f>
        <v>112</v>
      </c>
      <c r="AN28" s="224">
        <f>الجدول2336[[#This Row],[أيام العمل الفعي ]]-الجدول2336[[#This Row],[الغياب*2]]</f>
        <v>17</v>
      </c>
      <c r="AO28" s="108"/>
      <c r="AP28" s="108">
        <f>COUNTIF(الجدول2336[[#This Row],[21]:[20]],"&lt;480")</f>
        <v>17</v>
      </c>
      <c r="AQ28" s="108">
        <f>الجدول2336[[#This Row],[الغياب ]]*2</f>
        <v>0</v>
      </c>
      <c r="AR28" s="108" t="str">
        <f>VLOOKUP(الجدول2336[[#This Row],[الرقم الوظيفي ]],[2]المستمرين!$D:$F,3,0)</f>
        <v>رؤساء الاقسام</v>
      </c>
    </row>
    <row r="29" spans="1:44" hidden="1">
      <c r="A29" s="12">
        <v>413</v>
      </c>
      <c r="B29" s="232" t="s">
        <v>91</v>
      </c>
      <c r="C29" s="222" t="s">
        <v>1569</v>
      </c>
      <c r="D29" s="96">
        <v>0</v>
      </c>
      <c r="E29" s="96">
        <v>0</v>
      </c>
      <c r="F29" s="96">
        <v>0</v>
      </c>
      <c r="G29" s="97"/>
      <c r="H29" s="96">
        <v>0</v>
      </c>
      <c r="I29" s="96">
        <v>0</v>
      </c>
      <c r="J29" s="96">
        <v>0</v>
      </c>
      <c r="K29" s="96">
        <v>0</v>
      </c>
      <c r="L29" s="96">
        <v>0</v>
      </c>
      <c r="M29" s="96">
        <v>0</v>
      </c>
      <c r="N29" s="97"/>
      <c r="O29" s="96">
        <v>0</v>
      </c>
      <c r="P29" s="96">
        <v>0</v>
      </c>
      <c r="Q29" s="96" t="s">
        <v>1591</v>
      </c>
      <c r="R29" s="223" t="s">
        <v>1567</v>
      </c>
      <c r="S29" s="223" t="s">
        <v>1567</v>
      </c>
      <c r="T29" s="223" t="s">
        <v>1567</v>
      </c>
      <c r="U29" s="97"/>
      <c r="V29" s="96">
        <v>0</v>
      </c>
      <c r="W29" s="96">
        <v>0</v>
      </c>
      <c r="X29" s="96">
        <v>0</v>
      </c>
      <c r="Y29" s="96">
        <v>0</v>
      </c>
      <c r="Z29" s="96">
        <v>0</v>
      </c>
      <c r="AA29" s="96">
        <v>0</v>
      </c>
      <c r="AB29" s="97"/>
      <c r="AC29" s="96"/>
      <c r="AD29" s="96"/>
      <c r="AE29" s="96"/>
      <c r="AF29" s="96"/>
      <c r="AG29" s="96"/>
      <c r="AH29" s="96"/>
      <c r="AI29" s="227">
        <f>COUNTIF(الجدول2336[[#This Row],[21]:[20]],"س")</f>
        <v>1</v>
      </c>
      <c r="AJ29" s="108">
        <f>COUNTIF(الجدول2336[[#This Row],[21]:[20]],"ب")</f>
        <v>0</v>
      </c>
      <c r="AK29" s="108">
        <f>COUNTIF(الجدول2336[[#This Row],[21]:[20]],"غياب")</f>
        <v>0</v>
      </c>
      <c r="AL29" s="108">
        <f>COUNTIF(الجدول2336[[#This Row],[21]:[20]],"غ")</f>
        <v>0</v>
      </c>
      <c r="AM29" s="108">
        <f>SUM(الجدول2336[[#This Row],[21]:[20]])</f>
        <v>0</v>
      </c>
      <c r="AN29" s="228">
        <f>الجدول2336[[#This Row],[أيام العمل الفعي ]]-الجدول2336[[#This Row],[الغياب*2]]</f>
        <v>17</v>
      </c>
      <c r="AO29" s="108"/>
      <c r="AP29" s="108">
        <f>COUNTIF(الجدول2336[[#This Row],[21]:[20]],"&lt;480")</f>
        <v>17</v>
      </c>
      <c r="AQ29" s="108">
        <f>الجدول2336[[#This Row],[الغياب ]]*2</f>
        <v>0</v>
      </c>
      <c r="AR29" s="108" t="str">
        <f>VLOOKUP(الجدول2336[[#This Row],[الرقم الوظيفي ]],[2]المستمرين!$D:$F,3,0)</f>
        <v>رؤساء الاقسام</v>
      </c>
    </row>
    <row r="30" spans="1:44" hidden="1">
      <c r="A30" s="7">
        <v>503</v>
      </c>
      <c r="B30" s="222" t="s">
        <v>93</v>
      </c>
      <c r="C30" s="222" t="s">
        <v>94</v>
      </c>
      <c r="D30" s="96"/>
      <c r="E30" s="96"/>
      <c r="F30" s="96"/>
      <c r="G30" s="97"/>
      <c r="H30" s="96"/>
      <c r="I30" s="96"/>
      <c r="J30" s="96"/>
      <c r="K30" s="96"/>
      <c r="L30" s="96"/>
      <c r="M30" s="96"/>
      <c r="N30" s="97"/>
      <c r="O30" s="96"/>
      <c r="P30" s="96"/>
      <c r="Q30" s="96" t="s">
        <v>1591</v>
      </c>
      <c r="R30" s="223" t="s">
        <v>1567</v>
      </c>
      <c r="S30" s="223" t="s">
        <v>1567</v>
      </c>
      <c r="T30" s="223" t="s">
        <v>1567</v>
      </c>
      <c r="U30" s="97"/>
      <c r="V30" s="96"/>
      <c r="W30" s="96"/>
      <c r="X30" s="96"/>
      <c r="Y30" s="96"/>
      <c r="Z30" s="96"/>
      <c r="AA30" s="96"/>
      <c r="AB30" s="97"/>
      <c r="AC30" s="96"/>
      <c r="AD30" s="96"/>
      <c r="AE30" s="96"/>
      <c r="AF30" s="96"/>
      <c r="AG30" s="96"/>
      <c r="AH30" s="96"/>
      <c r="AI30" s="111">
        <f>COUNTIF(الجدول2336[[#This Row],[21]:[20]],"س")</f>
        <v>1</v>
      </c>
      <c r="AJ30" s="96">
        <f>COUNTIF(الجدول2336[[#This Row],[21]:[20]],"ب")</f>
        <v>0</v>
      </c>
      <c r="AK30" s="96">
        <f>COUNTIF(الجدول2336[[#This Row],[21]:[20]],"غياب")</f>
        <v>0</v>
      </c>
      <c r="AL30" s="96">
        <f>COUNTIF(الجدول2336[[#This Row],[21]:[20]],"غ")</f>
        <v>0</v>
      </c>
      <c r="AM30" s="96">
        <f>SUM(الجدول2336[[#This Row],[21]:[20]])</f>
        <v>0</v>
      </c>
      <c r="AN30" s="224">
        <f>الجدول2336[[#This Row],[أيام العمل الفعي ]]-الجدول2336[[#This Row],[الغياب*2]]</f>
        <v>0</v>
      </c>
      <c r="AO30" s="108"/>
      <c r="AP30" s="108">
        <f>COUNTIF(الجدول2336[[#This Row],[21]:[20]],"&lt;480")</f>
        <v>0</v>
      </c>
      <c r="AQ30" s="108">
        <f>الجدول2336[[#This Row],[الغياب ]]*2</f>
        <v>0</v>
      </c>
      <c r="AR30" s="108" t="str">
        <f>VLOOKUP(الجدول2336[[#This Row],[الرقم الوظيفي ]],[2]المستمرين!$D:$F,3,0)</f>
        <v>رؤساء الاقسام</v>
      </c>
    </row>
    <row r="31" spans="1:44" hidden="1">
      <c r="A31" s="7">
        <v>504</v>
      </c>
      <c r="B31" s="222" t="s">
        <v>95</v>
      </c>
      <c r="C31" s="222" t="s">
        <v>96</v>
      </c>
      <c r="D31" s="96">
        <v>0</v>
      </c>
      <c r="E31" s="96">
        <v>13</v>
      </c>
      <c r="F31" s="96">
        <v>0</v>
      </c>
      <c r="G31" s="97"/>
      <c r="H31" s="96">
        <v>0</v>
      </c>
      <c r="I31" s="96">
        <v>40</v>
      </c>
      <c r="J31" s="96">
        <v>0</v>
      </c>
      <c r="K31" s="96">
        <v>0</v>
      </c>
      <c r="L31" s="96">
        <v>95</v>
      </c>
      <c r="M31" s="96">
        <v>18</v>
      </c>
      <c r="N31" s="97"/>
      <c r="O31" s="96">
        <v>0</v>
      </c>
      <c r="P31" s="96">
        <v>44</v>
      </c>
      <c r="Q31" s="96" t="s">
        <v>1591</v>
      </c>
      <c r="R31" s="223" t="s">
        <v>1567</v>
      </c>
      <c r="S31" s="223" t="s">
        <v>1567</v>
      </c>
      <c r="T31" s="223" t="s">
        <v>1567</v>
      </c>
      <c r="U31" s="97"/>
      <c r="V31" s="96">
        <v>0</v>
      </c>
      <c r="W31" s="96">
        <v>0</v>
      </c>
      <c r="X31" s="96">
        <v>0</v>
      </c>
      <c r="Y31" s="96">
        <v>0</v>
      </c>
      <c r="Z31" s="96">
        <v>0</v>
      </c>
      <c r="AA31" s="96">
        <v>0</v>
      </c>
      <c r="AB31" s="97"/>
      <c r="AC31" s="96"/>
      <c r="AD31" s="96"/>
      <c r="AE31" s="96"/>
      <c r="AF31" s="96"/>
      <c r="AG31" s="96"/>
      <c r="AH31" s="96"/>
      <c r="AI31" s="111">
        <f>COUNTIF(الجدول2336[[#This Row],[21]:[20]],"س")</f>
        <v>1</v>
      </c>
      <c r="AJ31" s="96">
        <f>COUNTIF(الجدول2336[[#This Row],[21]:[20]],"ب")</f>
        <v>0</v>
      </c>
      <c r="AK31" s="96">
        <f>COUNTIF(الجدول2336[[#This Row],[21]:[20]],"غياب")</f>
        <v>0</v>
      </c>
      <c r="AL31" s="96">
        <f>COUNTIF(الجدول2336[[#This Row],[21]:[20]],"غ")</f>
        <v>0</v>
      </c>
      <c r="AM31" s="96">
        <f>SUM(الجدول2336[[#This Row],[21]:[20]])</f>
        <v>210</v>
      </c>
      <c r="AN31" s="224">
        <f>الجدول2336[[#This Row],[أيام العمل الفعي ]]-الجدول2336[[#This Row],[الغياب*2]]</f>
        <v>17</v>
      </c>
      <c r="AO31" s="108"/>
      <c r="AP31" s="108">
        <f>COUNTIF(الجدول2336[[#This Row],[21]:[20]],"&lt;480")</f>
        <v>17</v>
      </c>
      <c r="AQ31" s="108">
        <f>الجدول2336[[#This Row],[الغياب ]]*2</f>
        <v>0</v>
      </c>
      <c r="AR31" s="108" t="str">
        <f>VLOOKUP(الجدول2336[[#This Row],[الرقم الوظيفي ]],[2]المستمرين!$D:$F,3,0)</f>
        <v>مصنع الحليب</v>
      </c>
    </row>
    <row r="32" spans="1:44" hidden="1">
      <c r="A32" s="14">
        <v>510</v>
      </c>
      <c r="B32" s="226" t="s">
        <v>97</v>
      </c>
      <c r="C32" s="222" t="s">
        <v>47</v>
      </c>
      <c r="D32" s="96">
        <v>0</v>
      </c>
      <c r="E32" s="96">
        <v>0</v>
      </c>
      <c r="F32" s="96">
        <v>0</v>
      </c>
      <c r="G32" s="97"/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  <c r="N32" s="97"/>
      <c r="O32" s="96">
        <v>0</v>
      </c>
      <c r="P32" s="96">
        <v>0</v>
      </c>
      <c r="Q32" s="96" t="s">
        <v>1591</v>
      </c>
      <c r="R32" s="223" t="s">
        <v>1567</v>
      </c>
      <c r="S32" s="223" t="s">
        <v>1567</v>
      </c>
      <c r="T32" s="223" t="s">
        <v>1567</v>
      </c>
      <c r="U32" s="97"/>
      <c r="V32" s="96">
        <v>0</v>
      </c>
      <c r="W32" s="96">
        <v>0</v>
      </c>
      <c r="X32" s="96">
        <v>0</v>
      </c>
      <c r="Y32" s="96">
        <v>0</v>
      </c>
      <c r="Z32" s="96">
        <v>0</v>
      </c>
      <c r="AA32" s="96">
        <v>0</v>
      </c>
      <c r="AB32" s="97"/>
      <c r="AC32" s="96"/>
      <c r="AD32" s="96"/>
      <c r="AE32" s="96"/>
      <c r="AF32" s="96"/>
      <c r="AG32" s="96"/>
      <c r="AH32" s="96"/>
      <c r="AI32" s="227">
        <f>COUNTIF(الجدول2336[[#This Row],[21]:[20]],"س")</f>
        <v>1</v>
      </c>
      <c r="AJ32" s="108">
        <f>COUNTIF(الجدول2336[[#This Row],[21]:[20]],"ب")</f>
        <v>0</v>
      </c>
      <c r="AK32" s="108">
        <f>COUNTIF(الجدول2336[[#This Row],[21]:[20]],"غياب")</f>
        <v>0</v>
      </c>
      <c r="AL32" s="108">
        <f>COUNTIF(الجدول2336[[#This Row],[21]:[20]],"غ")</f>
        <v>0</v>
      </c>
      <c r="AM32" s="108">
        <f>SUM(الجدول2336[[#This Row],[21]:[20]])</f>
        <v>0</v>
      </c>
      <c r="AN32" s="228">
        <f>الجدول2336[[#This Row],[أيام العمل الفعي ]]-الجدول2336[[#This Row],[الغياب*2]]</f>
        <v>17</v>
      </c>
      <c r="AO32" s="108"/>
      <c r="AP32" s="108">
        <f>COUNTIF(الجدول2336[[#This Row],[21]:[20]],"&lt;480")</f>
        <v>17</v>
      </c>
      <c r="AQ32" s="108">
        <f>الجدول2336[[#This Row],[الغياب ]]*2</f>
        <v>0</v>
      </c>
      <c r="AR32" s="108" t="str">
        <f>VLOOKUP(الجدول2336[[#This Row],[الرقم الوظيفي ]],[2]المستمرين!$D:$F,3,0)</f>
        <v>مصنع الحليب</v>
      </c>
    </row>
    <row r="33" spans="1:44" hidden="1">
      <c r="A33" s="12">
        <v>518</v>
      </c>
      <c r="B33" s="232" t="s">
        <v>98</v>
      </c>
      <c r="C33" s="222" t="s">
        <v>99</v>
      </c>
      <c r="D33" s="96">
        <v>0</v>
      </c>
      <c r="E33" s="96">
        <v>0</v>
      </c>
      <c r="F33" s="96">
        <v>0</v>
      </c>
      <c r="G33" s="97"/>
      <c r="H33" s="96">
        <v>89</v>
      </c>
      <c r="I33" s="96">
        <v>0</v>
      </c>
      <c r="J33" s="96">
        <v>0</v>
      </c>
      <c r="K33" s="96">
        <v>0</v>
      </c>
      <c r="L33" s="96">
        <v>0</v>
      </c>
      <c r="M33" s="96" t="s">
        <v>1591</v>
      </c>
      <c r="N33" s="97"/>
      <c r="O33" s="96">
        <v>0</v>
      </c>
      <c r="P33" s="96">
        <v>0</v>
      </c>
      <c r="Q33" s="96" t="s">
        <v>1591</v>
      </c>
      <c r="R33" s="223" t="s">
        <v>1567</v>
      </c>
      <c r="S33" s="223" t="s">
        <v>1567</v>
      </c>
      <c r="T33" s="223" t="s">
        <v>1567</v>
      </c>
      <c r="U33" s="97"/>
      <c r="V33" s="96" t="s">
        <v>43</v>
      </c>
      <c r="W33" s="96" t="s">
        <v>43</v>
      </c>
      <c r="X33" s="96" t="s">
        <v>43</v>
      </c>
      <c r="Y33" s="96">
        <v>0</v>
      </c>
      <c r="Z33" s="96">
        <v>0</v>
      </c>
      <c r="AA33" s="96">
        <v>0</v>
      </c>
      <c r="AB33" s="97"/>
      <c r="AC33" s="96"/>
      <c r="AD33" s="96"/>
      <c r="AE33" s="96"/>
      <c r="AF33" s="96"/>
      <c r="AG33" s="96"/>
      <c r="AH33" s="96"/>
      <c r="AI33" s="227">
        <f>COUNTIF(الجدول2336[[#This Row],[21]:[20]],"س")</f>
        <v>2</v>
      </c>
      <c r="AJ33" s="108">
        <f>COUNTIF(الجدول2336[[#This Row],[21]:[20]],"ب")</f>
        <v>3</v>
      </c>
      <c r="AK33" s="108">
        <f>COUNTIF(الجدول2336[[#This Row],[21]:[20]],"غياب")</f>
        <v>0</v>
      </c>
      <c r="AL33" s="108">
        <f>COUNTIF(الجدول2336[[#This Row],[21]:[20]],"غ")</f>
        <v>0</v>
      </c>
      <c r="AM33" s="108">
        <f>SUM(الجدول2336[[#This Row],[21]:[20]])</f>
        <v>89</v>
      </c>
      <c r="AN33" s="228">
        <f>الجدول2336[[#This Row],[أيام العمل الفعي ]]-الجدول2336[[#This Row],[الغياب*2]]</f>
        <v>13</v>
      </c>
      <c r="AO33" s="108"/>
      <c r="AP33" s="108">
        <f>COUNTIF(الجدول2336[[#This Row],[21]:[20]],"&lt;480")</f>
        <v>13</v>
      </c>
      <c r="AQ33" s="108">
        <f>الجدول2336[[#This Row],[الغياب ]]*2</f>
        <v>0</v>
      </c>
      <c r="AR33" s="108" t="str">
        <f>VLOOKUP(الجدول2336[[#This Row],[الرقم الوظيفي ]],[2]المستمرين!$D:$F,3,0)</f>
        <v>مصنع الحليب</v>
      </c>
    </row>
    <row r="34" spans="1:44" hidden="1">
      <c r="A34" s="7">
        <v>520</v>
      </c>
      <c r="B34" s="222" t="s">
        <v>100</v>
      </c>
      <c r="C34" s="222" t="s">
        <v>99</v>
      </c>
      <c r="D34" s="96">
        <v>0</v>
      </c>
      <c r="E34" s="96">
        <v>0</v>
      </c>
      <c r="F34" s="96">
        <v>0</v>
      </c>
      <c r="G34" s="97"/>
      <c r="H34" s="96">
        <v>0</v>
      </c>
      <c r="I34" s="96">
        <v>0</v>
      </c>
      <c r="J34" s="96" t="s">
        <v>1591</v>
      </c>
      <c r="K34" s="96" t="s">
        <v>1591</v>
      </c>
      <c r="L34" s="96">
        <v>0</v>
      </c>
      <c r="M34" s="96">
        <v>0</v>
      </c>
      <c r="N34" s="97"/>
      <c r="O34" s="96">
        <v>0</v>
      </c>
      <c r="P34" s="96">
        <v>0</v>
      </c>
      <c r="Q34" s="96" t="s">
        <v>1591</v>
      </c>
      <c r="R34" s="223" t="s">
        <v>1567</v>
      </c>
      <c r="S34" s="223" t="s">
        <v>1567</v>
      </c>
      <c r="T34" s="223" t="s">
        <v>1567</v>
      </c>
      <c r="U34" s="97"/>
      <c r="V34" s="96">
        <v>0</v>
      </c>
      <c r="W34" s="96">
        <v>0</v>
      </c>
      <c r="X34" s="96">
        <v>14</v>
      </c>
      <c r="Y34" s="96">
        <v>0</v>
      </c>
      <c r="Z34" s="96">
        <v>0</v>
      </c>
      <c r="AA34" s="96">
        <v>8</v>
      </c>
      <c r="AB34" s="97"/>
      <c r="AC34" s="96"/>
      <c r="AD34" s="96"/>
      <c r="AE34" s="96"/>
      <c r="AF34" s="96"/>
      <c r="AG34" s="96"/>
      <c r="AH34" s="96"/>
      <c r="AI34" s="111">
        <f>COUNTIF(الجدول2336[[#This Row],[21]:[20]],"س")</f>
        <v>3</v>
      </c>
      <c r="AJ34" s="96">
        <f>COUNTIF(الجدول2336[[#This Row],[21]:[20]],"ب")</f>
        <v>0</v>
      </c>
      <c r="AK34" s="96">
        <f>COUNTIF(الجدول2336[[#This Row],[21]:[20]],"غياب")</f>
        <v>0</v>
      </c>
      <c r="AL34" s="96">
        <f>COUNTIF(الجدول2336[[#This Row],[21]:[20]],"غ")</f>
        <v>0</v>
      </c>
      <c r="AM34" s="96">
        <f>SUM(الجدول2336[[#This Row],[21]:[20]])</f>
        <v>22</v>
      </c>
      <c r="AN34" s="224">
        <f>الجدول2336[[#This Row],[أيام العمل الفعي ]]-الجدول2336[[#This Row],[الغياب*2]]</f>
        <v>15</v>
      </c>
      <c r="AO34" s="108"/>
      <c r="AP34" s="108">
        <f>COUNTIF(الجدول2336[[#This Row],[21]:[20]],"&lt;480")</f>
        <v>15</v>
      </c>
      <c r="AQ34" s="108">
        <f>الجدول2336[[#This Row],[الغياب ]]*2</f>
        <v>0</v>
      </c>
      <c r="AR34" s="108" t="str">
        <f>VLOOKUP(الجدول2336[[#This Row],[الرقم الوظيفي ]],[2]المستمرين!$D:$F,3,0)</f>
        <v>مصنع الحليب</v>
      </c>
    </row>
    <row r="35" spans="1:44" hidden="1">
      <c r="A35" s="7">
        <v>536</v>
      </c>
      <c r="B35" s="222" t="s">
        <v>101</v>
      </c>
      <c r="C35" s="222" t="s">
        <v>102</v>
      </c>
      <c r="D35" s="96">
        <v>0</v>
      </c>
      <c r="E35" s="96">
        <v>0</v>
      </c>
      <c r="F35" s="96">
        <v>0</v>
      </c>
      <c r="G35" s="97"/>
      <c r="H35" s="96">
        <v>0</v>
      </c>
      <c r="I35" s="96">
        <v>0</v>
      </c>
      <c r="J35" s="96">
        <v>0</v>
      </c>
      <c r="K35" s="96">
        <v>6</v>
      </c>
      <c r="L35" s="96">
        <v>0</v>
      </c>
      <c r="M35" s="96">
        <v>0</v>
      </c>
      <c r="N35" s="97"/>
      <c r="O35" s="96">
        <v>0</v>
      </c>
      <c r="P35" s="96">
        <v>0</v>
      </c>
      <c r="Q35" s="96" t="s">
        <v>1591</v>
      </c>
      <c r="R35" s="223" t="s">
        <v>1567</v>
      </c>
      <c r="S35" s="223" t="s">
        <v>1567</v>
      </c>
      <c r="T35" s="223" t="s">
        <v>1567</v>
      </c>
      <c r="U35" s="97"/>
      <c r="V35" s="96">
        <v>0</v>
      </c>
      <c r="W35" s="96">
        <v>0</v>
      </c>
      <c r="X35" s="96">
        <v>0</v>
      </c>
      <c r="Y35" s="96">
        <v>0</v>
      </c>
      <c r="Z35" s="96">
        <v>0</v>
      </c>
      <c r="AA35" s="96">
        <v>0</v>
      </c>
      <c r="AB35" s="97"/>
      <c r="AC35" s="96"/>
      <c r="AD35" s="96"/>
      <c r="AE35" s="96"/>
      <c r="AF35" s="96"/>
      <c r="AG35" s="96"/>
      <c r="AH35" s="96"/>
      <c r="AI35" s="111">
        <f>COUNTIF(الجدول2336[[#This Row],[21]:[20]],"س")</f>
        <v>1</v>
      </c>
      <c r="AJ35" s="96">
        <f>COUNTIF(الجدول2336[[#This Row],[21]:[20]],"ب")</f>
        <v>0</v>
      </c>
      <c r="AK35" s="96">
        <f>COUNTIF(الجدول2336[[#This Row],[21]:[20]],"غياب")</f>
        <v>0</v>
      </c>
      <c r="AL35" s="96">
        <f>COUNTIF(الجدول2336[[#This Row],[21]:[20]],"غ")</f>
        <v>0</v>
      </c>
      <c r="AM35" s="96">
        <f>SUM(الجدول2336[[#This Row],[21]:[20]])</f>
        <v>6</v>
      </c>
      <c r="AN35" s="224">
        <f>الجدول2336[[#This Row],[أيام العمل الفعي ]]-الجدول2336[[#This Row],[الغياب*2]]</f>
        <v>17</v>
      </c>
      <c r="AO35" s="108"/>
      <c r="AP35" s="108">
        <f>COUNTIF(الجدول2336[[#This Row],[21]:[20]],"&lt;480")</f>
        <v>17</v>
      </c>
      <c r="AQ35" s="108">
        <f>الجدول2336[[#This Row],[الغياب ]]*2</f>
        <v>0</v>
      </c>
      <c r="AR35" s="108" t="str">
        <f>VLOOKUP(الجدول2336[[#This Row],[الرقم الوظيفي ]],[2]المستمرين!$D:$F,3,0)</f>
        <v xml:space="preserve">الادارة العامة </v>
      </c>
    </row>
    <row r="36" spans="1:44" hidden="1">
      <c r="A36" s="7">
        <v>546</v>
      </c>
      <c r="B36" s="222" t="s">
        <v>103</v>
      </c>
      <c r="C36" s="222" t="s">
        <v>84</v>
      </c>
      <c r="D36" s="96">
        <v>0</v>
      </c>
      <c r="E36" s="96">
        <v>0</v>
      </c>
      <c r="F36" s="96">
        <v>0</v>
      </c>
      <c r="G36" s="97"/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  <c r="N36" s="97"/>
      <c r="O36" s="96">
        <v>0</v>
      </c>
      <c r="P36" s="96">
        <v>0</v>
      </c>
      <c r="Q36" s="96">
        <v>0</v>
      </c>
      <c r="R36" s="223" t="s">
        <v>1567</v>
      </c>
      <c r="S36" s="223" t="s">
        <v>1567</v>
      </c>
      <c r="T36" s="223" t="s">
        <v>1567</v>
      </c>
      <c r="U36" s="97"/>
      <c r="V36" s="96" t="s">
        <v>1591</v>
      </c>
      <c r="W36" s="96" t="s">
        <v>1591</v>
      </c>
      <c r="X36" s="96">
        <v>0</v>
      </c>
      <c r="Y36" s="96">
        <v>0</v>
      </c>
      <c r="Z36" s="96">
        <v>0</v>
      </c>
      <c r="AA36" s="96">
        <v>0</v>
      </c>
      <c r="AB36" s="97"/>
      <c r="AC36" s="96"/>
      <c r="AD36" s="96"/>
      <c r="AE36" s="96"/>
      <c r="AF36" s="96"/>
      <c r="AG36" s="96"/>
      <c r="AH36" s="96"/>
      <c r="AI36" s="111">
        <f>COUNTIF(الجدول2336[[#This Row],[21]:[20]],"س")</f>
        <v>2</v>
      </c>
      <c r="AJ36" s="96">
        <f>COUNTIF(الجدول2336[[#This Row],[21]:[20]],"ب")</f>
        <v>0</v>
      </c>
      <c r="AK36" s="96">
        <f>COUNTIF(الجدول2336[[#This Row],[21]:[20]],"غياب")</f>
        <v>0</v>
      </c>
      <c r="AL36" s="96">
        <f>COUNTIF(الجدول2336[[#This Row],[21]:[20]],"غ")</f>
        <v>0</v>
      </c>
      <c r="AM36" s="96">
        <f>SUM(الجدول2336[[#This Row],[21]:[20]])</f>
        <v>0</v>
      </c>
      <c r="AN36" s="224">
        <f>الجدول2336[[#This Row],[أيام العمل الفعي ]]-الجدول2336[[#This Row],[الغياب*2]]</f>
        <v>16</v>
      </c>
      <c r="AO36" s="108"/>
      <c r="AP36" s="108">
        <f>COUNTIF(الجدول2336[[#This Row],[21]:[20]],"&lt;480")</f>
        <v>16</v>
      </c>
      <c r="AQ36" s="108">
        <f>الجدول2336[[#This Row],[الغياب ]]*2</f>
        <v>0</v>
      </c>
      <c r="AR36" s="108" t="str">
        <f>VLOOKUP(الجدول2336[[#This Row],[الرقم الوظيفي ]],[2]المستمرين!$D:$F,3,0)</f>
        <v xml:space="preserve">الادارة العامة </v>
      </c>
    </row>
    <row r="37" spans="1:44" hidden="1">
      <c r="A37" s="7">
        <v>577</v>
      </c>
      <c r="B37" s="222" t="s">
        <v>104</v>
      </c>
      <c r="C37" s="222" t="s">
        <v>105</v>
      </c>
      <c r="D37" s="96">
        <v>0</v>
      </c>
      <c r="E37" s="96">
        <v>0</v>
      </c>
      <c r="F37" s="111">
        <v>0</v>
      </c>
      <c r="G37" s="97" t="s">
        <v>1591</v>
      </c>
      <c r="H37" s="96">
        <v>0</v>
      </c>
      <c r="I37" s="96" t="s">
        <v>1592</v>
      </c>
      <c r="J37" s="96" t="s">
        <v>1591</v>
      </c>
      <c r="K37" s="96" t="s">
        <v>1591</v>
      </c>
      <c r="L37" s="96">
        <v>0</v>
      </c>
      <c r="M37" s="96">
        <v>0</v>
      </c>
      <c r="N37" s="97">
        <v>0</v>
      </c>
      <c r="O37" s="96">
        <v>0</v>
      </c>
      <c r="P37" s="96" t="s">
        <v>1592</v>
      </c>
      <c r="Q37" s="96">
        <v>0</v>
      </c>
      <c r="R37" s="223">
        <v>0</v>
      </c>
      <c r="S37" s="223">
        <v>0</v>
      </c>
      <c r="T37" s="223">
        <v>0</v>
      </c>
      <c r="U37" s="97">
        <v>0</v>
      </c>
      <c r="V37" s="96">
        <v>0</v>
      </c>
      <c r="W37" s="96" t="s">
        <v>1464</v>
      </c>
      <c r="X37" s="96">
        <v>0</v>
      </c>
      <c r="Y37" s="96">
        <v>0</v>
      </c>
      <c r="Z37" s="96">
        <v>0</v>
      </c>
      <c r="AA37" s="96">
        <v>0</v>
      </c>
      <c r="AB37" s="97"/>
      <c r="AC37" s="96"/>
      <c r="AD37" s="96"/>
      <c r="AE37" s="96"/>
      <c r="AF37" s="96"/>
      <c r="AG37" s="96"/>
      <c r="AH37" s="96"/>
      <c r="AI37" s="111">
        <f>COUNTIF(الجدول2336[[#This Row],[21]:[20]],"س")</f>
        <v>3</v>
      </c>
      <c r="AJ37" s="96">
        <f>COUNTIF(الجدول2336[[#This Row],[21]:[20]],"ب")</f>
        <v>0</v>
      </c>
      <c r="AK37" s="96">
        <f>COUNTIF(الجدول2336[[#This Row],[21]:[20]],"غياب")</f>
        <v>0</v>
      </c>
      <c r="AL37" s="96">
        <f>COUNTIF(الجدول2336[[#This Row],[21]:[20]],"غ")</f>
        <v>0</v>
      </c>
      <c r="AM37" s="96">
        <f>SUM(الجدول2336[[#This Row],[21]:[20]])</f>
        <v>0</v>
      </c>
      <c r="AN37" s="224">
        <f>الجدول2336[[#This Row],[أيام العمل الفعي ]]-الجدول2336[[#This Row],[الغياب*2]]</f>
        <v>18</v>
      </c>
      <c r="AO37" s="108"/>
      <c r="AP37" s="108">
        <f>COUNTIF(الجدول2336[[#This Row],[21]:[20]],"&lt;480")</f>
        <v>18</v>
      </c>
      <c r="AQ37" s="108">
        <f>الجدول2336[[#This Row],[الغياب ]]*2</f>
        <v>0</v>
      </c>
      <c r="AR37" s="108" t="str">
        <f>VLOOKUP(الجدول2336[[#This Row],[الرقم الوظيفي ]],[2]المستمرين!$D:$F,3,0)</f>
        <v xml:space="preserve">مصنع الحليب </v>
      </c>
    </row>
    <row r="38" spans="1:44" hidden="1">
      <c r="A38" s="7">
        <v>593</v>
      </c>
      <c r="B38" s="222" t="s">
        <v>106</v>
      </c>
      <c r="C38" s="222" t="s">
        <v>105</v>
      </c>
      <c r="D38" s="96">
        <v>0</v>
      </c>
      <c r="E38" s="96">
        <v>0</v>
      </c>
      <c r="F38" s="96">
        <v>0</v>
      </c>
      <c r="G38" s="97">
        <v>0</v>
      </c>
      <c r="H38" s="96">
        <v>0</v>
      </c>
      <c r="I38" s="96" t="s">
        <v>1592</v>
      </c>
      <c r="J38" s="96">
        <v>0</v>
      </c>
      <c r="K38" s="96">
        <v>0</v>
      </c>
      <c r="L38" s="96" t="s">
        <v>1591</v>
      </c>
      <c r="M38" s="96">
        <v>0</v>
      </c>
      <c r="N38" s="97">
        <v>0</v>
      </c>
      <c r="O38" s="96">
        <v>0</v>
      </c>
      <c r="P38" s="96" t="s">
        <v>1592</v>
      </c>
      <c r="Q38" s="96">
        <v>0</v>
      </c>
      <c r="R38" s="223">
        <v>0</v>
      </c>
      <c r="S38" s="223">
        <v>0</v>
      </c>
      <c r="T38" s="223">
        <v>0</v>
      </c>
      <c r="U38" s="97">
        <v>0</v>
      </c>
      <c r="V38" s="96">
        <v>0</v>
      </c>
      <c r="W38" s="96">
        <v>0</v>
      </c>
      <c r="X38" s="96" t="s">
        <v>1592</v>
      </c>
      <c r="Y38" s="96">
        <v>0</v>
      </c>
      <c r="Z38" s="96">
        <v>0</v>
      </c>
      <c r="AA38" s="96">
        <v>0</v>
      </c>
      <c r="AB38" s="97">
        <v>0</v>
      </c>
      <c r="AC38" s="96"/>
      <c r="AD38" s="96"/>
      <c r="AE38" s="96"/>
      <c r="AF38" s="96"/>
      <c r="AG38" s="96"/>
      <c r="AH38" s="96"/>
      <c r="AI38" s="111">
        <f>COUNTIF(الجدول2336[[#This Row],[21]:[20]],"س")</f>
        <v>1</v>
      </c>
      <c r="AJ38" s="96">
        <f>COUNTIF(الجدول2336[[#This Row],[21]:[20]],"ب")</f>
        <v>0</v>
      </c>
      <c r="AK38" s="96">
        <f>COUNTIF(الجدول2336[[#This Row],[21]:[20]],"غياب")</f>
        <v>0</v>
      </c>
      <c r="AL38" s="96">
        <f>COUNTIF(الجدول2336[[#This Row],[21]:[20]],"غ")</f>
        <v>0</v>
      </c>
      <c r="AM38" s="96">
        <f>SUM(الجدول2336[[#This Row],[21]:[20]])</f>
        <v>0</v>
      </c>
      <c r="AN38" s="224">
        <f>الجدول2336[[#This Row],[أيام العمل الفعي ]]-الجدول2336[[#This Row],[الغياب*2]]</f>
        <v>21</v>
      </c>
      <c r="AO38" s="108"/>
      <c r="AP38" s="108">
        <f>COUNTIF(الجدول2336[[#This Row],[21]:[20]],"&lt;480")</f>
        <v>21</v>
      </c>
      <c r="AQ38" s="108">
        <f>الجدول2336[[#This Row],[الغياب ]]*2</f>
        <v>0</v>
      </c>
      <c r="AR38" s="108" t="str">
        <f>VLOOKUP(الجدول2336[[#This Row],[الرقم الوظيفي ]],[2]المستمرين!$D:$F,3,0)</f>
        <v xml:space="preserve">مصنع العصير </v>
      </c>
    </row>
    <row r="39" spans="1:44">
      <c r="A39" s="220">
        <v>633</v>
      </c>
      <c r="B39" s="233" t="s">
        <v>108</v>
      </c>
      <c r="C39" s="222" t="s">
        <v>109</v>
      </c>
      <c r="D39" s="96">
        <v>0</v>
      </c>
      <c r="E39" s="96">
        <v>0</v>
      </c>
      <c r="F39" s="96">
        <v>0</v>
      </c>
      <c r="G39" s="97"/>
      <c r="H39" s="96">
        <v>0</v>
      </c>
      <c r="I39" s="96">
        <v>19</v>
      </c>
      <c r="J39" s="96" t="s">
        <v>1494</v>
      </c>
      <c r="K39" s="96">
        <v>0</v>
      </c>
      <c r="L39" s="96">
        <v>0</v>
      </c>
      <c r="M39" s="96" t="s">
        <v>43</v>
      </c>
      <c r="N39" s="97"/>
      <c r="O39" s="96">
        <v>0</v>
      </c>
      <c r="P39" s="96" t="s">
        <v>43</v>
      </c>
      <c r="Q39" s="96" t="s">
        <v>43</v>
      </c>
      <c r="R39" s="223" t="s">
        <v>43</v>
      </c>
      <c r="S39" s="223" t="s">
        <v>43</v>
      </c>
      <c r="T39" s="223" t="s">
        <v>43</v>
      </c>
      <c r="U39" s="97" t="s">
        <v>43</v>
      </c>
      <c r="V39" s="96" t="s">
        <v>43</v>
      </c>
      <c r="W39" s="96" t="s">
        <v>43</v>
      </c>
      <c r="X39" s="96" t="s">
        <v>43</v>
      </c>
      <c r="Y39" s="96" t="s">
        <v>43</v>
      </c>
      <c r="Z39" s="96" t="s">
        <v>43</v>
      </c>
      <c r="AA39" s="96" t="s">
        <v>43</v>
      </c>
      <c r="AB39" s="97" t="s">
        <v>43</v>
      </c>
      <c r="AC39" s="96" t="s">
        <v>43</v>
      </c>
      <c r="AD39" s="96" t="s">
        <v>43</v>
      </c>
      <c r="AE39" s="96" t="s">
        <v>43</v>
      </c>
      <c r="AF39" s="96" t="s">
        <v>43</v>
      </c>
      <c r="AG39" s="96" t="s">
        <v>43</v>
      </c>
      <c r="AH39" s="96" t="s">
        <v>43</v>
      </c>
      <c r="AI39" s="227">
        <f>COUNTIF(الجدول2336[[#This Row],[21]:[20]],"س")</f>
        <v>0</v>
      </c>
      <c r="AJ39" s="108">
        <f>COUNTIF(الجدول2336[[#This Row],[21]:[20]],"ب")</f>
        <v>20</v>
      </c>
      <c r="AK39" s="108">
        <f>COUNTIF(الجدول2336[[#This Row],[21]:[20]],"غياب")</f>
        <v>0</v>
      </c>
      <c r="AL39" s="108">
        <f>COUNTIF(الجدول2336[[#This Row],[21]:[20]],"غ")</f>
        <v>1</v>
      </c>
      <c r="AM39" s="108">
        <f>SUM(الجدول2336[[#This Row],[21]:[20]])</f>
        <v>19</v>
      </c>
      <c r="AN39" s="228">
        <f>الجدول2336[[#This Row],[أيام العمل الفعي ]]-الجدول2336[[#This Row],[الغياب*2]]</f>
        <v>8</v>
      </c>
      <c r="AO39" s="108"/>
      <c r="AP39" s="108">
        <f>COUNTIF(الجدول2336[[#This Row],[21]:[20]],"&lt;480")</f>
        <v>8</v>
      </c>
      <c r="AQ39" s="108">
        <f>الجدول2336[[#This Row],[الغياب ]]*2</f>
        <v>0</v>
      </c>
      <c r="AR39" s="108" t="str">
        <f>VLOOKUP(الجدول2336[[#This Row],[الرقم الوظيفي ]],[2]المستمرين!$D:$F,3,0)</f>
        <v xml:space="preserve">مركز تسويق بنغازي </v>
      </c>
    </row>
    <row r="40" spans="1:44">
      <c r="A40" s="7">
        <v>645</v>
      </c>
      <c r="B40" s="222" t="s">
        <v>110</v>
      </c>
      <c r="C40" s="222" t="s">
        <v>59</v>
      </c>
      <c r="D40" s="96">
        <v>0</v>
      </c>
      <c r="E40" s="96">
        <v>0</v>
      </c>
      <c r="F40" s="96">
        <v>0</v>
      </c>
      <c r="G40" s="97"/>
      <c r="H40" s="96">
        <v>0</v>
      </c>
      <c r="I40" s="96">
        <v>0</v>
      </c>
      <c r="J40" s="96">
        <v>0</v>
      </c>
      <c r="K40" s="96">
        <v>0</v>
      </c>
      <c r="L40" s="96" t="s">
        <v>1494</v>
      </c>
      <c r="M40" s="100">
        <v>0</v>
      </c>
      <c r="N40" s="97" t="s">
        <v>1494</v>
      </c>
      <c r="O40" s="96" t="s">
        <v>1494</v>
      </c>
      <c r="P40" s="96" t="s">
        <v>1494</v>
      </c>
      <c r="Q40" s="96" t="s">
        <v>1591</v>
      </c>
      <c r="R40" s="223" t="s">
        <v>1567</v>
      </c>
      <c r="S40" s="223" t="s">
        <v>1567</v>
      </c>
      <c r="T40" s="223" t="s">
        <v>1567</v>
      </c>
      <c r="U40" s="97"/>
      <c r="V40" s="96" t="s">
        <v>1494</v>
      </c>
      <c r="W40" s="96" t="s">
        <v>1494</v>
      </c>
      <c r="X40" s="96" t="s">
        <v>1494</v>
      </c>
      <c r="Y40" s="96" t="s">
        <v>1494</v>
      </c>
      <c r="Z40" s="96" t="s">
        <v>1494</v>
      </c>
      <c r="AA40" s="96" t="s">
        <v>1494</v>
      </c>
      <c r="AB40" s="97"/>
      <c r="AC40" s="96"/>
      <c r="AD40" s="96"/>
      <c r="AE40" s="96"/>
      <c r="AF40" s="96"/>
      <c r="AG40" s="96"/>
      <c r="AH40" s="96"/>
      <c r="AI40" s="111">
        <f>COUNTIF(الجدول2336[[#This Row],[21]:[20]],"س")</f>
        <v>1</v>
      </c>
      <c r="AJ40" s="96">
        <f>COUNTIF(الجدول2336[[#This Row],[21]:[20]],"ب")</f>
        <v>0</v>
      </c>
      <c r="AK40" s="96">
        <f>COUNTIF(الجدول2336[[#This Row],[21]:[20]],"غياب")</f>
        <v>0</v>
      </c>
      <c r="AL40" s="96">
        <f>COUNTIF(الجدول2336[[#This Row],[21]:[20]],"غ")</f>
        <v>10</v>
      </c>
      <c r="AM40" s="96">
        <f>SUM(الجدول2336[[#This Row],[21]:[20]])</f>
        <v>0</v>
      </c>
      <c r="AN40" s="224">
        <f>الجدول2336[[#This Row],[أيام العمل الفعي ]]-الجدول2336[[#This Row],[الغياب*2]]</f>
        <v>8</v>
      </c>
      <c r="AO40" s="108"/>
      <c r="AP40" s="108">
        <f>COUNTIF(الجدول2336[[#This Row],[21]:[20]],"&lt;480")</f>
        <v>8</v>
      </c>
      <c r="AQ40" s="108">
        <f>الجدول2336[[#This Row],[الغياب ]]*2</f>
        <v>0</v>
      </c>
      <c r="AR40" s="108" t="str">
        <f>VLOOKUP(الجدول2336[[#This Row],[الرقم الوظيفي ]],[2]المستمرين!$D:$F,3,0)</f>
        <v xml:space="preserve">مصنع العصير </v>
      </c>
    </row>
    <row r="41" spans="1:44" hidden="1">
      <c r="A41" s="7">
        <v>656</v>
      </c>
      <c r="B41" s="222" t="s">
        <v>111</v>
      </c>
      <c r="C41" s="222" t="s">
        <v>112</v>
      </c>
      <c r="D41" s="96" t="s">
        <v>1591</v>
      </c>
      <c r="E41" s="96" t="s">
        <v>1591</v>
      </c>
      <c r="F41" s="96" t="s">
        <v>1591</v>
      </c>
      <c r="G41" s="97"/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  <c r="N41" s="97"/>
      <c r="O41" s="96">
        <v>0</v>
      </c>
      <c r="P41" s="96">
        <v>0</v>
      </c>
      <c r="Q41" s="96" t="s">
        <v>1591</v>
      </c>
      <c r="R41" s="223" t="s">
        <v>1567</v>
      </c>
      <c r="S41" s="223" t="s">
        <v>1567</v>
      </c>
      <c r="T41" s="223" t="s">
        <v>1567</v>
      </c>
      <c r="U41" s="97"/>
      <c r="V41" s="96">
        <v>0</v>
      </c>
      <c r="W41" s="96">
        <v>0</v>
      </c>
      <c r="X41" s="96">
        <v>0</v>
      </c>
      <c r="Y41" s="96">
        <v>0</v>
      </c>
      <c r="Z41" s="96">
        <v>0</v>
      </c>
      <c r="AA41" s="96">
        <v>0</v>
      </c>
      <c r="AB41" s="97"/>
      <c r="AC41" s="96"/>
      <c r="AD41" s="96"/>
      <c r="AE41" s="96"/>
      <c r="AF41" s="96"/>
      <c r="AG41" s="96"/>
      <c r="AH41" s="96"/>
      <c r="AI41" s="111">
        <f>COUNTIF(الجدول2336[[#This Row],[21]:[20]],"س")</f>
        <v>4</v>
      </c>
      <c r="AJ41" s="96">
        <f>COUNTIF(الجدول2336[[#This Row],[21]:[20]],"ب")</f>
        <v>0</v>
      </c>
      <c r="AK41" s="96">
        <f>COUNTIF(الجدول2336[[#This Row],[21]:[20]],"غياب")</f>
        <v>0</v>
      </c>
      <c r="AL41" s="96">
        <f>COUNTIF(الجدول2336[[#This Row],[21]:[20]],"غ")</f>
        <v>0</v>
      </c>
      <c r="AM41" s="96">
        <f>SUM(الجدول2336[[#This Row],[21]:[20]])</f>
        <v>0</v>
      </c>
      <c r="AN41" s="224">
        <f>الجدول2336[[#This Row],[أيام العمل الفعي ]]-الجدول2336[[#This Row],[الغياب*2]]</f>
        <v>14</v>
      </c>
      <c r="AO41" s="108"/>
      <c r="AP41" s="108">
        <f>COUNTIF(الجدول2336[[#This Row],[21]:[20]],"&lt;480")</f>
        <v>14</v>
      </c>
      <c r="AQ41" s="108">
        <f>الجدول2336[[#This Row],[الغياب ]]*2</f>
        <v>0</v>
      </c>
      <c r="AR41" s="108" t="str">
        <f>VLOOKUP(الجدول2336[[#This Row],[الرقم الوظيفي ]],[2]المستمرين!$D:$F,3,0)</f>
        <v xml:space="preserve">الادارة العامة </v>
      </c>
    </row>
    <row r="42" spans="1:44" hidden="1">
      <c r="A42" s="7">
        <v>667</v>
      </c>
      <c r="B42" s="222" t="s">
        <v>113</v>
      </c>
      <c r="C42" s="222" t="s">
        <v>114</v>
      </c>
      <c r="D42" s="96">
        <v>0</v>
      </c>
      <c r="E42" s="96">
        <v>0</v>
      </c>
      <c r="F42" s="96">
        <v>0</v>
      </c>
      <c r="G42" s="97"/>
      <c r="H42" s="96">
        <v>0</v>
      </c>
      <c r="I42" s="96">
        <v>116</v>
      </c>
      <c r="J42" s="96">
        <v>0</v>
      </c>
      <c r="K42" s="96">
        <v>12</v>
      </c>
      <c r="L42" s="96">
        <v>58</v>
      </c>
      <c r="M42" s="96">
        <v>8</v>
      </c>
      <c r="N42" s="97"/>
      <c r="O42" s="96" t="s">
        <v>1608</v>
      </c>
      <c r="P42" s="96">
        <v>0</v>
      </c>
      <c r="Q42" s="96" t="s">
        <v>1591</v>
      </c>
      <c r="R42" s="223" t="s">
        <v>1567</v>
      </c>
      <c r="S42" s="223" t="s">
        <v>1567</v>
      </c>
      <c r="T42" s="223" t="s">
        <v>1567</v>
      </c>
      <c r="U42" s="97"/>
      <c r="V42" s="96">
        <v>0</v>
      </c>
      <c r="W42" s="96">
        <v>0</v>
      </c>
      <c r="X42" s="96">
        <v>0</v>
      </c>
      <c r="Y42" s="96">
        <v>0</v>
      </c>
      <c r="Z42" s="96">
        <v>0</v>
      </c>
      <c r="AA42" s="96">
        <v>0</v>
      </c>
      <c r="AB42" s="97"/>
      <c r="AC42" s="96"/>
      <c r="AD42" s="96"/>
      <c r="AE42" s="96"/>
      <c r="AF42" s="96"/>
      <c r="AG42" s="96"/>
      <c r="AH42" s="96"/>
      <c r="AI42" s="111">
        <f>COUNTIF(الجدول2336[[#This Row],[21]:[20]],"س")</f>
        <v>1</v>
      </c>
      <c r="AJ42" s="96">
        <f>COUNTIF(الجدول2336[[#This Row],[21]:[20]],"ب")</f>
        <v>0</v>
      </c>
      <c r="AK42" s="96">
        <f>COUNTIF(الجدول2336[[#This Row],[21]:[20]],"غياب")</f>
        <v>0</v>
      </c>
      <c r="AL42" s="96">
        <f>COUNTIF(الجدول2336[[#This Row],[21]:[20]],"غ")</f>
        <v>0</v>
      </c>
      <c r="AM42" s="96">
        <f>SUM(الجدول2336[[#This Row],[21]:[20]])</f>
        <v>194</v>
      </c>
      <c r="AN42" s="224">
        <f>الجدول2336[[#This Row],[أيام العمل الفعي ]]-الجدول2336[[#This Row],[الغياب*2]]</f>
        <v>16</v>
      </c>
      <c r="AO42" s="108"/>
      <c r="AP42" s="108">
        <f>COUNTIF(الجدول2336[[#This Row],[21]:[20]],"&lt;480")</f>
        <v>16</v>
      </c>
      <c r="AQ42" s="108">
        <f>الجدول2336[[#This Row],[الغياب ]]*2</f>
        <v>0</v>
      </c>
      <c r="AR42" s="108" t="str">
        <f>VLOOKUP(الجدول2336[[#This Row],[الرقم الوظيفي ]],[2]المستمرين!$D:$F,3,0)</f>
        <v>رؤساء الاقسام</v>
      </c>
    </row>
    <row r="43" spans="1:44" hidden="1">
      <c r="A43" s="7">
        <v>681</v>
      </c>
      <c r="B43" s="222" t="s">
        <v>115</v>
      </c>
      <c r="C43" s="222" t="s">
        <v>116</v>
      </c>
      <c r="D43" s="96">
        <v>0</v>
      </c>
      <c r="E43" s="96">
        <v>0</v>
      </c>
      <c r="F43" s="96">
        <v>0</v>
      </c>
      <c r="G43" s="97"/>
      <c r="H43" s="96">
        <v>0</v>
      </c>
      <c r="I43" s="96">
        <v>0</v>
      </c>
      <c r="J43" s="96">
        <v>0</v>
      </c>
      <c r="K43" s="96">
        <v>0</v>
      </c>
      <c r="L43" s="96">
        <v>0</v>
      </c>
      <c r="M43" s="96">
        <v>0</v>
      </c>
      <c r="N43" s="97"/>
      <c r="O43" s="96">
        <v>0</v>
      </c>
      <c r="P43" s="96">
        <v>0</v>
      </c>
      <c r="Q43" s="96" t="s">
        <v>1591</v>
      </c>
      <c r="R43" s="223" t="s">
        <v>1567</v>
      </c>
      <c r="S43" s="223" t="s">
        <v>1567</v>
      </c>
      <c r="T43" s="223" t="s">
        <v>1567</v>
      </c>
      <c r="U43" s="97"/>
      <c r="V43" s="96">
        <v>0</v>
      </c>
      <c r="W43" s="96">
        <v>0</v>
      </c>
      <c r="X43" s="96">
        <v>0</v>
      </c>
      <c r="Y43" s="96">
        <v>0</v>
      </c>
      <c r="Z43" s="96">
        <v>0</v>
      </c>
      <c r="AA43" s="96">
        <v>0</v>
      </c>
      <c r="AB43" s="97"/>
      <c r="AC43" s="96"/>
      <c r="AD43" s="96"/>
      <c r="AE43" s="96"/>
      <c r="AF43" s="96"/>
      <c r="AG43" s="96"/>
      <c r="AH43" s="96"/>
      <c r="AI43" s="111">
        <f>COUNTIF(الجدول2336[[#This Row],[21]:[20]],"س")</f>
        <v>1</v>
      </c>
      <c r="AJ43" s="96">
        <f>COUNTIF(الجدول2336[[#This Row],[21]:[20]],"ب")</f>
        <v>0</v>
      </c>
      <c r="AK43" s="96">
        <f>COUNTIF(الجدول2336[[#This Row],[21]:[20]],"غياب")</f>
        <v>0</v>
      </c>
      <c r="AL43" s="96">
        <f>COUNTIF(الجدول2336[[#This Row],[21]:[20]],"غ")</f>
        <v>0</v>
      </c>
      <c r="AM43" s="96">
        <f>SUM(الجدول2336[[#This Row],[21]:[20]])</f>
        <v>0</v>
      </c>
      <c r="AN43" s="224">
        <f>الجدول2336[[#This Row],[أيام العمل الفعي ]]-الجدول2336[[#This Row],[الغياب*2]]</f>
        <v>17</v>
      </c>
      <c r="AO43" s="108"/>
      <c r="AP43" s="108">
        <f>COUNTIF(الجدول2336[[#This Row],[21]:[20]],"&lt;480")</f>
        <v>17</v>
      </c>
      <c r="AQ43" s="108">
        <f>الجدول2336[[#This Row],[الغياب ]]*2</f>
        <v>0</v>
      </c>
      <c r="AR43" s="108" t="str">
        <f>VLOOKUP(الجدول2336[[#This Row],[الرقم الوظيفي ]],[2]المستمرين!$D:$F,3,0)</f>
        <v>رؤساء الاقسام</v>
      </c>
    </row>
    <row r="44" spans="1:44">
      <c r="A44" s="7">
        <v>724</v>
      </c>
      <c r="B44" s="222" t="s">
        <v>117</v>
      </c>
      <c r="C44" s="222" t="s">
        <v>47</v>
      </c>
      <c r="D44" s="96">
        <v>0</v>
      </c>
      <c r="E44" s="96" t="s">
        <v>1494</v>
      </c>
      <c r="F44" s="96" t="s">
        <v>1494</v>
      </c>
      <c r="G44" s="97"/>
      <c r="H44" s="96">
        <v>0</v>
      </c>
      <c r="I44" s="96">
        <v>0</v>
      </c>
      <c r="J44" s="96">
        <v>0</v>
      </c>
      <c r="K44" s="96">
        <v>0</v>
      </c>
      <c r="L44" s="96">
        <v>0</v>
      </c>
      <c r="M44" s="96">
        <v>0</v>
      </c>
      <c r="N44" s="97"/>
      <c r="O44" s="96">
        <v>0</v>
      </c>
      <c r="P44" s="96">
        <v>0</v>
      </c>
      <c r="Q44" s="96" t="s">
        <v>1591</v>
      </c>
      <c r="R44" s="223" t="s">
        <v>1567</v>
      </c>
      <c r="S44" s="223" t="s">
        <v>1567</v>
      </c>
      <c r="T44" s="223" t="s">
        <v>1567</v>
      </c>
      <c r="U44" s="97"/>
      <c r="V44" s="96">
        <v>0</v>
      </c>
      <c r="W44" s="96">
        <v>0</v>
      </c>
      <c r="X44" s="96">
        <v>0</v>
      </c>
      <c r="Y44" s="96">
        <v>0</v>
      </c>
      <c r="Z44" s="96">
        <v>0</v>
      </c>
      <c r="AA44" s="96">
        <v>0</v>
      </c>
      <c r="AB44" s="97"/>
      <c r="AC44" s="96"/>
      <c r="AD44" s="96"/>
      <c r="AE44" s="96"/>
      <c r="AF44" s="96"/>
      <c r="AG44" s="96"/>
      <c r="AH44" s="96"/>
      <c r="AI44" s="111">
        <f>COUNTIF(الجدول2336[[#This Row],[21]:[20]],"س")</f>
        <v>1</v>
      </c>
      <c r="AJ44" s="96">
        <f>COUNTIF(الجدول2336[[#This Row],[21]:[20]],"ب")</f>
        <v>0</v>
      </c>
      <c r="AK44" s="96">
        <f>COUNTIF(الجدول2336[[#This Row],[21]:[20]],"غياب")</f>
        <v>0</v>
      </c>
      <c r="AL44" s="96">
        <f>COUNTIF(الجدول2336[[#This Row],[21]:[20]],"غ")</f>
        <v>2</v>
      </c>
      <c r="AM44" s="96">
        <f>SUM(الجدول2336[[#This Row],[21]:[20]])</f>
        <v>0</v>
      </c>
      <c r="AN44" s="224">
        <f>الجدول2336[[#This Row],[أيام العمل الفعي ]]-الجدول2336[[#This Row],[الغياب*2]]</f>
        <v>15</v>
      </c>
      <c r="AO44" s="108"/>
      <c r="AP44" s="108">
        <f>COUNTIF(الجدول2336[[#This Row],[21]:[20]],"&lt;480")</f>
        <v>15</v>
      </c>
      <c r="AQ44" s="108">
        <f>الجدول2336[[#This Row],[الغياب ]]*2</f>
        <v>0</v>
      </c>
      <c r="AR44" s="108" t="str">
        <f>VLOOKUP(الجدول2336[[#This Row],[الرقم الوظيفي ]],[2]المستمرين!$D:$F,3,0)</f>
        <v xml:space="preserve">مصنع العصير </v>
      </c>
    </row>
    <row r="45" spans="1:44">
      <c r="A45" s="7">
        <v>771</v>
      </c>
      <c r="B45" s="222" t="s">
        <v>118</v>
      </c>
      <c r="C45" s="222" t="s">
        <v>105</v>
      </c>
      <c r="D45" s="96" t="s">
        <v>1592</v>
      </c>
      <c r="E45" s="96">
        <v>0</v>
      </c>
      <c r="F45" s="96">
        <v>87</v>
      </c>
      <c r="G45" s="97">
        <v>42</v>
      </c>
      <c r="H45" s="96">
        <v>23</v>
      </c>
      <c r="I45" s="96">
        <v>70</v>
      </c>
      <c r="J45" s="96">
        <v>0</v>
      </c>
      <c r="K45" s="96" t="s">
        <v>1494</v>
      </c>
      <c r="L45" s="96">
        <v>0</v>
      </c>
      <c r="M45" s="96">
        <v>6</v>
      </c>
      <c r="N45" s="97">
        <v>62</v>
      </c>
      <c r="O45" s="96" t="s">
        <v>1591</v>
      </c>
      <c r="P45" s="96">
        <v>80</v>
      </c>
      <c r="Q45" s="96">
        <v>0</v>
      </c>
      <c r="R45" s="223" t="s">
        <v>1592</v>
      </c>
      <c r="S45" s="223" t="s">
        <v>1567</v>
      </c>
      <c r="T45" s="223" t="s">
        <v>1567</v>
      </c>
      <c r="U45" s="97"/>
      <c r="V45" s="96">
        <v>56</v>
      </c>
      <c r="W45" s="96">
        <v>0</v>
      </c>
      <c r="X45" s="96"/>
      <c r="Y45" s="96" t="s">
        <v>1592</v>
      </c>
      <c r="Z45" s="96"/>
      <c r="AA45" s="96"/>
      <c r="AB45" s="97"/>
      <c r="AC45" s="96"/>
      <c r="AD45" s="96"/>
      <c r="AE45" s="96"/>
      <c r="AF45" s="96"/>
      <c r="AG45" s="96"/>
      <c r="AH45" s="96"/>
      <c r="AI45" s="111">
        <f>COUNTIF(الجدول2336[[#This Row],[21]:[20]],"س")</f>
        <v>1</v>
      </c>
      <c r="AJ45" s="96">
        <f>COUNTIF(الجدول2336[[#This Row],[21]:[20]],"ب")</f>
        <v>0</v>
      </c>
      <c r="AK45" s="96">
        <f>COUNTIF(الجدول2336[[#This Row],[21]:[20]],"غياب")</f>
        <v>0</v>
      </c>
      <c r="AL45" s="96">
        <f>COUNTIF(الجدول2336[[#This Row],[21]:[20]],"غ")</f>
        <v>1</v>
      </c>
      <c r="AM45" s="96">
        <f>SUM(الجدول2336[[#This Row],[21]:[20]])</f>
        <v>426</v>
      </c>
      <c r="AN45" s="224">
        <f>الجدول2336[[#This Row],[أيام العمل الفعي ]]-الجدول2336[[#This Row],[الغياب*2]]</f>
        <v>13</v>
      </c>
      <c r="AO45" s="108"/>
      <c r="AP45" s="108">
        <f>COUNTIF(الجدول2336[[#This Row],[21]:[20]],"&lt;480")</f>
        <v>13</v>
      </c>
      <c r="AQ45" s="108">
        <f>الجدول2336[[#This Row],[الغياب ]]*2</f>
        <v>0</v>
      </c>
      <c r="AR45" s="108" t="str">
        <f>VLOOKUP(الجدول2336[[#This Row],[الرقم الوظيفي ]],[2]المستمرين!$D:$F,3,0)</f>
        <v xml:space="preserve">مصنع العصير </v>
      </c>
    </row>
    <row r="46" spans="1:44" hidden="1">
      <c r="A46" s="7">
        <v>799</v>
      </c>
      <c r="B46" s="222" t="s">
        <v>119</v>
      </c>
      <c r="C46" s="222" t="s">
        <v>67</v>
      </c>
      <c r="D46" s="96">
        <v>0</v>
      </c>
      <c r="E46" s="96">
        <v>0</v>
      </c>
      <c r="F46" s="96">
        <v>0</v>
      </c>
      <c r="G46" s="97"/>
      <c r="H46" s="96">
        <v>0</v>
      </c>
      <c r="I46" s="96">
        <v>0</v>
      </c>
      <c r="J46" s="111">
        <v>0</v>
      </c>
      <c r="K46" s="96">
        <v>0</v>
      </c>
      <c r="L46" s="96">
        <v>0</v>
      </c>
      <c r="M46" s="96">
        <v>0</v>
      </c>
      <c r="N46" s="97"/>
      <c r="O46" s="96">
        <v>0</v>
      </c>
      <c r="P46" s="96">
        <v>18</v>
      </c>
      <c r="Q46" s="96" t="s">
        <v>1591</v>
      </c>
      <c r="R46" s="223" t="s">
        <v>1567</v>
      </c>
      <c r="S46" s="223" t="s">
        <v>1567</v>
      </c>
      <c r="T46" s="223" t="s">
        <v>1567</v>
      </c>
      <c r="U46" s="97"/>
      <c r="V46" s="96" t="s">
        <v>1607</v>
      </c>
      <c r="W46" s="96" t="s">
        <v>1591</v>
      </c>
      <c r="X46" s="96">
        <v>0</v>
      </c>
      <c r="Y46" s="96">
        <v>0</v>
      </c>
      <c r="Z46" s="96">
        <v>0</v>
      </c>
      <c r="AA46" s="96">
        <v>0</v>
      </c>
      <c r="AB46" s="97"/>
      <c r="AC46" s="96"/>
      <c r="AD46" s="96"/>
      <c r="AE46" s="96"/>
      <c r="AF46" s="96"/>
      <c r="AG46" s="96"/>
      <c r="AH46" s="96"/>
      <c r="AI46" s="111">
        <f>COUNTIF(الجدول2336[[#This Row],[21]:[20]],"س")</f>
        <v>2</v>
      </c>
      <c r="AJ46" s="96">
        <f>COUNTIF(الجدول2336[[#This Row],[21]:[20]],"ب")</f>
        <v>0</v>
      </c>
      <c r="AK46" s="96">
        <f>COUNTIF(الجدول2336[[#This Row],[21]:[20]],"غياب")</f>
        <v>1</v>
      </c>
      <c r="AL46" s="96">
        <f>COUNTIF(الجدول2336[[#This Row],[21]:[20]],"غ")</f>
        <v>0</v>
      </c>
      <c r="AM46" s="96">
        <f>SUM(الجدول2336[[#This Row],[21]:[20]])</f>
        <v>18</v>
      </c>
      <c r="AN46" s="224">
        <f>الجدول2336[[#This Row],[أيام العمل الفعي ]]-الجدول2336[[#This Row],[الغياب*2]]</f>
        <v>13</v>
      </c>
      <c r="AO46" s="108"/>
      <c r="AP46" s="108">
        <f>COUNTIF(الجدول2336[[#This Row],[21]:[20]],"&lt;480")</f>
        <v>15</v>
      </c>
      <c r="AQ46" s="108">
        <f>الجدول2336[[#This Row],[الغياب ]]*2</f>
        <v>2</v>
      </c>
      <c r="AR46" s="108" t="str">
        <f>VLOOKUP(الجدول2336[[#This Row],[الرقم الوظيفي ]],[2]المستمرين!$D:$F,3,0)</f>
        <v xml:space="preserve">مصنع الحليب </v>
      </c>
    </row>
    <row r="47" spans="1:44">
      <c r="A47" s="219">
        <v>805</v>
      </c>
      <c r="B47" s="231" t="s">
        <v>120</v>
      </c>
      <c r="C47" s="222" t="s">
        <v>59</v>
      </c>
      <c r="D47" s="96">
        <v>66</v>
      </c>
      <c r="E47" s="96">
        <v>45</v>
      </c>
      <c r="F47" s="96">
        <v>27</v>
      </c>
      <c r="G47" s="97"/>
      <c r="H47" s="96" t="s">
        <v>1494</v>
      </c>
      <c r="I47" s="96">
        <v>22</v>
      </c>
      <c r="J47" s="96">
        <v>0</v>
      </c>
      <c r="K47" s="96">
        <v>0</v>
      </c>
      <c r="L47" s="96">
        <v>0</v>
      </c>
      <c r="M47" s="96">
        <v>0</v>
      </c>
      <c r="N47" s="97"/>
      <c r="O47" s="96">
        <v>0</v>
      </c>
      <c r="P47" s="100">
        <v>0</v>
      </c>
      <c r="Q47" s="96" t="s">
        <v>1591</v>
      </c>
      <c r="R47" s="223" t="s">
        <v>1567</v>
      </c>
      <c r="S47" s="223" t="s">
        <v>1567</v>
      </c>
      <c r="T47" s="223" t="s">
        <v>1567</v>
      </c>
      <c r="U47" s="97"/>
      <c r="V47" s="96">
        <v>14</v>
      </c>
      <c r="W47" s="96">
        <v>88</v>
      </c>
      <c r="X47" s="96">
        <v>19</v>
      </c>
      <c r="Y47" s="96">
        <v>10</v>
      </c>
      <c r="Z47" s="96">
        <v>0</v>
      </c>
      <c r="AA47" s="96">
        <v>39</v>
      </c>
      <c r="AB47" s="97"/>
      <c r="AC47" s="96"/>
      <c r="AD47" s="96"/>
      <c r="AE47" s="96"/>
      <c r="AF47" s="96"/>
      <c r="AG47" s="96"/>
      <c r="AH47" s="96"/>
      <c r="AI47" s="111">
        <f>COUNTIF(الجدول2336[[#This Row],[21]:[20]],"س")</f>
        <v>1</v>
      </c>
      <c r="AJ47" s="96">
        <f>COUNTIF(الجدول2336[[#This Row],[21]:[20]],"ب")</f>
        <v>0</v>
      </c>
      <c r="AK47" s="96">
        <f>COUNTIF(الجدول2336[[#This Row],[21]:[20]],"غياب")</f>
        <v>0</v>
      </c>
      <c r="AL47" s="96">
        <f>COUNTIF(الجدول2336[[#This Row],[21]:[20]],"غ")</f>
        <v>1</v>
      </c>
      <c r="AM47" s="96">
        <f>SUM(الجدول2336[[#This Row],[21]:[20]])</f>
        <v>330</v>
      </c>
      <c r="AN47" s="224">
        <f>الجدول2336[[#This Row],[أيام العمل الفعي ]]-الجدول2336[[#This Row],[الغياب*2]]</f>
        <v>16</v>
      </c>
      <c r="AO47" s="108"/>
      <c r="AP47" s="108">
        <f>COUNTIF(الجدول2336[[#This Row],[21]:[20]],"&lt;480")</f>
        <v>16</v>
      </c>
      <c r="AQ47" s="108">
        <f>الجدول2336[[#This Row],[الغياب ]]*2</f>
        <v>0</v>
      </c>
      <c r="AR47" s="108" t="str">
        <f>VLOOKUP(الجدول2336[[#This Row],[الرقم الوظيفي ]],[2]المستمرين!$D:$F,3,0)</f>
        <v xml:space="preserve">مصنع الحليب </v>
      </c>
    </row>
    <row r="48" spans="1:44" hidden="1">
      <c r="A48" s="7">
        <v>810</v>
      </c>
      <c r="B48" s="222" t="s">
        <v>121</v>
      </c>
      <c r="C48" s="222" t="s">
        <v>80</v>
      </c>
      <c r="D48" s="96">
        <v>6</v>
      </c>
      <c r="E48" s="96">
        <v>0</v>
      </c>
      <c r="F48" s="96">
        <v>0</v>
      </c>
      <c r="G48" s="97"/>
      <c r="H48" s="96">
        <v>14</v>
      </c>
      <c r="I48" s="96">
        <v>0</v>
      </c>
      <c r="J48" s="96" t="s">
        <v>1591</v>
      </c>
      <c r="K48" s="96" t="s">
        <v>1591</v>
      </c>
      <c r="L48" s="96">
        <v>25</v>
      </c>
      <c r="M48" s="96">
        <v>17</v>
      </c>
      <c r="N48" s="97"/>
      <c r="O48" s="96">
        <v>0</v>
      </c>
      <c r="P48" s="96">
        <v>18</v>
      </c>
      <c r="Q48" s="96" t="s">
        <v>1591</v>
      </c>
      <c r="R48" s="223" t="s">
        <v>1567</v>
      </c>
      <c r="S48" s="223" t="s">
        <v>1567</v>
      </c>
      <c r="T48" s="223" t="s">
        <v>1567</v>
      </c>
      <c r="U48" s="97"/>
      <c r="V48" s="96">
        <v>18</v>
      </c>
      <c r="W48" s="96">
        <v>13</v>
      </c>
      <c r="X48" s="96">
        <v>0</v>
      </c>
      <c r="Y48" s="96">
        <v>14</v>
      </c>
      <c r="Z48" s="96">
        <v>14</v>
      </c>
      <c r="AA48" s="96">
        <v>26</v>
      </c>
      <c r="AB48" s="97"/>
      <c r="AC48" s="96"/>
      <c r="AD48" s="96"/>
      <c r="AE48" s="96"/>
      <c r="AF48" s="96"/>
      <c r="AG48" s="96"/>
      <c r="AH48" s="96"/>
      <c r="AI48" s="111">
        <f>COUNTIF(الجدول2336[[#This Row],[21]:[20]],"س")</f>
        <v>3</v>
      </c>
      <c r="AJ48" s="96">
        <f>COUNTIF(الجدول2336[[#This Row],[21]:[20]],"ب")</f>
        <v>0</v>
      </c>
      <c r="AK48" s="96">
        <f>COUNTIF(الجدول2336[[#This Row],[21]:[20]],"غياب")</f>
        <v>0</v>
      </c>
      <c r="AL48" s="96">
        <f>COUNTIF(الجدول2336[[#This Row],[21]:[20]],"غ")</f>
        <v>0</v>
      </c>
      <c r="AM48" s="96">
        <f>SUM(الجدول2336[[#This Row],[21]:[20]])</f>
        <v>165</v>
      </c>
      <c r="AN48" s="224">
        <f>الجدول2336[[#This Row],[أيام العمل الفعي ]]-الجدول2336[[#This Row],[الغياب*2]]</f>
        <v>15</v>
      </c>
      <c r="AO48" s="108"/>
      <c r="AP48" s="108">
        <f>COUNTIF(الجدول2336[[#This Row],[21]:[20]],"&lt;480")</f>
        <v>15</v>
      </c>
      <c r="AQ48" s="108">
        <f>الجدول2336[[#This Row],[الغياب ]]*2</f>
        <v>0</v>
      </c>
      <c r="AR48" s="108" t="str">
        <f>VLOOKUP(الجدول2336[[#This Row],[الرقم الوظيفي ]],[2]المستمرين!$D:$F,3,0)</f>
        <v>مصنع الحليب</v>
      </c>
    </row>
    <row r="49" spans="1:44" hidden="1">
      <c r="A49" s="7">
        <v>811</v>
      </c>
      <c r="B49" s="222" t="s">
        <v>122</v>
      </c>
      <c r="C49" s="222" t="s">
        <v>123</v>
      </c>
      <c r="D49" s="96">
        <v>11</v>
      </c>
      <c r="E49" s="96">
        <v>11</v>
      </c>
      <c r="F49" s="96">
        <v>7</v>
      </c>
      <c r="G49" s="97"/>
      <c r="H49" s="96">
        <v>0</v>
      </c>
      <c r="I49" s="96">
        <v>16</v>
      </c>
      <c r="J49" s="96" t="s">
        <v>1591</v>
      </c>
      <c r="K49" s="96" t="s">
        <v>1591</v>
      </c>
      <c r="L49" s="96">
        <v>0</v>
      </c>
      <c r="M49" s="96">
        <v>16</v>
      </c>
      <c r="N49" s="97"/>
      <c r="O49" s="96">
        <v>9</v>
      </c>
      <c r="P49" s="96">
        <v>12</v>
      </c>
      <c r="Q49" s="96" t="s">
        <v>1591</v>
      </c>
      <c r="R49" s="223" t="s">
        <v>1567</v>
      </c>
      <c r="S49" s="223" t="s">
        <v>1567</v>
      </c>
      <c r="T49" s="223" t="s">
        <v>1567</v>
      </c>
      <c r="U49" s="97"/>
      <c r="V49" s="96">
        <v>13</v>
      </c>
      <c r="W49" s="96">
        <v>9</v>
      </c>
      <c r="X49" s="96">
        <v>8</v>
      </c>
      <c r="Y49" s="96">
        <v>11</v>
      </c>
      <c r="Z49" s="96">
        <v>12</v>
      </c>
      <c r="AA49" s="96">
        <v>0</v>
      </c>
      <c r="AB49" s="97"/>
      <c r="AC49" s="96"/>
      <c r="AD49" s="96"/>
      <c r="AE49" s="96"/>
      <c r="AF49" s="96"/>
      <c r="AG49" s="96"/>
      <c r="AH49" s="96"/>
      <c r="AI49" s="111">
        <f>COUNTIF(الجدول2336[[#This Row],[21]:[20]],"س")</f>
        <v>3</v>
      </c>
      <c r="AJ49" s="96">
        <f>COUNTIF(الجدول2336[[#This Row],[21]:[20]],"ب")</f>
        <v>0</v>
      </c>
      <c r="AK49" s="96">
        <f>COUNTIF(الجدول2336[[#This Row],[21]:[20]],"غياب")</f>
        <v>0</v>
      </c>
      <c r="AL49" s="96">
        <f>COUNTIF(الجدول2336[[#This Row],[21]:[20]],"غ")</f>
        <v>0</v>
      </c>
      <c r="AM49" s="96">
        <f>SUM(الجدول2336[[#This Row],[21]:[20]])</f>
        <v>135</v>
      </c>
      <c r="AN49" s="224">
        <f>الجدول2336[[#This Row],[أيام العمل الفعي ]]-الجدول2336[[#This Row],[الغياب*2]]</f>
        <v>15</v>
      </c>
      <c r="AO49" s="108"/>
      <c r="AP49" s="108">
        <f>COUNTIF(الجدول2336[[#This Row],[21]:[20]],"&lt;480")</f>
        <v>15</v>
      </c>
      <c r="AQ49" s="108">
        <f>الجدول2336[[#This Row],[الغياب ]]*2</f>
        <v>0</v>
      </c>
      <c r="AR49" s="108" t="str">
        <f>VLOOKUP(الجدول2336[[#This Row],[الرقم الوظيفي ]],[2]المستمرين!$D:$F,3,0)</f>
        <v>مصنع الحليب</v>
      </c>
    </row>
    <row r="50" spans="1:44">
      <c r="A50" s="219">
        <v>826</v>
      </c>
      <c r="B50" s="231" t="s">
        <v>124</v>
      </c>
      <c r="C50" s="222" t="s">
        <v>59</v>
      </c>
      <c r="D50" s="96" t="s">
        <v>1494</v>
      </c>
      <c r="E50" s="96">
        <v>114</v>
      </c>
      <c r="F50" s="96">
        <v>118</v>
      </c>
      <c r="G50" s="97"/>
      <c r="H50" s="96">
        <v>0</v>
      </c>
      <c r="I50" s="96">
        <v>0</v>
      </c>
      <c r="J50" s="96">
        <v>0</v>
      </c>
      <c r="K50" s="96">
        <v>0</v>
      </c>
      <c r="L50" s="96">
        <v>0</v>
      </c>
      <c r="M50" s="96">
        <v>0</v>
      </c>
      <c r="N50" s="97"/>
      <c r="O50" s="96" t="s">
        <v>1494</v>
      </c>
      <c r="P50" s="96" t="s">
        <v>1494</v>
      </c>
      <c r="Q50" s="96" t="s">
        <v>1591</v>
      </c>
      <c r="R50" s="223" t="s">
        <v>1567</v>
      </c>
      <c r="S50" s="223" t="s">
        <v>1567</v>
      </c>
      <c r="T50" s="223" t="s">
        <v>1567</v>
      </c>
      <c r="U50" s="97"/>
      <c r="V50" s="96" t="s">
        <v>1494</v>
      </c>
      <c r="W50" s="96" t="s">
        <v>1494</v>
      </c>
      <c r="X50" s="96">
        <v>13</v>
      </c>
      <c r="Y50" s="96">
        <v>0</v>
      </c>
      <c r="Z50" s="96">
        <v>0</v>
      </c>
      <c r="AA50" s="96">
        <v>67</v>
      </c>
      <c r="AB50" s="97"/>
      <c r="AC50" s="96"/>
      <c r="AD50" s="96"/>
      <c r="AE50" s="96"/>
      <c r="AF50" s="96"/>
      <c r="AG50" s="96"/>
      <c r="AH50" s="96"/>
      <c r="AI50" s="111">
        <f>COUNTIF(الجدول2336[[#This Row],[21]:[20]],"س")</f>
        <v>1</v>
      </c>
      <c r="AJ50" s="96">
        <f>COUNTIF(الجدول2336[[#This Row],[21]:[20]],"ب")</f>
        <v>0</v>
      </c>
      <c r="AK50" s="96">
        <f>COUNTIF(الجدول2336[[#This Row],[21]:[20]],"غياب")</f>
        <v>0</v>
      </c>
      <c r="AL50" s="96">
        <f>COUNTIF(الجدول2336[[#This Row],[21]:[20]],"غ")</f>
        <v>5</v>
      </c>
      <c r="AM50" s="96">
        <f>SUM(الجدول2336[[#This Row],[21]:[20]])</f>
        <v>312</v>
      </c>
      <c r="AN50" s="224">
        <f>الجدول2336[[#This Row],[أيام العمل الفعي ]]-الجدول2336[[#This Row],[الغياب*2]]</f>
        <v>12</v>
      </c>
      <c r="AO50" s="108"/>
      <c r="AP50" s="108">
        <f>COUNTIF(الجدول2336[[#This Row],[21]:[20]],"&lt;480")</f>
        <v>12</v>
      </c>
      <c r="AQ50" s="108">
        <f>الجدول2336[[#This Row],[الغياب ]]*2</f>
        <v>0</v>
      </c>
      <c r="AR50" s="108" t="str">
        <f>VLOOKUP(الجدول2336[[#This Row],[الرقم الوظيفي ]],[2]المستمرين!$D:$F,3,0)</f>
        <v xml:space="preserve">مصنع الحليب </v>
      </c>
    </row>
    <row r="51" spans="1:44" hidden="1">
      <c r="A51" s="7">
        <v>857</v>
      </c>
      <c r="B51" s="222" t="s">
        <v>125</v>
      </c>
      <c r="C51" s="222" t="s">
        <v>109</v>
      </c>
      <c r="D51" s="96">
        <v>15</v>
      </c>
      <c r="E51" s="96">
        <v>20</v>
      </c>
      <c r="F51" s="96">
        <v>9</v>
      </c>
      <c r="G51" s="97"/>
      <c r="H51" s="96">
        <v>14</v>
      </c>
      <c r="I51" s="96">
        <v>14</v>
      </c>
      <c r="J51" s="96">
        <v>12</v>
      </c>
      <c r="K51" s="96">
        <v>30</v>
      </c>
      <c r="L51" s="96">
        <v>16</v>
      </c>
      <c r="M51" s="96">
        <v>53</v>
      </c>
      <c r="N51" s="97"/>
      <c r="O51" s="96">
        <v>27</v>
      </c>
      <c r="P51" s="96">
        <v>38</v>
      </c>
      <c r="Q51" s="96">
        <v>19</v>
      </c>
      <c r="R51" s="223" t="s">
        <v>1567</v>
      </c>
      <c r="S51" s="223" t="s">
        <v>1567</v>
      </c>
      <c r="T51" s="223" t="s">
        <v>1567</v>
      </c>
      <c r="U51" s="97"/>
      <c r="V51" s="96" t="s">
        <v>43</v>
      </c>
      <c r="W51" s="96">
        <v>0</v>
      </c>
      <c r="X51" s="96"/>
      <c r="Y51" s="96"/>
      <c r="Z51" s="96"/>
      <c r="AA51" s="96"/>
      <c r="AB51" s="97"/>
      <c r="AC51" s="96"/>
      <c r="AD51" s="96"/>
      <c r="AE51" s="96"/>
      <c r="AF51" s="96"/>
      <c r="AG51" s="96"/>
      <c r="AH51" s="96"/>
      <c r="AI51" s="111">
        <f>COUNTIF(الجدول2336[[#This Row],[21]:[20]],"س")</f>
        <v>0</v>
      </c>
      <c r="AJ51" s="96">
        <f>COUNTIF(الجدول2336[[#This Row],[21]:[20]],"ب")</f>
        <v>1</v>
      </c>
      <c r="AK51" s="96">
        <f>COUNTIF(الجدول2336[[#This Row],[21]:[20]],"غياب")</f>
        <v>0</v>
      </c>
      <c r="AL51" s="96">
        <f>COUNTIF(الجدول2336[[#This Row],[21]:[20]],"غ")</f>
        <v>0</v>
      </c>
      <c r="AM51" s="96">
        <f>SUM(الجدول2336[[#This Row],[21]:[20]])</f>
        <v>267</v>
      </c>
      <c r="AN51" s="224">
        <f>الجدول2336[[#This Row],[أيام العمل الفعي ]]-الجدول2336[[#This Row],[الغياب*2]]</f>
        <v>13</v>
      </c>
      <c r="AO51" s="108"/>
      <c r="AP51" s="108">
        <f>COUNTIF(الجدول2336[[#This Row],[21]:[20]],"&lt;480")</f>
        <v>13</v>
      </c>
      <c r="AQ51" s="108">
        <f>الجدول2336[[#This Row],[الغياب ]]*2</f>
        <v>0</v>
      </c>
      <c r="AR51" s="108" t="str">
        <f>VLOOKUP(الجدول2336[[#This Row],[الرقم الوظيفي ]],[2]المستمرين!$D:$F,3,0)</f>
        <v xml:space="preserve">مركز تسويق بنغازي </v>
      </c>
    </row>
    <row r="52" spans="1:44" hidden="1">
      <c r="A52" s="7">
        <v>862</v>
      </c>
      <c r="B52" s="222" t="s">
        <v>126</v>
      </c>
      <c r="C52" s="222" t="s">
        <v>127</v>
      </c>
      <c r="D52" s="96">
        <v>0</v>
      </c>
      <c r="E52" s="96">
        <v>0</v>
      </c>
      <c r="F52" s="96">
        <v>0</v>
      </c>
      <c r="G52" s="97"/>
      <c r="H52" s="96">
        <v>0</v>
      </c>
      <c r="I52" s="96">
        <v>0</v>
      </c>
      <c r="J52" s="96">
        <v>0</v>
      </c>
      <c r="K52" s="96" t="s">
        <v>1591</v>
      </c>
      <c r="L52" s="96">
        <v>0</v>
      </c>
      <c r="M52" s="96">
        <v>0</v>
      </c>
      <c r="N52" s="97"/>
      <c r="O52" s="96">
        <v>0</v>
      </c>
      <c r="P52" s="96">
        <v>0</v>
      </c>
      <c r="Q52" s="96" t="s">
        <v>1591</v>
      </c>
      <c r="R52" s="223" t="s">
        <v>1567</v>
      </c>
      <c r="S52" s="223" t="s">
        <v>1567</v>
      </c>
      <c r="T52" s="223" t="s">
        <v>1567</v>
      </c>
      <c r="U52" s="97"/>
      <c r="V52" s="96">
        <v>0</v>
      </c>
      <c r="W52" s="96">
        <v>0</v>
      </c>
      <c r="X52" s="96">
        <v>0</v>
      </c>
      <c r="Y52" s="96">
        <v>0</v>
      </c>
      <c r="Z52" s="96">
        <v>0</v>
      </c>
      <c r="AA52" s="96">
        <v>0</v>
      </c>
      <c r="AB52" s="97"/>
      <c r="AC52" s="96"/>
      <c r="AD52" s="96"/>
      <c r="AE52" s="96"/>
      <c r="AF52" s="96"/>
      <c r="AG52" s="96"/>
      <c r="AH52" s="96"/>
      <c r="AI52" s="111">
        <f>COUNTIF(الجدول2336[[#This Row],[21]:[20]],"س")</f>
        <v>2</v>
      </c>
      <c r="AJ52" s="96">
        <f>COUNTIF(الجدول2336[[#This Row],[21]:[20]],"ب")</f>
        <v>0</v>
      </c>
      <c r="AK52" s="96">
        <f>COUNTIF(الجدول2336[[#This Row],[21]:[20]],"غياب")</f>
        <v>0</v>
      </c>
      <c r="AL52" s="96">
        <f>COUNTIF(الجدول2336[[#This Row],[21]:[20]],"غ")</f>
        <v>0</v>
      </c>
      <c r="AM52" s="96">
        <f>SUM(الجدول2336[[#This Row],[21]:[20]])</f>
        <v>0</v>
      </c>
      <c r="AN52" s="224">
        <f>الجدول2336[[#This Row],[أيام العمل الفعي ]]-الجدول2336[[#This Row],[الغياب*2]]</f>
        <v>16</v>
      </c>
      <c r="AO52" s="108"/>
      <c r="AP52" s="108">
        <f>COUNTIF(الجدول2336[[#This Row],[21]:[20]],"&lt;480")</f>
        <v>16</v>
      </c>
      <c r="AQ52" s="108">
        <f>الجدول2336[[#This Row],[الغياب ]]*2</f>
        <v>0</v>
      </c>
      <c r="AR52" s="108" t="str">
        <f>VLOOKUP(الجدول2336[[#This Row],[الرقم الوظيفي ]],[2]المستمرين!$D:$F,3,0)</f>
        <v xml:space="preserve">الادارة العامة </v>
      </c>
    </row>
    <row r="53" spans="1:44">
      <c r="A53" s="7">
        <v>877</v>
      </c>
      <c r="B53" s="222" t="s">
        <v>128</v>
      </c>
      <c r="C53" s="222" t="s">
        <v>129</v>
      </c>
      <c r="D53" s="96">
        <v>116</v>
      </c>
      <c r="E53" s="96">
        <v>10</v>
      </c>
      <c r="F53" s="96">
        <v>9</v>
      </c>
      <c r="G53" s="97"/>
      <c r="H53" s="96" t="s">
        <v>1591</v>
      </c>
      <c r="I53" s="96" t="s">
        <v>1591</v>
      </c>
      <c r="J53" s="96">
        <v>7</v>
      </c>
      <c r="K53" s="96">
        <v>0</v>
      </c>
      <c r="L53" s="96" t="s">
        <v>1591</v>
      </c>
      <c r="M53" s="96" t="s">
        <v>43</v>
      </c>
      <c r="N53" s="97"/>
      <c r="O53" s="96">
        <v>28</v>
      </c>
      <c r="P53" s="96">
        <v>150</v>
      </c>
      <c r="Q53" s="96" t="s">
        <v>1584</v>
      </c>
      <c r="R53" s="223" t="s">
        <v>1567</v>
      </c>
      <c r="S53" s="223" t="s">
        <v>1567</v>
      </c>
      <c r="T53" s="223" t="s">
        <v>1567</v>
      </c>
      <c r="U53" s="97"/>
      <c r="V53" s="96" t="s">
        <v>43</v>
      </c>
      <c r="W53" s="96" t="s">
        <v>1494</v>
      </c>
      <c r="X53" s="96">
        <v>0</v>
      </c>
      <c r="Y53" s="96">
        <v>0</v>
      </c>
      <c r="Z53" s="96">
        <v>0</v>
      </c>
      <c r="AA53" s="96">
        <v>112</v>
      </c>
      <c r="AB53" s="97"/>
      <c r="AC53" s="96"/>
      <c r="AD53" s="96"/>
      <c r="AE53" s="96"/>
      <c r="AF53" s="96"/>
      <c r="AG53" s="96"/>
      <c r="AH53" s="96"/>
      <c r="AI53" s="111">
        <f>COUNTIF(الجدول2336[[#This Row],[21]:[20]],"س")</f>
        <v>3</v>
      </c>
      <c r="AJ53" s="96">
        <f>COUNTIF(الجدول2336[[#This Row],[21]:[20]],"ب")</f>
        <v>2</v>
      </c>
      <c r="AK53" s="96">
        <f>COUNTIF(الجدول2336[[#This Row],[21]:[20]],"غياب")</f>
        <v>0</v>
      </c>
      <c r="AL53" s="96">
        <f>COUNTIF(الجدول2336[[#This Row],[21]:[20]],"غ")</f>
        <v>1</v>
      </c>
      <c r="AM53" s="96">
        <f>SUM(الجدول2336[[#This Row],[21]:[20]])</f>
        <v>432</v>
      </c>
      <c r="AN53" s="224">
        <f>الجدول2336[[#This Row],[أيام العمل الفعي ]]-الجدول2336[[#This Row],[الغياب*2]]</f>
        <v>11</v>
      </c>
      <c r="AO53" s="108"/>
      <c r="AP53" s="108">
        <f>COUNTIF(الجدول2336[[#This Row],[21]:[20]],"&lt;480")</f>
        <v>11</v>
      </c>
      <c r="AQ53" s="108">
        <f>الجدول2336[[#This Row],[الغياب ]]*2</f>
        <v>0</v>
      </c>
      <c r="AR53" s="108" t="str">
        <f>VLOOKUP(الجدول2336[[#This Row],[الرقم الوظيفي ]],[2]المستمرين!$D:$F,3,0)</f>
        <v xml:space="preserve">مصنع العصير </v>
      </c>
    </row>
    <row r="54" spans="1:44">
      <c r="A54" s="7">
        <v>880</v>
      </c>
      <c r="B54" s="222" t="s">
        <v>130</v>
      </c>
      <c r="C54" s="222" t="s">
        <v>131</v>
      </c>
      <c r="D54" s="96">
        <v>0</v>
      </c>
      <c r="E54" s="96">
        <v>17</v>
      </c>
      <c r="F54" s="96">
        <v>0</v>
      </c>
      <c r="G54" s="97"/>
      <c r="H54" s="96">
        <v>8</v>
      </c>
      <c r="I54" s="96">
        <v>0</v>
      </c>
      <c r="J54" s="96">
        <v>22</v>
      </c>
      <c r="K54" s="96">
        <v>0</v>
      </c>
      <c r="L54" s="96">
        <v>0</v>
      </c>
      <c r="M54" s="96">
        <v>23</v>
      </c>
      <c r="N54" s="97"/>
      <c r="O54" s="96" t="s">
        <v>1591</v>
      </c>
      <c r="P54" s="96" t="s">
        <v>1591</v>
      </c>
      <c r="Q54" s="96" t="s">
        <v>1591</v>
      </c>
      <c r="R54" s="223" t="s">
        <v>1567</v>
      </c>
      <c r="S54" s="223" t="s">
        <v>1567</v>
      </c>
      <c r="T54" s="223" t="s">
        <v>1567</v>
      </c>
      <c r="U54" s="97"/>
      <c r="V54" s="96">
        <v>0</v>
      </c>
      <c r="W54" s="96">
        <v>12</v>
      </c>
      <c r="X54" s="96">
        <v>11</v>
      </c>
      <c r="Y54" s="96">
        <v>0</v>
      </c>
      <c r="Z54" s="96" t="s">
        <v>1494</v>
      </c>
      <c r="AA54" s="96">
        <v>7</v>
      </c>
      <c r="AB54" s="97"/>
      <c r="AC54" s="96"/>
      <c r="AD54" s="96"/>
      <c r="AE54" s="96"/>
      <c r="AF54" s="96"/>
      <c r="AG54" s="96"/>
      <c r="AH54" s="96"/>
      <c r="AI54" s="111">
        <f>COUNTIF(الجدول2336[[#This Row],[21]:[20]],"س")</f>
        <v>3</v>
      </c>
      <c r="AJ54" s="96">
        <f>COUNTIF(الجدول2336[[#This Row],[21]:[20]],"ب")</f>
        <v>0</v>
      </c>
      <c r="AK54" s="96">
        <f>COUNTIF(الجدول2336[[#This Row],[21]:[20]],"غياب")</f>
        <v>0</v>
      </c>
      <c r="AL54" s="96">
        <f>COUNTIF(الجدول2336[[#This Row],[21]:[20]],"غ")</f>
        <v>1</v>
      </c>
      <c r="AM54" s="96">
        <f>SUM(الجدول2336[[#This Row],[21]:[20]])</f>
        <v>100</v>
      </c>
      <c r="AN54" s="224">
        <f>الجدول2336[[#This Row],[أيام العمل الفعي ]]-الجدول2336[[#This Row],[الغياب*2]]</f>
        <v>14</v>
      </c>
      <c r="AO54" s="108"/>
      <c r="AP54" s="108">
        <f>COUNTIF(الجدول2336[[#This Row],[21]:[20]],"&lt;480")</f>
        <v>14</v>
      </c>
      <c r="AQ54" s="108">
        <f>الجدول2336[[#This Row],[الغياب ]]*2</f>
        <v>0</v>
      </c>
      <c r="AR54" s="108" t="str">
        <f>VLOOKUP(الجدول2336[[#This Row],[الرقم الوظيفي ]],[2]المستمرين!$D:$F,3,0)</f>
        <v>رؤساء الاقسام</v>
      </c>
    </row>
    <row r="55" spans="1:44" hidden="1">
      <c r="A55" s="7">
        <v>885</v>
      </c>
      <c r="B55" s="222" t="s">
        <v>132</v>
      </c>
      <c r="C55" s="222" t="s">
        <v>133</v>
      </c>
      <c r="D55" s="96">
        <v>0</v>
      </c>
      <c r="E55" s="96">
        <v>0</v>
      </c>
      <c r="F55" s="96">
        <v>0</v>
      </c>
      <c r="G55" s="97"/>
      <c r="H55" s="96">
        <v>0</v>
      </c>
      <c r="I55" s="96">
        <v>0</v>
      </c>
      <c r="J55" s="96">
        <v>0</v>
      </c>
      <c r="K55" s="96">
        <v>0</v>
      </c>
      <c r="L55" s="96">
        <v>0</v>
      </c>
      <c r="M55" s="96">
        <v>0</v>
      </c>
      <c r="N55" s="97"/>
      <c r="O55" s="96">
        <v>0</v>
      </c>
      <c r="P55" s="96">
        <v>0</v>
      </c>
      <c r="Q55" s="96" t="s">
        <v>1591</v>
      </c>
      <c r="R55" s="223" t="s">
        <v>1567</v>
      </c>
      <c r="S55" s="223" t="s">
        <v>1567</v>
      </c>
      <c r="T55" s="223" t="s">
        <v>1567</v>
      </c>
      <c r="U55" s="97"/>
      <c r="V55" s="96">
        <v>0</v>
      </c>
      <c r="W55" s="96">
        <v>0</v>
      </c>
      <c r="X55" s="96">
        <v>0</v>
      </c>
      <c r="Y55" s="96">
        <v>0</v>
      </c>
      <c r="Z55" s="96">
        <v>0</v>
      </c>
      <c r="AA55" s="96">
        <v>0</v>
      </c>
      <c r="AB55" s="97"/>
      <c r="AC55" s="96"/>
      <c r="AD55" s="96"/>
      <c r="AE55" s="96"/>
      <c r="AF55" s="96"/>
      <c r="AG55" s="96"/>
      <c r="AH55" s="96"/>
      <c r="AI55" s="111">
        <f>COUNTIF(الجدول2336[[#This Row],[21]:[20]],"س")</f>
        <v>1</v>
      </c>
      <c r="AJ55" s="96">
        <f>COUNTIF(الجدول2336[[#This Row],[21]:[20]],"ب")</f>
        <v>0</v>
      </c>
      <c r="AK55" s="96">
        <f>COUNTIF(الجدول2336[[#This Row],[21]:[20]],"غياب")</f>
        <v>0</v>
      </c>
      <c r="AL55" s="96">
        <f>COUNTIF(الجدول2336[[#This Row],[21]:[20]],"غ")</f>
        <v>0</v>
      </c>
      <c r="AM55" s="96">
        <f>SUM(الجدول2336[[#This Row],[21]:[20]])</f>
        <v>0</v>
      </c>
      <c r="AN55" s="224">
        <f>الجدول2336[[#This Row],[أيام العمل الفعي ]]-الجدول2336[[#This Row],[الغياب*2]]</f>
        <v>17</v>
      </c>
      <c r="AO55" s="108"/>
      <c r="AP55" s="108">
        <f>COUNTIF(الجدول2336[[#This Row],[21]:[20]],"&lt;480")</f>
        <v>17</v>
      </c>
      <c r="AQ55" s="108">
        <f>الجدول2336[[#This Row],[الغياب ]]*2</f>
        <v>0</v>
      </c>
      <c r="AR55" s="108" t="str">
        <f>VLOOKUP(الجدول2336[[#This Row],[الرقم الوظيفي ]],[2]المستمرين!$D:$F,3,0)</f>
        <v>رؤساء الاقسام</v>
      </c>
    </row>
    <row r="56" spans="1:44" hidden="1">
      <c r="A56" s="7">
        <v>924</v>
      </c>
      <c r="B56" s="222" t="s">
        <v>134</v>
      </c>
      <c r="C56" s="222" t="s">
        <v>135</v>
      </c>
      <c r="D56" s="96">
        <v>0</v>
      </c>
      <c r="E56" s="96">
        <v>0</v>
      </c>
      <c r="F56" s="96">
        <v>0</v>
      </c>
      <c r="G56" s="97"/>
      <c r="H56" s="96">
        <v>0</v>
      </c>
      <c r="I56" s="96">
        <v>0</v>
      </c>
      <c r="J56" s="96">
        <v>0</v>
      </c>
      <c r="K56" s="96">
        <v>0</v>
      </c>
      <c r="L56" s="96" t="s">
        <v>1591</v>
      </c>
      <c r="M56" s="96">
        <v>0</v>
      </c>
      <c r="N56" s="97"/>
      <c r="O56" s="96">
        <v>0</v>
      </c>
      <c r="P56" s="96">
        <v>0</v>
      </c>
      <c r="Q56" s="96" t="s">
        <v>1591</v>
      </c>
      <c r="R56" s="223" t="s">
        <v>1567</v>
      </c>
      <c r="S56" s="223" t="s">
        <v>1567</v>
      </c>
      <c r="T56" s="223" t="s">
        <v>1567</v>
      </c>
      <c r="U56" s="97"/>
      <c r="V56" s="96">
        <v>0</v>
      </c>
      <c r="W56" s="96">
        <v>0</v>
      </c>
      <c r="X56" s="96">
        <v>0</v>
      </c>
      <c r="Y56" s="96">
        <v>0</v>
      </c>
      <c r="Z56" s="96">
        <v>0</v>
      </c>
      <c r="AA56" s="96">
        <v>0</v>
      </c>
      <c r="AB56" s="97"/>
      <c r="AC56" s="96"/>
      <c r="AD56" s="96"/>
      <c r="AE56" s="96"/>
      <c r="AF56" s="96"/>
      <c r="AG56" s="96"/>
      <c r="AH56" s="96"/>
      <c r="AI56" s="111">
        <f>COUNTIF(الجدول2336[[#This Row],[21]:[20]],"س")</f>
        <v>2</v>
      </c>
      <c r="AJ56" s="96">
        <f>COUNTIF(الجدول2336[[#This Row],[21]:[20]],"ب")</f>
        <v>0</v>
      </c>
      <c r="AK56" s="96">
        <f>COUNTIF(الجدول2336[[#This Row],[21]:[20]],"غياب")</f>
        <v>0</v>
      </c>
      <c r="AL56" s="96">
        <f>COUNTIF(الجدول2336[[#This Row],[21]:[20]],"غ")</f>
        <v>0</v>
      </c>
      <c r="AM56" s="96">
        <f>SUM(الجدول2336[[#This Row],[21]:[20]])</f>
        <v>0</v>
      </c>
      <c r="AN56" s="224">
        <f>الجدول2336[[#This Row],[أيام العمل الفعي ]]-الجدول2336[[#This Row],[الغياب*2]]</f>
        <v>16</v>
      </c>
      <c r="AO56" s="108"/>
      <c r="AP56" s="108">
        <f>COUNTIF(الجدول2336[[#This Row],[21]:[20]],"&lt;480")</f>
        <v>16</v>
      </c>
      <c r="AQ56" s="108">
        <f>الجدول2336[[#This Row],[الغياب ]]*2</f>
        <v>0</v>
      </c>
      <c r="AR56" s="108" t="str">
        <f>VLOOKUP(الجدول2336[[#This Row],[الرقم الوظيفي ]],[2]المستمرين!$D:$F,3,0)</f>
        <v xml:space="preserve">الادارة العامة </v>
      </c>
    </row>
    <row r="57" spans="1:44" hidden="1">
      <c r="A57" s="7">
        <v>941</v>
      </c>
      <c r="B57" s="222" t="s">
        <v>136</v>
      </c>
      <c r="C57" s="222" t="s">
        <v>137</v>
      </c>
      <c r="D57" s="96">
        <v>0</v>
      </c>
      <c r="E57" s="96">
        <v>0</v>
      </c>
      <c r="F57" s="96">
        <v>0</v>
      </c>
      <c r="G57" s="97"/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96">
        <v>0</v>
      </c>
      <c r="N57" s="97"/>
      <c r="O57" s="96">
        <v>0</v>
      </c>
      <c r="P57" s="96">
        <v>0</v>
      </c>
      <c r="Q57" s="96" t="s">
        <v>1591</v>
      </c>
      <c r="R57" s="223" t="s">
        <v>1567</v>
      </c>
      <c r="S57" s="223" t="s">
        <v>1567</v>
      </c>
      <c r="T57" s="223" t="s">
        <v>1567</v>
      </c>
      <c r="U57" s="97"/>
      <c r="V57" s="96">
        <v>0</v>
      </c>
      <c r="W57" s="96">
        <v>0</v>
      </c>
      <c r="X57" s="96">
        <v>0</v>
      </c>
      <c r="Y57" s="96">
        <v>0</v>
      </c>
      <c r="Z57" s="96">
        <v>6</v>
      </c>
      <c r="AA57" s="96">
        <v>0</v>
      </c>
      <c r="AB57" s="97"/>
      <c r="AC57" s="96"/>
      <c r="AD57" s="96"/>
      <c r="AE57" s="96"/>
      <c r="AF57" s="96"/>
      <c r="AG57" s="96"/>
      <c r="AH57" s="96"/>
      <c r="AI57" s="111">
        <f>COUNTIF(الجدول2336[[#This Row],[21]:[20]],"س")</f>
        <v>1</v>
      </c>
      <c r="AJ57" s="96">
        <f>COUNTIF(الجدول2336[[#This Row],[21]:[20]],"ب")</f>
        <v>0</v>
      </c>
      <c r="AK57" s="96">
        <f>COUNTIF(الجدول2336[[#This Row],[21]:[20]],"غياب")</f>
        <v>0</v>
      </c>
      <c r="AL57" s="96">
        <f>COUNTIF(الجدول2336[[#This Row],[21]:[20]],"غ")</f>
        <v>0</v>
      </c>
      <c r="AM57" s="96">
        <f>SUM(الجدول2336[[#This Row],[21]:[20]])</f>
        <v>6</v>
      </c>
      <c r="AN57" s="224">
        <f>الجدول2336[[#This Row],[أيام العمل الفعي ]]-الجدول2336[[#This Row],[الغياب*2]]</f>
        <v>17</v>
      </c>
      <c r="AO57" s="108"/>
      <c r="AP57" s="108">
        <f>COUNTIF(الجدول2336[[#This Row],[21]:[20]],"&lt;480")</f>
        <v>17</v>
      </c>
      <c r="AQ57" s="108">
        <f>الجدول2336[[#This Row],[الغياب ]]*2</f>
        <v>0</v>
      </c>
      <c r="AR57" s="108" t="str">
        <f>VLOOKUP(الجدول2336[[#This Row],[الرقم الوظيفي ]],[2]المستمرين!$D:$F,3,0)</f>
        <v xml:space="preserve">الادارة العامة </v>
      </c>
    </row>
    <row r="58" spans="1:44">
      <c r="A58" s="7">
        <v>983</v>
      </c>
      <c r="B58" s="222" t="s">
        <v>138</v>
      </c>
      <c r="C58" s="222" t="s">
        <v>109</v>
      </c>
      <c r="D58" s="96" t="s">
        <v>1494</v>
      </c>
      <c r="E58" s="96">
        <v>43</v>
      </c>
      <c r="F58" s="96">
        <v>29</v>
      </c>
      <c r="G58" s="97"/>
      <c r="H58" s="96">
        <v>45</v>
      </c>
      <c r="I58" s="96">
        <v>46</v>
      </c>
      <c r="J58" s="96">
        <v>45</v>
      </c>
      <c r="K58" s="96">
        <v>45</v>
      </c>
      <c r="L58" s="96">
        <v>38</v>
      </c>
      <c r="M58" s="96">
        <v>0</v>
      </c>
      <c r="N58" s="97"/>
      <c r="O58" s="96">
        <v>48</v>
      </c>
      <c r="P58" s="96">
        <v>31</v>
      </c>
      <c r="Q58" s="96" t="s">
        <v>43</v>
      </c>
      <c r="R58" s="223" t="s">
        <v>1567</v>
      </c>
      <c r="S58" s="223" t="s">
        <v>1567</v>
      </c>
      <c r="T58" s="223" t="s">
        <v>1567</v>
      </c>
      <c r="U58" s="97"/>
      <c r="V58" s="96">
        <v>24</v>
      </c>
      <c r="W58" s="96">
        <v>24</v>
      </c>
      <c r="X58" s="96"/>
      <c r="Y58" s="96"/>
      <c r="Z58" s="96"/>
      <c r="AA58" s="96"/>
      <c r="AB58" s="97"/>
      <c r="AC58" s="96"/>
      <c r="AD58" s="96"/>
      <c r="AE58" s="96"/>
      <c r="AF58" s="96"/>
      <c r="AG58" s="96"/>
      <c r="AH58" s="96"/>
      <c r="AI58" s="111">
        <f>COUNTIF(الجدول2336[[#This Row],[21]:[20]],"س")</f>
        <v>0</v>
      </c>
      <c r="AJ58" s="96">
        <f>COUNTIF(الجدول2336[[#This Row],[21]:[20]],"ب")</f>
        <v>1</v>
      </c>
      <c r="AK58" s="96">
        <f>COUNTIF(الجدول2336[[#This Row],[21]:[20]],"غياب")</f>
        <v>0</v>
      </c>
      <c r="AL58" s="96">
        <f>COUNTIF(الجدول2336[[#This Row],[21]:[20]],"غ")</f>
        <v>1</v>
      </c>
      <c r="AM58" s="96">
        <f>SUM(الجدول2336[[#This Row],[21]:[20]])</f>
        <v>418</v>
      </c>
      <c r="AN58" s="224">
        <f>الجدول2336[[#This Row],[أيام العمل الفعي ]]-الجدول2336[[#This Row],[الغياب*2]]</f>
        <v>12</v>
      </c>
      <c r="AO58" s="108"/>
      <c r="AP58" s="108">
        <f>COUNTIF(الجدول2336[[#This Row],[21]:[20]],"&lt;480")</f>
        <v>12</v>
      </c>
      <c r="AQ58" s="108">
        <f>الجدول2336[[#This Row],[الغياب ]]*2</f>
        <v>0</v>
      </c>
      <c r="AR58" s="108" t="str">
        <f>VLOOKUP(الجدول2336[[#This Row],[الرقم الوظيفي ]],[2]المستمرين!$D:$F,3,0)</f>
        <v xml:space="preserve">مركز تسويق بنغازي </v>
      </c>
    </row>
    <row r="59" spans="1:44" hidden="1">
      <c r="A59" s="7">
        <v>1001</v>
      </c>
      <c r="B59" s="222" t="s">
        <v>139</v>
      </c>
      <c r="C59" s="222" t="s">
        <v>105</v>
      </c>
      <c r="D59" s="96">
        <v>0</v>
      </c>
      <c r="E59" s="96">
        <v>0</v>
      </c>
      <c r="F59" s="96">
        <v>0</v>
      </c>
      <c r="G59" s="97">
        <v>0</v>
      </c>
      <c r="H59" s="96">
        <v>0</v>
      </c>
      <c r="I59" s="96">
        <v>0</v>
      </c>
      <c r="J59" s="96" t="s">
        <v>1592</v>
      </c>
      <c r="K59" s="96">
        <v>0</v>
      </c>
      <c r="L59" s="96">
        <v>0</v>
      </c>
      <c r="M59" s="96">
        <v>0</v>
      </c>
      <c r="N59" s="97">
        <v>0</v>
      </c>
      <c r="O59" s="96">
        <v>0</v>
      </c>
      <c r="P59" s="96">
        <v>0</v>
      </c>
      <c r="Q59" s="96" t="s">
        <v>1464</v>
      </c>
      <c r="R59" s="223" t="s">
        <v>1591</v>
      </c>
      <c r="S59" s="223">
        <v>0</v>
      </c>
      <c r="T59" s="223">
        <v>51</v>
      </c>
      <c r="U59" s="97">
        <v>0</v>
      </c>
      <c r="V59" s="96">
        <v>0</v>
      </c>
      <c r="W59" s="96">
        <v>0</v>
      </c>
      <c r="X59" s="96" t="s">
        <v>1592</v>
      </c>
      <c r="Y59" s="96"/>
      <c r="Z59" s="96"/>
      <c r="AA59" s="96"/>
      <c r="AB59" s="97"/>
      <c r="AC59" s="96"/>
      <c r="AD59" s="96"/>
      <c r="AE59" s="96"/>
      <c r="AF59" s="96"/>
      <c r="AG59" s="96"/>
      <c r="AH59" s="96"/>
      <c r="AI59" s="111">
        <f>COUNTIF(الجدول2336[[#This Row],[21]:[20]],"س")</f>
        <v>1</v>
      </c>
      <c r="AJ59" s="96">
        <f>COUNTIF(الجدول2336[[#This Row],[21]:[20]],"ب")</f>
        <v>0</v>
      </c>
      <c r="AK59" s="96">
        <f>COUNTIF(الجدول2336[[#This Row],[21]:[20]],"غياب")</f>
        <v>0</v>
      </c>
      <c r="AL59" s="96">
        <f>COUNTIF(الجدول2336[[#This Row],[21]:[20]],"غ")</f>
        <v>0</v>
      </c>
      <c r="AM59" s="96">
        <f>SUM(الجدول2336[[#This Row],[21]:[20]])</f>
        <v>51</v>
      </c>
      <c r="AN59" s="224">
        <f>الجدول2336[[#This Row],[أيام العمل الفعي ]]-الجدول2336[[#This Row],[الغياب*2]]</f>
        <v>17</v>
      </c>
      <c r="AO59" s="108"/>
      <c r="AP59" s="108">
        <f>COUNTIF(الجدول2336[[#This Row],[21]:[20]],"&lt;480")</f>
        <v>17</v>
      </c>
      <c r="AQ59" s="108">
        <f>الجدول2336[[#This Row],[الغياب ]]*2</f>
        <v>0</v>
      </c>
      <c r="AR59" s="108" t="str">
        <f>VLOOKUP(الجدول2336[[#This Row],[الرقم الوظيفي ]],[2]المستمرين!$D:$F,3,0)</f>
        <v xml:space="preserve">مصنع العصير </v>
      </c>
    </row>
    <row r="60" spans="1:44">
      <c r="A60" s="7">
        <v>1005</v>
      </c>
      <c r="B60" s="222" t="s">
        <v>140</v>
      </c>
      <c r="C60" s="222" t="s">
        <v>109</v>
      </c>
      <c r="D60" s="96">
        <v>0</v>
      </c>
      <c r="E60" s="96">
        <v>0</v>
      </c>
      <c r="F60" s="96">
        <v>0</v>
      </c>
      <c r="G60" s="97"/>
      <c r="H60" s="96">
        <v>0</v>
      </c>
      <c r="I60" s="96">
        <v>10</v>
      </c>
      <c r="J60" s="96" t="s">
        <v>1494</v>
      </c>
      <c r="K60" s="96">
        <v>0</v>
      </c>
      <c r="L60" s="96">
        <v>0</v>
      </c>
      <c r="M60" s="96">
        <v>12</v>
      </c>
      <c r="N60" s="97"/>
      <c r="O60" s="96">
        <v>15</v>
      </c>
      <c r="P60" s="96" t="s">
        <v>1494</v>
      </c>
      <c r="Q60" s="96" t="s">
        <v>43</v>
      </c>
      <c r="R60" s="223" t="s">
        <v>1567</v>
      </c>
      <c r="S60" s="223" t="s">
        <v>1567</v>
      </c>
      <c r="T60" s="223" t="s">
        <v>1567</v>
      </c>
      <c r="U60" s="97"/>
      <c r="V60" s="96"/>
      <c r="W60" s="96"/>
      <c r="X60" s="96"/>
      <c r="Y60" s="96"/>
      <c r="Z60" s="96"/>
      <c r="AA60" s="96"/>
      <c r="AB60" s="97"/>
      <c r="AC60" s="96"/>
      <c r="AD60" s="96"/>
      <c r="AE60" s="96"/>
      <c r="AF60" s="96"/>
      <c r="AG60" s="96"/>
      <c r="AH60" s="96"/>
      <c r="AI60" s="111">
        <f>COUNTIF(الجدول2336[[#This Row],[21]:[20]],"س")</f>
        <v>0</v>
      </c>
      <c r="AJ60" s="96">
        <f>COUNTIF(الجدول2336[[#This Row],[21]:[20]],"ب")</f>
        <v>1</v>
      </c>
      <c r="AK60" s="96">
        <f>COUNTIF(الجدول2336[[#This Row],[21]:[20]],"غياب")</f>
        <v>0</v>
      </c>
      <c r="AL60" s="96">
        <f>COUNTIF(الجدول2336[[#This Row],[21]:[20]],"غ")</f>
        <v>2</v>
      </c>
      <c r="AM60" s="96">
        <f>SUM(الجدول2336[[#This Row],[21]:[20]])</f>
        <v>37</v>
      </c>
      <c r="AN60" s="224">
        <f>الجدول2336[[#This Row],[أيام العمل الفعي ]]-الجدول2336[[#This Row],[الغياب*2]]</f>
        <v>9</v>
      </c>
      <c r="AO60" s="108"/>
      <c r="AP60" s="108">
        <f>COUNTIF(الجدول2336[[#This Row],[21]:[20]],"&lt;480")</f>
        <v>9</v>
      </c>
      <c r="AQ60" s="108">
        <f>الجدول2336[[#This Row],[الغياب ]]*2</f>
        <v>0</v>
      </c>
      <c r="AR60" s="108" t="str">
        <f>VLOOKUP(الجدول2336[[#This Row],[الرقم الوظيفي ]],[2]المستمرين!$D:$F,3,0)</f>
        <v xml:space="preserve">مركز تسويق بنغازي </v>
      </c>
    </row>
    <row r="61" spans="1:44" hidden="1">
      <c r="A61" s="7">
        <v>1007</v>
      </c>
      <c r="B61" s="222" t="s">
        <v>141</v>
      </c>
      <c r="C61" s="222" t="s">
        <v>80</v>
      </c>
      <c r="D61" s="96">
        <v>17</v>
      </c>
      <c r="E61" s="96">
        <v>26</v>
      </c>
      <c r="F61" s="96">
        <v>27</v>
      </c>
      <c r="G61" s="97"/>
      <c r="H61" s="96">
        <v>13</v>
      </c>
      <c r="I61" s="96">
        <v>120</v>
      </c>
      <c r="J61" s="96">
        <v>16</v>
      </c>
      <c r="K61" s="96">
        <v>15</v>
      </c>
      <c r="L61" s="96">
        <v>15</v>
      </c>
      <c r="M61" s="96">
        <v>30</v>
      </c>
      <c r="N61" s="97"/>
      <c r="O61" s="96">
        <v>141</v>
      </c>
      <c r="P61" s="96">
        <v>34</v>
      </c>
      <c r="Q61" s="96" t="s">
        <v>1591</v>
      </c>
      <c r="R61" s="223" t="s">
        <v>1567</v>
      </c>
      <c r="S61" s="223" t="s">
        <v>1567</v>
      </c>
      <c r="T61" s="223" t="s">
        <v>1567</v>
      </c>
      <c r="U61" s="97"/>
      <c r="V61" s="96">
        <v>6</v>
      </c>
      <c r="W61" s="96">
        <v>9</v>
      </c>
      <c r="X61" s="96">
        <v>138</v>
      </c>
      <c r="Y61" s="96">
        <v>13</v>
      </c>
      <c r="Z61" s="96">
        <v>12</v>
      </c>
      <c r="AA61" s="96">
        <v>0</v>
      </c>
      <c r="AB61" s="97"/>
      <c r="AC61" s="96"/>
      <c r="AD61" s="96"/>
      <c r="AE61" s="96"/>
      <c r="AF61" s="96"/>
      <c r="AG61" s="96"/>
      <c r="AH61" s="96"/>
      <c r="AI61" s="111">
        <f>COUNTIF(الجدول2336[[#This Row],[21]:[20]],"س")</f>
        <v>1</v>
      </c>
      <c r="AJ61" s="96">
        <f>COUNTIF(الجدول2336[[#This Row],[21]:[20]],"ب")</f>
        <v>0</v>
      </c>
      <c r="AK61" s="96">
        <f>COUNTIF(الجدول2336[[#This Row],[21]:[20]],"غياب")</f>
        <v>0</v>
      </c>
      <c r="AL61" s="96">
        <f>COUNTIF(الجدول2336[[#This Row],[21]:[20]],"غ")</f>
        <v>0</v>
      </c>
      <c r="AM61" s="96">
        <f>SUM(الجدول2336[[#This Row],[21]:[20]])</f>
        <v>632</v>
      </c>
      <c r="AN61" s="224">
        <f>الجدول2336[[#This Row],[أيام العمل الفعي ]]-الجدول2336[[#This Row],[الغياب*2]]</f>
        <v>17</v>
      </c>
      <c r="AO61" s="108"/>
      <c r="AP61" s="108">
        <f>COUNTIF(الجدول2336[[#This Row],[21]:[20]],"&lt;480")</f>
        <v>17</v>
      </c>
      <c r="AQ61" s="108">
        <f>الجدول2336[[#This Row],[الغياب ]]*2</f>
        <v>0</v>
      </c>
      <c r="AR61" s="108" t="str">
        <f>VLOOKUP(الجدول2336[[#This Row],[الرقم الوظيفي ]],[2]المستمرين!$D:$F,3,0)</f>
        <v>رؤساء الاقسام</v>
      </c>
    </row>
    <row r="62" spans="1:44">
      <c r="A62" s="7">
        <v>1020</v>
      </c>
      <c r="B62" s="222" t="s">
        <v>142</v>
      </c>
      <c r="C62" s="222" t="s">
        <v>59</v>
      </c>
      <c r="D62" s="96">
        <v>0</v>
      </c>
      <c r="E62" s="96">
        <v>0</v>
      </c>
      <c r="F62" s="96">
        <v>28</v>
      </c>
      <c r="G62" s="97"/>
      <c r="H62" s="96" t="s">
        <v>1494</v>
      </c>
      <c r="I62" s="96">
        <v>0</v>
      </c>
      <c r="J62" s="96">
        <v>0</v>
      </c>
      <c r="K62" s="96">
        <v>0</v>
      </c>
      <c r="L62" s="96">
        <v>34</v>
      </c>
      <c r="M62" s="96">
        <v>0</v>
      </c>
      <c r="N62" s="97"/>
      <c r="O62" s="96">
        <v>12</v>
      </c>
      <c r="P62" s="96">
        <v>0</v>
      </c>
      <c r="Q62" s="96" t="s">
        <v>1591</v>
      </c>
      <c r="R62" s="223" t="s">
        <v>1567</v>
      </c>
      <c r="S62" s="223" t="s">
        <v>1567</v>
      </c>
      <c r="T62" s="223" t="s">
        <v>1567</v>
      </c>
      <c r="U62" s="97"/>
      <c r="V62" s="96" t="s">
        <v>1494</v>
      </c>
      <c r="W62" s="96">
        <v>0</v>
      </c>
      <c r="X62" s="96">
        <v>0</v>
      </c>
      <c r="Y62" s="96">
        <v>0</v>
      </c>
      <c r="Z62" s="96" t="s">
        <v>1494</v>
      </c>
      <c r="AA62" s="96" t="s">
        <v>1494</v>
      </c>
      <c r="AB62" s="97"/>
      <c r="AC62" s="96"/>
      <c r="AD62" s="96"/>
      <c r="AE62" s="96"/>
      <c r="AF62" s="96"/>
      <c r="AG62" s="96"/>
      <c r="AH62" s="96"/>
      <c r="AI62" s="111">
        <f>COUNTIF(الجدول2336[[#This Row],[21]:[20]],"س")</f>
        <v>1</v>
      </c>
      <c r="AJ62" s="96">
        <f>COUNTIF(الجدول2336[[#This Row],[21]:[20]],"ب")</f>
        <v>0</v>
      </c>
      <c r="AK62" s="96">
        <f>COUNTIF(الجدول2336[[#This Row],[21]:[20]],"غياب")</f>
        <v>0</v>
      </c>
      <c r="AL62" s="96">
        <f>COUNTIF(الجدول2336[[#This Row],[21]:[20]],"غ")</f>
        <v>4</v>
      </c>
      <c r="AM62" s="96">
        <f>SUM(الجدول2336[[#This Row],[21]:[20]])</f>
        <v>74</v>
      </c>
      <c r="AN62" s="224">
        <f>الجدول2336[[#This Row],[أيام العمل الفعي ]]-الجدول2336[[#This Row],[الغياب*2]]</f>
        <v>13</v>
      </c>
      <c r="AO62" s="108"/>
      <c r="AP62" s="108">
        <f>COUNTIF(الجدول2336[[#This Row],[21]:[20]],"&lt;480")</f>
        <v>13</v>
      </c>
      <c r="AQ62" s="108">
        <f>الجدول2336[[#This Row],[الغياب ]]*2</f>
        <v>0</v>
      </c>
      <c r="AR62" s="108" t="str">
        <f>VLOOKUP(الجدول2336[[#This Row],[الرقم الوظيفي ]],[2]المستمرين!$D:$F,3,0)</f>
        <v>مصنع الحليب</v>
      </c>
    </row>
    <row r="63" spans="1:44">
      <c r="A63" s="293">
        <v>1037</v>
      </c>
      <c r="B63" s="222" t="s">
        <v>143</v>
      </c>
      <c r="C63" s="222" t="s">
        <v>47</v>
      </c>
      <c r="D63" s="96">
        <v>0</v>
      </c>
      <c r="E63" s="96" t="s">
        <v>1494</v>
      </c>
      <c r="F63" s="96" t="s">
        <v>1494</v>
      </c>
      <c r="G63" s="97"/>
      <c r="H63" s="96">
        <v>0</v>
      </c>
      <c r="I63" s="96">
        <v>0</v>
      </c>
      <c r="J63" s="96">
        <v>0</v>
      </c>
      <c r="K63" s="96">
        <v>0</v>
      </c>
      <c r="L63" s="96">
        <v>0</v>
      </c>
      <c r="M63" s="96">
        <v>0</v>
      </c>
      <c r="N63" s="97"/>
      <c r="O63" s="96">
        <v>0</v>
      </c>
      <c r="P63" s="96">
        <v>0</v>
      </c>
      <c r="Q63" s="96" t="s">
        <v>1591</v>
      </c>
      <c r="R63" s="223" t="s">
        <v>1567</v>
      </c>
      <c r="S63" s="223" t="s">
        <v>1567</v>
      </c>
      <c r="T63" s="223" t="s">
        <v>1567</v>
      </c>
      <c r="U63" s="97"/>
      <c r="V63" s="96">
        <v>0</v>
      </c>
      <c r="W63" s="96">
        <v>0</v>
      </c>
      <c r="X63" s="96">
        <v>0</v>
      </c>
      <c r="Y63" s="96">
        <v>0</v>
      </c>
      <c r="Z63" s="96">
        <v>0</v>
      </c>
      <c r="AA63" s="96">
        <v>0</v>
      </c>
      <c r="AB63" s="97"/>
      <c r="AC63" s="96"/>
      <c r="AD63" s="96"/>
      <c r="AE63" s="96"/>
      <c r="AF63" s="96"/>
      <c r="AG63" s="96"/>
      <c r="AH63" s="96"/>
      <c r="AI63" s="111">
        <f>COUNTIF(الجدول2336[[#This Row],[21]:[20]],"س")</f>
        <v>1</v>
      </c>
      <c r="AJ63" s="96">
        <f>COUNTIF(الجدول2336[[#This Row],[21]:[20]],"ب")</f>
        <v>0</v>
      </c>
      <c r="AK63" s="96">
        <f>COUNTIF(الجدول2336[[#This Row],[21]:[20]],"غياب")</f>
        <v>0</v>
      </c>
      <c r="AL63" s="96">
        <f>COUNTIF(الجدول2336[[#This Row],[21]:[20]],"غ")</f>
        <v>2</v>
      </c>
      <c r="AM63" s="96">
        <f>SUM(الجدول2336[[#This Row],[21]:[20]])</f>
        <v>0</v>
      </c>
      <c r="AN63" s="224">
        <f>الجدول2336[[#This Row],[أيام العمل الفعي ]]-الجدول2336[[#This Row],[الغياب*2]]</f>
        <v>15</v>
      </c>
      <c r="AO63" s="108"/>
      <c r="AP63" s="108">
        <f>COUNTIF(الجدول2336[[#This Row],[21]:[20]],"&lt;480")</f>
        <v>15</v>
      </c>
      <c r="AQ63" s="108">
        <f>الجدول2336[[#This Row],[الغياب ]]*2</f>
        <v>0</v>
      </c>
      <c r="AR63" s="108" t="str">
        <f>VLOOKUP(الجدول2336[[#This Row],[الرقم الوظيفي ]],[2]المستمرين!$D:$F,3,0)</f>
        <v xml:space="preserve">مصنع العصير </v>
      </c>
    </row>
    <row r="64" spans="1:44" hidden="1">
      <c r="A64" s="7">
        <v>1042</v>
      </c>
      <c r="B64" s="222" t="s">
        <v>144</v>
      </c>
      <c r="C64" s="222" t="s">
        <v>145</v>
      </c>
      <c r="D64" s="96">
        <v>60</v>
      </c>
      <c r="E64" s="96">
        <v>25</v>
      </c>
      <c r="F64" s="96">
        <v>45</v>
      </c>
      <c r="G64" s="97"/>
      <c r="H64" s="96">
        <v>91</v>
      </c>
      <c r="I64" s="96">
        <v>42</v>
      </c>
      <c r="J64" s="96">
        <v>0</v>
      </c>
      <c r="K64" s="96">
        <v>63</v>
      </c>
      <c r="L64" s="96" t="s">
        <v>1591</v>
      </c>
      <c r="M64" s="96">
        <v>35</v>
      </c>
      <c r="N64" s="97"/>
      <c r="O64" s="96">
        <v>0</v>
      </c>
      <c r="P64" s="96">
        <v>45</v>
      </c>
      <c r="Q64" s="96" t="s">
        <v>1591</v>
      </c>
      <c r="R64" s="223" t="s">
        <v>1567</v>
      </c>
      <c r="S64" s="223" t="s">
        <v>1567</v>
      </c>
      <c r="T64" s="223" t="s">
        <v>1567</v>
      </c>
      <c r="U64" s="97"/>
      <c r="V64" s="96">
        <v>0</v>
      </c>
      <c r="W64" s="96">
        <v>0</v>
      </c>
      <c r="X64" s="96">
        <v>7</v>
      </c>
      <c r="Y64" s="96">
        <v>0</v>
      </c>
      <c r="Z64" s="96">
        <v>0</v>
      </c>
      <c r="AA64" s="96">
        <v>0</v>
      </c>
      <c r="AB64" s="97"/>
      <c r="AC64" s="96"/>
      <c r="AD64" s="96"/>
      <c r="AE64" s="96"/>
      <c r="AF64" s="96"/>
      <c r="AG64" s="96"/>
      <c r="AH64" s="96"/>
      <c r="AI64" s="111">
        <f>COUNTIF(الجدول2336[[#This Row],[21]:[20]],"س")</f>
        <v>2</v>
      </c>
      <c r="AJ64" s="96">
        <f>COUNTIF(الجدول2336[[#This Row],[21]:[20]],"ب")</f>
        <v>0</v>
      </c>
      <c r="AK64" s="96">
        <f>COUNTIF(الجدول2336[[#This Row],[21]:[20]],"غياب")</f>
        <v>0</v>
      </c>
      <c r="AL64" s="96">
        <f>COUNTIF(الجدول2336[[#This Row],[21]:[20]],"غ")</f>
        <v>0</v>
      </c>
      <c r="AM64" s="96">
        <f>SUM(الجدول2336[[#This Row],[21]:[20]])</f>
        <v>413</v>
      </c>
      <c r="AN64" s="224">
        <f>الجدول2336[[#This Row],[أيام العمل الفعي ]]-الجدول2336[[#This Row],[الغياب*2]]</f>
        <v>16</v>
      </c>
      <c r="AO64" s="108"/>
      <c r="AP64" s="108">
        <f>COUNTIF(الجدول2336[[#This Row],[21]:[20]],"&lt;480")</f>
        <v>16</v>
      </c>
      <c r="AQ64" s="108">
        <f>الجدول2336[[#This Row],[الغياب ]]*2</f>
        <v>0</v>
      </c>
      <c r="AR64" s="108" t="str">
        <f>VLOOKUP(الجدول2336[[#This Row],[الرقم الوظيفي ]],[2]المستمرين!$D:$F,3,0)</f>
        <v>رؤساء الاقسام</v>
      </c>
    </row>
    <row r="65" spans="1:44" hidden="1">
      <c r="A65" s="7">
        <v>1069</v>
      </c>
      <c r="B65" s="222" t="s">
        <v>146</v>
      </c>
      <c r="C65" s="222" t="s">
        <v>147</v>
      </c>
      <c r="D65" s="96"/>
      <c r="E65" s="96"/>
      <c r="F65" s="96"/>
      <c r="G65" s="97"/>
      <c r="H65" s="96"/>
      <c r="I65" s="96"/>
      <c r="J65" s="96"/>
      <c r="K65" s="96"/>
      <c r="L65" s="96"/>
      <c r="M65" s="96"/>
      <c r="N65" s="97"/>
      <c r="O65" s="96"/>
      <c r="P65" s="96"/>
      <c r="Q65" s="96" t="s">
        <v>1591</v>
      </c>
      <c r="R65" s="223" t="s">
        <v>1567</v>
      </c>
      <c r="S65" s="223" t="s">
        <v>1567</v>
      </c>
      <c r="T65" s="223" t="s">
        <v>1567</v>
      </c>
      <c r="U65" s="97"/>
      <c r="V65" s="96"/>
      <c r="W65" s="96"/>
      <c r="X65" s="96"/>
      <c r="Y65" s="96"/>
      <c r="Z65" s="96"/>
      <c r="AA65" s="96"/>
      <c r="AB65" s="97"/>
      <c r="AC65" s="96"/>
      <c r="AD65" s="96"/>
      <c r="AE65" s="96"/>
      <c r="AF65" s="96"/>
      <c r="AG65" s="96"/>
      <c r="AH65" s="96"/>
      <c r="AI65" s="111">
        <f>COUNTIF(الجدول2336[[#This Row],[21]:[20]],"س")</f>
        <v>1</v>
      </c>
      <c r="AJ65" s="96">
        <f>COUNTIF(الجدول2336[[#This Row],[21]:[20]],"ب")</f>
        <v>0</v>
      </c>
      <c r="AK65" s="96">
        <f>COUNTIF(الجدول2336[[#This Row],[21]:[20]],"غياب")</f>
        <v>0</v>
      </c>
      <c r="AL65" s="96">
        <f>COUNTIF(الجدول2336[[#This Row],[21]:[20]],"غ")</f>
        <v>0</v>
      </c>
      <c r="AM65" s="96">
        <f>SUM(الجدول2336[[#This Row],[21]:[20]])</f>
        <v>0</v>
      </c>
      <c r="AN65" s="224">
        <f>الجدول2336[[#This Row],[أيام العمل الفعي ]]-الجدول2336[[#This Row],[الغياب*2]]</f>
        <v>0</v>
      </c>
      <c r="AO65" s="108"/>
      <c r="AP65" s="108">
        <f>COUNTIF(الجدول2336[[#This Row],[21]:[20]],"&lt;480")</f>
        <v>0</v>
      </c>
      <c r="AQ65" s="108">
        <f>الجدول2336[[#This Row],[الغياب ]]*2</f>
        <v>0</v>
      </c>
      <c r="AR65" s="108" t="str">
        <f>VLOOKUP(الجدول2336[[#This Row],[الرقم الوظيفي ]],[2]المستمرين!$D:$F,3,0)</f>
        <v>رؤساء الاقسام</v>
      </c>
    </row>
    <row r="66" spans="1:44" hidden="1">
      <c r="A66" s="7">
        <v>1094</v>
      </c>
      <c r="B66" s="222" t="s">
        <v>149</v>
      </c>
      <c r="C66" s="222" t="s">
        <v>67</v>
      </c>
      <c r="D66" s="96" t="s">
        <v>1591</v>
      </c>
      <c r="E66" s="96">
        <v>0</v>
      </c>
      <c r="F66" s="96">
        <v>0</v>
      </c>
      <c r="G66" s="97"/>
      <c r="H66" s="96">
        <v>0</v>
      </c>
      <c r="I66" s="96">
        <v>120</v>
      </c>
      <c r="J66" s="96">
        <v>0</v>
      </c>
      <c r="K66" s="96">
        <v>0</v>
      </c>
      <c r="L66" s="96">
        <v>0</v>
      </c>
      <c r="M66" s="96">
        <v>0</v>
      </c>
      <c r="N66" s="97"/>
      <c r="O66" s="96">
        <v>0</v>
      </c>
      <c r="P66" s="96">
        <v>18</v>
      </c>
      <c r="Q66" s="96" t="s">
        <v>1591</v>
      </c>
      <c r="R66" s="223" t="s">
        <v>1567</v>
      </c>
      <c r="S66" s="223" t="s">
        <v>1567</v>
      </c>
      <c r="T66" s="223" t="s">
        <v>1567</v>
      </c>
      <c r="U66" s="97"/>
      <c r="V66" s="96">
        <v>109</v>
      </c>
      <c r="W66" s="96">
        <v>0</v>
      </c>
      <c r="X66" s="96">
        <v>0</v>
      </c>
      <c r="Y66" s="96">
        <v>0</v>
      </c>
      <c r="Z66" s="96">
        <v>6</v>
      </c>
      <c r="AA66" s="96">
        <v>0</v>
      </c>
      <c r="AB66" s="97"/>
      <c r="AC66" s="96"/>
      <c r="AD66" s="96"/>
      <c r="AE66" s="96"/>
      <c r="AF66" s="96"/>
      <c r="AG66" s="96"/>
      <c r="AH66" s="96"/>
      <c r="AI66" s="111">
        <f>COUNTIF(الجدول2336[[#This Row],[21]:[20]],"س")</f>
        <v>2</v>
      </c>
      <c r="AJ66" s="96">
        <f>COUNTIF(الجدول2336[[#This Row],[21]:[20]],"ب")</f>
        <v>0</v>
      </c>
      <c r="AK66" s="96">
        <f>COUNTIF(الجدول2336[[#This Row],[21]:[20]],"غياب")</f>
        <v>0</v>
      </c>
      <c r="AL66" s="96">
        <f>COUNTIF(الجدول2336[[#This Row],[21]:[20]],"غ")</f>
        <v>0</v>
      </c>
      <c r="AM66" s="96">
        <f>SUM(الجدول2336[[#This Row],[21]:[20]])</f>
        <v>253</v>
      </c>
      <c r="AN66" s="224">
        <f>الجدول2336[[#This Row],[أيام العمل الفعي ]]-الجدول2336[[#This Row],[الغياب*2]]</f>
        <v>16</v>
      </c>
      <c r="AO66" s="108"/>
      <c r="AP66" s="108">
        <f>COUNTIF(الجدول2336[[#This Row],[21]:[20]],"&lt;480")</f>
        <v>16</v>
      </c>
      <c r="AQ66" s="108">
        <f>الجدول2336[[#This Row],[الغياب ]]*2</f>
        <v>0</v>
      </c>
      <c r="AR66" s="108" t="str">
        <f>VLOOKUP(الجدول2336[[#This Row],[الرقم الوظيفي ]],[2]المستمرين!$D:$F,3,0)</f>
        <v xml:space="preserve">مصنع العصير </v>
      </c>
    </row>
    <row r="67" spans="1:44">
      <c r="A67" s="293">
        <v>1133</v>
      </c>
      <c r="B67" s="222" t="s">
        <v>150</v>
      </c>
      <c r="C67" s="222" t="s">
        <v>151</v>
      </c>
      <c r="D67" s="96">
        <v>0</v>
      </c>
      <c r="E67" s="96">
        <v>10</v>
      </c>
      <c r="F67" s="96">
        <v>18</v>
      </c>
      <c r="G67" s="97" t="s">
        <v>1592</v>
      </c>
      <c r="H67" s="96">
        <v>0</v>
      </c>
      <c r="I67" s="96">
        <v>0</v>
      </c>
      <c r="J67" s="96">
        <v>13</v>
      </c>
      <c r="K67" s="96">
        <v>0</v>
      </c>
      <c r="L67" s="96">
        <v>0</v>
      </c>
      <c r="M67" s="96">
        <v>0</v>
      </c>
      <c r="N67" s="97" t="s">
        <v>1592</v>
      </c>
      <c r="O67" s="96" t="s">
        <v>1591</v>
      </c>
      <c r="P67" s="96">
        <v>16</v>
      </c>
      <c r="Q67" s="96">
        <v>10</v>
      </c>
      <c r="R67" s="223">
        <v>0</v>
      </c>
      <c r="S67" s="223">
        <v>0</v>
      </c>
      <c r="T67" s="223">
        <v>0</v>
      </c>
      <c r="U67" s="97" t="s">
        <v>1592</v>
      </c>
      <c r="V67" s="96" t="s">
        <v>1494</v>
      </c>
      <c r="W67" s="96">
        <v>83</v>
      </c>
      <c r="X67" s="96">
        <v>0</v>
      </c>
      <c r="Y67" s="96">
        <v>0</v>
      </c>
      <c r="Z67" s="96">
        <v>0</v>
      </c>
      <c r="AA67" s="96">
        <v>0</v>
      </c>
      <c r="AB67" s="97" t="s">
        <v>1592</v>
      </c>
      <c r="AC67" s="96" t="s">
        <v>1591</v>
      </c>
      <c r="AD67" s="96"/>
      <c r="AE67" s="96"/>
      <c r="AF67" s="96"/>
      <c r="AG67" s="96"/>
      <c r="AH67" s="96"/>
      <c r="AI67" s="111">
        <f>COUNTIF(الجدول2336[[#This Row],[21]:[20]],"س")</f>
        <v>2</v>
      </c>
      <c r="AJ67" s="96">
        <f>COUNTIF(الجدول2336[[#This Row],[21]:[20]],"ب")</f>
        <v>0</v>
      </c>
      <c r="AK67" s="96">
        <f>COUNTIF(الجدول2336[[#This Row],[21]:[20]],"غياب")</f>
        <v>0</v>
      </c>
      <c r="AL67" s="96">
        <f>COUNTIF(الجدول2336[[#This Row],[21]:[20]],"غ")</f>
        <v>1</v>
      </c>
      <c r="AM67" s="96">
        <f>SUM(الجدول2336[[#This Row],[21]:[20]])</f>
        <v>150</v>
      </c>
      <c r="AN67" s="224">
        <f>الجدول2336[[#This Row],[أيام العمل الفعي ]]-الجدول2336[[#This Row],[الغياب*2]]</f>
        <v>19</v>
      </c>
      <c r="AO67" s="108"/>
      <c r="AP67" s="108">
        <f>COUNTIF(الجدول2336[[#This Row],[21]:[20]],"&lt;480")</f>
        <v>19</v>
      </c>
      <c r="AQ67" s="108">
        <f>الجدول2336[[#This Row],[الغياب ]]*2</f>
        <v>0</v>
      </c>
      <c r="AR67" s="108" t="str">
        <f>VLOOKUP(الجدول2336[[#This Row],[الرقم الوظيفي ]],[2]المستمرين!$D:$F,3,0)</f>
        <v xml:space="preserve">مصنع العصير </v>
      </c>
    </row>
    <row r="68" spans="1:44" hidden="1">
      <c r="A68" s="7">
        <v>1139</v>
      </c>
      <c r="B68" s="222" t="s">
        <v>152</v>
      </c>
      <c r="C68" s="222" t="s">
        <v>153</v>
      </c>
      <c r="D68" s="96">
        <v>0</v>
      </c>
      <c r="E68" s="96">
        <v>0</v>
      </c>
      <c r="F68" s="96">
        <v>0</v>
      </c>
      <c r="G68" s="97"/>
      <c r="H68" s="96">
        <v>0</v>
      </c>
      <c r="I68" s="96">
        <v>10</v>
      </c>
      <c r="J68" s="96">
        <v>0</v>
      </c>
      <c r="K68" s="96">
        <v>0</v>
      </c>
      <c r="L68" s="96">
        <v>0</v>
      </c>
      <c r="M68" s="96">
        <v>0</v>
      </c>
      <c r="N68" s="97"/>
      <c r="O68" s="96">
        <v>0</v>
      </c>
      <c r="P68" s="96">
        <v>0</v>
      </c>
      <c r="Q68" s="96">
        <v>0</v>
      </c>
      <c r="R68" s="223" t="s">
        <v>1567</v>
      </c>
      <c r="S68" s="223" t="s">
        <v>1567</v>
      </c>
      <c r="T68" s="223" t="s">
        <v>1567</v>
      </c>
      <c r="U68" s="97"/>
      <c r="V68" s="96"/>
      <c r="W68" s="96"/>
      <c r="X68" s="96"/>
      <c r="Y68" s="96"/>
      <c r="Z68" s="96"/>
      <c r="AA68" s="96"/>
      <c r="AB68" s="97"/>
      <c r="AC68" s="96"/>
      <c r="AD68" s="96"/>
      <c r="AE68" s="96"/>
      <c r="AF68" s="96"/>
      <c r="AG68" s="96"/>
      <c r="AH68" s="96"/>
      <c r="AI68" s="111">
        <f>COUNTIF(الجدول2336[[#This Row],[21]:[20]],"س")</f>
        <v>0</v>
      </c>
      <c r="AJ68" s="96">
        <f>COUNTIF(الجدول2336[[#This Row],[21]:[20]],"ب")</f>
        <v>0</v>
      </c>
      <c r="AK68" s="96">
        <f>COUNTIF(الجدول2336[[#This Row],[21]:[20]],"غياب")</f>
        <v>0</v>
      </c>
      <c r="AL68" s="96">
        <f>COUNTIF(الجدول2336[[#This Row],[21]:[20]],"غ")</f>
        <v>0</v>
      </c>
      <c r="AM68" s="96">
        <f>SUM(الجدول2336[[#This Row],[21]:[20]])</f>
        <v>10</v>
      </c>
      <c r="AN68" s="224">
        <f>الجدول2336[[#This Row],[أيام العمل الفعي ]]-الجدول2336[[#This Row],[الغياب*2]]</f>
        <v>12</v>
      </c>
      <c r="AO68" s="108"/>
      <c r="AP68" s="108">
        <f>COUNTIF(الجدول2336[[#This Row],[21]:[20]],"&lt;480")</f>
        <v>12</v>
      </c>
      <c r="AQ68" s="108">
        <f>الجدول2336[[#This Row],[الغياب ]]*2</f>
        <v>0</v>
      </c>
      <c r="AR68" s="108" t="str">
        <f>VLOOKUP(الجدول2336[[#This Row],[الرقم الوظيفي ]],[2]المستمرين!$D:$F,3,0)</f>
        <v xml:space="preserve">مركز تسويق بنغازي </v>
      </c>
    </row>
    <row r="69" spans="1:44" hidden="1">
      <c r="A69" s="7">
        <v>1149</v>
      </c>
      <c r="B69" s="222" t="s">
        <v>154</v>
      </c>
      <c r="C69" s="222" t="s">
        <v>155</v>
      </c>
      <c r="D69" s="96">
        <v>0</v>
      </c>
      <c r="E69" s="96">
        <v>0</v>
      </c>
      <c r="F69" s="96">
        <v>0</v>
      </c>
      <c r="G69" s="97"/>
      <c r="H69" s="96">
        <v>0</v>
      </c>
      <c r="I69" s="96">
        <v>6</v>
      </c>
      <c r="J69" s="96">
        <v>8</v>
      </c>
      <c r="K69" s="96">
        <v>0</v>
      </c>
      <c r="L69" s="96">
        <v>6</v>
      </c>
      <c r="M69" s="96">
        <v>6</v>
      </c>
      <c r="N69" s="97"/>
      <c r="O69" s="96">
        <v>8</v>
      </c>
      <c r="P69" s="96">
        <v>9</v>
      </c>
      <c r="Q69" s="96" t="s">
        <v>1591</v>
      </c>
      <c r="R69" s="223" t="s">
        <v>1567</v>
      </c>
      <c r="S69" s="223" t="s">
        <v>1567</v>
      </c>
      <c r="T69" s="223" t="s">
        <v>1567</v>
      </c>
      <c r="U69" s="97"/>
      <c r="V69" s="96">
        <v>0</v>
      </c>
      <c r="W69" s="96">
        <v>0</v>
      </c>
      <c r="X69" s="96">
        <v>0</v>
      </c>
      <c r="Y69" s="96">
        <v>0</v>
      </c>
      <c r="Z69" s="96">
        <v>0</v>
      </c>
      <c r="AA69" s="96">
        <v>0</v>
      </c>
      <c r="AB69" s="97"/>
      <c r="AC69" s="96"/>
      <c r="AD69" s="96"/>
      <c r="AE69" s="96"/>
      <c r="AF69" s="96"/>
      <c r="AG69" s="96"/>
      <c r="AH69" s="96"/>
      <c r="AI69" s="111">
        <f>COUNTIF(الجدول2336[[#This Row],[21]:[20]],"س")</f>
        <v>1</v>
      </c>
      <c r="AJ69" s="96">
        <f>COUNTIF(الجدول2336[[#This Row],[21]:[20]],"ب")</f>
        <v>0</v>
      </c>
      <c r="AK69" s="96">
        <f>COUNTIF(الجدول2336[[#This Row],[21]:[20]],"غياب")</f>
        <v>0</v>
      </c>
      <c r="AL69" s="96">
        <f>COUNTIF(الجدول2336[[#This Row],[21]:[20]],"غ")</f>
        <v>0</v>
      </c>
      <c r="AM69" s="96">
        <f>SUM(الجدول2336[[#This Row],[21]:[20]])</f>
        <v>43</v>
      </c>
      <c r="AN69" s="224">
        <f>الجدول2336[[#This Row],[أيام العمل الفعي ]]-الجدول2336[[#This Row],[الغياب*2]]</f>
        <v>17</v>
      </c>
      <c r="AO69" s="108"/>
      <c r="AP69" s="108">
        <f>COUNTIF(الجدول2336[[#This Row],[21]:[20]],"&lt;480")</f>
        <v>17</v>
      </c>
      <c r="AQ69" s="108">
        <f>الجدول2336[[#This Row],[الغياب ]]*2</f>
        <v>0</v>
      </c>
      <c r="AR69" s="108" t="str">
        <f>VLOOKUP(الجدول2336[[#This Row],[الرقم الوظيفي ]],[2]المستمرين!$D:$F,3,0)</f>
        <v xml:space="preserve">مصنع العصير </v>
      </c>
    </row>
    <row r="70" spans="1:44" hidden="1">
      <c r="A70" s="7">
        <v>1180</v>
      </c>
      <c r="B70" s="222" t="s">
        <v>156</v>
      </c>
      <c r="C70" s="222" t="s">
        <v>47</v>
      </c>
      <c r="D70" s="96">
        <v>0</v>
      </c>
      <c r="E70" s="96">
        <v>0</v>
      </c>
      <c r="F70" s="96">
        <v>0</v>
      </c>
      <c r="G70" s="97"/>
      <c r="H70" s="96">
        <v>10</v>
      </c>
      <c r="I70" s="96">
        <v>10</v>
      </c>
      <c r="J70" s="96">
        <v>0</v>
      </c>
      <c r="K70" s="96">
        <v>0</v>
      </c>
      <c r="L70" s="96">
        <v>6</v>
      </c>
      <c r="M70" s="96">
        <v>0</v>
      </c>
      <c r="N70" s="97"/>
      <c r="O70" s="96">
        <v>10</v>
      </c>
      <c r="P70" s="96">
        <v>123</v>
      </c>
      <c r="Q70" s="96" t="s">
        <v>1591</v>
      </c>
      <c r="R70" s="223" t="s">
        <v>1567</v>
      </c>
      <c r="S70" s="223" t="s">
        <v>1567</v>
      </c>
      <c r="T70" s="223" t="s">
        <v>1567</v>
      </c>
      <c r="U70" s="97"/>
      <c r="V70" s="96">
        <v>0</v>
      </c>
      <c r="W70" s="96">
        <v>0</v>
      </c>
      <c r="X70" s="96">
        <v>0</v>
      </c>
      <c r="Y70" s="96">
        <v>0</v>
      </c>
      <c r="Z70" s="96">
        <v>0</v>
      </c>
      <c r="AA70" s="96">
        <v>0</v>
      </c>
      <c r="AB70" s="97"/>
      <c r="AC70" s="96"/>
      <c r="AD70" s="96"/>
      <c r="AE70" s="96"/>
      <c r="AF70" s="96"/>
      <c r="AG70" s="96"/>
      <c r="AH70" s="96"/>
      <c r="AI70" s="111">
        <f>COUNTIF(الجدول2336[[#This Row],[21]:[20]],"س")</f>
        <v>1</v>
      </c>
      <c r="AJ70" s="96">
        <f>COUNTIF(الجدول2336[[#This Row],[21]:[20]],"ب")</f>
        <v>0</v>
      </c>
      <c r="AK70" s="96">
        <f>COUNTIF(الجدول2336[[#This Row],[21]:[20]],"غياب")</f>
        <v>0</v>
      </c>
      <c r="AL70" s="96">
        <f>COUNTIF(الجدول2336[[#This Row],[21]:[20]],"غ")</f>
        <v>0</v>
      </c>
      <c r="AM70" s="96">
        <f>SUM(الجدول2336[[#This Row],[21]:[20]])</f>
        <v>159</v>
      </c>
      <c r="AN70" s="224">
        <f>الجدول2336[[#This Row],[أيام العمل الفعي ]]-الجدول2336[[#This Row],[الغياب*2]]</f>
        <v>17</v>
      </c>
      <c r="AO70" s="108"/>
      <c r="AP70" s="108">
        <f>COUNTIF(الجدول2336[[#This Row],[21]:[20]],"&lt;480")</f>
        <v>17</v>
      </c>
      <c r="AQ70" s="108">
        <f>الجدول2336[[#This Row],[الغياب ]]*2</f>
        <v>0</v>
      </c>
      <c r="AR70" s="108" t="str">
        <f>VLOOKUP(الجدول2336[[#This Row],[الرقم الوظيفي ]],[2]المستمرين!$D:$F,3,0)</f>
        <v xml:space="preserve">مصنع الحليب </v>
      </c>
    </row>
    <row r="71" spans="1:44">
      <c r="A71" s="293">
        <v>1198</v>
      </c>
      <c r="B71" s="222" t="s">
        <v>157</v>
      </c>
      <c r="C71" s="222" t="s">
        <v>155</v>
      </c>
      <c r="D71" s="96">
        <v>0</v>
      </c>
      <c r="E71" s="96">
        <v>0</v>
      </c>
      <c r="F71" s="96" t="s">
        <v>1494</v>
      </c>
      <c r="G71" s="97"/>
      <c r="H71" s="96">
        <v>0</v>
      </c>
      <c r="I71" s="96">
        <v>0</v>
      </c>
      <c r="J71" s="96">
        <v>0</v>
      </c>
      <c r="K71" s="96">
        <v>0</v>
      </c>
      <c r="L71" s="96">
        <v>0</v>
      </c>
      <c r="M71" s="96">
        <v>0</v>
      </c>
      <c r="N71" s="97"/>
      <c r="O71" s="96">
        <v>0</v>
      </c>
      <c r="P71" s="96" t="s">
        <v>1494</v>
      </c>
      <c r="Q71" s="96" t="s">
        <v>1591</v>
      </c>
      <c r="R71" s="223" t="s">
        <v>1567</v>
      </c>
      <c r="S71" s="223" t="s">
        <v>1567</v>
      </c>
      <c r="T71" s="223" t="s">
        <v>1567</v>
      </c>
      <c r="U71" s="97"/>
      <c r="V71" s="96">
        <v>0</v>
      </c>
      <c r="W71" s="96">
        <v>0</v>
      </c>
      <c r="X71" s="96" t="s">
        <v>1494</v>
      </c>
      <c r="Y71" s="96">
        <v>0</v>
      </c>
      <c r="Z71" s="96">
        <v>0</v>
      </c>
      <c r="AA71" s="96">
        <v>0</v>
      </c>
      <c r="AB71" s="97"/>
      <c r="AC71" s="96"/>
      <c r="AD71" s="96"/>
      <c r="AE71" s="96"/>
      <c r="AF71" s="96"/>
      <c r="AG71" s="96"/>
      <c r="AH71" s="96"/>
      <c r="AI71" s="111">
        <f>COUNTIF(الجدول2336[[#This Row],[21]:[20]],"س")</f>
        <v>1</v>
      </c>
      <c r="AJ71" s="96">
        <f>COUNTIF(الجدول2336[[#This Row],[21]:[20]],"ب")</f>
        <v>0</v>
      </c>
      <c r="AK71" s="96">
        <f>COUNTIF(الجدول2336[[#This Row],[21]:[20]],"غياب")</f>
        <v>0</v>
      </c>
      <c r="AL71" s="96">
        <f>COUNTIF(الجدول2336[[#This Row],[21]:[20]],"غ")</f>
        <v>3</v>
      </c>
      <c r="AM71" s="96">
        <f>SUM(الجدول2336[[#This Row],[21]:[20]])</f>
        <v>0</v>
      </c>
      <c r="AN71" s="224">
        <f>الجدول2336[[#This Row],[أيام العمل الفعي ]]-الجدول2336[[#This Row],[الغياب*2]]</f>
        <v>14</v>
      </c>
      <c r="AO71" s="108"/>
      <c r="AP71" s="108">
        <f>COUNTIF(الجدول2336[[#This Row],[21]:[20]],"&lt;480")</f>
        <v>14</v>
      </c>
      <c r="AQ71" s="108">
        <f>الجدول2336[[#This Row],[الغياب ]]*2</f>
        <v>0</v>
      </c>
      <c r="AR71" s="108" t="str">
        <f>VLOOKUP(الجدول2336[[#This Row],[الرقم الوظيفي ]],[2]المستمرين!$D:$F,3,0)</f>
        <v>مصنع الحليب</v>
      </c>
    </row>
    <row r="72" spans="1:44" hidden="1">
      <c r="A72" s="14">
        <v>1209</v>
      </c>
      <c r="B72" s="222" t="s">
        <v>158</v>
      </c>
      <c r="C72" s="222" t="s">
        <v>99</v>
      </c>
      <c r="D72" s="96">
        <v>0</v>
      </c>
      <c r="E72" s="96">
        <v>9</v>
      </c>
      <c r="F72" s="96">
        <v>0</v>
      </c>
      <c r="G72" s="97"/>
      <c r="H72" s="96" t="s">
        <v>1591</v>
      </c>
      <c r="I72" s="96" t="s">
        <v>1591</v>
      </c>
      <c r="J72" s="96">
        <v>0</v>
      </c>
      <c r="K72" s="96">
        <v>0</v>
      </c>
      <c r="L72" s="96">
        <v>0</v>
      </c>
      <c r="M72" s="96">
        <v>21</v>
      </c>
      <c r="N72" s="97"/>
      <c r="O72" s="96">
        <v>12</v>
      </c>
      <c r="P72" s="96">
        <v>0</v>
      </c>
      <c r="Q72" s="96" t="s">
        <v>1591</v>
      </c>
      <c r="R72" s="223" t="s">
        <v>1567</v>
      </c>
      <c r="S72" s="223" t="s">
        <v>1567</v>
      </c>
      <c r="T72" s="223" t="s">
        <v>1567</v>
      </c>
      <c r="U72" s="97"/>
      <c r="V72" s="96">
        <v>0</v>
      </c>
      <c r="W72" s="96">
        <v>0</v>
      </c>
      <c r="X72" s="96">
        <v>0</v>
      </c>
      <c r="Y72" s="96">
        <v>0</v>
      </c>
      <c r="Z72" s="96">
        <v>114</v>
      </c>
      <c r="AA72" s="96">
        <v>0</v>
      </c>
      <c r="AB72" s="97"/>
      <c r="AC72" s="96"/>
      <c r="AD72" s="96"/>
      <c r="AE72" s="96"/>
      <c r="AF72" s="96"/>
      <c r="AG72" s="96"/>
      <c r="AH72" s="96"/>
      <c r="AI72" s="111">
        <f>COUNTIF(الجدول2336[[#This Row],[21]:[20]],"س")</f>
        <v>3</v>
      </c>
      <c r="AJ72" s="96">
        <f>COUNTIF(الجدول2336[[#This Row],[21]:[20]],"ب")</f>
        <v>0</v>
      </c>
      <c r="AK72" s="96">
        <f>COUNTIF(الجدول2336[[#This Row],[21]:[20]],"غياب")</f>
        <v>0</v>
      </c>
      <c r="AL72" s="96">
        <f>COUNTIF(الجدول2336[[#This Row],[21]:[20]],"غ")</f>
        <v>0</v>
      </c>
      <c r="AM72" s="96">
        <f>SUM(الجدول2336[[#This Row],[21]:[20]])</f>
        <v>156</v>
      </c>
      <c r="AN72" s="224">
        <f>الجدول2336[[#This Row],[أيام العمل الفعي ]]-الجدول2336[[#This Row],[الغياب*2]]</f>
        <v>15</v>
      </c>
      <c r="AO72" s="108"/>
      <c r="AP72" s="108">
        <f>COUNTIF(الجدول2336[[#This Row],[21]:[20]],"&lt;480")</f>
        <v>15</v>
      </c>
      <c r="AQ72" s="108">
        <f>الجدول2336[[#This Row],[الغياب ]]*2</f>
        <v>0</v>
      </c>
      <c r="AR72" s="108" t="str">
        <f>VLOOKUP(الجدول2336[[#This Row],[الرقم الوظيفي ]],[2]المستمرين!$D:$F,3,0)</f>
        <v>مصنع الحليب</v>
      </c>
    </row>
    <row r="73" spans="1:44" hidden="1">
      <c r="A73" s="7">
        <v>1219</v>
      </c>
      <c r="B73" s="222" t="s">
        <v>159</v>
      </c>
      <c r="C73" s="222" t="s">
        <v>160</v>
      </c>
      <c r="D73" s="96">
        <v>0</v>
      </c>
      <c r="E73" s="96">
        <v>0</v>
      </c>
      <c r="F73" s="96">
        <v>0</v>
      </c>
      <c r="G73" s="97"/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  <c r="N73" s="97"/>
      <c r="O73" s="96">
        <v>0</v>
      </c>
      <c r="P73" s="96">
        <v>0</v>
      </c>
      <c r="Q73" s="96" t="s">
        <v>1591</v>
      </c>
      <c r="R73" s="223" t="s">
        <v>1567</v>
      </c>
      <c r="S73" s="223" t="s">
        <v>1567</v>
      </c>
      <c r="T73" s="223" t="s">
        <v>1567</v>
      </c>
      <c r="U73" s="97"/>
      <c r="V73" s="96">
        <v>0</v>
      </c>
      <c r="W73" s="96">
        <v>0</v>
      </c>
      <c r="X73" s="96">
        <v>0</v>
      </c>
      <c r="Y73" s="96">
        <v>0</v>
      </c>
      <c r="Z73" s="96">
        <v>0</v>
      </c>
      <c r="AA73" s="96">
        <v>0</v>
      </c>
      <c r="AB73" s="97"/>
      <c r="AC73" s="96"/>
      <c r="AD73" s="96"/>
      <c r="AE73" s="96"/>
      <c r="AF73" s="96"/>
      <c r="AG73" s="96"/>
      <c r="AH73" s="96"/>
      <c r="AI73" s="111">
        <f>COUNTIF(الجدول2336[[#This Row],[21]:[20]],"س")</f>
        <v>1</v>
      </c>
      <c r="AJ73" s="96">
        <f>COUNTIF(الجدول2336[[#This Row],[21]:[20]],"ب")</f>
        <v>0</v>
      </c>
      <c r="AK73" s="96">
        <f>COUNTIF(الجدول2336[[#This Row],[21]:[20]],"غياب")</f>
        <v>0</v>
      </c>
      <c r="AL73" s="96">
        <f>COUNTIF(الجدول2336[[#This Row],[21]:[20]],"غ")</f>
        <v>0</v>
      </c>
      <c r="AM73" s="96">
        <f>SUM(الجدول2336[[#This Row],[21]:[20]])</f>
        <v>0</v>
      </c>
      <c r="AN73" s="224">
        <f>الجدول2336[[#This Row],[أيام العمل الفعي ]]-الجدول2336[[#This Row],[الغياب*2]]</f>
        <v>17</v>
      </c>
      <c r="AO73" s="108"/>
      <c r="AP73" s="108">
        <f>COUNTIF(الجدول2336[[#This Row],[21]:[20]],"&lt;480")</f>
        <v>17</v>
      </c>
      <c r="AQ73" s="108">
        <f>الجدول2336[[#This Row],[الغياب ]]*2</f>
        <v>0</v>
      </c>
      <c r="AR73" s="108" t="str">
        <f>VLOOKUP(الجدول2336[[#This Row],[الرقم الوظيفي ]],[2]المستمرين!$D:$F,3,0)</f>
        <v>رؤساء الاقسام</v>
      </c>
    </row>
    <row r="74" spans="1:44" hidden="1">
      <c r="A74" s="7">
        <v>1233</v>
      </c>
      <c r="B74" s="222" t="s">
        <v>161</v>
      </c>
      <c r="C74" s="222" t="s">
        <v>96</v>
      </c>
      <c r="D74" s="96">
        <v>0</v>
      </c>
      <c r="E74" s="96">
        <v>0</v>
      </c>
      <c r="F74" s="96">
        <v>0</v>
      </c>
      <c r="G74" s="97"/>
      <c r="H74" s="96">
        <v>0</v>
      </c>
      <c r="I74" s="96">
        <v>0</v>
      </c>
      <c r="J74" s="96">
        <v>0</v>
      </c>
      <c r="K74" s="96">
        <v>0</v>
      </c>
      <c r="L74" s="96">
        <v>0</v>
      </c>
      <c r="M74" s="96">
        <v>0</v>
      </c>
      <c r="N74" s="97"/>
      <c r="O74" s="96">
        <v>0</v>
      </c>
      <c r="P74" s="96">
        <v>0</v>
      </c>
      <c r="Q74" s="96" t="s">
        <v>1591</v>
      </c>
      <c r="R74" s="223" t="s">
        <v>1567</v>
      </c>
      <c r="S74" s="223" t="s">
        <v>1567</v>
      </c>
      <c r="T74" s="223" t="s">
        <v>1567</v>
      </c>
      <c r="U74" s="97"/>
      <c r="V74" s="96">
        <v>0</v>
      </c>
      <c r="W74" s="96">
        <v>0</v>
      </c>
      <c r="X74" s="96">
        <v>0</v>
      </c>
      <c r="Y74" s="96">
        <v>44</v>
      </c>
      <c r="Z74" s="96">
        <v>0</v>
      </c>
      <c r="AA74" s="96">
        <v>0</v>
      </c>
      <c r="AB74" s="97"/>
      <c r="AC74" s="96"/>
      <c r="AD74" s="96"/>
      <c r="AE74" s="96"/>
      <c r="AF74" s="96"/>
      <c r="AG74" s="96"/>
      <c r="AH74" s="96"/>
      <c r="AI74" s="111">
        <f>COUNTIF(الجدول2336[[#This Row],[21]:[20]],"س")</f>
        <v>1</v>
      </c>
      <c r="AJ74" s="96">
        <f>COUNTIF(الجدول2336[[#This Row],[21]:[20]],"ب")</f>
        <v>0</v>
      </c>
      <c r="AK74" s="96">
        <f>COUNTIF(الجدول2336[[#This Row],[21]:[20]],"غياب")</f>
        <v>0</v>
      </c>
      <c r="AL74" s="96">
        <f>COUNTIF(الجدول2336[[#This Row],[21]:[20]],"غ")</f>
        <v>0</v>
      </c>
      <c r="AM74" s="96">
        <f>SUM(الجدول2336[[#This Row],[21]:[20]])</f>
        <v>44</v>
      </c>
      <c r="AN74" s="224">
        <f>الجدول2336[[#This Row],[أيام العمل الفعي ]]-الجدول2336[[#This Row],[الغياب*2]]</f>
        <v>17</v>
      </c>
      <c r="AO74" s="108"/>
      <c r="AP74" s="108">
        <f>COUNTIF(الجدول2336[[#This Row],[21]:[20]],"&lt;480")</f>
        <v>17</v>
      </c>
      <c r="AQ74" s="108">
        <f>الجدول2336[[#This Row],[الغياب ]]*2</f>
        <v>0</v>
      </c>
      <c r="AR74" s="108" t="str">
        <f>VLOOKUP(الجدول2336[[#This Row],[الرقم الوظيفي ]],[2]المستمرين!$D:$F,3,0)</f>
        <v xml:space="preserve">مصنع العصير </v>
      </c>
    </row>
    <row r="75" spans="1:44">
      <c r="A75" s="294">
        <v>1239</v>
      </c>
      <c r="B75" s="222" t="s">
        <v>162</v>
      </c>
      <c r="C75" s="222" t="s">
        <v>148</v>
      </c>
      <c r="D75" s="96" t="s">
        <v>1591</v>
      </c>
      <c r="E75" s="96">
        <v>0</v>
      </c>
      <c r="F75" s="96">
        <v>0</v>
      </c>
      <c r="G75" s="97"/>
      <c r="H75" s="96">
        <v>0</v>
      </c>
      <c r="I75" s="96" t="s">
        <v>1494</v>
      </c>
      <c r="J75" s="96">
        <v>0</v>
      </c>
      <c r="K75" s="96">
        <v>14</v>
      </c>
      <c r="L75" s="96">
        <v>0</v>
      </c>
      <c r="M75" s="96">
        <v>19</v>
      </c>
      <c r="N75" s="97"/>
      <c r="O75" s="96">
        <v>24</v>
      </c>
      <c r="P75" s="96">
        <v>7</v>
      </c>
      <c r="Q75" s="96" t="s">
        <v>1591</v>
      </c>
      <c r="R75" s="223" t="s">
        <v>1567</v>
      </c>
      <c r="S75" s="223" t="s">
        <v>1567</v>
      </c>
      <c r="T75" s="223" t="s">
        <v>1567</v>
      </c>
      <c r="U75" s="97"/>
      <c r="V75" s="96" t="s">
        <v>43</v>
      </c>
      <c r="W75" s="96">
        <v>0</v>
      </c>
      <c r="X75" s="96">
        <v>0</v>
      </c>
      <c r="Y75" s="96">
        <v>0</v>
      </c>
      <c r="Z75" s="96">
        <v>0</v>
      </c>
      <c r="AA75" s="96">
        <v>0</v>
      </c>
      <c r="AB75" s="97"/>
      <c r="AC75" s="96"/>
      <c r="AD75" s="96"/>
      <c r="AE75" s="96"/>
      <c r="AF75" s="96"/>
      <c r="AG75" s="96"/>
      <c r="AH75" s="96"/>
      <c r="AI75" s="111">
        <f>COUNTIF(الجدول2336[[#This Row],[21]:[20]],"س")</f>
        <v>2</v>
      </c>
      <c r="AJ75" s="96">
        <f>COUNTIF(الجدول2336[[#This Row],[21]:[20]],"ب")</f>
        <v>1</v>
      </c>
      <c r="AK75" s="96">
        <f>COUNTIF(الجدول2336[[#This Row],[21]:[20]],"غياب")</f>
        <v>0</v>
      </c>
      <c r="AL75" s="96">
        <f>COUNTIF(الجدول2336[[#This Row],[21]:[20]],"غ")</f>
        <v>1</v>
      </c>
      <c r="AM75" s="96">
        <f>SUM(الجدول2336[[#This Row],[21]:[20]])</f>
        <v>64</v>
      </c>
      <c r="AN75" s="224">
        <f>الجدول2336[[#This Row],[أيام العمل الفعي ]]-الجدول2336[[#This Row],[الغياب*2]]</f>
        <v>14</v>
      </c>
      <c r="AO75" s="108"/>
      <c r="AP75" s="108">
        <f>COUNTIF(الجدول2336[[#This Row],[21]:[20]],"&lt;480")</f>
        <v>14</v>
      </c>
      <c r="AQ75" s="108">
        <f>الجدول2336[[#This Row],[الغياب ]]*2</f>
        <v>0</v>
      </c>
      <c r="AR75" s="108" t="str">
        <f>VLOOKUP(الجدول2336[[#This Row],[الرقم الوظيفي ]],[2]المستمرين!$D:$F,3,0)</f>
        <v>مصنع الحليب</v>
      </c>
    </row>
    <row r="76" spans="1:44">
      <c r="A76" s="293">
        <v>1241</v>
      </c>
      <c r="B76" s="222" t="s">
        <v>163</v>
      </c>
      <c r="C76" s="222" t="s">
        <v>99</v>
      </c>
      <c r="D76" s="96">
        <v>0</v>
      </c>
      <c r="E76" s="96" t="s">
        <v>1494</v>
      </c>
      <c r="F76" s="96" t="s">
        <v>1494</v>
      </c>
      <c r="G76" s="97"/>
      <c r="H76" s="96">
        <v>0</v>
      </c>
      <c r="I76" s="96">
        <v>0</v>
      </c>
      <c r="J76" s="96">
        <v>0</v>
      </c>
      <c r="K76" s="96">
        <v>22</v>
      </c>
      <c r="L76" s="96">
        <v>0</v>
      </c>
      <c r="M76" s="96">
        <v>6</v>
      </c>
      <c r="N76" s="97"/>
      <c r="O76" s="96">
        <v>9</v>
      </c>
      <c r="P76" s="96">
        <v>0</v>
      </c>
      <c r="Q76" s="96" t="s">
        <v>1591</v>
      </c>
      <c r="R76" s="223" t="s">
        <v>1567</v>
      </c>
      <c r="S76" s="223" t="s">
        <v>1567</v>
      </c>
      <c r="T76" s="223" t="s">
        <v>1567</v>
      </c>
      <c r="U76" s="97"/>
      <c r="V76" s="96">
        <v>0</v>
      </c>
      <c r="W76" s="96">
        <v>0</v>
      </c>
      <c r="X76" s="96">
        <v>0</v>
      </c>
      <c r="Y76" s="96">
        <v>0</v>
      </c>
      <c r="Z76" s="96">
        <v>0</v>
      </c>
      <c r="AA76" s="96">
        <v>0</v>
      </c>
      <c r="AB76" s="97"/>
      <c r="AC76" s="96"/>
      <c r="AD76" s="96"/>
      <c r="AE76" s="96"/>
      <c r="AF76" s="96"/>
      <c r="AG76" s="96"/>
      <c r="AH76" s="96"/>
      <c r="AI76" s="111">
        <f>COUNTIF(الجدول2336[[#This Row],[21]:[20]],"س")</f>
        <v>1</v>
      </c>
      <c r="AJ76" s="96">
        <f>COUNTIF(الجدول2336[[#This Row],[21]:[20]],"ب")</f>
        <v>0</v>
      </c>
      <c r="AK76" s="96">
        <f>COUNTIF(الجدول2336[[#This Row],[21]:[20]],"غياب")</f>
        <v>0</v>
      </c>
      <c r="AL76" s="96">
        <f>COUNTIF(الجدول2336[[#This Row],[21]:[20]],"غ")</f>
        <v>2</v>
      </c>
      <c r="AM76" s="96">
        <f>SUM(الجدول2336[[#This Row],[21]:[20]])</f>
        <v>37</v>
      </c>
      <c r="AN76" s="224">
        <f>الجدول2336[[#This Row],[أيام العمل الفعي ]]-الجدول2336[[#This Row],[الغياب*2]]</f>
        <v>15</v>
      </c>
      <c r="AO76" s="108"/>
      <c r="AP76" s="108">
        <f>COUNTIF(الجدول2336[[#This Row],[21]:[20]],"&lt;480")</f>
        <v>15</v>
      </c>
      <c r="AQ76" s="108">
        <f>الجدول2336[[#This Row],[الغياب ]]*2</f>
        <v>0</v>
      </c>
      <c r="AR76" s="108" t="str">
        <f>VLOOKUP(الجدول2336[[#This Row],[الرقم الوظيفي ]],[2]المستمرين!$D:$F,3,0)</f>
        <v>مصنع الحليب</v>
      </c>
    </row>
    <row r="77" spans="1:44" hidden="1">
      <c r="A77" s="7">
        <v>1242</v>
      </c>
      <c r="B77" s="222" t="s">
        <v>164</v>
      </c>
      <c r="C77" s="222" t="s">
        <v>47</v>
      </c>
      <c r="D77" s="96">
        <v>0</v>
      </c>
      <c r="E77" s="96">
        <v>0</v>
      </c>
      <c r="F77" s="96">
        <v>0</v>
      </c>
      <c r="G77" s="97"/>
      <c r="H77" s="96">
        <v>0</v>
      </c>
      <c r="I77" s="96">
        <v>0</v>
      </c>
      <c r="J77" s="96">
        <v>0</v>
      </c>
      <c r="K77" s="96">
        <v>0</v>
      </c>
      <c r="L77" s="96">
        <v>0</v>
      </c>
      <c r="M77" s="96">
        <v>0</v>
      </c>
      <c r="N77" s="97"/>
      <c r="O77" s="96">
        <v>0</v>
      </c>
      <c r="P77" s="96">
        <v>0</v>
      </c>
      <c r="Q77" s="96" t="s">
        <v>1591</v>
      </c>
      <c r="R77" s="223" t="s">
        <v>1567</v>
      </c>
      <c r="S77" s="223" t="s">
        <v>1567</v>
      </c>
      <c r="T77" s="223" t="s">
        <v>1567</v>
      </c>
      <c r="U77" s="97"/>
      <c r="V77" s="96">
        <v>0</v>
      </c>
      <c r="W77" s="96">
        <v>0</v>
      </c>
      <c r="X77" s="96"/>
      <c r="Y77" s="96"/>
      <c r="Z77" s="96"/>
      <c r="AA77" s="96"/>
      <c r="AB77" s="97"/>
      <c r="AC77" s="96"/>
      <c r="AD77" s="96"/>
      <c r="AE77" s="96"/>
      <c r="AF77" s="96"/>
      <c r="AG77" s="96"/>
      <c r="AH77" s="96"/>
      <c r="AI77" s="111">
        <f>COUNTIF(الجدول2336[[#This Row],[21]:[20]],"س")</f>
        <v>1</v>
      </c>
      <c r="AJ77" s="96">
        <f>COUNTIF(الجدول2336[[#This Row],[21]:[20]],"ب")</f>
        <v>0</v>
      </c>
      <c r="AK77" s="96">
        <f>COUNTIF(الجدول2336[[#This Row],[21]:[20]],"غياب")</f>
        <v>0</v>
      </c>
      <c r="AL77" s="96">
        <f>COUNTIF(الجدول2336[[#This Row],[21]:[20]],"غ")</f>
        <v>0</v>
      </c>
      <c r="AM77" s="96">
        <f>SUM(الجدول2336[[#This Row],[21]:[20]])</f>
        <v>0</v>
      </c>
      <c r="AN77" s="224">
        <f>الجدول2336[[#This Row],[أيام العمل الفعي ]]-الجدول2336[[#This Row],[الغياب*2]]</f>
        <v>13</v>
      </c>
      <c r="AO77" s="108"/>
      <c r="AP77" s="108">
        <f>COUNTIF(الجدول2336[[#This Row],[21]:[20]],"&lt;480")</f>
        <v>13</v>
      </c>
      <c r="AQ77" s="108">
        <f>الجدول2336[[#This Row],[الغياب ]]*2</f>
        <v>0</v>
      </c>
      <c r="AR77" s="108" t="str">
        <f>VLOOKUP(الجدول2336[[#This Row],[الرقم الوظيفي ]],[2]المستمرين!$D:$F,3,0)</f>
        <v>مصنع الحليب</v>
      </c>
    </row>
    <row r="78" spans="1:44" hidden="1">
      <c r="A78" s="7">
        <v>1259</v>
      </c>
      <c r="B78" s="222" t="s">
        <v>167</v>
      </c>
      <c r="C78" s="222" t="s">
        <v>67</v>
      </c>
      <c r="D78" s="96">
        <v>0</v>
      </c>
      <c r="E78" s="96">
        <v>0</v>
      </c>
      <c r="F78" s="96">
        <v>0</v>
      </c>
      <c r="G78" s="97"/>
      <c r="H78" s="96">
        <v>0</v>
      </c>
      <c r="I78" s="96">
        <v>0</v>
      </c>
      <c r="J78" s="96">
        <v>10</v>
      </c>
      <c r="K78" s="96">
        <v>0</v>
      </c>
      <c r="L78" s="96">
        <v>18</v>
      </c>
      <c r="M78" s="96">
        <v>7</v>
      </c>
      <c r="N78" s="97"/>
      <c r="O78" s="96">
        <v>0</v>
      </c>
      <c r="P78" s="96">
        <v>0</v>
      </c>
      <c r="Q78" s="96" t="s">
        <v>1591</v>
      </c>
      <c r="R78" s="223" t="s">
        <v>1567</v>
      </c>
      <c r="S78" s="223" t="s">
        <v>1567</v>
      </c>
      <c r="T78" s="223" t="s">
        <v>1567</v>
      </c>
      <c r="U78" s="97"/>
      <c r="V78" s="96">
        <v>88</v>
      </c>
      <c r="W78" s="96">
        <v>0</v>
      </c>
      <c r="X78" s="96">
        <v>11</v>
      </c>
      <c r="Y78" s="96">
        <v>0</v>
      </c>
      <c r="Z78" s="96">
        <v>0</v>
      </c>
      <c r="AA78" s="96">
        <v>0</v>
      </c>
      <c r="AB78" s="97"/>
      <c r="AC78" s="96"/>
      <c r="AD78" s="96"/>
      <c r="AE78" s="96"/>
      <c r="AF78" s="96"/>
      <c r="AG78" s="96"/>
      <c r="AH78" s="96"/>
      <c r="AI78" s="111">
        <f>COUNTIF(الجدول2336[[#This Row],[21]:[20]],"س")</f>
        <v>1</v>
      </c>
      <c r="AJ78" s="96">
        <f>COUNTIF(الجدول2336[[#This Row],[21]:[20]],"ب")</f>
        <v>0</v>
      </c>
      <c r="AK78" s="96">
        <f>COUNTIF(الجدول2336[[#This Row],[21]:[20]],"غياب")</f>
        <v>0</v>
      </c>
      <c r="AL78" s="96">
        <f>COUNTIF(الجدول2336[[#This Row],[21]:[20]],"غ")</f>
        <v>0</v>
      </c>
      <c r="AM78" s="96">
        <f>SUM(الجدول2336[[#This Row],[21]:[20]])</f>
        <v>134</v>
      </c>
      <c r="AN78" s="224">
        <f>الجدول2336[[#This Row],[أيام العمل الفعي ]]-الجدول2336[[#This Row],[الغياب*2]]</f>
        <v>17</v>
      </c>
      <c r="AO78" s="108"/>
      <c r="AP78" s="108">
        <f>COUNTIF(الجدول2336[[#This Row],[21]:[20]],"&lt;480")</f>
        <v>17</v>
      </c>
      <c r="AQ78" s="108">
        <f>الجدول2336[[#This Row],[الغياب ]]*2</f>
        <v>0</v>
      </c>
      <c r="AR78" s="108" t="str">
        <f>VLOOKUP(الجدول2336[[#This Row],[الرقم الوظيفي ]],[2]المستمرين!$D:$F,3,0)</f>
        <v xml:space="preserve">مصنع العصير </v>
      </c>
    </row>
    <row r="79" spans="1:44" hidden="1">
      <c r="A79" s="7">
        <v>1279</v>
      </c>
      <c r="B79" s="222" t="s">
        <v>168</v>
      </c>
      <c r="C79" s="222" t="s">
        <v>169</v>
      </c>
      <c r="D79" s="96">
        <v>8</v>
      </c>
      <c r="E79" s="96">
        <v>10</v>
      </c>
      <c r="F79" s="96">
        <v>0</v>
      </c>
      <c r="G79" s="97"/>
      <c r="H79" s="96">
        <v>0</v>
      </c>
      <c r="I79" s="96">
        <v>10</v>
      </c>
      <c r="J79" s="96">
        <v>8</v>
      </c>
      <c r="K79" s="96" t="s">
        <v>1591</v>
      </c>
      <c r="L79" s="96">
        <v>165</v>
      </c>
      <c r="M79" s="96">
        <v>53</v>
      </c>
      <c r="N79" s="97"/>
      <c r="O79" s="96">
        <v>7</v>
      </c>
      <c r="P79" s="96">
        <v>8</v>
      </c>
      <c r="Q79" s="96" t="s">
        <v>1584</v>
      </c>
      <c r="R79" s="223" t="s">
        <v>1567</v>
      </c>
      <c r="S79" s="223" t="s">
        <v>1567</v>
      </c>
      <c r="T79" s="223" t="s">
        <v>1567</v>
      </c>
      <c r="U79" s="97"/>
      <c r="V79" s="96">
        <v>0</v>
      </c>
      <c r="W79" s="96" t="s">
        <v>1591</v>
      </c>
      <c r="X79" s="96">
        <v>0</v>
      </c>
      <c r="Y79" s="96">
        <v>0</v>
      </c>
      <c r="Z79" s="96">
        <v>0</v>
      </c>
      <c r="AA79" s="96">
        <v>0</v>
      </c>
      <c r="AB79" s="97"/>
      <c r="AC79" s="96"/>
      <c r="AD79" s="96" t="s">
        <v>43</v>
      </c>
      <c r="AE79" s="96"/>
      <c r="AF79" s="96"/>
      <c r="AG79" s="96"/>
      <c r="AH79" s="96"/>
      <c r="AI79" s="111">
        <f>COUNTIF(الجدول2336[[#This Row],[21]:[20]],"س")</f>
        <v>2</v>
      </c>
      <c r="AJ79" s="96">
        <f>COUNTIF(الجدول2336[[#This Row],[21]:[20]],"ب")</f>
        <v>1</v>
      </c>
      <c r="AK79" s="96">
        <f>COUNTIF(الجدول2336[[#This Row],[21]:[20]],"غياب")</f>
        <v>0</v>
      </c>
      <c r="AL79" s="96">
        <f>COUNTIF(الجدول2336[[#This Row],[21]:[20]],"غ")</f>
        <v>0</v>
      </c>
      <c r="AM79" s="96">
        <f>SUM(الجدول2336[[#This Row],[21]:[20]])</f>
        <v>269</v>
      </c>
      <c r="AN79" s="224">
        <f>الجدول2336[[#This Row],[أيام العمل الفعي ]]-الجدول2336[[#This Row],[الغياب*2]]</f>
        <v>15</v>
      </c>
      <c r="AO79" s="108"/>
      <c r="AP79" s="108">
        <f>COUNTIF(الجدول2336[[#This Row],[21]:[20]],"&lt;480")</f>
        <v>15</v>
      </c>
      <c r="AQ79" s="108">
        <f>الجدول2336[[#This Row],[الغياب ]]*2</f>
        <v>0</v>
      </c>
      <c r="AR79" s="108" t="str">
        <f>VLOOKUP(الجدول2336[[#This Row],[الرقم الوظيفي ]],[2]المستمرين!$D:$F,3,0)</f>
        <v xml:space="preserve">الادارة العامة </v>
      </c>
    </row>
    <row r="80" spans="1:44">
      <c r="A80" s="293">
        <v>1300</v>
      </c>
      <c r="B80" s="222" t="s">
        <v>170</v>
      </c>
      <c r="C80" s="222" t="s">
        <v>67</v>
      </c>
      <c r="D80" s="96" t="s">
        <v>1494</v>
      </c>
      <c r="E80" s="96">
        <v>0</v>
      </c>
      <c r="F80" s="96">
        <v>15</v>
      </c>
      <c r="G80" s="97"/>
      <c r="H80" s="96">
        <v>0</v>
      </c>
      <c r="I80" s="111">
        <v>0</v>
      </c>
      <c r="J80" s="96" t="s">
        <v>1607</v>
      </c>
      <c r="K80" s="96">
        <v>0</v>
      </c>
      <c r="L80" s="96">
        <v>0</v>
      </c>
      <c r="M80" s="96">
        <v>6</v>
      </c>
      <c r="N80" s="97"/>
      <c r="O80" s="96" t="s">
        <v>1607</v>
      </c>
      <c r="P80" s="96" t="s">
        <v>1591</v>
      </c>
      <c r="Q80" s="96" t="s">
        <v>1591</v>
      </c>
      <c r="R80" s="223" t="s">
        <v>1567</v>
      </c>
      <c r="S80" s="223" t="s">
        <v>1567</v>
      </c>
      <c r="T80" s="223" t="s">
        <v>1567</v>
      </c>
      <c r="U80" s="97"/>
      <c r="V80" s="96">
        <v>0</v>
      </c>
      <c r="W80" s="96">
        <v>0</v>
      </c>
      <c r="X80" s="96">
        <v>8</v>
      </c>
      <c r="Y80" s="96">
        <v>6</v>
      </c>
      <c r="Z80" s="96" t="s">
        <v>1591</v>
      </c>
      <c r="AA80" s="96">
        <v>0</v>
      </c>
      <c r="AB80" s="97"/>
      <c r="AC80" s="96"/>
      <c r="AD80" s="96"/>
      <c r="AE80" s="96"/>
      <c r="AF80" s="96"/>
      <c r="AG80" s="96"/>
      <c r="AH80" s="96"/>
      <c r="AI80" s="111">
        <f>COUNTIF(الجدول2336[[#This Row],[21]:[20]],"س")</f>
        <v>3</v>
      </c>
      <c r="AJ80" s="96">
        <f>COUNTIF(الجدول2336[[#This Row],[21]:[20]],"ب")</f>
        <v>0</v>
      </c>
      <c r="AK80" s="96">
        <f>COUNTIF(الجدول2336[[#This Row],[21]:[20]],"غياب")</f>
        <v>2</v>
      </c>
      <c r="AL80" s="96">
        <f>COUNTIF(الجدول2336[[#This Row],[21]:[20]],"غ")</f>
        <v>1</v>
      </c>
      <c r="AM80" s="96">
        <f>SUM(الجدول2336[[#This Row],[21]:[20]])</f>
        <v>35</v>
      </c>
      <c r="AN80" s="224">
        <f>الجدول2336[[#This Row],[أيام العمل الفعي ]]-الجدول2336[[#This Row],[الغياب*2]]</f>
        <v>8</v>
      </c>
      <c r="AO80" s="108"/>
      <c r="AP80" s="108">
        <f>COUNTIF(الجدول2336[[#This Row],[21]:[20]],"&lt;480")</f>
        <v>12</v>
      </c>
      <c r="AQ80" s="108">
        <f>الجدول2336[[#This Row],[الغياب ]]*2</f>
        <v>4</v>
      </c>
      <c r="AR80" s="108" t="str">
        <f>VLOOKUP(الجدول2336[[#This Row],[الرقم الوظيفي ]],[2]المستمرين!$D:$F,3,0)</f>
        <v>مصنع الحليب</v>
      </c>
    </row>
    <row r="81" spans="1:44" hidden="1">
      <c r="A81" s="7">
        <v>1307</v>
      </c>
      <c r="B81" s="222" t="s">
        <v>171</v>
      </c>
      <c r="C81" s="222" t="s">
        <v>172</v>
      </c>
      <c r="D81" s="96">
        <v>0</v>
      </c>
      <c r="E81" s="96">
        <v>0</v>
      </c>
      <c r="F81" s="111">
        <v>0</v>
      </c>
      <c r="G81" s="97"/>
      <c r="H81" s="96">
        <v>0</v>
      </c>
      <c r="I81" s="96">
        <v>0</v>
      </c>
      <c r="J81" s="96">
        <v>0</v>
      </c>
      <c r="K81" s="96">
        <v>0</v>
      </c>
      <c r="L81" s="96">
        <v>0</v>
      </c>
      <c r="M81" s="96">
        <v>0</v>
      </c>
      <c r="N81" s="97"/>
      <c r="O81" s="96">
        <v>0</v>
      </c>
      <c r="P81" s="96">
        <v>0</v>
      </c>
      <c r="Q81" s="96" t="s">
        <v>1591</v>
      </c>
      <c r="R81" s="223" t="s">
        <v>1567</v>
      </c>
      <c r="S81" s="223" t="s">
        <v>1567</v>
      </c>
      <c r="T81" s="223" t="s">
        <v>1567</v>
      </c>
      <c r="U81" s="97"/>
      <c r="V81" s="96">
        <v>0</v>
      </c>
      <c r="W81" s="96">
        <v>0</v>
      </c>
      <c r="X81" s="96" t="s">
        <v>1591</v>
      </c>
      <c r="Y81" s="96">
        <v>0</v>
      </c>
      <c r="Z81" s="96">
        <v>0</v>
      </c>
      <c r="AA81" s="96">
        <v>0</v>
      </c>
      <c r="AB81" s="97"/>
      <c r="AC81" s="96"/>
      <c r="AD81" s="96"/>
      <c r="AE81" s="96"/>
      <c r="AF81" s="96"/>
      <c r="AG81" s="96"/>
      <c r="AH81" s="96"/>
      <c r="AI81" s="111">
        <f>COUNTIF(الجدول2336[[#This Row],[21]:[20]],"س")</f>
        <v>2</v>
      </c>
      <c r="AJ81" s="96">
        <f>COUNTIF(الجدول2336[[#This Row],[21]:[20]],"ب")</f>
        <v>0</v>
      </c>
      <c r="AK81" s="96">
        <f>COUNTIF(الجدول2336[[#This Row],[21]:[20]],"غياب")</f>
        <v>0</v>
      </c>
      <c r="AL81" s="96">
        <f>COUNTIF(الجدول2336[[#This Row],[21]:[20]],"غ")</f>
        <v>0</v>
      </c>
      <c r="AM81" s="96">
        <f>SUM(الجدول2336[[#This Row],[21]:[20]])</f>
        <v>0</v>
      </c>
      <c r="AN81" s="224">
        <f>الجدول2336[[#This Row],[أيام العمل الفعي ]]-الجدول2336[[#This Row],[الغياب*2]]</f>
        <v>16</v>
      </c>
      <c r="AO81" s="108"/>
      <c r="AP81" s="108">
        <f>COUNTIF(الجدول2336[[#This Row],[21]:[20]],"&lt;480")</f>
        <v>16</v>
      </c>
      <c r="AQ81" s="108">
        <f>الجدول2336[[#This Row],[الغياب ]]*2</f>
        <v>0</v>
      </c>
      <c r="AR81" s="108" t="str">
        <f>VLOOKUP(الجدول2336[[#This Row],[الرقم الوظيفي ]],[2]المستمرين!$D:$F,3,0)</f>
        <v xml:space="preserve">مصنع العصير </v>
      </c>
    </row>
    <row r="82" spans="1:44">
      <c r="A82" s="295">
        <v>1323</v>
      </c>
      <c r="B82" s="229" t="s">
        <v>1535</v>
      </c>
      <c r="C82" s="230" t="s">
        <v>405</v>
      </c>
      <c r="D82" s="96" t="s">
        <v>1494</v>
      </c>
      <c r="E82" s="111">
        <v>0</v>
      </c>
      <c r="F82" s="96">
        <v>11</v>
      </c>
      <c r="G82" s="97"/>
      <c r="H82" s="96">
        <v>0</v>
      </c>
      <c r="I82" s="96">
        <v>0</v>
      </c>
      <c r="J82" s="96">
        <v>0</v>
      </c>
      <c r="K82" s="96">
        <v>0</v>
      </c>
      <c r="L82" s="96" t="s">
        <v>1494</v>
      </c>
      <c r="M82" s="96">
        <v>0</v>
      </c>
      <c r="N82" s="97"/>
      <c r="O82" s="96" t="s">
        <v>1494</v>
      </c>
      <c r="P82" s="96">
        <v>0</v>
      </c>
      <c r="Q82" s="96" t="s">
        <v>1591</v>
      </c>
      <c r="R82" s="223" t="s">
        <v>1567</v>
      </c>
      <c r="S82" s="223" t="s">
        <v>1567</v>
      </c>
      <c r="T82" s="223" t="s">
        <v>1567</v>
      </c>
      <c r="U82" s="97"/>
      <c r="V82" s="96">
        <v>0</v>
      </c>
      <c r="W82" s="96">
        <v>0</v>
      </c>
      <c r="X82" s="96"/>
      <c r="Y82" s="96"/>
      <c r="Z82" s="96" t="s">
        <v>43</v>
      </c>
      <c r="AA82" s="96"/>
      <c r="AB82" s="97"/>
      <c r="AC82" s="96"/>
      <c r="AD82" s="96"/>
      <c r="AE82" s="96"/>
      <c r="AF82" s="96"/>
      <c r="AG82" s="96"/>
      <c r="AH82" s="96"/>
      <c r="AI82" s="227">
        <f>COUNTIF(الجدول2336[[#This Row],[21]:[20]],"س")</f>
        <v>1</v>
      </c>
      <c r="AJ82" s="108">
        <f>COUNTIF(الجدول2336[[#This Row],[21]:[20]],"ب")</f>
        <v>1</v>
      </c>
      <c r="AK82" s="108">
        <f>COUNTIF(الجدول2336[[#This Row],[21]:[20]],"غياب")</f>
        <v>0</v>
      </c>
      <c r="AL82" s="108">
        <f>COUNTIF(الجدول2336[[#This Row],[21]:[20]],"غ")</f>
        <v>3</v>
      </c>
      <c r="AM82" s="108">
        <f>SUM(الجدول2336[[#This Row],[21]:[20]])</f>
        <v>11</v>
      </c>
      <c r="AN82" s="228">
        <f>الجدول2336[[#This Row],[أيام العمل الفعي ]]-الجدول2336[[#This Row],[الغياب*2]]</f>
        <v>10</v>
      </c>
      <c r="AO82" s="108"/>
      <c r="AP82" s="108">
        <f>COUNTIF(الجدول2336[[#This Row],[21]:[20]],"&lt;480")</f>
        <v>10</v>
      </c>
      <c r="AQ82" s="108">
        <f>الجدول2336[[#This Row],[الغياب ]]*2</f>
        <v>0</v>
      </c>
      <c r="AR82" s="108" t="str">
        <f>VLOOKUP(الجدول2336[[#This Row],[الرقم الوظيفي ]],[2]المستمرين!$D:$F,3,0)</f>
        <v>مصنع الحليب</v>
      </c>
    </row>
    <row r="83" spans="1:44" hidden="1">
      <c r="A83" s="7">
        <v>1336</v>
      </c>
      <c r="B83" s="222" t="s">
        <v>173</v>
      </c>
      <c r="C83" s="222" t="s">
        <v>174</v>
      </c>
      <c r="D83" s="96">
        <v>0</v>
      </c>
      <c r="E83" s="96">
        <v>0</v>
      </c>
      <c r="F83" s="96">
        <v>0</v>
      </c>
      <c r="G83" s="97"/>
      <c r="H83" s="96">
        <v>0</v>
      </c>
      <c r="I83" s="96">
        <v>0</v>
      </c>
      <c r="J83" s="96">
        <v>0</v>
      </c>
      <c r="K83" s="96">
        <v>0</v>
      </c>
      <c r="L83" s="96">
        <v>0</v>
      </c>
      <c r="M83" s="96">
        <v>0</v>
      </c>
      <c r="N83" s="97"/>
      <c r="O83" s="96">
        <v>6</v>
      </c>
      <c r="P83" s="96" t="s">
        <v>1591</v>
      </c>
      <c r="Q83" s="96" t="s">
        <v>1591</v>
      </c>
      <c r="R83" s="223" t="s">
        <v>1567</v>
      </c>
      <c r="S83" s="223" t="s">
        <v>1567</v>
      </c>
      <c r="T83" s="223" t="s">
        <v>1567</v>
      </c>
      <c r="U83" s="97"/>
      <c r="V83" s="96">
        <v>0</v>
      </c>
      <c r="W83" s="96">
        <v>0</v>
      </c>
      <c r="X83" s="96"/>
      <c r="Y83" s="96"/>
      <c r="Z83" s="96"/>
      <c r="AA83" s="96"/>
      <c r="AB83" s="97"/>
      <c r="AC83" s="96"/>
      <c r="AD83" s="96"/>
      <c r="AE83" s="96"/>
      <c r="AF83" s="96"/>
      <c r="AG83" s="96"/>
      <c r="AH83" s="96"/>
      <c r="AI83" s="111">
        <f>COUNTIF(الجدول2336[[#This Row],[21]:[20]],"س")</f>
        <v>2</v>
      </c>
      <c r="AJ83" s="96">
        <f>COUNTIF(الجدول2336[[#This Row],[21]:[20]],"ب")</f>
        <v>0</v>
      </c>
      <c r="AK83" s="96">
        <f>COUNTIF(الجدول2336[[#This Row],[21]:[20]],"غياب")</f>
        <v>0</v>
      </c>
      <c r="AL83" s="96">
        <f>COUNTIF(الجدول2336[[#This Row],[21]:[20]],"غ")</f>
        <v>0</v>
      </c>
      <c r="AM83" s="96">
        <f>SUM(الجدول2336[[#This Row],[21]:[20]])</f>
        <v>6</v>
      </c>
      <c r="AN83" s="224">
        <f>الجدول2336[[#This Row],[أيام العمل الفعي ]]-الجدول2336[[#This Row],[الغياب*2]]</f>
        <v>12</v>
      </c>
      <c r="AO83" s="108"/>
      <c r="AP83" s="108">
        <f>COUNTIF(الجدول2336[[#This Row],[21]:[20]],"&lt;480")</f>
        <v>12</v>
      </c>
      <c r="AQ83" s="108">
        <f>الجدول2336[[#This Row],[الغياب ]]*2</f>
        <v>0</v>
      </c>
      <c r="AR83" s="108" t="str">
        <f>VLOOKUP(الجدول2336[[#This Row],[الرقم الوظيفي ]],[2]المستمرين!$D:$F,3,0)</f>
        <v xml:space="preserve">مصنع الحليب </v>
      </c>
    </row>
    <row r="84" spans="1:44">
      <c r="A84" s="293">
        <v>1367</v>
      </c>
      <c r="B84" s="222" t="s">
        <v>175</v>
      </c>
      <c r="C84" s="222" t="s">
        <v>84</v>
      </c>
      <c r="D84" s="96">
        <v>0</v>
      </c>
      <c r="E84" s="96">
        <v>0</v>
      </c>
      <c r="F84" s="96">
        <v>0</v>
      </c>
      <c r="G84" s="97"/>
      <c r="H84" s="96">
        <v>0</v>
      </c>
      <c r="I84" s="96">
        <v>0</v>
      </c>
      <c r="J84" s="96">
        <v>0</v>
      </c>
      <c r="K84" s="96">
        <v>0</v>
      </c>
      <c r="L84" s="96" t="s">
        <v>1494</v>
      </c>
      <c r="M84" s="96">
        <v>53</v>
      </c>
      <c r="N84" s="97"/>
      <c r="O84" s="96">
        <v>0</v>
      </c>
      <c r="P84" s="96">
        <v>0</v>
      </c>
      <c r="Q84" s="96">
        <v>0</v>
      </c>
      <c r="R84" s="223" t="s">
        <v>1567</v>
      </c>
      <c r="S84" s="223" t="s">
        <v>1567</v>
      </c>
      <c r="T84" s="223" t="s">
        <v>1567</v>
      </c>
      <c r="U84" s="97"/>
      <c r="V84" s="96">
        <v>0</v>
      </c>
      <c r="W84" s="96">
        <v>0</v>
      </c>
      <c r="X84" s="96"/>
      <c r="Y84" s="96"/>
      <c r="Z84" s="96"/>
      <c r="AA84" s="96"/>
      <c r="AB84" s="97"/>
      <c r="AC84" s="96"/>
      <c r="AD84" s="96"/>
      <c r="AE84" s="96"/>
      <c r="AF84" s="96"/>
      <c r="AG84" s="96"/>
      <c r="AH84" s="96"/>
      <c r="AI84" s="111">
        <f>COUNTIF(الجدول2336[[#This Row],[21]:[20]],"س")</f>
        <v>0</v>
      </c>
      <c r="AJ84" s="96">
        <f>COUNTIF(الجدول2336[[#This Row],[21]:[20]],"ب")</f>
        <v>0</v>
      </c>
      <c r="AK84" s="96">
        <f>COUNTIF(الجدول2336[[#This Row],[21]:[20]],"غياب")</f>
        <v>0</v>
      </c>
      <c r="AL84" s="96">
        <f>COUNTIF(الجدول2336[[#This Row],[21]:[20]],"غ")</f>
        <v>1</v>
      </c>
      <c r="AM84" s="96">
        <f>SUM(الجدول2336[[#This Row],[21]:[20]])</f>
        <v>53</v>
      </c>
      <c r="AN84" s="224">
        <f>الجدول2336[[#This Row],[أيام العمل الفعي ]]-الجدول2336[[#This Row],[الغياب*2]]</f>
        <v>13</v>
      </c>
      <c r="AO84" s="108"/>
      <c r="AP84" s="108">
        <f>COUNTIF(الجدول2336[[#This Row],[21]:[20]],"&lt;480")</f>
        <v>13</v>
      </c>
      <c r="AQ84" s="108">
        <f>الجدول2336[[#This Row],[الغياب ]]*2</f>
        <v>0</v>
      </c>
      <c r="AR84" s="108" t="str">
        <f>VLOOKUP(الجدول2336[[#This Row],[الرقم الوظيفي ]],[2]المستمرين!$D:$F,3,0)</f>
        <v xml:space="preserve">الادارة العامة </v>
      </c>
    </row>
    <row r="85" spans="1:44">
      <c r="A85" s="7">
        <v>1401</v>
      </c>
      <c r="B85" s="222" t="s">
        <v>176</v>
      </c>
      <c r="C85" s="222" t="s">
        <v>177</v>
      </c>
      <c r="D85" s="96">
        <v>0</v>
      </c>
      <c r="E85" s="96" t="s">
        <v>1494</v>
      </c>
      <c r="F85" s="96">
        <v>0</v>
      </c>
      <c r="G85" s="97"/>
      <c r="H85" s="96">
        <v>0</v>
      </c>
      <c r="I85" s="96">
        <v>0</v>
      </c>
      <c r="J85" s="96">
        <v>0</v>
      </c>
      <c r="K85" s="96" t="s">
        <v>1494</v>
      </c>
      <c r="L85" s="96" t="s">
        <v>1494</v>
      </c>
      <c r="M85" s="96" t="s">
        <v>1494</v>
      </c>
      <c r="N85" s="97" t="s">
        <v>1494</v>
      </c>
      <c r="O85" s="96" t="s">
        <v>1494</v>
      </c>
      <c r="P85" s="96" t="s">
        <v>1494</v>
      </c>
      <c r="Q85" s="96" t="s">
        <v>1591</v>
      </c>
      <c r="R85" s="223" t="s">
        <v>1567</v>
      </c>
      <c r="S85" s="223" t="s">
        <v>1567</v>
      </c>
      <c r="T85" s="223" t="s">
        <v>1567</v>
      </c>
      <c r="U85" s="97"/>
      <c r="V85" s="96">
        <v>0</v>
      </c>
      <c r="W85" s="96">
        <v>0</v>
      </c>
      <c r="X85" s="96"/>
      <c r="Y85" s="96"/>
      <c r="Z85" s="96"/>
      <c r="AA85" s="96"/>
      <c r="AB85" s="97"/>
      <c r="AC85" s="96"/>
      <c r="AD85" s="96"/>
      <c r="AE85" s="96"/>
      <c r="AF85" s="96"/>
      <c r="AG85" s="96"/>
      <c r="AH85" s="96"/>
      <c r="AI85" s="111">
        <f>COUNTIF(الجدول2336[[#This Row],[21]:[20]],"س")</f>
        <v>1</v>
      </c>
      <c r="AJ85" s="96">
        <f>COUNTIF(الجدول2336[[#This Row],[21]:[20]],"ب")</f>
        <v>0</v>
      </c>
      <c r="AK85" s="96">
        <f>COUNTIF(الجدول2336[[#This Row],[21]:[20]],"غياب")</f>
        <v>0</v>
      </c>
      <c r="AL85" s="96">
        <f>COUNTIF(الجدول2336[[#This Row],[21]:[20]],"غ")</f>
        <v>7</v>
      </c>
      <c r="AM85" s="96">
        <f>SUM(الجدول2336[[#This Row],[21]:[20]])</f>
        <v>0</v>
      </c>
      <c r="AN85" s="224">
        <f>الجدول2336[[#This Row],[أيام العمل الفعي ]]-الجدول2336[[#This Row],[الغياب*2]]</f>
        <v>7</v>
      </c>
      <c r="AO85" s="108"/>
      <c r="AP85" s="108">
        <f>COUNTIF(الجدول2336[[#This Row],[21]:[20]],"&lt;480")</f>
        <v>7</v>
      </c>
      <c r="AQ85" s="108">
        <f>الجدول2336[[#This Row],[الغياب ]]*2</f>
        <v>0</v>
      </c>
      <c r="AR85" s="108" t="str">
        <f>VLOOKUP(الجدول2336[[#This Row],[الرقم الوظيفي ]],[2]المستمرين!$D:$F,3,0)</f>
        <v>رؤساء الاقسام</v>
      </c>
    </row>
    <row r="86" spans="1:44" hidden="1">
      <c r="A86" s="7">
        <v>1433</v>
      </c>
      <c r="B86" s="222" t="s">
        <v>178</v>
      </c>
      <c r="C86" s="222" t="s">
        <v>99</v>
      </c>
      <c r="D86" s="96">
        <v>0</v>
      </c>
      <c r="E86" s="96">
        <v>0</v>
      </c>
      <c r="F86" s="96">
        <v>0</v>
      </c>
      <c r="G86" s="97"/>
      <c r="H86" s="96">
        <v>0</v>
      </c>
      <c r="I86" s="96">
        <v>0</v>
      </c>
      <c r="J86" s="96">
        <v>11</v>
      </c>
      <c r="K86" s="96">
        <v>0</v>
      </c>
      <c r="L86" s="96">
        <v>0</v>
      </c>
      <c r="M86" s="96">
        <v>0</v>
      </c>
      <c r="N86" s="97"/>
      <c r="O86" s="96" t="s">
        <v>1591</v>
      </c>
      <c r="P86" s="96" t="s">
        <v>1591</v>
      </c>
      <c r="Q86" s="96" t="s">
        <v>1591</v>
      </c>
      <c r="R86" s="223" t="s">
        <v>1567</v>
      </c>
      <c r="S86" s="223" t="s">
        <v>1567</v>
      </c>
      <c r="T86" s="223" t="s">
        <v>1567</v>
      </c>
      <c r="U86" s="97"/>
      <c r="V86" s="96">
        <v>0</v>
      </c>
      <c r="W86" s="96">
        <v>0</v>
      </c>
      <c r="X86" s="96"/>
      <c r="Y86" s="96"/>
      <c r="Z86" s="96"/>
      <c r="AA86" s="96"/>
      <c r="AB86" s="97"/>
      <c r="AC86" s="96"/>
      <c r="AD86" s="96"/>
      <c r="AE86" s="96"/>
      <c r="AF86" s="96"/>
      <c r="AG86" s="96"/>
      <c r="AH86" s="96"/>
      <c r="AI86" s="111">
        <f>COUNTIF(الجدول2336[[#This Row],[21]:[20]],"س")</f>
        <v>3</v>
      </c>
      <c r="AJ86" s="96">
        <f>COUNTIF(الجدول2336[[#This Row],[21]:[20]],"ب")</f>
        <v>0</v>
      </c>
      <c r="AK86" s="96">
        <f>COUNTIF(الجدول2336[[#This Row],[21]:[20]],"غياب")</f>
        <v>0</v>
      </c>
      <c r="AL86" s="96">
        <f>COUNTIF(الجدول2336[[#This Row],[21]:[20]],"غ")</f>
        <v>0</v>
      </c>
      <c r="AM86" s="96">
        <f>SUM(الجدول2336[[#This Row],[21]:[20]])</f>
        <v>11</v>
      </c>
      <c r="AN86" s="224">
        <f>الجدول2336[[#This Row],[أيام العمل الفعي ]]-الجدول2336[[#This Row],[الغياب*2]]</f>
        <v>11</v>
      </c>
      <c r="AO86" s="108"/>
      <c r="AP86" s="108">
        <f>COUNTIF(الجدول2336[[#This Row],[21]:[20]],"&lt;480")</f>
        <v>11</v>
      </c>
      <c r="AQ86" s="108">
        <f>الجدول2336[[#This Row],[الغياب ]]*2</f>
        <v>0</v>
      </c>
      <c r="AR86" s="108" t="str">
        <f>VLOOKUP(الجدول2336[[#This Row],[الرقم الوظيفي ]],[2]المستمرين!$D:$F,3,0)</f>
        <v xml:space="preserve">مصنع الحليب </v>
      </c>
    </row>
    <row r="87" spans="1:44" hidden="1">
      <c r="A87" s="7">
        <v>1474</v>
      </c>
      <c r="B87" s="222" t="s">
        <v>179</v>
      </c>
      <c r="C87" s="222" t="s">
        <v>59</v>
      </c>
      <c r="D87" s="96">
        <v>0</v>
      </c>
      <c r="E87" s="96">
        <v>6</v>
      </c>
      <c r="F87" s="96">
        <v>19</v>
      </c>
      <c r="G87" s="97"/>
      <c r="H87" s="96">
        <v>0</v>
      </c>
      <c r="I87" s="96">
        <v>0</v>
      </c>
      <c r="J87" s="96">
        <v>90</v>
      </c>
      <c r="K87" s="96">
        <v>8</v>
      </c>
      <c r="L87" s="96">
        <v>21</v>
      </c>
      <c r="M87" s="96">
        <v>9</v>
      </c>
      <c r="N87" s="97"/>
      <c r="O87" s="96">
        <v>49</v>
      </c>
      <c r="P87" s="96">
        <v>0</v>
      </c>
      <c r="Q87" s="96" t="s">
        <v>1591</v>
      </c>
      <c r="R87" s="223" t="s">
        <v>1567</v>
      </c>
      <c r="S87" s="223" t="s">
        <v>1567</v>
      </c>
      <c r="T87" s="223" t="s">
        <v>1567</v>
      </c>
      <c r="U87" s="97"/>
      <c r="V87" s="96">
        <v>0</v>
      </c>
      <c r="W87" s="96">
        <v>0</v>
      </c>
      <c r="X87" s="96"/>
      <c r="Y87" s="96"/>
      <c r="Z87" s="96"/>
      <c r="AA87" s="96"/>
      <c r="AB87" s="97"/>
      <c r="AC87" s="96"/>
      <c r="AD87" s="96"/>
      <c r="AE87" s="96"/>
      <c r="AF87" s="96"/>
      <c r="AG87" s="96"/>
      <c r="AH87" s="96"/>
      <c r="AI87" s="111">
        <f>COUNTIF(الجدول2336[[#This Row],[21]:[20]],"س")</f>
        <v>1</v>
      </c>
      <c r="AJ87" s="96">
        <f>COUNTIF(الجدول2336[[#This Row],[21]:[20]],"ب")</f>
        <v>0</v>
      </c>
      <c r="AK87" s="96">
        <f>COUNTIF(الجدول2336[[#This Row],[21]:[20]],"غياب")</f>
        <v>0</v>
      </c>
      <c r="AL87" s="96">
        <f>COUNTIF(الجدول2336[[#This Row],[21]:[20]],"غ")</f>
        <v>0</v>
      </c>
      <c r="AM87" s="96">
        <f>SUM(الجدول2336[[#This Row],[21]:[20]])</f>
        <v>202</v>
      </c>
      <c r="AN87" s="224">
        <f>الجدول2336[[#This Row],[أيام العمل الفعي ]]-الجدول2336[[#This Row],[الغياب*2]]</f>
        <v>13</v>
      </c>
      <c r="AO87" s="108"/>
      <c r="AP87" s="108">
        <f>COUNTIF(الجدول2336[[#This Row],[21]:[20]],"&lt;480")</f>
        <v>13</v>
      </c>
      <c r="AQ87" s="108">
        <f>الجدول2336[[#This Row],[الغياب ]]*2</f>
        <v>0</v>
      </c>
      <c r="AR87" s="108" t="str">
        <f>VLOOKUP(الجدول2336[[#This Row],[الرقم الوظيفي ]],[2]المستمرين!$D:$F,3,0)</f>
        <v xml:space="preserve">مصنع العصير </v>
      </c>
    </row>
    <row r="88" spans="1:44" hidden="1">
      <c r="A88" s="7">
        <v>1499</v>
      </c>
      <c r="B88" s="222" t="s">
        <v>180</v>
      </c>
      <c r="C88" s="222" t="s">
        <v>181</v>
      </c>
      <c r="D88" s="96">
        <v>0</v>
      </c>
      <c r="E88" s="96">
        <v>0</v>
      </c>
      <c r="F88" s="96">
        <v>0</v>
      </c>
      <c r="G88" s="97"/>
      <c r="H88" s="96">
        <v>0</v>
      </c>
      <c r="I88" s="96">
        <v>0</v>
      </c>
      <c r="J88" s="96">
        <v>0</v>
      </c>
      <c r="K88" s="96">
        <v>0</v>
      </c>
      <c r="L88" s="96">
        <v>0</v>
      </c>
      <c r="M88" s="96">
        <v>0</v>
      </c>
      <c r="N88" s="97"/>
      <c r="O88" s="96">
        <v>0</v>
      </c>
      <c r="P88" s="96">
        <v>0</v>
      </c>
      <c r="Q88" s="96">
        <v>0</v>
      </c>
      <c r="R88" s="223" t="s">
        <v>1567</v>
      </c>
      <c r="S88" s="223" t="s">
        <v>1567</v>
      </c>
      <c r="T88" s="223">
        <v>0</v>
      </c>
      <c r="U88" s="97"/>
      <c r="V88" s="96">
        <v>0</v>
      </c>
      <c r="W88" s="96">
        <v>0</v>
      </c>
      <c r="X88" s="96"/>
      <c r="Y88" s="96"/>
      <c r="Z88" s="96"/>
      <c r="AA88" s="96"/>
      <c r="AB88" s="97"/>
      <c r="AC88" s="96"/>
      <c r="AD88" s="96"/>
      <c r="AE88" s="96"/>
      <c r="AF88" s="96"/>
      <c r="AG88" s="96"/>
      <c r="AH88" s="96"/>
      <c r="AI88" s="111">
        <f>COUNTIF(الجدول2336[[#This Row],[21]:[20]],"س")</f>
        <v>0</v>
      </c>
      <c r="AJ88" s="96">
        <f>COUNTIF(الجدول2336[[#This Row],[21]:[20]],"ب")</f>
        <v>0</v>
      </c>
      <c r="AK88" s="96">
        <f>COUNTIF(الجدول2336[[#This Row],[21]:[20]],"غياب")</f>
        <v>0</v>
      </c>
      <c r="AL88" s="96">
        <f>COUNTIF(الجدول2336[[#This Row],[21]:[20]],"غ")</f>
        <v>0</v>
      </c>
      <c r="AM88" s="96">
        <f>SUM(الجدول2336[[#This Row],[21]:[20]])</f>
        <v>0</v>
      </c>
      <c r="AN88" s="224">
        <f>الجدول2336[[#This Row],[أيام العمل الفعي ]]-الجدول2336[[#This Row],[الغياب*2]]</f>
        <v>15</v>
      </c>
      <c r="AO88" s="108"/>
      <c r="AP88" s="108">
        <f>COUNTIF(الجدول2336[[#This Row],[21]:[20]],"&lt;480")</f>
        <v>15</v>
      </c>
      <c r="AQ88" s="108">
        <f>الجدول2336[[#This Row],[الغياب ]]*2</f>
        <v>0</v>
      </c>
      <c r="AR88" s="108" t="str">
        <f>VLOOKUP(الجدول2336[[#This Row],[الرقم الوظيفي ]],[2]المستمرين!$D:$F,3,0)</f>
        <v xml:space="preserve">الادارة العامة </v>
      </c>
    </row>
    <row r="89" spans="1:44" hidden="1">
      <c r="A89" s="14">
        <v>1508</v>
      </c>
      <c r="B89" s="222" t="s">
        <v>182</v>
      </c>
      <c r="C89" s="222" t="s">
        <v>99</v>
      </c>
      <c r="D89" s="96">
        <v>12</v>
      </c>
      <c r="E89" s="96">
        <v>10</v>
      </c>
      <c r="F89" s="96">
        <v>12</v>
      </c>
      <c r="G89" s="97"/>
      <c r="H89" s="96" t="s">
        <v>1591</v>
      </c>
      <c r="I89" s="96">
        <v>20</v>
      </c>
      <c r="J89" s="96">
        <v>0</v>
      </c>
      <c r="K89" s="96">
        <v>15</v>
      </c>
      <c r="L89" s="96">
        <v>8</v>
      </c>
      <c r="M89" s="96">
        <v>25</v>
      </c>
      <c r="N89" s="97"/>
      <c r="O89" s="96">
        <v>0</v>
      </c>
      <c r="P89" s="96">
        <v>0</v>
      </c>
      <c r="Q89" s="96" t="s">
        <v>1591</v>
      </c>
      <c r="R89" s="223" t="s">
        <v>1567</v>
      </c>
      <c r="S89" s="223" t="s">
        <v>1567</v>
      </c>
      <c r="T89" s="223" t="s">
        <v>1567</v>
      </c>
      <c r="U89" s="97"/>
      <c r="V89" s="96">
        <v>0</v>
      </c>
      <c r="W89" s="96">
        <v>0</v>
      </c>
      <c r="X89" s="96"/>
      <c r="Y89" s="96"/>
      <c r="Z89" s="96"/>
      <c r="AA89" s="96"/>
      <c r="AB89" s="97"/>
      <c r="AC89" s="96"/>
      <c r="AD89" s="96"/>
      <c r="AE89" s="96"/>
      <c r="AF89" s="96"/>
      <c r="AG89" s="96"/>
      <c r="AH89" s="96"/>
      <c r="AI89" s="111">
        <f>COUNTIF(الجدول2336[[#This Row],[21]:[20]],"س")</f>
        <v>2</v>
      </c>
      <c r="AJ89" s="96">
        <f>COUNTIF(الجدول2336[[#This Row],[21]:[20]],"ب")</f>
        <v>0</v>
      </c>
      <c r="AK89" s="96">
        <f>COUNTIF(الجدول2336[[#This Row],[21]:[20]],"غياب")</f>
        <v>0</v>
      </c>
      <c r="AL89" s="96">
        <f>COUNTIF(الجدول2336[[#This Row],[21]:[20]],"غ")</f>
        <v>0</v>
      </c>
      <c r="AM89" s="96">
        <f>SUM(الجدول2336[[#This Row],[21]:[20]])</f>
        <v>102</v>
      </c>
      <c r="AN89" s="224">
        <f>الجدول2336[[#This Row],[أيام العمل الفعي ]]-الجدول2336[[#This Row],[الغياب*2]]</f>
        <v>12</v>
      </c>
      <c r="AO89" s="108"/>
      <c r="AP89" s="108">
        <f>COUNTIF(الجدول2336[[#This Row],[21]:[20]],"&lt;480")</f>
        <v>12</v>
      </c>
      <c r="AQ89" s="108">
        <f>الجدول2336[[#This Row],[الغياب ]]*2</f>
        <v>0</v>
      </c>
      <c r="AR89" s="108" t="str">
        <f>VLOOKUP(الجدول2336[[#This Row],[الرقم الوظيفي ]],[2]المستمرين!$D:$F,3,0)</f>
        <v>مصنع الحليب</v>
      </c>
    </row>
    <row r="90" spans="1:44" hidden="1">
      <c r="A90" s="7">
        <v>1527</v>
      </c>
      <c r="B90" s="222" t="s">
        <v>183</v>
      </c>
      <c r="C90" s="222" t="s">
        <v>184</v>
      </c>
      <c r="D90" s="96"/>
      <c r="E90" s="96"/>
      <c r="F90" s="96"/>
      <c r="G90" s="97"/>
      <c r="H90" s="96"/>
      <c r="I90" s="96"/>
      <c r="J90" s="96"/>
      <c r="K90" s="96"/>
      <c r="L90" s="96"/>
      <c r="M90" s="96"/>
      <c r="N90" s="97"/>
      <c r="O90" s="96"/>
      <c r="P90" s="96"/>
      <c r="Q90" s="96" t="s">
        <v>1591</v>
      </c>
      <c r="R90" s="223" t="s">
        <v>1567</v>
      </c>
      <c r="S90" s="223" t="s">
        <v>1567</v>
      </c>
      <c r="T90" s="223" t="s">
        <v>1567</v>
      </c>
      <c r="U90" s="97"/>
      <c r="V90" s="96"/>
      <c r="W90" s="96"/>
      <c r="X90" s="96"/>
      <c r="Y90" s="96"/>
      <c r="Z90" s="96"/>
      <c r="AA90" s="96"/>
      <c r="AB90" s="97"/>
      <c r="AC90" s="96"/>
      <c r="AD90" s="96"/>
      <c r="AE90" s="96"/>
      <c r="AF90" s="96"/>
      <c r="AG90" s="96"/>
      <c r="AH90" s="96"/>
      <c r="AI90" s="111">
        <f>COUNTIF(الجدول2336[[#This Row],[21]:[20]],"س")</f>
        <v>1</v>
      </c>
      <c r="AJ90" s="96">
        <f>COUNTIF(الجدول2336[[#This Row],[21]:[20]],"ب")</f>
        <v>0</v>
      </c>
      <c r="AK90" s="96">
        <f>COUNTIF(الجدول2336[[#This Row],[21]:[20]],"غياب")</f>
        <v>0</v>
      </c>
      <c r="AL90" s="96">
        <f>COUNTIF(الجدول2336[[#This Row],[21]:[20]],"غ")</f>
        <v>0</v>
      </c>
      <c r="AM90" s="96">
        <f>SUM(الجدول2336[[#This Row],[21]:[20]])</f>
        <v>0</v>
      </c>
      <c r="AN90" s="224">
        <f>الجدول2336[[#This Row],[أيام العمل الفعي ]]-الجدول2336[[#This Row],[الغياب*2]]</f>
        <v>0</v>
      </c>
      <c r="AO90" s="108"/>
      <c r="AP90" s="108">
        <f>COUNTIF(الجدول2336[[#This Row],[21]:[20]],"&lt;480")</f>
        <v>0</v>
      </c>
      <c r="AQ90" s="108">
        <f>الجدول2336[[#This Row],[الغياب ]]*2</f>
        <v>0</v>
      </c>
      <c r="AR90" s="108" t="str">
        <f>VLOOKUP(الجدول2336[[#This Row],[الرقم الوظيفي ]],[2]المستمرين!$D:$F,3,0)</f>
        <v xml:space="preserve">الادارة العامة </v>
      </c>
    </row>
    <row r="91" spans="1:44" hidden="1">
      <c r="A91" s="7">
        <v>1528</v>
      </c>
      <c r="B91" s="222" t="s">
        <v>185</v>
      </c>
      <c r="C91" s="222" t="s">
        <v>86</v>
      </c>
      <c r="D91" s="96">
        <v>6</v>
      </c>
      <c r="E91" s="96">
        <v>0</v>
      </c>
      <c r="F91" s="96">
        <v>6</v>
      </c>
      <c r="G91" s="97"/>
      <c r="H91" s="96">
        <v>24</v>
      </c>
      <c r="I91" s="96">
        <v>0</v>
      </c>
      <c r="J91" s="96">
        <v>6</v>
      </c>
      <c r="K91" s="96">
        <v>0</v>
      </c>
      <c r="L91" s="96">
        <v>9</v>
      </c>
      <c r="M91" s="96">
        <v>7</v>
      </c>
      <c r="N91" s="97"/>
      <c r="O91" s="96">
        <v>14</v>
      </c>
      <c r="P91" s="96">
        <v>0</v>
      </c>
      <c r="Q91" s="96" t="s">
        <v>1591</v>
      </c>
      <c r="R91" s="223" t="s">
        <v>1567</v>
      </c>
      <c r="S91" s="223" t="s">
        <v>1567</v>
      </c>
      <c r="T91" s="223" t="s">
        <v>1567</v>
      </c>
      <c r="U91" s="97"/>
      <c r="V91" s="96">
        <v>0</v>
      </c>
      <c r="W91" s="96">
        <v>7</v>
      </c>
      <c r="X91" s="96">
        <v>0</v>
      </c>
      <c r="Y91" s="96"/>
      <c r="Z91" s="96"/>
      <c r="AA91" s="96"/>
      <c r="AB91" s="97"/>
      <c r="AC91" s="96"/>
      <c r="AD91" s="96"/>
      <c r="AE91" s="96"/>
      <c r="AF91" s="96"/>
      <c r="AG91" s="96"/>
      <c r="AH91" s="96"/>
      <c r="AI91" s="111">
        <f>COUNTIF(الجدول2336[[#This Row],[21]:[20]],"س")</f>
        <v>1</v>
      </c>
      <c r="AJ91" s="96">
        <f>COUNTIF(الجدول2336[[#This Row],[21]:[20]],"ب")</f>
        <v>0</v>
      </c>
      <c r="AK91" s="96">
        <f>COUNTIF(الجدول2336[[#This Row],[21]:[20]],"غياب")</f>
        <v>0</v>
      </c>
      <c r="AL91" s="96">
        <f>COUNTIF(الجدول2336[[#This Row],[21]:[20]],"غ")</f>
        <v>0</v>
      </c>
      <c r="AM91" s="96">
        <f>SUM(الجدول2336[[#This Row],[21]:[20]])</f>
        <v>79</v>
      </c>
      <c r="AN91" s="224">
        <f>الجدول2336[[#This Row],[أيام العمل الفعي ]]-الجدول2336[[#This Row],[الغياب*2]]</f>
        <v>14</v>
      </c>
      <c r="AO91" s="108"/>
      <c r="AP91" s="108">
        <f>COUNTIF(الجدول2336[[#This Row],[21]:[20]],"&lt;480")</f>
        <v>14</v>
      </c>
      <c r="AQ91" s="108">
        <f>الجدول2336[[#This Row],[الغياب ]]*2</f>
        <v>0</v>
      </c>
      <c r="AR91" s="108" t="str">
        <f>VLOOKUP(الجدول2336[[#This Row],[الرقم الوظيفي ]],[2]المستمرين!$D:$F,3,0)</f>
        <v xml:space="preserve">الادارة العامة </v>
      </c>
    </row>
    <row r="92" spans="1:44" hidden="1">
      <c r="A92" s="14">
        <v>1541</v>
      </c>
      <c r="B92" s="222" t="s">
        <v>186</v>
      </c>
      <c r="C92" s="222" t="s">
        <v>187</v>
      </c>
      <c r="D92" s="96">
        <v>0</v>
      </c>
      <c r="E92" s="96">
        <v>8</v>
      </c>
      <c r="F92" s="96">
        <v>0</v>
      </c>
      <c r="G92" s="97"/>
      <c r="H92" s="96">
        <v>89</v>
      </c>
      <c r="I92" s="96">
        <v>0</v>
      </c>
      <c r="J92" s="96">
        <v>10</v>
      </c>
      <c r="K92" s="96">
        <v>32</v>
      </c>
      <c r="L92" s="96">
        <v>0</v>
      </c>
      <c r="M92" s="96">
        <v>0</v>
      </c>
      <c r="N92" s="97"/>
      <c r="O92" s="96">
        <v>0</v>
      </c>
      <c r="P92" s="96">
        <v>0</v>
      </c>
      <c r="Q92" s="96" t="s">
        <v>1591</v>
      </c>
      <c r="R92" s="223" t="s">
        <v>1567</v>
      </c>
      <c r="S92" s="223" t="s">
        <v>1567</v>
      </c>
      <c r="T92" s="223" t="s">
        <v>1567</v>
      </c>
      <c r="U92" s="97"/>
      <c r="V92" s="96">
        <v>0</v>
      </c>
      <c r="W92" s="96">
        <v>12</v>
      </c>
      <c r="X92" s="96"/>
      <c r="Y92" s="96"/>
      <c r="Z92" s="96"/>
      <c r="AA92" s="96"/>
      <c r="AB92" s="97"/>
      <c r="AC92" s="96"/>
      <c r="AD92" s="96"/>
      <c r="AE92" s="96"/>
      <c r="AF92" s="96"/>
      <c r="AG92" s="96"/>
      <c r="AH92" s="96"/>
      <c r="AI92" s="111">
        <f>COUNTIF(الجدول2336[[#This Row],[21]:[20]],"س")</f>
        <v>1</v>
      </c>
      <c r="AJ92" s="96">
        <f>COUNTIF(الجدول2336[[#This Row],[21]:[20]],"ب")</f>
        <v>0</v>
      </c>
      <c r="AK92" s="96">
        <f>COUNTIF(الجدول2336[[#This Row],[21]:[20]],"غياب")</f>
        <v>0</v>
      </c>
      <c r="AL92" s="96">
        <f>COUNTIF(الجدول2336[[#This Row],[21]:[20]],"غ")</f>
        <v>0</v>
      </c>
      <c r="AM92" s="96">
        <f>SUM(الجدول2336[[#This Row],[21]:[20]])</f>
        <v>151</v>
      </c>
      <c r="AN92" s="224">
        <f>الجدول2336[[#This Row],[أيام العمل الفعي ]]-الجدول2336[[#This Row],[الغياب*2]]</f>
        <v>13</v>
      </c>
      <c r="AO92" s="108"/>
      <c r="AP92" s="108">
        <f>COUNTIF(الجدول2336[[#This Row],[21]:[20]],"&lt;480")</f>
        <v>13</v>
      </c>
      <c r="AQ92" s="108">
        <f>الجدول2336[[#This Row],[الغياب ]]*2</f>
        <v>0</v>
      </c>
      <c r="AR92" s="108" t="str">
        <f>VLOOKUP(الجدول2336[[#This Row],[الرقم الوظيفي ]],[2]المستمرين!$D:$F,3,0)</f>
        <v>مصنع الحليب</v>
      </c>
    </row>
    <row r="93" spans="1:44" hidden="1">
      <c r="A93" s="14">
        <v>1555</v>
      </c>
      <c r="B93" s="222" t="s">
        <v>188</v>
      </c>
      <c r="C93" s="222" t="s">
        <v>148</v>
      </c>
      <c r="D93" s="96">
        <v>0</v>
      </c>
      <c r="E93" s="96">
        <v>22</v>
      </c>
      <c r="F93" s="96">
        <v>0</v>
      </c>
      <c r="G93" s="97"/>
      <c r="H93" s="96">
        <v>0</v>
      </c>
      <c r="I93" s="96">
        <v>0</v>
      </c>
      <c r="J93" s="96">
        <v>0</v>
      </c>
      <c r="K93" s="96">
        <v>0</v>
      </c>
      <c r="L93" s="96" t="s">
        <v>1607</v>
      </c>
      <c r="M93" s="96">
        <v>0</v>
      </c>
      <c r="N93" s="97"/>
      <c r="O93" s="96">
        <v>0</v>
      </c>
      <c r="P93" s="96">
        <v>0</v>
      </c>
      <c r="Q93" s="96" t="s">
        <v>1591</v>
      </c>
      <c r="R93" s="223" t="s">
        <v>1567</v>
      </c>
      <c r="S93" s="223" t="s">
        <v>1567</v>
      </c>
      <c r="T93" s="223" t="s">
        <v>1567</v>
      </c>
      <c r="U93" s="97"/>
      <c r="V93" s="96">
        <v>0</v>
      </c>
      <c r="W93" s="96">
        <v>0</v>
      </c>
      <c r="X93" s="96">
        <v>29</v>
      </c>
      <c r="Y93" s="96"/>
      <c r="Z93" s="96"/>
      <c r="AA93" s="96"/>
      <c r="AB93" s="97"/>
      <c r="AC93" s="96"/>
      <c r="AD93" s="96"/>
      <c r="AE93" s="96"/>
      <c r="AF93" s="96"/>
      <c r="AG93" s="96"/>
      <c r="AH93" s="96"/>
      <c r="AI93" s="111">
        <f>COUNTIF(الجدول2336[[#This Row],[21]:[20]],"س")</f>
        <v>1</v>
      </c>
      <c r="AJ93" s="96">
        <f>COUNTIF(الجدول2336[[#This Row],[21]:[20]],"ب")</f>
        <v>0</v>
      </c>
      <c r="AK93" s="96">
        <f>COUNTIF(الجدول2336[[#This Row],[21]:[20]],"غياب")</f>
        <v>1</v>
      </c>
      <c r="AL93" s="96">
        <f>COUNTIF(الجدول2336[[#This Row],[21]:[20]],"غ")</f>
        <v>0</v>
      </c>
      <c r="AM93" s="96">
        <f>SUM(الجدول2336[[#This Row],[21]:[20]])</f>
        <v>51</v>
      </c>
      <c r="AN93" s="224">
        <f>الجدول2336[[#This Row],[أيام العمل الفعي ]]-الجدول2336[[#This Row],[الغياب*2]]</f>
        <v>11</v>
      </c>
      <c r="AO93" s="108"/>
      <c r="AP93" s="108">
        <f>COUNTIF(الجدول2336[[#This Row],[21]:[20]],"&lt;480")</f>
        <v>13</v>
      </c>
      <c r="AQ93" s="108">
        <f>الجدول2336[[#This Row],[الغياب ]]*2</f>
        <v>2</v>
      </c>
      <c r="AR93" s="108" t="str">
        <f>VLOOKUP(الجدول2336[[#This Row],[الرقم الوظيفي ]],[2]المستمرين!$D:$F,3,0)</f>
        <v>مصنع الحليب</v>
      </c>
    </row>
    <row r="94" spans="1:44" hidden="1">
      <c r="A94" s="14">
        <v>1557</v>
      </c>
      <c r="B94" s="222" t="s">
        <v>189</v>
      </c>
      <c r="C94" s="222" t="s">
        <v>67</v>
      </c>
      <c r="D94" s="96">
        <v>0</v>
      </c>
      <c r="E94" s="96">
        <v>0</v>
      </c>
      <c r="F94" s="96">
        <v>10</v>
      </c>
      <c r="G94" s="97"/>
      <c r="H94" s="96">
        <v>0</v>
      </c>
      <c r="I94" s="96">
        <v>0</v>
      </c>
      <c r="J94" s="96">
        <v>0</v>
      </c>
      <c r="K94" s="96">
        <v>0</v>
      </c>
      <c r="L94" s="96">
        <v>0</v>
      </c>
      <c r="M94" s="96">
        <v>0</v>
      </c>
      <c r="N94" s="97"/>
      <c r="O94" s="96">
        <v>0</v>
      </c>
      <c r="P94" s="96">
        <v>0</v>
      </c>
      <c r="Q94" s="96" t="s">
        <v>1591</v>
      </c>
      <c r="R94" s="223" t="s">
        <v>1567</v>
      </c>
      <c r="S94" s="223" t="s">
        <v>1567</v>
      </c>
      <c r="T94" s="223" t="s">
        <v>1567</v>
      </c>
      <c r="U94" s="97"/>
      <c r="V94" s="96">
        <v>0</v>
      </c>
      <c r="W94" s="96">
        <v>0</v>
      </c>
      <c r="X94" s="96">
        <v>0</v>
      </c>
      <c r="Y94" s="96"/>
      <c r="Z94" s="96"/>
      <c r="AA94" s="96"/>
      <c r="AB94" s="97"/>
      <c r="AC94" s="96"/>
      <c r="AD94" s="96"/>
      <c r="AE94" s="96"/>
      <c r="AF94" s="96"/>
      <c r="AG94" s="96"/>
      <c r="AH94" s="96"/>
      <c r="AI94" s="111">
        <f>COUNTIF(الجدول2336[[#This Row],[21]:[20]],"س")</f>
        <v>1</v>
      </c>
      <c r="AJ94" s="96">
        <f>COUNTIF(الجدول2336[[#This Row],[21]:[20]],"ب")</f>
        <v>0</v>
      </c>
      <c r="AK94" s="96">
        <f>COUNTIF(الجدول2336[[#This Row],[21]:[20]],"غياب")</f>
        <v>0</v>
      </c>
      <c r="AL94" s="96">
        <f>COUNTIF(الجدول2336[[#This Row],[21]:[20]],"غ")</f>
        <v>0</v>
      </c>
      <c r="AM94" s="96">
        <f>SUM(الجدول2336[[#This Row],[21]:[20]])</f>
        <v>10</v>
      </c>
      <c r="AN94" s="224">
        <f>الجدول2336[[#This Row],[أيام العمل الفعي ]]-الجدول2336[[#This Row],[الغياب*2]]</f>
        <v>14</v>
      </c>
      <c r="AO94" s="108"/>
      <c r="AP94" s="108">
        <f>COUNTIF(الجدول2336[[#This Row],[21]:[20]],"&lt;480")</f>
        <v>14</v>
      </c>
      <c r="AQ94" s="108">
        <f>الجدول2336[[#This Row],[الغياب ]]*2</f>
        <v>0</v>
      </c>
      <c r="AR94" s="108" t="str">
        <f>VLOOKUP(الجدول2336[[#This Row],[الرقم الوظيفي ]],[2]المستمرين!$D:$F,3,0)</f>
        <v xml:space="preserve">مصنع الحليب </v>
      </c>
    </row>
    <row r="95" spans="1:44">
      <c r="A95" s="294">
        <v>1575</v>
      </c>
      <c r="B95" s="222" t="s">
        <v>190</v>
      </c>
      <c r="C95" s="222" t="s">
        <v>67</v>
      </c>
      <c r="D95" s="96" t="s">
        <v>1494</v>
      </c>
      <c r="E95" s="96">
        <v>26</v>
      </c>
      <c r="F95" s="96">
        <v>26</v>
      </c>
      <c r="G95" s="97"/>
      <c r="H95" s="96">
        <v>41</v>
      </c>
      <c r="I95" s="96">
        <v>69</v>
      </c>
      <c r="J95" s="96" t="s">
        <v>1607</v>
      </c>
      <c r="K95" s="96">
        <v>57</v>
      </c>
      <c r="L95" s="96">
        <v>102</v>
      </c>
      <c r="M95" s="96">
        <v>41</v>
      </c>
      <c r="N95" s="97"/>
      <c r="O95" s="96">
        <v>52</v>
      </c>
      <c r="P95" s="96" t="s">
        <v>1607</v>
      </c>
      <c r="Q95" s="96" t="s">
        <v>1591</v>
      </c>
      <c r="R95" s="223" t="s">
        <v>1567</v>
      </c>
      <c r="S95" s="223" t="s">
        <v>1567</v>
      </c>
      <c r="T95" s="223" t="s">
        <v>1567</v>
      </c>
      <c r="U95" s="97"/>
      <c r="V95" s="96" t="s">
        <v>43</v>
      </c>
      <c r="W95" s="96">
        <v>7</v>
      </c>
      <c r="X95" s="96">
        <v>13</v>
      </c>
      <c r="Y95" s="96"/>
      <c r="Z95" s="96"/>
      <c r="AA95" s="96"/>
      <c r="AB95" s="97"/>
      <c r="AC95" s="96"/>
      <c r="AD95" s="96"/>
      <c r="AE95" s="96"/>
      <c r="AF95" s="96"/>
      <c r="AG95" s="96"/>
      <c r="AH95" s="96"/>
      <c r="AI95" s="111">
        <f>COUNTIF(الجدول2336[[#This Row],[21]:[20]],"س")</f>
        <v>1</v>
      </c>
      <c r="AJ95" s="96">
        <f>COUNTIF(الجدول2336[[#This Row],[21]:[20]],"ب")</f>
        <v>1</v>
      </c>
      <c r="AK95" s="96">
        <f>COUNTIF(الجدول2336[[#This Row],[21]:[20]],"غياب")</f>
        <v>2</v>
      </c>
      <c r="AL95" s="96">
        <f>COUNTIF(الجدول2336[[#This Row],[21]:[20]],"غ")</f>
        <v>1</v>
      </c>
      <c r="AM95" s="96">
        <f>SUM(الجدول2336[[#This Row],[21]:[20]])</f>
        <v>434</v>
      </c>
      <c r="AN95" s="224">
        <f>الجدول2336[[#This Row],[أيام العمل الفعي ]]-الجدول2336[[#This Row],[الغياب*2]]</f>
        <v>6</v>
      </c>
      <c r="AO95" s="108"/>
      <c r="AP95" s="108">
        <f>COUNTIF(الجدول2336[[#This Row],[21]:[20]],"&lt;480")</f>
        <v>10</v>
      </c>
      <c r="AQ95" s="108">
        <f>الجدول2336[[#This Row],[الغياب ]]*2</f>
        <v>4</v>
      </c>
      <c r="AR95" s="108" t="str">
        <f>VLOOKUP(الجدول2336[[#This Row],[الرقم الوظيفي ]],[2]المستمرين!$D:$F,3,0)</f>
        <v>مصنع الحليب</v>
      </c>
    </row>
    <row r="96" spans="1:44" hidden="1">
      <c r="A96" s="7">
        <v>1583</v>
      </c>
      <c r="B96" s="222" t="s">
        <v>191</v>
      </c>
      <c r="C96" s="222" t="s">
        <v>123</v>
      </c>
      <c r="D96" s="96">
        <v>0</v>
      </c>
      <c r="E96" s="96">
        <v>0</v>
      </c>
      <c r="F96" s="96" t="s">
        <v>1591</v>
      </c>
      <c r="G96" s="97"/>
      <c r="H96" s="96">
        <v>0</v>
      </c>
      <c r="I96" s="96">
        <v>0</v>
      </c>
      <c r="J96" s="96" t="s">
        <v>1591</v>
      </c>
      <c r="K96" s="96" t="s">
        <v>1591</v>
      </c>
      <c r="L96" s="96">
        <v>0</v>
      </c>
      <c r="M96" s="96">
        <v>0</v>
      </c>
      <c r="N96" s="97"/>
      <c r="O96" s="96">
        <v>0</v>
      </c>
      <c r="P96" s="96">
        <v>0</v>
      </c>
      <c r="Q96" s="96" t="s">
        <v>1591</v>
      </c>
      <c r="R96" s="223" t="s">
        <v>1567</v>
      </c>
      <c r="S96" s="223" t="s">
        <v>1567</v>
      </c>
      <c r="T96" s="223" t="s">
        <v>1567</v>
      </c>
      <c r="U96" s="97"/>
      <c r="V96" s="96">
        <v>0</v>
      </c>
      <c r="W96" s="96">
        <v>0</v>
      </c>
      <c r="X96" s="96">
        <v>0</v>
      </c>
      <c r="Y96" s="96"/>
      <c r="Z96" s="96"/>
      <c r="AA96" s="96"/>
      <c r="AB96" s="97"/>
      <c r="AC96" s="96"/>
      <c r="AD96" s="96"/>
      <c r="AE96" s="96"/>
      <c r="AF96" s="96"/>
      <c r="AG96" s="96"/>
      <c r="AH96" s="96"/>
      <c r="AI96" s="111">
        <f>COUNTIF(الجدول2336[[#This Row],[21]:[20]],"س")</f>
        <v>4</v>
      </c>
      <c r="AJ96" s="96">
        <f>COUNTIF(الجدول2336[[#This Row],[21]:[20]],"ب")</f>
        <v>0</v>
      </c>
      <c r="AK96" s="96">
        <f>COUNTIF(الجدول2336[[#This Row],[21]:[20]],"غياب")</f>
        <v>0</v>
      </c>
      <c r="AL96" s="96">
        <f>COUNTIF(الجدول2336[[#This Row],[21]:[20]],"غ")</f>
        <v>0</v>
      </c>
      <c r="AM96" s="96">
        <f>SUM(الجدول2336[[#This Row],[21]:[20]])</f>
        <v>0</v>
      </c>
      <c r="AN96" s="224">
        <f>الجدول2336[[#This Row],[أيام العمل الفعي ]]-الجدول2336[[#This Row],[الغياب*2]]</f>
        <v>11</v>
      </c>
      <c r="AO96" s="108"/>
      <c r="AP96" s="108">
        <f>COUNTIF(الجدول2336[[#This Row],[21]:[20]],"&lt;480")</f>
        <v>11</v>
      </c>
      <c r="AQ96" s="108">
        <f>الجدول2336[[#This Row],[الغياب ]]*2</f>
        <v>0</v>
      </c>
      <c r="AR96" s="108" t="str">
        <f>VLOOKUP(الجدول2336[[#This Row],[الرقم الوظيفي ]],[2]المستمرين!$D:$F,3,0)</f>
        <v xml:space="preserve">مصنع العصير </v>
      </c>
    </row>
    <row r="97" spans="1:44" hidden="1">
      <c r="A97" s="7">
        <v>1587</v>
      </c>
      <c r="B97" s="222" t="s">
        <v>192</v>
      </c>
      <c r="C97" s="222" t="s">
        <v>193</v>
      </c>
      <c r="D97" s="96">
        <v>0</v>
      </c>
      <c r="E97" s="96" t="s">
        <v>1591</v>
      </c>
      <c r="F97" s="96" t="s">
        <v>43</v>
      </c>
      <c r="G97" s="97"/>
      <c r="H97" s="96">
        <v>88</v>
      </c>
      <c r="I97" s="96">
        <v>48</v>
      </c>
      <c r="J97" s="96">
        <v>18</v>
      </c>
      <c r="K97" s="96">
        <v>0</v>
      </c>
      <c r="L97" s="96">
        <v>14</v>
      </c>
      <c r="M97" s="96">
        <v>0</v>
      </c>
      <c r="N97" s="97"/>
      <c r="O97" s="96">
        <v>7</v>
      </c>
      <c r="P97" s="96">
        <v>0</v>
      </c>
      <c r="Q97" s="96"/>
      <c r="R97" s="223" t="s">
        <v>1567</v>
      </c>
      <c r="S97" s="223" t="s">
        <v>1567</v>
      </c>
      <c r="T97" s="223" t="s">
        <v>1567</v>
      </c>
      <c r="U97" s="97"/>
      <c r="V97" s="96">
        <v>165</v>
      </c>
      <c r="W97" s="96">
        <v>0</v>
      </c>
      <c r="X97" s="96"/>
      <c r="Y97" s="96"/>
      <c r="Z97" s="96"/>
      <c r="AA97" s="96"/>
      <c r="AB97" s="97"/>
      <c r="AC97" s="96"/>
      <c r="AD97" s="96"/>
      <c r="AE97" s="96"/>
      <c r="AF97" s="96"/>
      <c r="AG97" s="96"/>
      <c r="AH97" s="96"/>
      <c r="AI97" s="111">
        <f>COUNTIF(الجدول2336[[#This Row],[21]:[20]],"س")</f>
        <v>1</v>
      </c>
      <c r="AJ97" s="96">
        <f>COUNTIF(الجدول2336[[#This Row],[21]:[20]],"ب")</f>
        <v>1</v>
      </c>
      <c r="AK97" s="96">
        <f>COUNTIF(الجدول2336[[#This Row],[21]:[20]],"غياب")</f>
        <v>0</v>
      </c>
      <c r="AL97" s="96">
        <f>COUNTIF(الجدول2336[[#This Row],[21]:[20]],"غ")</f>
        <v>0</v>
      </c>
      <c r="AM97" s="96">
        <f>SUM(الجدول2336[[#This Row],[21]:[20]])</f>
        <v>340</v>
      </c>
      <c r="AN97" s="224">
        <f>الجدول2336[[#This Row],[أيام العمل الفعي ]]-الجدول2336[[#This Row],[الغياب*2]]</f>
        <v>11</v>
      </c>
      <c r="AO97" s="108"/>
      <c r="AP97" s="108">
        <f>COUNTIF(الجدول2336[[#This Row],[21]:[20]],"&lt;480")</f>
        <v>11</v>
      </c>
      <c r="AQ97" s="108">
        <f>الجدول2336[[#This Row],[الغياب ]]*2</f>
        <v>0</v>
      </c>
      <c r="AR97" s="108" t="str">
        <f>VLOOKUP(الجدول2336[[#This Row],[الرقم الوظيفي ]],[2]المستمرين!$D:$F,3,0)</f>
        <v>رؤساء الاقسام</v>
      </c>
    </row>
    <row r="98" spans="1:44" hidden="1">
      <c r="A98" s="293">
        <v>1615</v>
      </c>
      <c r="B98" s="222" t="s">
        <v>194</v>
      </c>
      <c r="C98" s="222" t="s">
        <v>151</v>
      </c>
      <c r="D98" s="96">
        <v>35</v>
      </c>
      <c r="E98" s="96">
        <v>20</v>
      </c>
      <c r="F98" s="96">
        <v>17</v>
      </c>
      <c r="G98" s="97" t="s">
        <v>1592</v>
      </c>
      <c r="H98" s="96">
        <v>0</v>
      </c>
      <c r="I98" s="96">
        <v>9</v>
      </c>
      <c r="J98" s="96">
        <v>0</v>
      </c>
      <c r="K98" s="96">
        <v>0</v>
      </c>
      <c r="L98" s="96">
        <v>0</v>
      </c>
      <c r="M98" s="96">
        <v>0</v>
      </c>
      <c r="N98" s="97" t="s">
        <v>1592</v>
      </c>
      <c r="O98" s="96">
        <v>0</v>
      </c>
      <c r="P98" s="96">
        <v>38</v>
      </c>
      <c r="Q98" s="96">
        <v>33</v>
      </c>
      <c r="R98" s="223">
        <v>0</v>
      </c>
      <c r="S98" s="223">
        <v>0</v>
      </c>
      <c r="T98" s="223">
        <v>0</v>
      </c>
      <c r="U98" s="97" t="s">
        <v>1592</v>
      </c>
      <c r="V98" s="96">
        <v>7</v>
      </c>
      <c r="W98" s="96">
        <v>0</v>
      </c>
      <c r="X98" s="96">
        <v>9</v>
      </c>
      <c r="Y98" s="96"/>
      <c r="Z98" s="96"/>
      <c r="AA98" s="96"/>
      <c r="AB98" s="97" t="s">
        <v>1592</v>
      </c>
      <c r="AC98" s="96"/>
      <c r="AD98" s="96"/>
      <c r="AE98" s="96"/>
      <c r="AF98" s="96"/>
      <c r="AG98" s="96"/>
      <c r="AH98" s="96"/>
      <c r="AI98" s="111">
        <f>COUNTIF(الجدول2336[[#This Row],[21]:[20]],"س")</f>
        <v>0</v>
      </c>
      <c r="AJ98" s="96">
        <f>COUNTIF(الجدول2336[[#This Row],[21]:[20]],"ب")</f>
        <v>0</v>
      </c>
      <c r="AK98" s="96">
        <f>COUNTIF(الجدول2336[[#This Row],[21]:[20]],"غياب")</f>
        <v>0</v>
      </c>
      <c r="AL98" s="96">
        <f>COUNTIF(الجدول2336[[#This Row],[21]:[20]],"غ")</f>
        <v>0</v>
      </c>
      <c r="AM98" s="96">
        <f>SUM(الجدول2336[[#This Row],[21]:[20]])</f>
        <v>168</v>
      </c>
      <c r="AN98" s="224">
        <f>الجدول2336[[#This Row],[أيام العمل الفعي ]]-الجدول2336[[#This Row],[الغياب*2]]</f>
        <v>18</v>
      </c>
      <c r="AO98" s="108"/>
      <c r="AP98" s="108">
        <f>COUNTIF(الجدول2336[[#This Row],[21]:[20]],"&lt;480")</f>
        <v>18</v>
      </c>
      <c r="AQ98" s="108">
        <f>الجدول2336[[#This Row],[الغياب ]]*2</f>
        <v>0</v>
      </c>
      <c r="AR98" s="108" t="str">
        <f>VLOOKUP(الجدول2336[[#This Row],[الرقم الوظيفي ]],[2]المستمرين!$D:$F,3,0)</f>
        <v xml:space="preserve">مصنع العصير </v>
      </c>
    </row>
    <row r="99" spans="1:44" hidden="1">
      <c r="A99" s="7">
        <v>1629</v>
      </c>
      <c r="B99" s="222" t="s">
        <v>195</v>
      </c>
      <c r="C99" s="222" t="s">
        <v>129</v>
      </c>
      <c r="D99" s="96">
        <v>7</v>
      </c>
      <c r="E99" s="96">
        <v>7</v>
      </c>
      <c r="F99" s="96">
        <v>12</v>
      </c>
      <c r="G99" s="97"/>
      <c r="H99" s="96" t="s">
        <v>1591</v>
      </c>
      <c r="I99" s="96">
        <v>15</v>
      </c>
      <c r="J99" s="96" t="s">
        <v>1591</v>
      </c>
      <c r="K99" s="96">
        <v>10</v>
      </c>
      <c r="L99" s="96">
        <v>0</v>
      </c>
      <c r="M99" s="96">
        <v>0</v>
      </c>
      <c r="N99" s="97"/>
      <c r="O99" s="96">
        <v>42</v>
      </c>
      <c r="P99" s="96">
        <v>20</v>
      </c>
      <c r="Q99" s="96" t="s">
        <v>1584</v>
      </c>
      <c r="R99" s="223" t="s">
        <v>1567</v>
      </c>
      <c r="S99" s="223" t="s">
        <v>1567</v>
      </c>
      <c r="T99" s="223" t="s">
        <v>1567</v>
      </c>
      <c r="U99" s="97"/>
      <c r="V99" s="96" t="s">
        <v>1591</v>
      </c>
      <c r="W99" s="96">
        <v>29</v>
      </c>
      <c r="X99" s="96" t="s">
        <v>1502</v>
      </c>
      <c r="Y99" s="96"/>
      <c r="Z99" s="96"/>
      <c r="AA99" s="96"/>
      <c r="AB99" s="97"/>
      <c r="AC99" s="96"/>
      <c r="AD99" s="96"/>
      <c r="AE99" s="96"/>
      <c r="AF99" s="96"/>
      <c r="AG99" s="96"/>
      <c r="AH99" s="96"/>
      <c r="AI99" s="111">
        <f>COUNTIF(الجدول2336[[#This Row],[21]:[20]],"س")</f>
        <v>3</v>
      </c>
      <c r="AJ99" s="96">
        <f>COUNTIF(الجدول2336[[#This Row],[21]:[20]],"ب")</f>
        <v>0</v>
      </c>
      <c r="AK99" s="96">
        <f>COUNTIF(الجدول2336[[#This Row],[21]:[20]],"غياب")</f>
        <v>0</v>
      </c>
      <c r="AL99" s="96">
        <f>COUNTIF(الجدول2336[[#This Row],[21]:[20]],"غ")</f>
        <v>0</v>
      </c>
      <c r="AM99" s="96">
        <f>SUM(الجدول2336[[#This Row],[21]:[20]])</f>
        <v>142</v>
      </c>
      <c r="AN99" s="224">
        <f>الجدول2336[[#This Row],[أيام العمل الفعي ]]-الجدول2336[[#This Row],[الغياب*2]]</f>
        <v>10</v>
      </c>
      <c r="AO99" s="108"/>
      <c r="AP99" s="108">
        <f>COUNTIF(الجدول2336[[#This Row],[21]:[20]],"&lt;480")</f>
        <v>10</v>
      </c>
      <c r="AQ99" s="108">
        <f>الجدول2336[[#This Row],[الغياب ]]*2</f>
        <v>0</v>
      </c>
      <c r="AR99" s="108" t="str">
        <f>VLOOKUP(الجدول2336[[#This Row],[الرقم الوظيفي ]],[2]المستمرين!$D:$F,3,0)</f>
        <v xml:space="preserve">مصنع الحليب </v>
      </c>
    </row>
    <row r="100" spans="1:44" hidden="1">
      <c r="A100" s="7">
        <v>1652</v>
      </c>
      <c r="B100" s="222" t="s">
        <v>198</v>
      </c>
      <c r="C100" s="222" t="s">
        <v>67</v>
      </c>
      <c r="D100" s="96">
        <v>12</v>
      </c>
      <c r="E100" s="96">
        <v>29</v>
      </c>
      <c r="F100" s="96">
        <v>8</v>
      </c>
      <c r="G100" s="97"/>
      <c r="H100" s="96">
        <v>18</v>
      </c>
      <c r="I100" s="96">
        <v>0</v>
      </c>
      <c r="J100" s="96">
        <v>9</v>
      </c>
      <c r="K100" s="96">
        <v>16</v>
      </c>
      <c r="L100" s="96">
        <v>0</v>
      </c>
      <c r="M100" s="96">
        <v>0</v>
      </c>
      <c r="N100" s="97"/>
      <c r="O100" s="96">
        <v>10</v>
      </c>
      <c r="P100" s="96">
        <v>18</v>
      </c>
      <c r="Q100" s="96" t="s">
        <v>1591</v>
      </c>
      <c r="R100" s="223" t="s">
        <v>1567</v>
      </c>
      <c r="S100" s="223" t="s">
        <v>1567</v>
      </c>
      <c r="T100" s="223" t="s">
        <v>1567</v>
      </c>
      <c r="U100" s="97"/>
      <c r="V100" s="96">
        <v>0</v>
      </c>
      <c r="W100" s="96">
        <v>0</v>
      </c>
      <c r="X100" s="96">
        <v>0</v>
      </c>
      <c r="Y100" s="96"/>
      <c r="Z100" s="96"/>
      <c r="AA100" s="96"/>
      <c r="AB100" s="97"/>
      <c r="AC100" s="96"/>
      <c r="AD100" s="96"/>
      <c r="AE100" s="96"/>
      <c r="AF100" s="96"/>
      <c r="AG100" s="96"/>
      <c r="AH100" s="96"/>
      <c r="AI100" s="111">
        <f>COUNTIF(الجدول2336[[#This Row],[21]:[20]],"س")</f>
        <v>1</v>
      </c>
      <c r="AJ100" s="96">
        <f>COUNTIF(الجدول2336[[#This Row],[21]:[20]],"ب")</f>
        <v>0</v>
      </c>
      <c r="AK100" s="96">
        <f>COUNTIF(الجدول2336[[#This Row],[21]:[20]],"غياب")</f>
        <v>0</v>
      </c>
      <c r="AL100" s="96">
        <f>COUNTIF(الجدول2336[[#This Row],[21]:[20]],"غ")</f>
        <v>0</v>
      </c>
      <c r="AM100" s="96">
        <f>SUM(الجدول2336[[#This Row],[21]:[20]])</f>
        <v>120</v>
      </c>
      <c r="AN100" s="224">
        <f>الجدول2336[[#This Row],[أيام العمل الفعي ]]-الجدول2336[[#This Row],[الغياب*2]]</f>
        <v>14</v>
      </c>
      <c r="AO100" s="108"/>
      <c r="AP100" s="108">
        <f>COUNTIF(الجدول2336[[#This Row],[21]:[20]],"&lt;480")</f>
        <v>14</v>
      </c>
      <c r="AQ100" s="108">
        <f>الجدول2336[[#This Row],[الغياب ]]*2</f>
        <v>0</v>
      </c>
      <c r="AR100" s="108" t="str">
        <f>VLOOKUP(الجدول2336[[#This Row],[الرقم الوظيفي ]],[2]المستمرين!$D:$F,3,0)</f>
        <v xml:space="preserve">مصنع الحليب </v>
      </c>
    </row>
    <row r="101" spans="1:44">
      <c r="A101" s="293">
        <v>1724</v>
      </c>
      <c r="B101" s="222" t="s">
        <v>199</v>
      </c>
      <c r="C101" s="222" t="s">
        <v>99</v>
      </c>
      <c r="D101" s="96" t="s">
        <v>1494</v>
      </c>
      <c r="E101" s="96">
        <v>0</v>
      </c>
      <c r="F101" s="96">
        <v>0</v>
      </c>
      <c r="G101" s="97"/>
      <c r="H101" s="111">
        <v>0</v>
      </c>
      <c r="I101" s="96">
        <v>0</v>
      </c>
      <c r="J101" s="96">
        <v>0</v>
      </c>
      <c r="K101" s="96">
        <v>0</v>
      </c>
      <c r="L101" s="96">
        <v>0</v>
      </c>
      <c r="M101" s="96">
        <v>0</v>
      </c>
      <c r="N101" s="97"/>
      <c r="O101" s="96" t="s">
        <v>1591</v>
      </c>
      <c r="P101" s="96">
        <v>0</v>
      </c>
      <c r="Q101" s="96" t="s">
        <v>1591</v>
      </c>
      <c r="R101" s="223" t="s">
        <v>1567</v>
      </c>
      <c r="S101" s="223" t="s">
        <v>1567</v>
      </c>
      <c r="T101" s="223" t="s">
        <v>1567</v>
      </c>
      <c r="U101" s="97"/>
      <c r="V101" s="96">
        <v>0</v>
      </c>
      <c r="W101" s="96">
        <v>0</v>
      </c>
      <c r="X101" s="96">
        <v>0</v>
      </c>
      <c r="Y101" s="96"/>
      <c r="Z101" s="96"/>
      <c r="AA101" s="96"/>
      <c r="AB101" s="97"/>
      <c r="AC101" s="96"/>
      <c r="AD101" s="96"/>
      <c r="AE101" s="96"/>
      <c r="AF101" s="96"/>
      <c r="AG101" s="96"/>
      <c r="AH101" s="96"/>
      <c r="AI101" s="111">
        <f>COUNTIF(الجدول2336[[#This Row],[21]:[20]],"س")</f>
        <v>2</v>
      </c>
      <c r="AJ101" s="96">
        <f>COUNTIF(الجدول2336[[#This Row],[21]:[20]],"ب")</f>
        <v>0</v>
      </c>
      <c r="AK101" s="96">
        <f>COUNTIF(الجدول2336[[#This Row],[21]:[20]],"غياب")</f>
        <v>0</v>
      </c>
      <c r="AL101" s="96">
        <f>COUNTIF(الجدول2336[[#This Row],[21]:[20]],"غ")</f>
        <v>1</v>
      </c>
      <c r="AM101" s="96">
        <f>SUM(الجدول2336[[#This Row],[21]:[20]])</f>
        <v>0</v>
      </c>
      <c r="AN101" s="224">
        <f>الجدول2336[[#This Row],[أيام العمل الفعي ]]-الجدول2336[[#This Row],[الغياب*2]]</f>
        <v>12</v>
      </c>
      <c r="AO101" s="108"/>
      <c r="AP101" s="108">
        <f>COUNTIF(الجدول2336[[#This Row],[21]:[20]],"&lt;480")</f>
        <v>12</v>
      </c>
      <c r="AQ101" s="108">
        <f>الجدول2336[[#This Row],[الغياب ]]*2</f>
        <v>0</v>
      </c>
      <c r="AR101" s="108" t="str">
        <f>VLOOKUP(الجدول2336[[#This Row],[الرقم الوظيفي ]],[2]المستمرين!$D:$F,3,0)</f>
        <v xml:space="preserve">مصنع العصير </v>
      </c>
    </row>
    <row r="102" spans="1:44" hidden="1">
      <c r="A102" s="293">
        <v>1788</v>
      </c>
      <c r="B102" s="222" t="s">
        <v>200</v>
      </c>
      <c r="C102" s="222" t="s">
        <v>201</v>
      </c>
      <c r="D102" s="96">
        <v>19</v>
      </c>
      <c r="E102" s="96">
        <v>0</v>
      </c>
      <c r="F102" s="96">
        <v>10</v>
      </c>
      <c r="G102" s="97"/>
      <c r="H102" s="96" t="s">
        <v>1591</v>
      </c>
      <c r="I102" s="96">
        <v>0</v>
      </c>
      <c r="J102" s="96">
        <v>0</v>
      </c>
      <c r="K102" s="96">
        <v>0</v>
      </c>
      <c r="L102" s="96">
        <v>0</v>
      </c>
      <c r="M102" s="96">
        <v>0</v>
      </c>
      <c r="N102" s="97"/>
      <c r="O102" s="96">
        <v>0</v>
      </c>
      <c r="P102" s="96">
        <v>0</v>
      </c>
      <c r="Q102" s="96" t="s">
        <v>1591</v>
      </c>
      <c r="R102" s="223" t="s">
        <v>1567</v>
      </c>
      <c r="S102" s="223" t="s">
        <v>1567</v>
      </c>
      <c r="T102" s="223" t="s">
        <v>1567</v>
      </c>
      <c r="U102" s="97"/>
      <c r="V102" s="96" t="s">
        <v>1591</v>
      </c>
      <c r="W102" s="96" t="s">
        <v>1591</v>
      </c>
      <c r="X102" s="96" t="s">
        <v>1591</v>
      </c>
      <c r="Y102" s="96"/>
      <c r="Z102" s="96"/>
      <c r="AA102" s="96"/>
      <c r="AB102" s="97"/>
      <c r="AC102" s="96"/>
      <c r="AD102" s="96"/>
      <c r="AE102" s="96"/>
      <c r="AF102" s="96"/>
      <c r="AG102" s="96"/>
      <c r="AH102" s="96"/>
      <c r="AI102" s="111">
        <f>COUNTIF(الجدول2336[[#This Row],[21]:[20]],"س")</f>
        <v>5</v>
      </c>
      <c r="AJ102" s="96">
        <f>COUNTIF(الجدول2336[[#This Row],[21]:[20]],"ب")</f>
        <v>0</v>
      </c>
      <c r="AK102" s="96">
        <f>COUNTIF(الجدول2336[[#This Row],[21]:[20]],"غياب")</f>
        <v>0</v>
      </c>
      <c r="AL102" s="96">
        <f>COUNTIF(الجدول2336[[#This Row],[21]:[20]],"غ")</f>
        <v>0</v>
      </c>
      <c r="AM102" s="96">
        <f>SUM(الجدول2336[[#This Row],[21]:[20]])</f>
        <v>29</v>
      </c>
      <c r="AN102" s="224">
        <f>الجدول2336[[#This Row],[أيام العمل الفعي ]]-الجدول2336[[#This Row],[الغياب*2]]</f>
        <v>10</v>
      </c>
      <c r="AO102" s="108"/>
      <c r="AP102" s="108">
        <f>COUNTIF(الجدول2336[[#This Row],[21]:[20]],"&lt;480")</f>
        <v>10</v>
      </c>
      <c r="AQ102" s="108">
        <f>الجدول2336[[#This Row],[الغياب ]]*2</f>
        <v>0</v>
      </c>
      <c r="AR102" s="108" t="str">
        <f>VLOOKUP(الجدول2336[[#This Row],[الرقم الوظيفي ]],[2]المستمرين!$D:$F,3,0)</f>
        <v xml:space="preserve">الادارة العامة </v>
      </c>
    </row>
    <row r="103" spans="1:44">
      <c r="A103" s="293">
        <v>1821</v>
      </c>
      <c r="B103" s="222" t="s">
        <v>202</v>
      </c>
      <c r="C103" s="222" t="s">
        <v>201</v>
      </c>
      <c r="D103" s="96" t="s">
        <v>1494</v>
      </c>
      <c r="E103" s="96">
        <v>0</v>
      </c>
      <c r="F103" s="96">
        <v>0</v>
      </c>
      <c r="G103" s="97"/>
      <c r="H103" s="96">
        <v>0</v>
      </c>
      <c r="I103" s="96">
        <v>8</v>
      </c>
      <c r="J103" s="96" t="s">
        <v>1591</v>
      </c>
      <c r="K103" s="96">
        <v>0</v>
      </c>
      <c r="L103" s="96">
        <v>9</v>
      </c>
      <c r="M103" s="96">
        <v>15</v>
      </c>
      <c r="N103" s="97"/>
      <c r="O103" s="96">
        <v>40</v>
      </c>
      <c r="P103" s="96">
        <v>164</v>
      </c>
      <c r="Q103" s="96" t="s">
        <v>1591</v>
      </c>
      <c r="R103" s="223" t="s">
        <v>1567</v>
      </c>
      <c r="S103" s="223" t="s">
        <v>1567</v>
      </c>
      <c r="T103" s="223" t="s">
        <v>1567</v>
      </c>
      <c r="U103" s="97"/>
      <c r="V103" s="96">
        <v>0</v>
      </c>
      <c r="W103" s="96">
        <v>0</v>
      </c>
      <c r="X103" s="96">
        <v>0</v>
      </c>
      <c r="Y103" s="96"/>
      <c r="Z103" s="96"/>
      <c r="AA103" s="96"/>
      <c r="AB103" s="97"/>
      <c r="AC103" s="96"/>
      <c r="AD103" s="96"/>
      <c r="AE103" s="96"/>
      <c r="AF103" s="96"/>
      <c r="AG103" s="96"/>
      <c r="AH103" s="96"/>
      <c r="AI103" s="111">
        <f>COUNTIF(الجدول2336[[#This Row],[21]:[20]],"س")</f>
        <v>2</v>
      </c>
      <c r="AJ103" s="96">
        <f>COUNTIF(الجدول2336[[#This Row],[21]:[20]],"ب")</f>
        <v>0</v>
      </c>
      <c r="AK103" s="96">
        <f>COUNTIF(الجدول2336[[#This Row],[21]:[20]],"غياب")</f>
        <v>0</v>
      </c>
      <c r="AL103" s="96">
        <f>COUNTIF(الجدول2336[[#This Row],[21]:[20]],"غ")</f>
        <v>1</v>
      </c>
      <c r="AM103" s="96">
        <f>SUM(الجدول2336[[#This Row],[21]:[20]])</f>
        <v>236</v>
      </c>
      <c r="AN103" s="224">
        <f>الجدول2336[[#This Row],[أيام العمل الفعي ]]-الجدول2336[[#This Row],[الغياب*2]]</f>
        <v>12</v>
      </c>
      <c r="AO103" s="108"/>
      <c r="AP103" s="108">
        <f>COUNTIF(الجدول2336[[#This Row],[21]:[20]],"&lt;480")</f>
        <v>12</v>
      </c>
      <c r="AQ103" s="108">
        <f>الجدول2336[[#This Row],[الغياب ]]*2</f>
        <v>0</v>
      </c>
      <c r="AR103" s="108" t="str">
        <f>VLOOKUP(الجدول2336[[#This Row],[الرقم الوظيفي ]],[2]المستمرين!$D:$F,3,0)</f>
        <v xml:space="preserve">الادارة العامة </v>
      </c>
    </row>
    <row r="104" spans="1:44" hidden="1">
      <c r="A104" s="7">
        <v>1839</v>
      </c>
      <c r="B104" s="222" t="s">
        <v>203</v>
      </c>
      <c r="C104" s="222" t="s">
        <v>105</v>
      </c>
      <c r="D104" s="96" t="s">
        <v>43</v>
      </c>
      <c r="E104" s="96" t="s">
        <v>43</v>
      </c>
      <c r="F104" s="96" t="s">
        <v>43</v>
      </c>
      <c r="G104" s="97" t="s">
        <v>43</v>
      </c>
      <c r="H104" s="96" t="s">
        <v>43</v>
      </c>
      <c r="I104" s="96" t="s">
        <v>43</v>
      </c>
      <c r="J104" s="96" t="s">
        <v>43</v>
      </c>
      <c r="K104" s="96" t="s">
        <v>43</v>
      </c>
      <c r="L104" s="96" t="s">
        <v>43</v>
      </c>
      <c r="M104" s="96" t="s">
        <v>43</v>
      </c>
      <c r="N104" s="97" t="s">
        <v>43</v>
      </c>
      <c r="O104" s="96" t="s">
        <v>43</v>
      </c>
      <c r="P104" s="96" t="s">
        <v>43</v>
      </c>
      <c r="Q104" s="96" t="s">
        <v>43</v>
      </c>
      <c r="R104" s="223" t="s">
        <v>43</v>
      </c>
      <c r="S104" s="223" t="s">
        <v>43</v>
      </c>
      <c r="T104" s="223">
        <v>0</v>
      </c>
      <c r="U104" s="97">
        <v>0</v>
      </c>
      <c r="V104" s="96">
        <v>0</v>
      </c>
      <c r="W104" s="96">
        <v>0</v>
      </c>
      <c r="X104" s="96">
        <v>0</v>
      </c>
      <c r="Y104" s="96" t="s">
        <v>1592</v>
      </c>
      <c r="Z104" s="96"/>
      <c r="AA104" s="96"/>
      <c r="AB104" s="97"/>
      <c r="AC104" s="96"/>
      <c r="AD104" s="96"/>
      <c r="AE104" s="96"/>
      <c r="AF104" s="96"/>
      <c r="AG104" s="96"/>
      <c r="AH104" s="96"/>
      <c r="AI104" s="111">
        <f>COUNTIF(الجدول2336[[#This Row],[21]:[20]],"س")</f>
        <v>0</v>
      </c>
      <c r="AJ104" s="96">
        <f>COUNTIF(الجدول2336[[#This Row],[21]:[20]],"ب")</f>
        <v>16</v>
      </c>
      <c r="AK104" s="96">
        <f>COUNTIF(الجدول2336[[#This Row],[21]:[20]],"غياب")</f>
        <v>0</v>
      </c>
      <c r="AL104" s="96">
        <f>COUNTIF(الجدول2336[[#This Row],[21]:[20]],"غ")</f>
        <v>0</v>
      </c>
      <c r="AM104" s="96">
        <f>SUM(الجدول2336[[#This Row],[21]:[20]])</f>
        <v>0</v>
      </c>
      <c r="AN104" s="224">
        <f>الجدول2336[[#This Row],[أيام العمل الفعي ]]-الجدول2336[[#This Row],[الغياب*2]]</f>
        <v>5</v>
      </c>
      <c r="AO104" s="108"/>
      <c r="AP104" s="108">
        <f>COUNTIF(الجدول2336[[#This Row],[21]:[20]],"&lt;480")</f>
        <v>5</v>
      </c>
      <c r="AQ104" s="108">
        <f>الجدول2336[[#This Row],[الغياب ]]*2</f>
        <v>0</v>
      </c>
      <c r="AR104" s="108" t="str">
        <f>VLOOKUP(الجدول2336[[#This Row],[الرقم الوظيفي ]],[2]المستمرين!$D:$F,3,0)</f>
        <v xml:space="preserve">مصنع الحليب </v>
      </c>
    </row>
    <row r="105" spans="1:44" hidden="1">
      <c r="A105" s="7">
        <v>1875</v>
      </c>
      <c r="B105" s="222" t="s">
        <v>204</v>
      </c>
      <c r="C105" s="222" t="s">
        <v>205</v>
      </c>
      <c r="D105" s="96">
        <v>0</v>
      </c>
      <c r="E105" s="96" t="s">
        <v>1591</v>
      </c>
      <c r="F105" s="96">
        <v>0</v>
      </c>
      <c r="G105" s="97"/>
      <c r="H105" s="96">
        <v>0</v>
      </c>
      <c r="I105" s="96">
        <v>0</v>
      </c>
      <c r="J105" s="96">
        <v>0</v>
      </c>
      <c r="K105" s="96">
        <v>0</v>
      </c>
      <c r="L105" s="96">
        <v>0</v>
      </c>
      <c r="M105" s="96">
        <v>0</v>
      </c>
      <c r="N105" s="97"/>
      <c r="O105" s="96" t="s">
        <v>1591</v>
      </c>
      <c r="P105" s="96" t="s">
        <v>1591</v>
      </c>
      <c r="Q105" s="96" t="s">
        <v>1591</v>
      </c>
      <c r="R105" s="223" t="s">
        <v>1567</v>
      </c>
      <c r="S105" s="223" t="s">
        <v>1567</v>
      </c>
      <c r="T105" s="223" t="s">
        <v>1567</v>
      </c>
      <c r="U105" s="97"/>
      <c r="V105" s="96">
        <v>0</v>
      </c>
      <c r="W105" s="96">
        <v>0</v>
      </c>
      <c r="X105" s="96">
        <v>0</v>
      </c>
      <c r="Y105" s="96"/>
      <c r="Z105" s="96"/>
      <c r="AA105" s="96"/>
      <c r="AB105" s="97"/>
      <c r="AC105" s="96"/>
      <c r="AD105" s="96"/>
      <c r="AE105" s="96"/>
      <c r="AF105" s="96"/>
      <c r="AG105" s="96"/>
      <c r="AH105" s="96"/>
      <c r="AI105" s="111">
        <f>COUNTIF(الجدول2336[[#This Row],[21]:[20]],"س")</f>
        <v>4</v>
      </c>
      <c r="AJ105" s="96">
        <f>COUNTIF(الجدول2336[[#This Row],[21]:[20]],"ب")</f>
        <v>0</v>
      </c>
      <c r="AK105" s="96">
        <f>COUNTIF(الجدول2336[[#This Row],[21]:[20]],"غياب")</f>
        <v>0</v>
      </c>
      <c r="AL105" s="96">
        <f>COUNTIF(الجدول2336[[#This Row],[21]:[20]],"غ")</f>
        <v>0</v>
      </c>
      <c r="AM105" s="96">
        <f>SUM(الجدول2336[[#This Row],[21]:[20]])</f>
        <v>0</v>
      </c>
      <c r="AN105" s="224">
        <f>الجدول2336[[#This Row],[أيام العمل الفعي ]]-الجدول2336[[#This Row],[الغياب*2]]</f>
        <v>11</v>
      </c>
      <c r="AO105" s="108"/>
      <c r="AP105" s="108">
        <f>COUNTIF(الجدول2336[[#This Row],[21]:[20]],"&lt;480")</f>
        <v>11</v>
      </c>
      <c r="AQ105" s="108">
        <f>الجدول2336[[#This Row],[الغياب ]]*2</f>
        <v>0</v>
      </c>
      <c r="AR105" s="108" t="str">
        <f>VLOOKUP(الجدول2336[[#This Row],[الرقم الوظيفي ]],[2]المستمرين!$D:$F,3,0)</f>
        <v xml:space="preserve">مصنع الحليب </v>
      </c>
    </row>
    <row r="106" spans="1:44" hidden="1">
      <c r="A106" s="7">
        <v>1877</v>
      </c>
      <c r="B106" s="222" t="s">
        <v>206</v>
      </c>
      <c r="C106" s="222" t="s">
        <v>207</v>
      </c>
      <c r="D106" s="96">
        <v>0</v>
      </c>
      <c r="E106" s="96">
        <v>0</v>
      </c>
      <c r="F106" s="96">
        <v>0</v>
      </c>
      <c r="G106" s="97"/>
      <c r="H106" s="96">
        <v>0</v>
      </c>
      <c r="I106" s="96">
        <v>0</v>
      </c>
      <c r="J106" s="96">
        <v>0</v>
      </c>
      <c r="K106" s="96">
        <v>0</v>
      </c>
      <c r="L106" s="96">
        <v>0</v>
      </c>
      <c r="M106" s="96">
        <v>0</v>
      </c>
      <c r="N106" s="97"/>
      <c r="O106" s="96">
        <v>0</v>
      </c>
      <c r="P106" s="96">
        <v>0</v>
      </c>
      <c r="Q106" s="96">
        <v>0</v>
      </c>
      <c r="R106" s="223" t="s">
        <v>1567</v>
      </c>
      <c r="S106" s="223" t="s">
        <v>1567</v>
      </c>
      <c r="T106" s="223" t="s">
        <v>1567</v>
      </c>
      <c r="U106" s="97"/>
      <c r="V106" s="96">
        <v>0</v>
      </c>
      <c r="W106" s="96"/>
      <c r="X106" s="96"/>
      <c r="Y106" s="96"/>
      <c r="Z106" s="96"/>
      <c r="AA106" s="96"/>
      <c r="AB106" s="97"/>
      <c r="AC106" s="96"/>
      <c r="AD106" s="96"/>
      <c r="AE106" s="96"/>
      <c r="AF106" s="96"/>
      <c r="AG106" s="96"/>
      <c r="AH106" s="96"/>
      <c r="AI106" s="111">
        <f>COUNTIF(الجدول2336[[#This Row],[21]:[20]],"س")</f>
        <v>0</v>
      </c>
      <c r="AJ106" s="96">
        <f>COUNTIF(الجدول2336[[#This Row],[21]:[20]],"ب")</f>
        <v>0</v>
      </c>
      <c r="AK106" s="96">
        <f>COUNTIF(الجدول2336[[#This Row],[21]:[20]],"غياب")</f>
        <v>0</v>
      </c>
      <c r="AL106" s="96">
        <f>COUNTIF(الجدول2336[[#This Row],[21]:[20]],"غ")</f>
        <v>0</v>
      </c>
      <c r="AM106" s="96">
        <f>SUM(الجدول2336[[#This Row],[21]:[20]])</f>
        <v>0</v>
      </c>
      <c r="AN106" s="224">
        <f>الجدول2336[[#This Row],[أيام العمل الفعي ]]-الجدول2336[[#This Row],[الغياب*2]]</f>
        <v>13</v>
      </c>
      <c r="AO106" s="108"/>
      <c r="AP106" s="108">
        <f>COUNTIF(الجدول2336[[#This Row],[21]:[20]],"&lt;480")</f>
        <v>13</v>
      </c>
      <c r="AQ106" s="108">
        <f>الجدول2336[[#This Row],[الغياب ]]*2</f>
        <v>0</v>
      </c>
      <c r="AR106" s="108" t="str">
        <f>VLOOKUP(الجدول2336[[#This Row],[الرقم الوظيفي ]],[2]المستمرين!$D:$F,3,0)</f>
        <v xml:space="preserve">مركز تسويق بنغازي </v>
      </c>
    </row>
    <row r="107" spans="1:44" hidden="1">
      <c r="A107" s="7">
        <v>1894</v>
      </c>
      <c r="B107" s="222" t="s">
        <v>208</v>
      </c>
      <c r="C107" s="222" t="s">
        <v>109</v>
      </c>
      <c r="D107" s="96">
        <v>0</v>
      </c>
      <c r="E107" s="96">
        <v>13</v>
      </c>
      <c r="F107" s="96">
        <v>0</v>
      </c>
      <c r="G107" s="97"/>
      <c r="H107" s="96">
        <v>0</v>
      </c>
      <c r="I107" s="96">
        <v>12</v>
      </c>
      <c r="J107" s="96">
        <v>9</v>
      </c>
      <c r="K107" s="96" t="s">
        <v>43</v>
      </c>
      <c r="L107" s="96">
        <v>0</v>
      </c>
      <c r="M107" s="96">
        <v>0</v>
      </c>
      <c r="N107" s="97"/>
      <c r="O107" s="96">
        <v>0</v>
      </c>
      <c r="P107" s="96">
        <v>0</v>
      </c>
      <c r="Q107" s="96" t="s">
        <v>43</v>
      </c>
      <c r="R107" s="223" t="s">
        <v>1567</v>
      </c>
      <c r="S107" s="223" t="s">
        <v>1567</v>
      </c>
      <c r="T107" s="223" t="s">
        <v>1567</v>
      </c>
      <c r="U107" s="97"/>
      <c r="V107" s="96">
        <v>0</v>
      </c>
      <c r="W107" s="96"/>
      <c r="X107" s="96"/>
      <c r="Y107" s="96"/>
      <c r="Z107" s="96"/>
      <c r="AA107" s="96"/>
      <c r="AB107" s="97"/>
      <c r="AC107" s="96"/>
      <c r="AD107" s="96"/>
      <c r="AE107" s="96"/>
      <c r="AF107" s="96"/>
      <c r="AG107" s="96"/>
      <c r="AH107" s="96"/>
      <c r="AI107" s="111">
        <f>COUNTIF(الجدول2336[[#This Row],[21]:[20]],"س")</f>
        <v>0</v>
      </c>
      <c r="AJ107" s="96">
        <f>COUNTIF(الجدول2336[[#This Row],[21]:[20]],"ب")</f>
        <v>2</v>
      </c>
      <c r="AK107" s="96">
        <f>COUNTIF(الجدول2336[[#This Row],[21]:[20]],"غياب")</f>
        <v>0</v>
      </c>
      <c r="AL107" s="96">
        <f>COUNTIF(الجدول2336[[#This Row],[21]:[20]],"غ")</f>
        <v>0</v>
      </c>
      <c r="AM107" s="96">
        <f>SUM(الجدول2336[[#This Row],[21]:[20]])</f>
        <v>34</v>
      </c>
      <c r="AN107" s="224">
        <f>الجدول2336[[#This Row],[أيام العمل الفعي ]]-الجدول2336[[#This Row],[الغياب*2]]</f>
        <v>11</v>
      </c>
      <c r="AO107" s="108"/>
      <c r="AP107" s="108">
        <f>COUNTIF(الجدول2336[[#This Row],[21]:[20]],"&lt;480")</f>
        <v>11</v>
      </c>
      <c r="AQ107" s="108">
        <f>الجدول2336[[#This Row],[الغياب ]]*2</f>
        <v>0</v>
      </c>
      <c r="AR107" s="108" t="str">
        <f>VLOOKUP(الجدول2336[[#This Row],[الرقم الوظيفي ]],[2]المستمرين!$D:$F,3,0)</f>
        <v xml:space="preserve">مركز تسويق بنغازي </v>
      </c>
    </row>
    <row r="108" spans="1:44">
      <c r="A108" s="295">
        <v>1896</v>
      </c>
      <c r="B108" s="234" t="s">
        <v>1536</v>
      </c>
      <c r="C108" s="222" t="s">
        <v>353</v>
      </c>
      <c r="D108" s="96">
        <v>0</v>
      </c>
      <c r="E108" s="96">
        <v>16</v>
      </c>
      <c r="F108" s="96">
        <v>0</v>
      </c>
      <c r="G108" s="97"/>
      <c r="H108" s="96">
        <v>19</v>
      </c>
      <c r="I108" s="96">
        <v>0</v>
      </c>
      <c r="J108" s="96">
        <v>0</v>
      </c>
      <c r="K108" s="96" t="s">
        <v>1494</v>
      </c>
      <c r="L108" s="96">
        <v>12</v>
      </c>
      <c r="M108" s="96" t="s">
        <v>1494</v>
      </c>
      <c r="N108" s="97"/>
      <c r="O108" s="96">
        <v>0</v>
      </c>
      <c r="P108" s="96">
        <v>23</v>
      </c>
      <c r="Q108" s="96" t="s">
        <v>1584</v>
      </c>
      <c r="R108" s="223" t="s">
        <v>1567</v>
      </c>
      <c r="S108" s="223" t="s">
        <v>1567</v>
      </c>
      <c r="T108" s="223" t="s">
        <v>1567</v>
      </c>
      <c r="U108" s="97"/>
      <c r="V108" s="96">
        <v>36</v>
      </c>
      <c r="W108" s="96" t="s">
        <v>43</v>
      </c>
      <c r="X108" s="96">
        <v>41</v>
      </c>
      <c r="Y108" s="96"/>
      <c r="Z108" s="96"/>
      <c r="AA108" s="96"/>
      <c r="AB108" s="97"/>
      <c r="AC108" s="96"/>
      <c r="AD108" s="96"/>
      <c r="AE108" s="96"/>
      <c r="AF108" s="96"/>
      <c r="AG108" s="96"/>
      <c r="AH108" s="96"/>
      <c r="AI108" s="227">
        <f>COUNTIF(الجدول2336[[#This Row],[21]:[20]],"س")</f>
        <v>0</v>
      </c>
      <c r="AJ108" s="108">
        <f>COUNTIF(الجدول2336[[#This Row],[21]:[20]],"ب")</f>
        <v>1</v>
      </c>
      <c r="AK108" s="108">
        <f>COUNTIF(الجدول2336[[#This Row],[21]:[20]],"غياب")</f>
        <v>0</v>
      </c>
      <c r="AL108" s="108">
        <f>COUNTIF(الجدول2336[[#This Row],[21]:[20]],"غ")</f>
        <v>2</v>
      </c>
      <c r="AM108" s="108">
        <f>SUM(الجدول2336[[#This Row],[21]:[20]])</f>
        <v>147</v>
      </c>
      <c r="AN108" s="228">
        <f>الجدول2336[[#This Row],[أيام العمل الفعي ]]-الجدول2336[[#This Row],[الغياب*2]]</f>
        <v>11</v>
      </c>
      <c r="AO108" s="108"/>
      <c r="AP108" s="108">
        <f>COUNTIF(الجدول2336[[#This Row],[21]:[20]],"&lt;480")</f>
        <v>11</v>
      </c>
      <c r="AQ108" s="108">
        <f>الجدول2336[[#This Row],[الغياب ]]*2</f>
        <v>0</v>
      </c>
      <c r="AR108" s="108" t="str">
        <f>VLOOKUP(الجدول2336[[#This Row],[الرقم الوظيفي ]],[2]المستمرين!$D:$F,3,0)</f>
        <v>مصنع الحليب</v>
      </c>
    </row>
    <row r="109" spans="1:44">
      <c r="A109" s="7">
        <v>1935</v>
      </c>
      <c r="B109" s="222" t="s">
        <v>209</v>
      </c>
      <c r="C109" s="222" t="s">
        <v>210</v>
      </c>
      <c r="D109" s="96">
        <v>0</v>
      </c>
      <c r="E109" s="96">
        <v>9</v>
      </c>
      <c r="F109" s="96">
        <v>18</v>
      </c>
      <c r="G109" s="97"/>
      <c r="H109" s="96" t="s">
        <v>1494</v>
      </c>
      <c r="I109" s="96">
        <v>18</v>
      </c>
      <c r="J109" s="96">
        <v>29</v>
      </c>
      <c r="K109" s="96">
        <v>18</v>
      </c>
      <c r="L109" s="96">
        <v>15</v>
      </c>
      <c r="M109" s="96">
        <v>0</v>
      </c>
      <c r="N109" s="97"/>
      <c r="O109" s="96">
        <v>0</v>
      </c>
      <c r="P109" s="96">
        <v>21</v>
      </c>
      <c r="Q109" s="96" t="s">
        <v>1591</v>
      </c>
      <c r="R109" s="223" t="s">
        <v>1567</v>
      </c>
      <c r="S109" s="223" t="s">
        <v>1567</v>
      </c>
      <c r="T109" s="223" t="s">
        <v>1567</v>
      </c>
      <c r="U109" s="97"/>
      <c r="V109" s="96">
        <v>18</v>
      </c>
      <c r="W109" s="96">
        <v>0</v>
      </c>
      <c r="X109" s="96"/>
      <c r="Y109" s="96"/>
      <c r="Z109" s="96"/>
      <c r="AA109" s="96"/>
      <c r="AB109" s="97"/>
      <c r="AC109" s="96"/>
      <c r="AD109" s="96"/>
      <c r="AE109" s="96"/>
      <c r="AF109" s="96"/>
      <c r="AG109" s="96"/>
      <c r="AH109" s="96"/>
      <c r="AI109" s="111">
        <f>COUNTIF(الجدول2336[[#This Row],[21]:[20]],"س")</f>
        <v>1</v>
      </c>
      <c r="AJ109" s="96">
        <f>COUNTIF(الجدول2336[[#This Row],[21]:[20]],"ب")</f>
        <v>0</v>
      </c>
      <c r="AK109" s="96">
        <f>COUNTIF(الجدول2336[[#This Row],[21]:[20]],"غياب")</f>
        <v>0</v>
      </c>
      <c r="AL109" s="96">
        <f>COUNTIF(الجدول2336[[#This Row],[21]:[20]],"غ")</f>
        <v>1</v>
      </c>
      <c r="AM109" s="96">
        <f>SUM(الجدول2336[[#This Row],[21]:[20]])</f>
        <v>146</v>
      </c>
      <c r="AN109" s="224">
        <f>الجدول2336[[#This Row],[أيام العمل الفعي ]]-الجدول2336[[#This Row],[الغياب*2]]</f>
        <v>12</v>
      </c>
      <c r="AO109" s="108"/>
      <c r="AP109" s="108">
        <f>COUNTIF(الجدول2336[[#This Row],[21]:[20]],"&lt;480")</f>
        <v>12</v>
      </c>
      <c r="AQ109" s="108">
        <f>الجدول2336[[#This Row],[الغياب ]]*2</f>
        <v>0</v>
      </c>
      <c r="AR109" s="108" t="str">
        <f>VLOOKUP(الجدول2336[[#This Row],[الرقم الوظيفي ]],[2]المستمرين!$D:$F,3,0)</f>
        <v xml:space="preserve">مركز تسويق بنغازي </v>
      </c>
    </row>
    <row r="110" spans="1:44" hidden="1">
      <c r="A110" s="7">
        <v>1960</v>
      </c>
      <c r="B110" s="222" t="s">
        <v>211</v>
      </c>
      <c r="C110" s="222" t="s">
        <v>212</v>
      </c>
      <c r="D110" s="96">
        <v>0</v>
      </c>
      <c r="E110" s="96">
        <v>0</v>
      </c>
      <c r="F110" s="96">
        <v>0</v>
      </c>
      <c r="G110" s="97"/>
      <c r="H110" s="96">
        <v>0</v>
      </c>
      <c r="I110" s="96">
        <v>0</v>
      </c>
      <c r="J110" s="96" t="s">
        <v>1591</v>
      </c>
      <c r="K110" s="96">
        <v>0</v>
      </c>
      <c r="L110" s="96">
        <v>0</v>
      </c>
      <c r="M110" s="96">
        <v>0</v>
      </c>
      <c r="N110" s="97"/>
      <c r="O110" s="96">
        <v>0</v>
      </c>
      <c r="P110" s="96">
        <v>0</v>
      </c>
      <c r="Q110" s="96" t="s">
        <v>1591</v>
      </c>
      <c r="R110" s="223" t="s">
        <v>1567</v>
      </c>
      <c r="S110" s="223" t="s">
        <v>1567</v>
      </c>
      <c r="T110" s="223" t="s">
        <v>1567</v>
      </c>
      <c r="U110" s="97"/>
      <c r="V110" s="96">
        <v>0</v>
      </c>
      <c r="W110" s="96">
        <v>18</v>
      </c>
      <c r="X110" s="96">
        <v>0</v>
      </c>
      <c r="Y110" s="96"/>
      <c r="Z110" s="96"/>
      <c r="AA110" s="96"/>
      <c r="AB110" s="97"/>
      <c r="AC110" s="96"/>
      <c r="AD110" s="96"/>
      <c r="AE110" s="96"/>
      <c r="AF110" s="96"/>
      <c r="AG110" s="96"/>
      <c r="AH110" s="96"/>
      <c r="AI110" s="111">
        <f>COUNTIF(الجدول2336[[#This Row],[21]:[20]],"س")</f>
        <v>2</v>
      </c>
      <c r="AJ110" s="96">
        <f>COUNTIF(الجدول2336[[#This Row],[21]:[20]],"ب")</f>
        <v>0</v>
      </c>
      <c r="AK110" s="96">
        <f>COUNTIF(الجدول2336[[#This Row],[21]:[20]],"غياب")</f>
        <v>0</v>
      </c>
      <c r="AL110" s="96">
        <f>COUNTIF(الجدول2336[[#This Row],[21]:[20]],"غ")</f>
        <v>0</v>
      </c>
      <c r="AM110" s="96">
        <f>SUM(الجدول2336[[#This Row],[21]:[20]])</f>
        <v>18</v>
      </c>
      <c r="AN110" s="224">
        <f>الجدول2336[[#This Row],[أيام العمل الفعي ]]-الجدول2336[[#This Row],[الغياب*2]]</f>
        <v>13</v>
      </c>
      <c r="AO110" s="108"/>
      <c r="AP110" s="108">
        <f>COUNTIF(الجدول2336[[#This Row],[21]:[20]],"&lt;480")</f>
        <v>13</v>
      </c>
      <c r="AQ110" s="108">
        <f>الجدول2336[[#This Row],[الغياب ]]*2</f>
        <v>0</v>
      </c>
      <c r="AR110" s="108" t="str">
        <f>VLOOKUP(الجدول2336[[#This Row],[الرقم الوظيفي ]],[2]المستمرين!$D:$F,3,0)</f>
        <v xml:space="preserve">الادارة العامة </v>
      </c>
    </row>
    <row r="111" spans="1:44">
      <c r="A111" s="293">
        <v>1979</v>
      </c>
      <c r="B111" s="222" t="s">
        <v>213</v>
      </c>
      <c r="C111" s="222" t="s">
        <v>105</v>
      </c>
      <c r="D111" s="96" t="s">
        <v>1494</v>
      </c>
      <c r="E111" s="96">
        <v>0</v>
      </c>
      <c r="F111" s="96" t="s">
        <v>1591</v>
      </c>
      <c r="G111" s="97">
        <v>0</v>
      </c>
      <c r="H111" s="96">
        <v>20</v>
      </c>
      <c r="I111" s="96" t="s">
        <v>1592</v>
      </c>
      <c r="J111" s="96">
        <v>0</v>
      </c>
      <c r="K111" s="96">
        <v>0</v>
      </c>
      <c r="L111" s="96">
        <v>0</v>
      </c>
      <c r="M111" s="96">
        <v>0</v>
      </c>
      <c r="N111" s="97">
        <v>0</v>
      </c>
      <c r="O111" s="96">
        <v>0</v>
      </c>
      <c r="P111" s="96" t="s">
        <v>1592</v>
      </c>
      <c r="Q111" s="96">
        <v>0</v>
      </c>
      <c r="R111" s="223">
        <v>0</v>
      </c>
      <c r="S111" s="223">
        <v>0</v>
      </c>
      <c r="T111" s="223">
        <v>0</v>
      </c>
      <c r="U111" s="97">
        <v>0</v>
      </c>
      <c r="V111" s="96">
        <v>0</v>
      </c>
      <c r="W111" s="96" t="s">
        <v>1592</v>
      </c>
      <c r="X111" s="96">
        <v>0</v>
      </c>
      <c r="Y111" s="96"/>
      <c r="Z111" s="96"/>
      <c r="AA111" s="96"/>
      <c r="AB111" s="97"/>
      <c r="AC111" s="96"/>
      <c r="AD111" s="96" t="s">
        <v>1592</v>
      </c>
      <c r="AE111" s="96"/>
      <c r="AF111" s="96"/>
      <c r="AG111" s="96"/>
      <c r="AH111" s="96"/>
      <c r="AI111" s="111">
        <f>COUNTIF(الجدول2336[[#This Row],[21]:[20]],"س")</f>
        <v>1</v>
      </c>
      <c r="AJ111" s="96">
        <f>COUNTIF(الجدول2336[[#This Row],[21]:[20]],"ب")</f>
        <v>0</v>
      </c>
      <c r="AK111" s="96">
        <f>COUNTIF(الجدول2336[[#This Row],[21]:[20]],"غياب")</f>
        <v>0</v>
      </c>
      <c r="AL111" s="96">
        <f>COUNTIF(الجدول2336[[#This Row],[21]:[20]],"غ")</f>
        <v>1</v>
      </c>
      <c r="AM111" s="96">
        <f>SUM(الجدول2336[[#This Row],[21]:[20]])</f>
        <v>20</v>
      </c>
      <c r="AN111" s="224">
        <f>الجدول2336[[#This Row],[أيام العمل الفعي ]]-الجدول2336[[#This Row],[الغياب*2]]</f>
        <v>16</v>
      </c>
      <c r="AO111" s="108"/>
      <c r="AP111" s="108">
        <f>COUNTIF(الجدول2336[[#This Row],[21]:[20]],"&lt;480")</f>
        <v>16</v>
      </c>
      <c r="AQ111" s="108">
        <f>الجدول2336[[#This Row],[الغياب ]]*2</f>
        <v>0</v>
      </c>
      <c r="AR111" s="108" t="str">
        <f>VLOOKUP(الجدول2336[[#This Row],[الرقم الوظيفي ]],[2]المستمرين!$D:$F,3,0)</f>
        <v xml:space="preserve">مصنع العصير </v>
      </c>
    </row>
    <row r="112" spans="1:44" hidden="1">
      <c r="A112" s="219">
        <v>1982</v>
      </c>
      <c r="B112" s="231" t="s">
        <v>214</v>
      </c>
      <c r="C112" s="222" t="s">
        <v>96</v>
      </c>
      <c r="D112" s="96">
        <v>0</v>
      </c>
      <c r="E112" s="96">
        <v>34</v>
      </c>
      <c r="F112" s="96">
        <v>10</v>
      </c>
      <c r="G112" s="97"/>
      <c r="H112" s="96" t="s">
        <v>43</v>
      </c>
      <c r="I112" s="96">
        <v>12</v>
      </c>
      <c r="J112" s="96">
        <v>0</v>
      </c>
      <c r="K112" s="96">
        <v>20</v>
      </c>
      <c r="L112" s="96">
        <v>10</v>
      </c>
      <c r="M112" s="96">
        <v>0</v>
      </c>
      <c r="N112" s="97"/>
      <c r="O112" s="96">
        <v>0</v>
      </c>
      <c r="P112" s="96">
        <v>16</v>
      </c>
      <c r="Q112" s="96" t="s">
        <v>1591</v>
      </c>
      <c r="R112" s="223" t="s">
        <v>1567</v>
      </c>
      <c r="S112" s="223" t="s">
        <v>1567</v>
      </c>
      <c r="T112" s="223" t="s">
        <v>1567</v>
      </c>
      <c r="U112" s="97"/>
      <c r="V112" s="96">
        <v>10</v>
      </c>
      <c r="W112" s="96">
        <v>15</v>
      </c>
      <c r="X112" s="96">
        <v>0</v>
      </c>
      <c r="Y112" s="96"/>
      <c r="Z112" s="96"/>
      <c r="AA112" s="96"/>
      <c r="AB112" s="97"/>
      <c r="AC112" s="96"/>
      <c r="AD112" s="96"/>
      <c r="AE112" s="96"/>
      <c r="AF112" s="96"/>
      <c r="AG112" s="96"/>
      <c r="AH112" s="96"/>
      <c r="AI112" s="111">
        <f>COUNTIF(الجدول2336[[#This Row],[21]:[20]],"س")</f>
        <v>1</v>
      </c>
      <c r="AJ112" s="96">
        <f>COUNTIF(الجدول2336[[#This Row],[21]:[20]],"ب")</f>
        <v>1</v>
      </c>
      <c r="AK112" s="96">
        <f>COUNTIF(الجدول2336[[#This Row],[21]:[20]],"غياب")</f>
        <v>0</v>
      </c>
      <c r="AL112" s="96">
        <f>COUNTIF(الجدول2336[[#This Row],[21]:[20]],"غ")</f>
        <v>0</v>
      </c>
      <c r="AM112" s="96">
        <f>SUM(الجدول2336[[#This Row],[21]:[20]])</f>
        <v>127</v>
      </c>
      <c r="AN112" s="224">
        <f>الجدول2336[[#This Row],[أيام العمل الفعي ]]-الجدول2336[[#This Row],[الغياب*2]]</f>
        <v>13</v>
      </c>
      <c r="AO112" s="108"/>
      <c r="AP112" s="108">
        <f>COUNTIF(الجدول2336[[#This Row],[21]:[20]],"&lt;480")</f>
        <v>13</v>
      </c>
      <c r="AQ112" s="108">
        <f>الجدول2336[[#This Row],[الغياب ]]*2</f>
        <v>0</v>
      </c>
      <c r="AR112" s="108" t="str">
        <f>VLOOKUP(الجدول2336[[#This Row],[الرقم الوظيفي ]],[2]المستمرين!$D:$F,3,0)</f>
        <v xml:space="preserve">مصنع العصير </v>
      </c>
    </row>
    <row r="113" spans="1:44" hidden="1">
      <c r="A113" s="12">
        <v>1987</v>
      </c>
      <c r="B113" s="232" t="s">
        <v>215</v>
      </c>
      <c r="C113" s="222" t="s">
        <v>67</v>
      </c>
      <c r="D113" s="96">
        <v>0</v>
      </c>
      <c r="E113" s="96">
        <v>0</v>
      </c>
      <c r="F113" s="96">
        <v>0</v>
      </c>
      <c r="G113" s="97"/>
      <c r="H113" s="96">
        <v>0</v>
      </c>
      <c r="I113" s="96">
        <v>0</v>
      </c>
      <c r="J113" s="96">
        <v>0</v>
      </c>
      <c r="K113" s="96">
        <v>0</v>
      </c>
      <c r="L113" s="96">
        <v>0</v>
      </c>
      <c r="M113" s="96">
        <v>0</v>
      </c>
      <c r="N113" s="97"/>
      <c r="O113" s="96" t="s">
        <v>1607</v>
      </c>
      <c r="P113" s="96">
        <v>0</v>
      </c>
      <c r="Q113" s="96" t="s">
        <v>1591</v>
      </c>
      <c r="R113" s="223" t="s">
        <v>1567</v>
      </c>
      <c r="S113" s="223" t="s">
        <v>1567</v>
      </c>
      <c r="T113" s="223" t="s">
        <v>1567</v>
      </c>
      <c r="U113" s="97"/>
      <c r="V113" s="96">
        <v>0</v>
      </c>
      <c r="W113" s="96">
        <v>0</v>
      </c>
      <c r="X113" s="96">
        <v>0</v>
      </c>
      <c r="Y113" s="96"/>
      <c r="Z113" s="96"/>
      <c r="AA113" s="96"/>
      <c r="AB113" s="97"/>
      <c r="AC113" s="96"/>
      <c r="AD113" s="96"/>
      <c r="AE113" s="96"/>
      <c r="AF113" s="96"/>
      <c r="AG113" s="96"/>
      <c r="AH113" s="96"/>
      <c r="AI113" s="227">
        <f>COUNTIF(الجدول2336[[#This Row],[21]:[20]],"س")</f>
        <v>1</v>
      </c>
      <c r="AJ113" s="108">
        <f>COUNTIF(الجدول2336[[#This Row],[21]:[20]],"ب")</f>
        <v>0</v>
      </c>
      <c r="AK113" s="108">
        <f>COUNTIF(الجدول2336[[#This Row],[21]:[20]],"غياب")</f>
        <v>1</v>
      </c>
      <c r="AL113" s="108">
        <f>COUNTIF(الجدول2336[[#This Row],[21]:[20]],"غ")</f>
        <v>0</v>
      </c>
      <c r="AM113" s="108">
        <f>SUM(الجدول2336[[#This Row],[21]:[20]])</f>
        <v>0</v>
      </c>
      <c r="AN113" s="228">
        <f>الجدول2336[[#This Row],[أيام العمل الفعي ]]-الجدول2336[[#This Row],[الغياب*2]]</f>
        <v>11</v>
      </c>
      <c r="AO113" s="108"/>
      <c r="AP113" s="108">
        <f>COUNTIF(الجدول2336[[#This Row],[21]:[20]],"&lt;480")</f>
        <v>13</v>
      </c>
      <c r="AQ113" s="108">
        <f>الجدول2336[[#This Row],[الغياب ]]*2</f>
        <v>2</v>
      </c>
      <c r="AR113" s="108" t="str">
        <f>VLOOKUP(الجدول2336[[#This Row],[الرقم الوظيفي ]],[2]المستمرين!$D:$F,3,0)</f>
        <v xml:space="preserve">مصنع الحليب </v>
      </c>
    </row>
    <row r="114" spans="1:44" hidden="1">
      <c r="A114" s="7">
        <v>2009</v>
      </c>
      <c r="B114" s="222" t="s">
        <v>216</v>
      </c>
      <c r="C114" s="222" t="s">
        <v>217</v>
      </c>
      <c r="D114" s="96">
        <v>0</v>
      </c>
      <c r="E114" s="96" t="s">
        <v>1591</v>
      </c>
      <c r="F114" s="96">
        <v>0</v>
      </c>
      <c r="G114" s="97"/>
      <c r="H114" s="96">
        <v>0</v>
      </c>
      <c r="I114" s="96" t="s">
        <v>1591</v>
      </c>
      <c r="J114" s="96" t="s">
        <v>1591</v>
      </c>
      <c r="K114" s="96" t="s">
        <v>1591</v>
      </c>
      <c r="L114" s="96" t="s">
        <v>1591</v>
      </c>
      <c r="M114" s="96" t="s">
        <v>1591</v>
      </c>
      <c r="N114" s="97"/>
      <c r="O114" s="96">
        <v>0</v>
      </c>
      <c r="P114" s="96">
        <v>0</v>
      </c>
      <c r="Q114" s="96" t="s">
        <v>1591</v>
      </c>
      <c r="R114" s="223" t="s">
        <v>1567</v>
      </c>
      <c r="S114" s="223" t="s">
        <v>1567</v>
      </c>
      <c r="T114" s="223" t="s">
        <v>1567</v>
      </c>
      <c r="U114" s="97"/>
      <c r="V114" s="96">
        <v>0</v>
      </c>
      <c r="W114" s="96">
        <v>0</v>
      </c>
      <c r="X114" s="96">
        <v>0</v>
      </c>
      <c r="Y114" s="96"/>
      <c r="Z114" s="96"/>
      <c r="AA114" s="96"/>
      <c r="AB114" s="97"/>
      <c r="AC114" s="96"/>
      <c r="AD114" s="96"/>
      <c r="AE114" s="96"/>
      <c r="AF114" s="96"/>
      <c r="AG114" s="96"/>
      <c r="AH114" s="96"/>
      <c r="AI114" s="111">
        <f>COUNTIF(الجدول2336[[#This Row],[21]:[20]],"س")</f>
        <v>7</v>
      </c>
      <c r="AJ114" s="96">
        <f>COUNTIF(الجدول2336[[#This Row],[21]:[20]],"ب")</f>
        <v>0</v>
      </c>
      <c r="AK114" s="96">
        <f>COUNTIF(الجدول2336[[#This Row],[21]:[20]],"غياب")</f>
        <v>0</v>
      </c>
      <c r="AL114" s="96">
        <f>COUNTIF(الجدول2336[[#This Row],[21]:[20]],"غ")</f>
        <v>0</v>
      </c>
      <c r="AM114" s="96">
        <f>SUM(الجدول2336[[#This Row],[21]:[20]])</f>
        <v>0</v>
      </c>
      <c r="AN114" s="224">
        <f>الجدول2336[[#This Row],[أيام العمل الفعي ]]-الجدول2336[[#This Row],[الغياب*2]]</f>
        <v>8</v>
      </c>
      <c r="AO114" s="108"/>
      <c r="AP114" s="108">
        <f>COUNTIF(الجدول2336[[#This Row],[21]:[20]],"&lt;480")</f>
        <v>8</v>
      </c>
      <c r="AQ114" s="108">
        <f>الجدول2336[[#This Row],[الغياب ]]*2</f>
        <v>0</v>
      </c>
      <c r="AR114" s="108" t="str">
        <f>VLOOKUP(الجدول2336[[#This Row],[الرقم الوظيفي ]],[2]المستمرين!$D:$F,3,0)</f>
        <v xml:space="preserve">الادارة العامة </v>
      </c>
    </row>
    <row r="115" spans="1:44" hidden="1">
      <c r="A115" s="7">
        <v>2013</v>
      </c>
      <c r="B115" s="222" t="s">
        <v>218</v>
      </c>
      <c r="C115" s="222" t="s">
        <v>67</v>
      </c>
      <c r="D115" s="96">
        <v>0</v>
      </c>
      <c r="E115" s="96">
        <v>0</v>
      </c>
      <c r="F115" s="96">
        <v>0</v>
      </c>
      <c r="G115" s="97"/>
      <c r="H115" s="96">
        <v>0</v>
      </c>
      <c r="I115" s="96">
        <v>0</v>
      </c>
      <c r="J115" s="96">
        <v>0</v>
      </c>
      <c r="K115" s="96">
        <v>0</v>
      </c>
      <c r="L115" s="96">
        <v>0</v>
      </c>
      <c r="M115" s="96">
        <v>0</v>
      </c>
      <c r="N115" s="97"/>
      <c r="O115" s="96">
        <v>0</v>
      </c>
      <c r="P115" s="96">
        <v>0</v>
      </c>
      <c r="Q115" s="96" t="s">
        <v>1591</v>
      </c>
      <c r="R115" s="223" t="s">
        <v>1567</v>
      </c>
      <c r="S115" s="223" t="s">
        <v>1567</v>
      </c>
      <c r="T115" s="223" t="s">
        <v>1567</v>
      </c>
      <c r="U115" s="97"/>
      <c r="V115" s="96">
        <v>0</v>
      </c>
      <c r="W115" s="96">
        <v>0</v>
      </c>
      <c r="X115" s="96">
        <v>0</v>
      </c>
      <c r="Y115" s="96"/>
      <c r="Z115" s="96"/>
      <c r="AA115" s="96"/>
      <c r="AB115" s="97"/>
      <c r="AC115" s="96"/>
      <c r="AD115" s="96"/>
      <c r="AE115" s="96"/>
      <c r="AF115" s="96"/>
      <c r="AG115" s="96"/>
      <c r="AH115" s="96"/>
      <c r="AI115" s="111">
        <f>COUNTIF(الجدول2336[[#This Row],[21]:[20]],"س")</f>
        <v>1</v>
      </c>
      <c r="AJ115" s="96">
        <f>COUNTIF(الجدول2336[[#This Row],[21]:[20]],"ب")</f>
        <v>0</v>
      </c>
      <c r="AK115" s="96">
        <f>COUNTIF(الجدول2336[[#This Row],[21]:[20]],"غياب")</f>
        <v>0</v>
      </c>
      <c r="AL115" s="96">
        <f>COUNTIF(الجدول2336[[#This Row],[21]:[20]],"غ")</f>
        <v>0</v>
      </c>
      <c r="AM115" s="96">
        <f>SUM(الجدول2336[[#This Row],[21]:[20]])</f>
        <v>0</v>
      </c>
      <c r="AN115" s="224">
        <f>الجدول2336[[#This Row],[أيام العمل الفعي ]]-الجدول2336[[#This Row],[الغياب*2]]</f>
        <v>14</v>
      </c>
      <c r="AO115" s="108"/>
      <c r="AP115" s="108">
        <f>COUNTIF(الجدول2336[[#This Row],[21]:[20]],"&lt;480")</f>
        <v>14</v>
      </c>
      <c r="AQ115" s="108">
        <f>الجدول2336[[#This Row],[الغياب ]]*2</f>
        <v>0</v>
      </c>
      <c r="AR115" s="108" t="str">
        <f>VLOOKUP(الجدول2336[[#This Row],[الرقم الوظيفي ]],[2]المستمرين!$D:$F,3,0)</f>
        <v>مصنع الحليب</v>
      </c>
    </row>
    <row r="116" spans="1:44" hidden="1">
      <c r="A116" s="7">
        <v>2040</v>
      </c>
      <c r="B116" s="222" t="s">
        <v>219</v>
      </c>
      <c r="C116" s="222" t="s">
        <v>220</v>
      </c>
      <c r="D116" s="96">
        <v>0</v>
      </c>
      <c r="E116" s="96">
        <v>0</v>
      </c>
      <c r="F116" s="96" t="s">
        <v>1591</v>
      </c>
      <c r="G116" s="97"/>
      <c r="H116" s="96">
        <v>0</v>
      </c>
      <c r="I116" s="96">
        <v>0</v>
      </c>
      <c r="J116" s="96">
        <v>0</v>
      </c>
      <c r="K116" s="96">
        <v>0</v>
      </c>
      <c r="L116" s="96">
        <v>0</v>
      </c>
      <c r="M116" s="96">
        <v>0</v>
      </c>
      <c r="N116" s="97"/>
      <c r="O116" s="96">
        <v>0</v>
      </c>
      <c r="P116" s="96">
        <v>0</v>
      </c>
      <c r="Q116" s="96" t="s">
        <v>1591</v>
      </c>
      <c r="R116" s="223" t="s">
        <v>1567</v>
      </c>
      <c r="S116" s="223" t="s">
        <v>1567</v>
      </c>
      <c r="T116" s="223" t="s">
        <v>1567</v>
      </c>
      <c r="U116" s="97"/>
      <c r="V116" s="96">
        <v>0</v>
      </c>
      <c r="W116" s="96">
        <v>0</v>
      </c>
      <c r="X116" s="96">
        <v>0</v>
      </c>
      <c r="Y116" s="96"/>
      <c r="Z116" s="96"/>
      <c r="AA116" s="96"/>
      <c r="AB116" s="97"/>
      <c r="AC116" s="96"/>
      <c r="AD116" s="96"/>
      <c r="AE116" s="96"/>
      <c r="AF116" s="96"/>
      <c r="AG116" s="96"/>
      <c r="AH116" s="96"/>
      <c r="AI116" s="111">
        <f>COUNTIF(الجدول2336[[#This Row],[21]:[20]],"س")</f>
        <v>2</v>
      </c>
      <c r="AJ116" s="96">
        <f>COUNTIF(الجدول2336[[#This Row],[21]:[20]],"ب")</f>
        <v>0</v>
      </c>
      <c r="AK116" s="96">
        <f>COUNTIF(الجدول2336[[#This Row],[21]:[20]],"غياب")</f>
        <v>0</v>
      </c>
      <c r="AL116" s="96">
        <f>COUNTIF(الجدول2336[[#This Row],[21]:[20]],"غ")</f>
        <v>0</v>
      </c>
      <c r="AM116" s="96">
        <f>SUM(الجدول2336[[#This Row],[21]:[20]])</f>
        <v>0</v>
      </c>
      <c r="AN116" s="224">
        <f>الجدول2336[[#This Row],[أيام العمل الفعي ]]-الجدول2336[[#This Row],[الغياب*2]]</f>
        <v>13</v>
      </c>
      <c r="AO116" s="108"/>
      <c r="AP116" s="108">
        <f>COUNTIF(الجدول2336[[#This Row],[21]:[20]],"&lt;480")</f>
        <v>13</v>
      </c>
      <c r="AQ116" s="108">
        <f>الجدول2336[[#This Row],[الغياب ]]*2</f>
        <v>0</v>
      </c>
      <c r="AR116" s="108" t="str">
        <f>VLOOKUP(الجدول2336[[#This Row],[الرقم الوظيفي ]],[2]المستمرين!$D:$F,3,0)</f>
        <v xml:space="preserve">الادارة العامة </v>
      </c>
    </row>
    <row r="117" spans="1:44" hidden="1">
      <c r="A117" s="293">
        <v>2041</v>
      </c>
      <c r="B117" s="222" t="s">
        <v>221</v>
      </c>
      <c r="C117" s="222" t="s">
        <v>127</v>
      </c>
      <c r="D117" s="96">
        <v>0</v>
      </c>
      <c r="E117" s="96" t="s">
        <v>1591</v>
      </c>
      <c r="F117" s="96">
        <v>0</v>
      </c>
      <c r="G117" s="97"/>
      <c r="H117" s="96">
        <v>0</v>
      </c>
      <c r="I117" s="96">
        <v>0</v>
      </c>
      <c r="J117" s="96">
        <v>0</v>
      </c>
      <c r="K117" s="96">
        <v>0</v>
      </c>
      <c r="L117" s="96">
        <v>0</v>
      </c>
      <c r="M117" s="96">
        <v>0</v>
      </c>
      <c r="N117" s="97"/>
      <c r="O117" s="96">
        <v>0</v>
      </c>
      <c r="P117" s="96" t="s">
        <v>1591</v>
      </c>
      <c r="Q117" s="96" t="s">
        <v>1591</v>
      </c>
      <c r="R117" s="223" t="s">
        <v>1567</v>
      </c>
      <c r="S117" s="223" t="s">
        <v>1567</v>
      </c>
      <c r="T117" s="223" t="s">
        <v>1567</v>
      </c>
      <c r="U117" s="97"/>
      <c r="V117" s="96"/>
      <c r="W117" s="96"/>
      <c r="X117" s="96"/>
      <c r="Y117" s="96"/>
      <c r="Z117" s="96"/>
      <c r="AA117" s="96"/>
      <c r="AB117" s="97"/>
      <c r="AC117" s="96"/>
      <c r="AD117" s="96"/>
      <c r="AE117" s="96"/>
      <c r="AF117" s="96"/>
      <c r="AG117" s="96"/>
      <c r="AH117" s="96"/>
      <c r="AI117" s="111">
        <f>COUNTIF(الجدول2336[[#This Row],[21]:[20]],"س")</f>
        <v>3</v>
      </c>
      <c r="AJ117" s="96">
        <f>COUNTIF(الجدول2336[[#This Row],[21]:[20]],"ب")</f>
        <v>0</v>
      </c>
      <c r="AK117" s="96">
        <f>COUNTIF(الجدول2336[[#This Row],[21]:[20]],"غياب")</f>
        <v>0</v>
      </c>
      <c r="AL117" s="96">
        <f>COUNTIF(الجدول2336[[#This Row],[21]:[20]],"غ")</f>
        <v>0</v>
      </c>
      <c r="AM117" s="96">
        <f>SUM(الجدول2336[[#This Row],[21]:[20]])</f>
        <v>0</v>
      </c>
      <c r="AN117" s="224">
        <f>الجدول2336[[#This Row],[أيام العمل الفعي ]]-الجدول2336[[#This Row],[الغياب*2]]</f>
        <v>9</v>
      </c>
      <c r="AO117" s="108"/>
      <c r="AP117" s="108">
        <f>COUNTIF(الجدول2336[[#This Row],[21]:[20]],"&lt;480")</f>
        <v>9</v>
      </c>
      <c r="AQ117" s="108">
        <f>الجدول2336[[#This Row],[الغياب ]]*2</f>
        <v>0</v>
      </c>
      <c r="AR117" s="108" t="str">
        <f>VLOOKUP(الجدول2336[[#This Row],[الرقم الوظيفي ]],[2]المستمرين!$D:$F,3,0)</f>
        <v xml:space="preserve">الادارة العامة </v>
      </c>
    </row>
    <row r="118" spans="1:44">
      <c r="A118" s="293">
        <v>2060</v>
      </c>
      <c r="B118" s="222" t="s">
        <v>222</v>
      </c>
      <c r="C118" s="222" t="s">
        <v>99</v>
      </c>
      <c r="D118" s="96">
        <v>0</v>
      </c>
      <c r="E118" s="96">
        <v>0</v>
      </c>
      <c r="F118" s="96">
        <v>0</v>
      </c>
      <c r="G118" s="97"/>
      <c r="H118" s="96">
        <v>0</v>
      </c>
      <c r="I118" s="96">
        <v>0</v>
      </c>
      <c r="J118" s="96">
        <v>0</v>
      </c>
      <c r="K118" s="96">
        <v>0</v>
      </c>
      <c r="L118" s="96" t="s">
        <v>1494</v>
      </c>
      <c r="M118" s="96">
        <v>0</v>
      </c>
      <c r="N118" s="97"/>
      <c r="O118" s="96">
        <v>0</v>
      </c>
      <c r="P118" s="96">
        <v>0</v>
      </c>
      <c r="Q118" s="96" t="s">
        <v>1591</v>
      </c>
      <c r="R118" s="223" t="s">
        <v>1567</v>
      </c>
      <c r="S118" s="223" t="s">
        <v>1567</v>
      </c>
      <c r="T118" s="223" t="s">
        <v>1567</v>
      </c>
      <c r="U118" s="97"/>
      <c r="V118" s="96">
        <v>0</v>
      </c>
      <c r="W118" s="96" t="s">
        <v>1591</v>
      </c>
      <c r="X118" s="96">
        <v>0</v>
      </c>
      <c r="Y118" s="96"/>
      <c r="Z118" s="96"/>
      <c r="AA118" s="96"/>
      <c r="AB118" s="97"/>
      <c r="AC118" s="96"/>
      <c r="AD118" s="96"/>
      <c r="AE118" s="96"/>
      <c r="AF118" s="96"/>
      <c r="AG118" s="96"/>
      <c r="AH118" s="96"/>
      <c r="AI118" s="111">
        <f>COUNTIF(الجدول2336[[#This Row],[21]:[20]],"س")</f>
        <v>2</v>
      </c>
      <c r="AJ118" s="96">
        <f>COUNTIF(الجدول2336[[#This Row],[21]:[20]],"ب")</f>
        <v>0</v>
      </c>
      <c r="AK118" s="96">
        <f>COUNTIF(الجدول2336[[#This Row],[21]:[20]],"غياب")</f>
        <v>0</v>
      </c>
      <c r="AL118" s="96">
        <f>COUNTIF(الجدول2336[[#This Row],[21]:[20]],"غ")</f>
        <v>1</v>
      </c>
      <c r="AM118" s="96">
        <f>SUM(الجدول2336[[#This Row],[21]:[20]])</f>
        <v>0</v>
      </c>
      <c r="AN118" s="224">
        <f>الجدول2336[[#This Row],[أيام العمل الفعي ]]-الجدول2336[[#This Row],[الغياب*2]]</f>
        <v>12</v>
      </c>
      <c r="AO118" s="108"/>
      <c r="AP118" s="108">
        <f>COUNTIF(الجدول2336[[#This Row],[21]:[20]],"&lt;480")</f>
        <v>12</v>
      </c>
      <c r="AQ118" s="108">
        <f>الجدول2336[[#This Row],[الغياب ]]*2</f>
        <v>0</v>
      </c>
      <c r="AR118" s="108" t="str">
        <f>VLOOKUP(الجدول2336[[#This Row],[الرقم الوظيفي ]],[2]المستمرين!$D:$F,3,0)</f>
        <v xml:space="preserve">مصنع الحليب </v>
      </c>
    </row>
    <row r="119" spans="1:44" hidden="1">
      <c r="A119" s="7">
        <v>2132</v>
      </c>
      <c r="B119" s="222" t="s">
        <v>224</v>
      </c>
      <c r="C119" s="222" t="s">
        <v>67</v>
      </c>
      <c r="D119" s="96">
        <v>0</v>
      </c>
      <c r="E119" s="96">
        <v>0</v>
      </c>
      <c r="F119" s="96" t="s">
        <v>1591</v>
      </c>
      <c r="G119" s="97"/>
      <c r="H119" s="96">
        <v>0</v>
      </c>
      <c r="I119" s="96">
        <v>45</v>
      </c>
      <c r="J119" s="96">
        <v>0</v>
      </c>
      <c r="K119" s="96">
        <v>0</v>
      </c>
      <c r="L119" s="96">
        <v>0</v>
      </c>
      <c r="M119" s="96">
        <v>0</v>
      </c>
      <c r="N119" s="97"/>
      <c r="O119" s="96">
        <v>0</v>
      </c>
      <c r="P119" s="96">
        <v>0</v>
      </c>
      <c r="Q119" s="96" t="s">
        <v>1591</v>
      </c>
      <c r="R119" s="223" t="s">
        <v>1567</v>
      </c>
      <c r="S119" s="223" t="s">
        <v>1567</v>
      </c>
      <c r="T119" s="223" t="s">
        <v>1567</v>
      </c>
      <c r="U119" s="97"/>
      <c r="V119" s="96">
        <v>0</v>
      </c>
      <c r="W119" s="96">
        <v>32</v>
      </c>
      <c r="X119" s="96">
        <v>0</v>
      </c>
      <c r="Y119" s="96"/>
      <c r="Z119" s="96"/>
      <c r="AA119" s="96"/>
      <c r="AB119" s="97"/>
      <c r="AC119" s="96"/>
      <c r="AD119" s="96"/>
      <c r="AE119" s="96"/>
      <c r="AF119" s="96"/>
      <c r="AG119" s="96"/>
      <c r="AH119" s="96"/>
      <c r="AI119" s="111">
        <f>COUNTIF(الجدول2336[[#This Row],[21]:[20]],"س")</f>
        <v>2</v>
      </c>
      <c r="AJ119" s="96">
        <f>COUNTIF(الجدول2336[[#This Row],[21]:[20]],"ب")</f>
        <v>0</v>
      </c>
      <c r="AK119" s="96">
        <f>COUNTIF(الجدول2336[[#This Row],[21]:[20]],"غياب")</f>
        <v>0</v>
      </c>
      <c r="AL119" s="96">
        <f>COUNTIF(الجدول2336[[#This Row],[21]:[20]],"غ")</f>
        <v>0</v>
      </c>
      <c r="AM119" s="96">
        <f>SUM(الجدول2336[[#This Row],[21]:[20]])</f>
        <v>77</v>
      </c>
      <c r="AN119" s="224">
        <f>الجدول2336[[#This Row],[أيام العمل الفعي ]]-الجدول2336[[#This Row],[الغياب*2]]</f>
        <v>13</v>
      </c>
      <c r="AO119" s="108"/>
      <c r="AP119" s="108">
        <f>COUNTIF(الجدول2336[[#This Row],[21]:[20]],"&lt;480")</f>
        <v>13</v>
      </c>
      <c r="AQ119" s="108">
        <f>الجدول2336[[#This Row],[الغياب ]]*2</f>
        <v>0</v>
      </c>
      <c r="AR119" s="108" t="str">
        <f>VLOOKUP(الجدول2336[[#This Row],[الرقم الوظيفي ]],[2]المستمرين!$D:$F,3,0)</f>
        <v xml:space="preserve">مصنع العصير </v>
      </c>
    </row>
    <row r="120" spans="1:44" hidden="1">
      <c r="A120" s="7">
        <v>2147</v>
      </c>
      <c r="B120" s="222" t="s">
        <v>225</v>
      </c>
      <c r="C120" s="222" t="s">
        <v>226</v>
      </c>
      <c r="D120" s="96"/>
      <c r="E120" s="96"/>
      <c r="F120" s="96"/>
      <c r="G120" s="97"/>
      <c r="H120" s="96"/>
      <c r="I120" s="96"/>
      <c r="J120" s="96"/>
      <c r="K120" s="96"/>
      <c r="L120" s="96"/>
      <c r="M120" s="96"/>
      <c r="N120" s="97"/>
      <c r="O120" s="96"/>
      <c r="P120" s="96"/>
      <c r="Q120" s="96" t="s">
        <v>1584</v>
      </c>
      <c r="R120" s="223" t="s">
        <v>1567</v>
      </c>
      <c r="S120" s="223" t="s">
        <v>1567</v>
      </c>
      <c r="T120" s="223" t="s">
        <v>1567</v>
      </c>
      <c r="U120" s="97"/>
      <c r="V120" s="96"/>
      <c r="W120" s="96"/>
      <c r="X120" s="96"/>
      <c r="Y120" s="96"/>
      <c r="Z120" s="96"/>
      <c r="AA120" s="96"/>
      <c r="AB120" s="97"/>
      <c r="AC120" s="96"/>
      <c r="AD120" s="96"/>
      <c r="AE120" s="96"/>
      <c r="AF120" s="96"/>
      <c r="AG120" s="96"/>
      <c r="AH120" s="96"/>
      <c r="AI120" s="111">
        <f>COUNTIF(الجدول2336[[#This Row],[21]:[20]],"س")</f>
        <v>0</v>
      </c>
      <c r="AJ120" s="96">
        <f>COUNTIF(الجدول2336[[#This Row],[21]:[20]],"ب")</f>
        <v>0</v>
      </c>
      <c r="AK120" s="96">
        <f>COUNTIF(الجدول2336[[#This Row],[21]:[20]],"غياب")</f>
        <v>0</v>
      </c>
      <c r="AL120" s="96">
        <f>COUNTIF(الجدول2336[[#This Row],[21]:[20]],"غ")</f>
        <v>0</v>
      </c>
      <c r="AM120" s="96">
        <f>SUM(الجدول2336[[#This Row],[21]:[20]])</f>
        <v>0</v>
      </c>
      <c r="AN120" s="224">
        <f>الجدول2336[[#This Row],[أيام العمل الفعي ]]-الجدول2336[[#This Row],[الغياب*2]]</f>
        <v>0</v>
      </c>
      <c r="AO120" s="108"/>
      <c r="AP120" s="108">
        <f>COUNTIF(الجدول2336[[#This Row],[21]:[20]],"&lt;480")</f>
        <v>0</v>
      </c>
      <c r="AQ120" s="108">
        <f>الجدول2336[[#This Row],[الغياب ]]*2</f>
        <v>0</v>
      </c>
      <c r="AR120" s="108" t="str">
        <f>VLOOKUP(الجدول2336[[#This Row],[الرقم الوظيفي ]],[2]المستمرين!$D:$F,3,0)</f>
        <v>رؤساء الاقسام</v>
      </c>
    </row>
    <row r="121" spans="1:44">
      <c r="A121" s="293">
        <v>2166</v>
      </c>
      <c r="B121" s="222" t="s">
        <v>227</v>
      </c>
      <c r="C121" s="222" t="s">
        <v>228</v>
      </c>
      <c r="D121" s="96">
        <v>0</v>
      </c>
      <c r="E121" s="96">
        <v>86</v>
      </c>
      <c r="F121" s="96">
        <v>90</v>
      </c>
      <c r="G121" s="97"/>
      <c r="H121" s="96" t="s">
        <v>1494</v>
      </c>
      <c r="I121" s="96">
        <v>125</v>
      </c>
      <c r="J121" s="96">
        <v>73</v>
      </c>
      <c r="K121" s="96">
        <v>21</v>
      </c>
      <c r="L121" s="96">
        <v>66</v>
      </c>
      <c r="M121" s="96">
        <v>75</v>
      </c>
      <c r="N121" s="97"/>
      <c r="O121" s="96">
        <v>131</v>
      </c>
      <c r="P121" s="96">
        <v>0</v>
      </c>
      <c r="Q121" s="96" t="s">
        <v>1591</v>
      </c>
      <c r="R121" s="223" t="s">
        <v>1567</v>
      </c>
      <c r="S121" s="223" t="s">
        <v>1567</v>
      </c>
      <c r="T121" s="223" t="s">
        <v>1567</v>
      </c>
      <c r="U121" s="97"/>
      <c r="V121" s="96">
        <v>112</v>
      </c>
      <c r="W121" s="96">
        <v>68</v>
      </c>
      <c r="X121" s="96">
        <v>129</v>
      </c>
      <c r="Y121" s="96"/>
      <c r="Z121" s="96"/>
      <c r="AA121" s="96"/>
      <c r="AB121" s="97"/>
      <c r="AC121" s="96"/>
      <c r="AD121" s="96"/>
      <c r="AE121" s="96"/>
      <c r="AF121" s="96"/>
      <c r="AG121" s="96"/>
      <c r="AH121" s="96"/>
      <c r="AI121" s="111">
        <f>COUNTIF(الجدول2336[[#This Row],[21]:[20]],"س")</f>
        <v>1</v>
      </c>
      <c r="AJ121" s="96">
        <f>COUNTIF(الجدول2336[[#This Row],[21]:[20]],"ب")</f>
        <v>0</v>
      </c>
      <c r="AK121" s="96">
        <f>COUNTIF(الجدول2336[[#This Row],[21]:[20]],"غياب")</f>
        <v>0</v>
      </c>
      <c r="AL121" s="96">
        <f>COUNTIF(الجدول2336[[#This Row],[21]:[20]],"غ")</f>
        <v>1</v>
      </c>
      <c r="AM121" s="96">
        <f>SUM(الجدول2336[[#This Row],[21]:[20]])</f>
        <v>976</v>
      </c>
      <c r="AN121" s="224">
        <f>الجدول2336[[#This Row],[أيام العمل الفعي ]]-الجدول2336[[#This Row],[الغياب*2]]</f>
        <v>13</v>
      </c>
      <c r="AO121" s="108"/>
      <c r="AP121" s="108">
        <f>COUNTIF(الجدول2336[[#This Row],[21]:[20]],"&lt;480")</f>
        <v>13</v>
      </c>
      <c r="AQ121" s="108">
        <f>الجدول2336[[#This Row],[الغياب ]]*2</f>
        <v>0</v>
      </c>
      <c r="AR121" s="108" t="str">
        <f>VLOOKUP(الجدول2336[[#This Row],[الرقم الوظيفي ]],[2]المستمرين!$D:$F,3,0)</f>
        <v xml:space="preserve">الادارة العامة </v>
      </c>
    </row>
    <row r="122" spans="1:44" hidden="1">
      <c r="A122" s="7">
        <v>2168</v>
      </c>
      <c r="B122" s="222" t="s">
        <v>229</v>
      </c>
      <c r="C122" s="222" t="s">
        <v>230</v>
      </c>
      <c r="D122" s="96">
        <v>22</v>
      </c>
      <c r="E122" s="96">
        <v>13</v>
      </c>
      <c r="F122" s="96">
        <v>18</v>
      </c>
      <c r="G122" s="97"/>
      <c r="H122" s="96">
        <v>16</v>
      </c>
      <c r="I122" s="96">
        <v>11</v>
      </c>
      <c r="J122" s="96">
        <v>9</v>
      </c>
      <c r="K122" s="96">
        <v>7</v>
      </c>
      <c r="L122" s="96">
        <v>27</v>
      </c>
      <c r="M122" s="96">
        <v>15</v>
      </c>
      <c r="N122" s="97"/>
      <c r="O122" s="96">
        <v>11</v>
      </c>
      <c r="P122" s="96">
        <v>29</v>
      </c>
      <c r="Q122" s="96">
        <v>23</v>
      </c>
      <c r="R122" s="223" t="s">
        <v>1567</v>
      </c>
      <c r="S122" s="223" t="s">
        <v>1567</v>
      </c>
      <c r="T122" s="223" t="s">
        <v>1567</v>
      </c>
      <c r="U122" s="97"/>
      <c r="V122" s="96">
        <v>0</v>
      </c>
      <c r="W122" s="96"/>
      <c r="X122" s="96"/>
      <c r="Y122" s="96"/>
      <c r="Z122" s="96"/>
      <c r="AA122" s="96"/>
      <c r="AB122" s="97"/>
      <c r="AC122" s="96"/>
      <c r="AD122" s="96"/>
      <c r="AE122" s="96"/>
      <c r="AF122" s="96"/>
      <c r="AG122" s="96"/>
      <c r="AH122" s="96"/>
      <c r="AI122" s="111">
        <f>COUNTIF(الجدول2336[[#This Row],[21]:[20]],"س")</f>
        <v>0</v>
      </c>
      <c r="AJ122" s="96">
        <f>COUNTIF(الجدول2336[[#This Row],[21]:[20]],"ب")</f>
        <v>0</v>
      </c>
      <c r="AK122" s="96">
        <f>COUNTIF(الجدول2336[[#This Row],[21]:[20]],"غياب")</f>
        <v>0</v>
      </c>
      <c r="AL122" s="96">
        <f>COUNTIF(الجدول2336[[#This Row],[21]:[20]],"غ")</f>
        <v>0</v>
      </c>
      <c r="AM122" s="96">
        <f>SUM(الجدول2336[[#This Row],[21]:[20]])</f>
        <v>201</v>
      </c>
      <c r="AN122" s="224">
        <f>الجدول2336[[#This Row],[أيام العمل الفعي ]]-الجدول2336[[#This Row],[الغياب*2]]</f>
        <v>13</v>
      </c>
      <c r="AO122" s="108"/>
      <c r="AP122" s="108">
        <f>COUNTIF(الجدول2336[[#This Row],[21]:[20]],"&lt;480")</f>
        <v>13</v>
      </c>
      <c r="AQ122" s="108">
        <f>الجدول2336[[#This Row],[الغياب ]]*2</f>
        <v>0</v>
      </c>
      <c r="AR122" s="108" t="str">
        <f>VLOOKUP(الجدول2336[[#This Row],[الرقم الوظيفي ]],[2]المستمرين!$D:$F,3,0)</f>
        <v xml:space="preserve">مركز تسويق بنغازي </v>
      </c>
    </row>
    <row r="123" spans="1:44" hidden="1">
      <c r="A123" s="7">
        <v>2169</v>
      </c>
      <c r="B123" s="222" t="s">
        <v>231</v>
      </c>
      <c r="C123" s="222" t="s">
        <v>230</v>
      </c>
      <c r="D123" s="96">
        <v>22</v>
      </c>
      <c r="E123" s="96">
        <v>13</v>
      </c>
      <c r="F123" s="96">
        <v>17</v>
      </c>
      <c r="G123" s="97"/>
      <c r="H123" s="96">
        <v>16</v>
      </c>
      <c r="I123" s="96">
        <v>11</v>
      </c>
      <c r="J123" s="96">
        <v>9</v>
      </c>
      <c r="K123" s="96">
        <v>7</v>
      </c>
      <c r="L123" s="96">
        <v>27</v>
      </c>
      <c r="M123" s="96">
        <v>14</v>
      </c>
      <c r="N123" s="97"/>
      <c r="O123" s="96">
        <v>11</v>
      </c>
      <c r="P123" s="96">
        <v>29</v>
      </c>
      <c r="Q123" s="96">
        <v>23</v>
      </c>
      <c r="R123" s="223" t="s">
        <v>1567</v>
      </c>
      <c r="S123" s="223" t="s">
        <v>1567</v>
      </c>
      <c r="T123" s="223" t="s">
        <v>1567</v>
      </c>
      <c r="U123" s="97"/>
      <c r="V123" s="96">
        <v>0</v>
      </c>
      <c r="W123" s="96"/>
      <c r="X123" s="96"/>
      <c r="Y123" s="96"/>
      <c r="Z123" s="96"/>
      <c r="AA123" s="96"/>
      <c r="AB123" s="97"/>
      <c r="AC123" s="96"/>
      <c r="AD123" s="96"/>
      <c r="AE123" s="96"/>
      <c r="AF123" s="96"/>
      <c r="AG123" s="96"/>
      <c r="AH123" s="96"/>
      <c r="AI123" s="111">
        <f>COUNTIF(الجدول2336[[#This Row],[21]:[20]],"س")</f>
        <v>0</v>
      </c>
      <c r="AJ123" s="96">
        <f>COUNTIF(الجدول2336[[#This Row],[21]:[20]],"ب")</f>
        <v>0</v>
      </c>
      <c r="AK123" s="96">
        <f>COUNTIF(الجدول2336[[#This Row],[21]:[20]],"غياب")</f>
        <v>0</v>
      </c>
      <c r="AL123" s="96">
        <f>COUNTIF(الجدول2336[[#This Row],[21]:[20]],"غ")</f>
        <v>0</v>
      </c>
      <c r="AM123" s="96">
        <f>SUM(الجدول2336[[#This Row],[21]:[20]])</f>
        <v>199</v>
      </c>
      <c r="AN123" s="224">
        <f>الجدول2336[[#This Row],[أيام العمل الفعي ]]-الجدول2336[[#This Row],[الغياب*2]]</f>
        <v>13</v>
      </c>
      <c r="AO123" s="108"/>
      <c r="AP123" s="108">
        <f>COUNTIF(الجدول2336[[#This Row],[21]:[20]],"&lt;480")</f>
        <v>13</v>
      </c>
      <c r="AQ123" s="108">
        <f>الجدول2336[[#This Row],[الغياب ]]*2</f>
        <v>0</v>
      </c>
      <c r="AR123" s="108" t="str">
        <f>VLOOKUP(الجدول2336[[#This Row],[الرقم الوظيفي ]],[2]المستمرين!$D:$F,3,0)</f>
        <v xml:space="preserve">مركز تسويق بنغازي </v>
      </c>
    </row>
    <row r="124" spans="1:44" hidden="1">
      <c r="A124" s="7">
        <v>2170</v>
      </c>
      <c r="B124" s="222" t="s">
        <v>232</v>
      </c>
      <c r="C124" s="222" t="s">
        <v>230</v>
      </c>
      <c r="D124" s="96">
        <v>22</v>
      </c>
      <c r="E124" s="96">
        <v>13</v>
      </c>
      <c r="F124" s="96">
        <v>17</v>
      </c>
      <c r="G124" s="97"/>
      <c r="H124" s="96">
        <v>16</v>
      </c>
      <c r="I124" s="96">
        <v>11</v>
      </c>
      <c r="J124" s="96">
        <v>9</v>
      </c>
      <c r="K124" s="96">
        <v>7</v>
      </c>
      <c r="L124" s="96">
        <v>27</v>
      </c>
      <c r="M124" s="96">
        <v>14</v>
      </c>
      <c r="N124" s="97"/>
      <c r="O124" s="96">
        <v>11</v>
      </c>
      <c r="P124" s="96">
        <v>28</v>
      </c>
      <c r="Q124" s="96">
        <v>23</v>
      </c>
      <c r="R124" s="223" t="s">
        <v>1567</v>
      </c>
      <c r="S124" s="223" t="s">
        <v>1567</v>
      </c>
      <c r="T124" s="223" t="s">
        <v>1567</v>
      </c>
      <c r="U124" s="97"/>
      <c r="V124" s="96">
        <v>0</v>
      </c>
      <c r="W124" s="96"/>
      <c r="X124" s="96"/>
      <c r="Y124" s="96"/>
      <c r="Z124" s="96"/>
      <c r="AA124" s="96"/>
      <c r="AB124" s="97"/>
      <c r="AC124" s="96"/>
      <c r="AD124" s="96"/>
      <c r="AE124" s="96"/>
      <c r="AF124" s="96"/>
      <c r="AG124" s="96"/>
      <c r="AH124" s="96"/>
      <c r="AI124" s="111">
        <f>COUNTIF(الجدول2336[[#This Row],[21]:[20]],"س")</f>
        <v>0</v>
      </c>
      <c r="AJ124" s="96">
        <f>COUNTIF(الجدول2336[[#This Row],[21]:[20]],"ب")</f>
        <v>0</v>
      </c>
      <c r="AK124" s="96">
        <f>COUNTIF(الجدول2336[[#This Row],[21]:[20]],"غياب")</f>
        <v>0</v>
      </c>
      <c r="AL124" s="96">
        <f>COUNTIF(الجدول2336[[#This Row],[21]:[20]],"غ")</f>
        <v>0</v>
      </c>
      <c r="AM124" s="96">
        <f>SUM(الجدول2336[[#This Row],[21]:[20]])</f>
        <v>198</v>
      </c>
      <c r="AN124" s="224">
        <f>الجدول2336[[#This Row],[أيام العمل الفعي ]]-الجدول2336[[#This Row],[الغياب*2]]</f>
        <v>13</v>
      </c>
      <c r="AO124" s="108"/>
      <c r="AP124" s="108">
        <f>COUNTIF(الجدول2336[[#This Row],[21]:[20]],"&lt;480")</f>
        <v>13</v>
      </c>
      <c r="AQ124" s="108">
        <f>الجدول2336[[#This Row],[الغياب ]]*2</f>
        <v>0</v>
      </c>
      <c r="AR124" s="108" t="str">
        <f>VLOOKUP(الجدول2336[[#This Row],[الرقم الوظيفي ]],[2]المستمرين!$D:$F,3,0)</f>
        <v xml:space="preserve">مركز تسويق بنغازي </v>
      </c>
    </row>
    <row r="125" spans="1:44">
      <c r="A125" s="294">
        <v>2197</v>
      </c>
      <c r="B125" s="222" t="s">
        <v>233</v>
      </c>
      <c r="C125" s="222" t="s">
        <v>148</v>
      </c>
      <c r="D125" s="96">
        <v>0</v>
      </c>
      <c r="E125" s="96">
        <v>29</v>
      </c>
      <c r="F125" s="96">
        <v>0</v>
      </c>
      <c r="G125" s="97"/>
      <c r="H125" s="96">
        <v>0</v>
      </c>
      <c r="I125" s="96">
        <v>9</v>
      </c>
      <c r="J125" s="96">
        <v>0</v>
      </c>
      <c r="K125" s="96">
        <v>0</v>
      </c>
      <c r="L125" s="96" t="s">
        <v>1494</v>
      </c>
      <c r="M125" s="96" t="s">
        <v>1494</v>
      </c>
      <c r="N125" s="97" t="s">
        <v>1494</v>
      </c>
      <c r="O125" s="96" t="s">
        <v>1494</v>
      </c>
      <c r="P125" s="96" t="s">
        <v>1494</v>
      </c>
      <c r="Q125" s="96" t="s">
        <v>1591</v>
      </c>
      <c r="R125" s="223" t="s">
        <v>1567</v>
      </c>
      <c r="S125" s="223" t="s">
        <v>1567</v>
      </c>
      <c r="T125" s="223" t="s">
        <v>1567</v>
      </c>
      <c r="U125" s="97"/>
      <c r="V125" s="96" t="s">
        <v>1494</v>
      </c>
      <c r="W125" s="96" t="s">
        <v>1494</v>
      </c>
      <c r="X125" s="96" t="s">
        <v>1494</v>
      </c>
      <c r="Y125" s="96" t="s">
        <v>1494</v>
      </c>
      <c r="Z125" s="96" t="s">
        <v>1494</v>
      </c>
      <c r="AA125" s="96" t="s">
        <v>1494</v>
      </c>
      <c r="AB125" s="97"/>
      <c r="AC125" s="96"/>
      <c r="AD125" s="96"/>
      <c r="AE125" s="96"/>
      <c r="AF125" s="96"/>
      <c r="AG125" s="96"/>
      <c r="AH125" s="96"/>
      <c r="AI125" s="111">
        <f>COUNTIF(الجدول2336[[#This Row],[21]:[20]],"س")</f>
        <v>1</v>
      </c>
      <c r="AJ125" s="96">
        <f>COUNTIF(الجدول2336[[#This Row],[21]:[20]],"ب")</f>
        <v>0</v>
      </c>
      <c r="AK125" s="96">
        <f>COUNTIF(الجدول2336[[#This Row],[21]:[20]],"غياب")</f>
        <v>0</v>
      </c>
      <c r="AL125" s="96">
        <f>COUNTIF(الجدول2336[[#This Row],[21]:[20]],"غ")</f>
        <v>11</v>
      </c>
      <c r="AM125" s="96">
        <f>SUM(الجدول2336[[#This Row],[21]:[20]])</f>
        <v>38</v>
      </c>
      <c r="AN125" s="224">
        <f>الجدول2336[[#This Row],[أيام العمل الفعي ]]-الجدول2336[[#This Row],[الغياب*2]]</f>
        <v>7</v>
      </c>
      <c r="AO125" s="108"/>
      <c r="AP125" s="108">
        <f>COUNTIF(الجدول2336[[#This Row],[21]:[20]],"&lt;480")</f>
        <v>7</v>
      </c>
      <c r="AQ125" s="108">
        <f>الجدول2336[[#This Row],[الغياب ]]*2</f>
        <v>0</v>
      </c>
      <c r="AR125" s="108" t="str">
        <f>VLOOKUP(الجدول2336[[#This Row],[الرقم الوظيفي ]],[2]المستمرين!$D:$F,3,0)</f>
        <v>مصنع الحليب</v>
      </c>
    </row>
    <row r="126" spans="1:44" hidden="1">
      <c r="A126" s="7">
        <v>2289</v>
      </c>
      <c r="B126" s="222" t="s">
        <v>235</v>
      </c>
      <c r="C126" s="222" t="s">
        <v>236</v>
      </c>
      <c r="D126" s="96"/>
      <c r="E126" s="96"/>
      <c r="F126" s="96"/>
      <c r="G126" s="97"/>
      <c r="H126" s="96"/>
      <c r="I126" s="96"/>
      <c r="J126" s="96"/>
      <c r="K126" s="96"/>
      <c r="L126" s="96"/>
      <c r="M126" s="96"/>
      <c r="N126" s="97"/>
      <c r="O126" s="96"/>
      <c r="P126" s="96"/>
      <c r="Q126" s="96" t="s">
        <v>1591</v>
      </c>
      <c r="R126" s="223" t="s">
        <v>1567</v>
      </c>
      <c r="S126" s="223" t="s">
        <v>1567</v>
      </c>
      <c r="T126" s="223" t="s">
        <v>1567</v>
      </c>
      <c r="U126" s="97"/>
      <c r="V126" s="96"/>
      <c r="W126" s="96"/>
      <c r="X126" s="96"/>
      <c r="Y126" s="96"/>
      <c r="Z126" s="96"/>
      <c r="AA126" s="96"/>
      <c r="AB126" s="97"/>
      <c r="AC126" s="96"/>
      <c r="AD126" s="96"/>
      <c r="AE126" s="96"/>
      <c r="AF126" s="96"/>
      <c r="AG126" s="96"/>
      <c r="AH126" s="96"/>
      <c r="AI126" s="111">
        <f>COUNTIF(الجدول2336[[#This Row],[21]:[20]],"س")</f>
        <v>1</v>
      </c>
      <c r="AJ126" s="96">
        <f>COUNTIF(الجدول2336[[#This Row],[21]:[20]],"ب")</f>
        <v>0</v>
      </c>
      <c r="AK126" s="96">
        <f>COUNTIF(الجدول2336[[#This Row],[21]:[20]],"غياب")</f>
        <v>0</v>
      </c>
      <c r="AL126" s="96">
        <f>COUNTIF(الجدول2336[[#This Row],[21]:[20]],"غ")</f>
        <v>0</v>
      </c>
      <c r="AM126" s="96">
        <f>SUM(الجدول2336[[#This Row],[21]:[20]])</f>
        <v>0</v>
      </c>
      <c r="AN126" s="224">
        <f>الجدول2336[[#This Row],[أيام العمل الفعي ]]-الجدول2336[[#This Row],[الغياب*2]]</f>
        <v>0</v>
      </c>
      <c r="AO126" s="108"/>
      <c r="AP126" s="108">
        <f>COUNTIF(الجدول2336[[#This Row],[21]:[20]],"&lt;480")</f>
        <v>0</v>
      </c>
      <c r="AQ126" s="108">
        <f>الجدول2336[[#This Row],[الغياب ]]*2</f>
        <v>0</v>
      </c>
      <c r="AR126" s="108" t="str">
        <f>VLOOKUP(الجدول2336[[#This Row],[الرقم الوظيفي ]],[2]المستمرين!$D:$F,3,0)</f>
        <v>رؤساء الاقسام</v>
      </c>
    </row>
    <row r="127" spans="1:44" hidden="1">
      <c r="A127" s="294">
        <v>2316</v>
      </c>
      <c r="B127" s="222" t="s">
        <v>237</v>
      </c>
      <c r="C127" s="222" t="s">
        <v>67</v>
      </c>
      <c r="D127" s="96">
        <v>9</v>
      </c>
      <c r="E127" s="96">
        <v>6</v>
      </c>
      <c r="F127" s="96">
        <v>10</v>
      </c>
      <c r="G127" s="97"/>
      <c r="H127" s="96">
        <v>0</v>
      </c>
      <c r="I127" s="96">
        <v>0</v>
      </c>
      <c r="J127" s="96">
        <v>13</v>
      </c>
      <c r="K127" s="96" t="s">
        <v>1591</v>
      </c>
      <c r="L127" s="96">
        <v>21</v>
      </c>
      <c r="M127" s="96">
        <v>128</v>
      </c>
      <c r="N127" s="97"/>
      <c r="O127" s="96">
        <v>49</v>
      </c>
      <c r="P127" s="96">
        <v>85</v>
      </c>
      <c r="Q127" s="96" t="s">
        <v>1591</v>
      </c>
      <c r="R127" s="223" t="s">
        <v>1567</v>
      </c>
      <c r="S127" s="223" t="s">
        <v>1567</v>
      </c>
      <c r="T127" s="223" t="s">
        <v>1567</v>
      </c>
      <c r="U127" s="97"/>
      <c r="V127" s="96" t="s">
        <v>1607</v>
      </c>
      <c r="W127" s="96">
        <v>0</v>
      </c>
      <c r="X127" s="96">
        <v>0</v>
      </c>
      <c r="Y127" s="96"/>
      <c r="Z127" s="96"/>
      <c r="AA127" s="96"/>
      <c r="AB127" s="97"/>
      <c r="AC127" s="96"/>
      <c r="AD127" s="96"/>
      <c r="AE127" s="96"/>
      <c r="AF127" s="96"/>
      <c r="AG127" s="96"/>
      <c r="AH127" s="96"/>
      <c r="AI127" s="111">
        <f>COUNTIF(الجدول2336[[#This Row],[21]:[20]],"س")</f>
        <v>2</v>
      </c>
      <c r="AJ127" s="96">
        <f>COUNTIF(الجدول2336[[#This Row],[21]:[20]],"ب")</f>
        <v>0</v>
      </c>
      <c r="AK127" s="96">
        <f>COUNTIF(الجدول2336[[#This Row],[21]:[20]],"غياب")</f>
        <v>1</v>
      </c>
      <c r="AL127" s="96">
        <f>COUNTIF(الجدول2336[[#This Row],[21]:[20]],"غ")</f>
        <v>0</v>
      </c>
      <c r="AM127" s="96">
        <f>SUM(الجدول2336[[#This Row],[21]:[20]])</f>
        <v>321</v>
      </c>
      <c r="AN127" s="224">
        <f>الجدول2336[[#This Row],[أيام العمل الفعي ]]-الجدول2336[[#This Row],[الغياب*2]]</f>
        <v>10</v>
      </c>
      <c r="AO127" s="108"/>
      <c r="AP127" s="108">
        <f>COUNTIF(الجدول2336[[#This Row],[21]:[20]],"&lt;480")</f>
        <v>12</v>
      </c>
      <c r="AQ127" s="108">
        <f>الجدول2336[[#This Row],[الغياب ]]*2</f>
        <v>2</v>
      </c>
      <c r="AR127" s="108" t="str">
        <f>VLOOKUP(الجدول2336[[#This Row],[الرقم الوظيفي ]],[2]المستمرين!$D:$F,3,0)</f>
        <v>مصنع الحليب</v>
      </c>
    </row>
    <row r="128" spans="1:44" hidden="1">
      <c r="A128" s="7">
        <v>2322</v>
      </c>
      <c r="B128" s="222" t="s">
        <v>238</v>
      </c>
      <c r="C128" s="222" t="s">
        <v>80</v>
      </c>
      <c r="D128" s="96">
        <v>0</v>
      </c>
      <c r="E128" s="96">
        <v>92</v>
      </c>
      <c r="F128" s="96" t="s">
        <v>1591</v>
      </c>
      <c r="G128" s="97"/>
      <c r="H128" s="96">
        <v>0</v>
      </c>
      <c r="I128" s="96">
        <v>19</v>
      </c>
      <c r="J128" s="96">
        <v>0</v>
      </c>
      <c r="K128" s="96">
        <v>0</v>
      </c>
      <c r="L128" s="96" t="s">
        <v>1591</v>
      </c>
      <c r="M128" s="96">
        <v>0</v>
      </c>
      <c r="N128" s="97"/>
      <c r="O128" s="96">
        <v>0</v>
      </c>
      <c r="P128" s="96" t="s">
        <v>1591</v>
      </c>
      <c r="Q128" s="96" t="s">
        <v>1584</v>
      </c>
      <c r="R128" s="223" t="s">
        <v>1567</v>
      </c>
      <c r="S128" s="223" t="s">
        <v>1567</v>
      </c>
      <c r="T128" s="223" t="s">
        <v>1567</v>
      </c>
      <c r="U128" s="97"/>
      <c r="V128" s="96">
        <v>0</v>
      </c>
      <c r="W128" s="96">
        <v>0</v>
      </c>
      <c r="X128" s="96">
        <v>7</v>
      </c>
      <c r="Y128" s="96"/>
      <c r="Z128" s="96"/>
      <c r="AA128" s="96"/>
      <c r="AB128" s="97"/>
      <c r="AC128" s="96"/>
      <c r="AD128" s="96"/>
      <c r="AE128" s="96"/>
      <c r="AF128" s="96"/>
      <c r="AG128" s="96"/>
      <c r="AH128" s="96"/>
      <c r="AI128" s="111">
        <f>COUNTIF(الجدول2336[[#This Row],[21]:[20]],"س")</f>
        <v>3</v>
      </c>
      <c r="AJ128" s="96">
        <f>COUNTIF(الجدول2336[[#This Row],[21]:[20]],"ب")</f>
        <v>0</v>
      </c>
      <c r="AK128" s="96">
        <f>COUNTIF(الجدول2336[[#This Row],[21]:[20]],"غياب")</f>
        <v>0</v>
      </c>
      <c r="AL128" s="96">
        <f>COUNTIF(الجدول2336[[#This Row],[21]:[20]],"غ")</f>
        <v>0</v>
      </c>
      <c r="AM128" s="96">
        <f>SUM(الجدول2336[[#This Row],[21]:[20]])</f>
        <v>118</v>
      </c>
      <c r="AN128" s="224">
        <f>الجدول2336[[#This Row],[أيام العمل الفعي ]]-الجدول2336[[#This Row],[الغياب*2]]</f>
        <v>11</v>
      </c>
      <c r="AO128" s="108"/>
      <c r="AP128" s="108">
        <f>COUNTIF(الجدول2336[[#This Row],[21]:[20]],"&lt;480")</f>
        <v>11</v>
      </c>
      <c r="AQ128" s="108">
        <f>الجدول2336[[#This Row],[الغياب ]]*2</f>
        <v>0</v>
      </c>
      <c r="AR128" s="108" t="str">
        <f>VLOOKUP(الجدول2336[[#This Row],[الرقم الوظيفي ]],[2]المستمرين!$D:$F,3,0)</f>
        <v xml:space="preserve">مصنع الحليب </v>
      </c>
    </row>
    <row r="129" spans="1:44">
      <c r="A129" s="294">
        <v>2371</v>
      </c>
      <c r="B129" s="222" t="s">
        <v>239</v>
      </c>
      <c r="C129" s="222" t="s">
        <v>197</v>
      </c>
      <c r="D129" s="96">
        <v>0</v>
      </c>
      <c r="E129" s="96" t="s">
        <v>1494</v>
      </c>
      <c r="F129" s="96">
        <v>0</v>
      </c>
      <c r="G129" s="97"/>
      <c r="H129" s="96">
        <v>54</v>
      </c>
      <c r="I129" s="96">
        <v>0</v>
      </c>
      <c r="J129" s="96">
        <v>0</v>
      </c>
      <c r="K129" s="96">
        <v>6</v>
      </c>
      <c r="L129" s="96">
        <v>113</v>
      </c>
      <c r="M129" s="96">
        <v>0</v>
      </c>
      <c r="N129" s="97"/>
      <c r="O129" s="96">
        <v>12</v>
      </c>
      <c r="P129" s="96">
        <v>37</v>
      </c>
      <c r="Q129" s="96" t="s">
        <v>1591</v>
      </c>
      <c r="R129" s="223" t="s">
        <v>1567</v>
      </c>
      <c r="S129" s="223" t="s">
        <v>1567</v>
      </c>
      <c r="T129" s="223" t="s">
        <v>1567</v>
      </c>
      <c r="U129" s="97"/>
      <c r="V129" s="96" t="s">
        <v>1591</v>
      </c>
      <c r="W129" s="96">
        <v>15</v>
      </c>
      <c r="X129" s="96">
        <v>67</v>
      </c>
      <c r="Y129" s="96"/>
      <c r="Z129" s="96"/>
      <c r="AA129" s="96"/>
      <c r="AB129" s="97"/>
      <c r="AC129" s="96"/>
      <c r="AD129" s="96"/>
      <c r="AE129" s="96"/>
      <c r="AF129" s="96"/>
      <c r="AG129" s="96"/>
      <c r="AH129" s="96"/>
      <c r="AI129" s="111">
        <f>COUNTIF(الجدول2336[[#This Row],[21]:[20]],"س")</f>
        <v>2</v>
      </c>
      <c r="AJ129" s="96">
        <f>COUNTIF(الجدول2336[[#This Row],[21]:[20]],"ب")</f>
        <v>0</v>
      </c>
      <c r="AK129" s="96">
        <f>COUNTIF(الجدول2336[[#This Row],[21]:[20]],"غياب")</f>
        <v>0</v>
      </c>
      <c r="AL129" s="96">
        <f>COUNTIF(الجدول2336[[#This Row],[21]:[20]],"غ")</f>
        <v>1</v>
      </c>
      <c r="AM129" s="96">
        <f>SUM(الجدول2336[[#This Row],[21]:[20]])</f>
        <v>304</v>
      </c>
      <c r="AN129" s="224">
        <f>الجدول2336[[#This Row],[أيام العمل الفعي ]]-الجدول2336[[#This Row],[الغياب*2]]</f>
        <v>12</v>
      </c>
      <c r="AO129" s="108"/>
      <c r="AP129" s="108">
        <f>COUNTIF(الجدول2336[[#This Row],[21]:[20]],"&lt;480")</f>
        <v>12</v>
      </c>
      <c r="AQ129" s="108">
        <f>الجدول2336[[#This Row],[الغياب ]]*2</f>
        <v>0</v>
      </c>
      <c r="AR129" s="108" t="str">
        <f>VLOOKUP(الجدول2336[[#This Row],[الرقم الوظيفي ]],[2]المستمرين!$D:$F,3,0)</f>
        <v>مصنع الحليب</v>
      </c>
    </row>
    <row r="130" spans="1:44">
      <c r="A130" s="293">
        <v>2459</v>
      </c>
      <c r="B130" s="222" t="s">
        <v>241</v>
      </c>
      <c r="C130" s="222" t="s">
        <v>99</v>
      </c>
      <c r="D130" s="96">
        <v>0</v>
      </c>
      <c r="E130" s="96">
        <v>0</v>
      </c>
      <c r="F130" s="96">
        <v>0</v>
      </c>
      <c r="G130" s="97"/>
      <c r="H130" s="96">
        <v>0</v>
      </c>
      <c r="I130" s="96">
        <v>0</v>
      </c>
      <c r="J130" s="96">
        <v>0</v>
      </c>
      <c r="K130" s="96">
        <v>0</v>
      </c>
      <c r="L130" s="96" t="s">
        <v>1591</v>
      </c>
      <c r="M130" s="96">
        <v>0</v>
      </c>
      <c r="N130" s="97"/>
      <c r="O130" s="96">
        <v>0</v>
      </c>
      <c r="P130" s="96">
        <v>0</v>
      </c>
      <c r="Q130" s="96" t="s">
        <v>1591</v>
      </c>
      <c r="R130" s="223" t="s">
        <v>1567</v>
      </c>
      <c r="S130" s="223" t="s">
        <v>1567</v>
      </c>
      <c r="T130" s="223" t="s">
        <v>1567</v>
      </c>
      <c r="U130" s="97"/>
      <c r="V130" s="96" t="s">
        <v>1494</v>
      </c>
      <c r="W130" s="96">
        <v>0</v>
      </c>
      <c r="X130" s="96">
        <v>0</v>
      </c>
      <c r="Y130" s="96"/>
      <c r="Z130" s="96"/>
      <c r="AA130" s="96"/>
      <c r="AB130" s="97"/>
      <c r="AC130" s="96"/>
      <c r="AD130" s="96"/>
      <c r="AE130" s="96"/>
      <c r="AF130" s="96"/>
      <c r="AG130" s="96"/>
      <c r="AH130" s="96"/>
      <c r="AI130" s="111">
        <f>COUNTIF(الجدول2336[[#This Row],[21]:[20]],"س")</f>
        <v>2</v>
      </c>
      <c r="AJ130" s="96">
        <f>COUNTIF(الجدول2336[[#This Row],[21]:[20]],"ب")</f>
        <v>0</v>
      </c>
      <c r="AK130" s="96">
        <f>COUNTIF(الجدول2336[[#This Row],[21]:[20]],"غياب")</f>
        <v>0</v>
      </c>
      <c r="AL130" s="96">
        <f>COUNTIF(الجدول2336[[#This Row],[21]:[20]],"غ")</f>
        <v>1</v>
      </c>
      <c r="AM130" s="96">
        <f>SUM(الجدول2336[[#This Row],[21]:[20]])</f>
        <v>0</v>
      </c>
      <c r="AN130" s="224">
        <f>الجدول2336[[#This Row],[أيام العمل الفعي ]]-الجدول2336[[#This Row],[الغياب*2]]</f>
        <v>12</v>
      </c>
      <c r="AO130" s="108"/>
      <c r="AP130" s="108">
        <f>COUNTIF(الجدول2336[[#This Row],[21]:[20]],"&lt;480")</f>
        <v>12</v>
      </c>
      <c r="AQ130" s="108">
        <f>الجدول2336[[#This Row],[الغياب ]]*2</f>
        <v>0</v>
      </c>
      <c r="AR130" s="108" t="str">
        <f>VLOOKUP(الجدول2336[[#This Row],[الرقم الوظيفي ]],[2]المستمرين!$D:$F,3,0)</f>
        <v xml:space="preserve">مصنع الحليب </v>
      </c>
    </row>
    <row r="131" spans="1:44" hidden="1">
      <c r="A131" s="7">
        <v>2473</v>
      </c>
      <c r="B131" s="222" t="s">
        <v>242</v>
      </c>
      <c r="C131" s="222" t="s">
        <v>243</v>
      </c>
      <c r="D131" s="96"/>
      <c r="E131" s="96"/>
      <c r="F131" s="96"/>
      <c r="G131" s="97"/>
      <c r="H131" s="96"/>
      <c r="I131" s="96"/>
      <c r="J131" s="96"/>
      <c r="K131" s="96"/>
      <c r="L131" s="96"/>
      <c r="M131" s="96"/>
      <c r="N131" s="97"/>
      <c r="O131" s="96"/>
      <c r="P131" s="96"/>
      <c r="Q131" s="96" t="s">
        <v>1591</v>
      </c>
      <c r="R131" s="223" t="s">
        <v>1567</v>
      </c>
      <c r="S131" s="223" t="s">
        <v>1567</v>
      </c>
      <c r="T131" s="223" t="s">
        <v>1567</v>
      </c>
      <c r="U131" s="97"/>
      <c r="V131" s="96"/>
      <c r="W131" s="96"/>
      <c r="X131" s="96"/>
      <c r="Y131" s="96"/>
      <c r="Z131" s="96"/>
      <c r="AA131" s="96"/>
      <c r="AB131" s="97"/>
      <c r="AC131" s="96"/>
      <c r="AD131" s="96"/>
      <c r="AE131" s="96"/>
      <c r="AF131" s="96"/>
      <c r="AG131" s="96"/>
      <c r="AH131" s="96"/>
      <c r="AI131" s="111">
        <f>COUNTIF(الجدول2336[[#This Row],[21]:[20]],"س")</f>
        <v>1</v>
      </c>
      <c r="AJ131" s="96">
        <f>COUNTIF(الجدول2336[[#This Row],[21]:[20]],"ب")</f>
        <v>0</v>
      </c>
      <c r="AK131" s="96">
        <f>COUNTIF(الجدول2336[[#This Row],[21]:[20]],"غياب")</f>
        <v>0</v>
      </c>
      <c r="AL131" s="96">
        <f>COUNTIF(الجدول2336[[#This Row],[21]:[20]],"غ")</f>
        <v>0</v>
      </c>
      <c r="AM131" s="96">
        <f>SUM(الجدول2336[[#This Row],[21]:[20]])</f>
        <v>0</v>
      </c>
      <c r="AN131" s="224">
        <f>الجدول2336[[#This Row],[أيام العمل الفعي ]]-الجدول2336[[#This Row],[الغياب*2]]</f>
        <v>0</v>
      </c>
      <c r="AO131" s="108"/>
      <c r="AP131" s="108">
        <f>COUNTIF(الجدول2336[[#This Row],[21]:[20]],"&lt;480")</f>
        <v>0</v>
      </c>
      <c r="AQ131" s="108">
        <f>الجدول2336[[#This Row],[الغياب ]]*2</f>
        <v>0</v>
      </c>
      <c r="AR131" s="108" t="str">
        <f>VLOOKUP(الجدول2336[[#This Row],[الرقم الوظيفي ]],[2]المستمرين!$D:$F,3,0)</f>
        <v>رؤساء الاقسام</v>
      </c>
    </row>
    <row r="132" spans="1:44" hidden="1">
      <c r="A132" s="7">
        <v>2474</v>
      </c>
      <c r="B132" s="222" t="s">
        <v>244</v>
      </c>
      <c r="C132" s="222" t="s">
        <v>245</v>
      </c>
      <c r="D132" s="96"/>
      <c r="E132" s="96"/>
      <c r="F132" s="96"/>
      <c r="G132" s="97"/>
      <c r="H132" s="96"/>
      <c r="I132" s="96"/>
      <c r="J132" s="96"/>
      <c r="K132" s="96"/>
      <c r="L132" s="96"/>
      <c r="M132" s="96"/>
      <c r="N132" s="97"/>
      <c r="O132" s="96"/>
      <c r="P132" s="96"/>
      <c r="Q132" s="96" t="s">
        <v>1591</v>
      </c>
      <c r="R132" s="223" t="s">
        <v>1567</v>
      </c>
      <c r="S132" s="223" t="s">
        <v>1567</v>
      </c>
      <c r="T132" s="223" t="s">
        <v>1567</v>
      </c>
      <c r="U132" s="97"/>
      <c r="V132" s="96"/>
      <c r="W132" s="96"/>
      <c r="X132" s="96"/>
      <c r="Y132" s="96"/>
      <c r="Z132" s="96"/>
      <c r="AA132" s="96"/>
      <c r="AB132" s="97"/>
      <c r="AC132" s="96"/>
      <c r="AD132" s="96"/>
      <c r="AE132" s="96"/>
      <c r="AF132" s="96"/>
      <c r="AG132" s="96"/>
      <c r="AH132" s="96"/>
      <c r="AI132" s="111">
        <f>COUNTIF(الجدول2336[[#This Row],[21]:[20]],"س")</f>
        <v>1</v>
      </c>
      <c r="AJ132" s="96">
        <f>COUNTIF(الجدول2336[[#This Row],[21]:[20]],"ب")</f>
        <v>0</v>
      </c>
      <c r="AK132" s="96">
        <f>COUNTIF(الجدول2336[[#This Row],[21]:[20]],"غياب")</f>
        <v>0</v>
      </c>
      <c r="AL132" s="96">
        <f>COUNTIF(الجدول2336[[#This Row],[21]:[20]],"غ")</f>
        <v>0</v>
      </c>
      <c r="AM132" s="96">
        <f>SUM(الجدول2336[[#This Row],[21]:[20]])</f>
        <v>0</v>
      </c>
      <c r="AN132" s="224">
        <f>الجدول2336[[#This Row],[أيام العمل الفعي ]]-الجدول2336[[#This Row],[الغياب*2]]</f>
        <v>0</v>
      </c>
      <c r="AO132" s="108"/>
      <c r="AP132" s="108">
        <f>COUNTIF(الجدول2336[[#This Row],[21]:[20]],"&lt;480")</f>
        <v>0</v>
      </c>
      <c r="AQ132" s="108">
        <f>الجدول2336[[#This Row],[الغياب ]]*2</f>
        <v>0</v>
      </c>
      <c r="AR132" s="108" t="str">
        <f>VLOOKUP(الجدول2336[[#This Row],[الرقم الوظيفي ]],[2]المستمرين!$D:$F,3,0)</f>
        <v>رؤساء الاقسام</v>
      </c>
    </row>
    <row r="133" spans="1:44" hidden="1">
      <c r="A133" s="7">
        <v>2503</v>
      </c>
      <c r="B133" s="222" t="s">
        <v>246</v>
      </c>
      <c r="C133" s="222" t="s">
        <v>247</v>
      </c>
      <c r="D133" s="96">
        <v>0</v>
      </c>
      <c r="E133" s="96">
        <v>0</v>
      </c>
      <c r="F133" s="96">
        <v>0</v>
      </c>
      <c r="G133" s="97"/>
      <c r="H133" s="96">
        <v>0</v>
      </c>
      <c r="I133" s="96">
        <v>0</v>
      </c>
      <c r="J133" s="96">
        <v>0</v>
      </c>
      <c r="K133" s="96">
        <v>0</v>
      </c>
      <c r="L133" s="96">
        <v>0</v>
      </c>
      <c r="M133" s="96">
        <v>0</v>
      </c>
      <c r="N133" s="97"/>
      <c r="O133" s="96" t="s">
        <v>1591</v>
      </c>
      <c r="P133" s="96" t="s">
        <v>1591</v>
      </c>
      <c r="Q133" s="96" t="s">
        <v>1591</v>
      </c>
      <c r="R133" s="223" t="s">
        <v>1567</v>
      </c>
      <c r="S133" s="223" t="s">
        <v>1567</v>
      </c>
      <c r="T133" s="223" t="s">
        <v>1567</v>
      </c>
      <c r="U133" s="97"/>
      <c r="V133" s="96">
        <v>0</v>
      </c>
      <c r="W133" s="96">
        <v>0</v>
      </c>
      <c r="X133" s="96">
        <v>0</v>
      </c>
      <c r="Y133" s="96"/>
      <c r="Z133" s="96"/>
      <c r="AA133" s="96"/>
      <c r="AB133" s="97"/>
      <c r="AC133" s="96"/>
      <c r="AD133" s="96"/>
      <c r="AE133" s="96"/>
      <c r="AF133" s="96"/>
      <c r="AG133" s="96"/>
      <c r="AH133" s="96"/>
      <c r="AI133" s="111">
        <f>COUNTIF(الجدول2336[[#This Row],[21]:[20]],"س")</f>
        <v>3</v>
      </c>
      <c r="AJ133" s="96">
        <f>COUNTIF(الجدول2336[[#This Row],[21]:[20]],"ب")</f>
        <v>0</v>
      </c>
      <c r="AK133" s="96">
        <f>COUNTIF(الجدول2336[[#This Row],[21]:[20]],"غياب")</f>
        <v>0</v>
      </c>
      <c r="AL133" s="96">
        <f>COUNTIF(الجدول2336[[#This Row],[21]:[20]],"غ")</f>
        <v>0</v>
      </c>
      <c r="AM133" s="96">
        <f>SUM(الجدول2336[[#This Row],[21]:[20]])</f>
        <v>0</v>
      </c>
      <c r="AN133" s="224">
        <f>الجدول2336[[#This Row],[أيام العمل الفعي ]]-الجدول2336[[#This Row],[الغياب*2]]</f>
        <v>12</v>
      </c>
      <c r="AO133" s="108"/>
      <c r="AP133" s="108">
        <f>COUNTIF(الجدول2336[[#This Row],[21]:[20]],"&lt;480")</f>
        <v>12</v>
      </c>
      <c r="AQ133" s="108">
        <f>الجدول2336[[#This Row],[الغياب ]]*2</f>
        <v>0</v>
      </c>
      <c r="AR133" s="108" t="str">
        <f>VLOOKUP(الجدول2336[[#This Row],[الرقم الوظيفي ]],[2]المستمرين!$D:$F,3,0)</f>
        <v xml:space="preserve">الادارة العامة </v>
      </c>
    </row>
    <row r="134" spans="1:44" hidden="1">
      <c r="A134" s="7">
        <v>2560</v>
      </c>
      <c r="B134" s="222" t="s">
        <v>248</v>
      </c>
      <c r="C134" s="222" t="s">
        <v>67</v>
      </c>
      <c r="D134" s="96"/>
      <c r="E134" s="96"/>
      <c r="F134" s="96"/>
      <c r="G134" s="97"/>
      <c r="H134" s="96"/>
      <c r="I134" s="96">
        <v>0</v>
      </c>
      <c r="J134" s="96"/>
      <c r="K134" s="96"/>
      <c r="L134" s="96"/>
      <c r="M134" s="96"/>
      <c r="N134" s="97"/>
      <c r="O134" s="96"/>
      <c r="P134" s="96"/>
      <c r="Q134" s="96" t="s">
        <v>1591</v>
      </c>
      <c r="R134" s="223" t="s">
        <v>1567</v>
      </c>
      <c r="S134" s="223" t="s">
        <v>1567</v>
      </c>
      <c r="T134" s="223" t="s">
        <v>1567</v>
      </c>
      <c r="U134" s="97"/>
      <c r="V134" s="96"/>
      <c r="W134" s="96"/>
      <c r="X134" s="96"/>
      <c r="Y134" s="96"/>
      <c r="Z134" s="96"/>
      <c r="AA134" s="96"/>
      <c r="AB134" s="97"/>
      <c r="AC134" s="96"/>
      <c r="AD134" s="96"/>
      <c r="AE134" s="96"/>
      <c r="AF134" s="96"/>
      <c r="AG134" s="96"/>
      <c r="AH134" s="96"/>
      <c r="AI134" s="111">
        <f>COUNTIF(الجدول2336[[#This Row],[21]:[20]],"س")</f>
        <v>1</v>
      </c>
      <c r="AJ134" s="96">
        <f>COUNTIF(الجدول2336[[#This Row],[21]:[20]],"ب")</f>
        <v>0</v>
      </c>
      <c r="AK134" s="96">
        <f>COUNTIF(الجدول2336[[#This Row],[21]:[20]],"غياب")</f>
        <v>0</v>
      </c>
      <c r="AL134" s="96">
        <f>COUNTIF(الجدول2336[[#This Row],[21]:[20]],"غ")</f>
        <v>0</v>
      </c>
      <c r="AM134" s="96">
        <f>SUM(الجدول2336[[#This Row],[21]:[20]])</f>
        <v>0</v>
      </c>
      <c r="AN134" s="224">
        <f>الجدول2336[[#This Row],[أيام العمل الفعي ]]-الجدول2336[[#This Row],[الغياب*2]]</f>
        <v>1</v>
      </c>
      <c r="AO134" s="108"/>
      <c r="AP134" s="108">
        <f>COUNTIF(الجدول2336[[#This Row],[21]:[20]],"&lt;480")</f>
        <v>1</v>
      </c>
      <c r="AQ134" s="108">
        <f>الجدول2336[[#This Row],[الغياب ]]*2</f>
        <v>0</v>
      </c>
      <c r="AR134" s="108" t="str">
        <f>VLOOKUP(الجدول2336[[#This Row],[الرقم الوظيفي ]],[2]المستمرين!$D:$F,3,0)</f>
        <v xml:space="preserve">مصنع الحليب </v>
      </c>
    </row>
    <row r="135" spans="1:44" hidden="1">
      <c r="A135" s="293">
        <v>2569</v>
      </c>
      <c r="B135" s="222" t="s">
        <v>249</v>
      </c>
      <c r="C135" s="222" t="s">
        <v>250</v>
      </c>
      <c r="D135" s="96">
        <v>0</v>
      </c>
      <c r="E135" s="96">
        <v>0</v>
      </c>
      <c r="F135" s="96">
        <v>0</v>
      </c>
      <c r="G135" s="97"/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7"/>
      <c r="O135" s="96">
        <v>0</v>
      </c>
      <c r="P135" s="96">
        <v>0</v>
      </c>
      <c r="Q135" s="96" t="s">
        <v>1591</v>
      </c>
      <c r="R135" s="223" t="s">
        <v>1567</v>
      </c>
      <c r="S135" s="223" t="s">
        <v>1567</v>
      </c>
      <c r="T135" s="223" t="s">
        <v>1567</v>
      </c>
      <c r="U135" s="97"/>
      <c r="V135" s="96">
        <v>0</v>
      </c>
      <c r="W135" s="100">
        <v>0</v>
      </c>
      <c r="X135" s="96">
        <v>0</v>
      </c>
      <c r="Y135" s="96"/>
      <c r="Z135" s="96"/>
      <c r="AA135" s="96"/>
      <c r="AB135" s="97"/>
      <c r="AC135" s="96"/>
      <c r="AD135" s="96"/>
      <c r="AE135" s="96"/>
      <c r="AF135" s="96"/>
      <c r="AG135" s="96"/>
      <c r="AH135" s="96"/>
      <c r="AI135" s="111">
        <f>COUNTIF(الجدول2336[[#This Row],[21]:[20]],"س")</f>
        <v>1</v>
      </c>
      <c r="AJ135" s="96">
        <f>COUNTIF(الجدول2336[[#This Row],[21]:[20]],"ب")</f>
        <v>0</v>
      </c>
      <c r="AK135" s="96">
        <f>COUNTIF(الجدول2336[[#This Row],[21]:[20]],"غياب")</f>
        <v>0</v>
      </c>
      <c r="AL135" s="96">
        <f>COUNTIF(الجدول2336[[#This Row],[21]:[20]],"غ")</f>
        <v>0</v>
      </c>
      <c r="AM135" s="96">
        <f>SUM(الجدول2336[[#This Row],[21]:[20]])</f>
        <v>0</v>
      </c>
      <c r="AN135" s="224">
        <f>الجدول2336[[#This Row],[أيام العمل الفعي ]]-الجدول2336[[#This Row],[الغياب*2]]</f>
        <v>14</v>
      </c>
      <c r="AO135" s="108"/>
      <c r="AP135" s="108">
        <f>COUNTIF(الجدول2336[[#This Row],[21]:[20]],"&lt;480")</f>
        <v>14</v>
      </c>
      <c r="AQ135" s="108">
        <f>الجدول2336[[#This Row],[الغياب ]]*2</f>
        <v>0</v>
      </c>
      <c r="AR135" s="108" t="str">
        <f>VLOOKUP(الجدول2336[[#This Row],[الرقم الوظيفي ]],[2]المستمرين!$D:$F,3,0)</f>
        <v xml:space="preserve">الادارة العامة </v>
      </c>
    </row>
    <row r="136" spans="1:44" hidden="1">
      <c r="A136" s="7">
        <v>2597</v>
      </c>
      <c r="B136" s="222" t="s">
        <v>251</v>
      </c>
      <c r="C136" s="222" t="s">
        <v>252</v>
      </c>
      <c r="D136" s="96">
        <v>0</v>
      </c>
      <c r="E136" s="96">
        <v>0</v>
      </c>
      <c r="F136" s="96">
        <v>0</v>
      </c>
      <c r="G136" s="97"/>
      <c r="H136" s="96" t="s">
        <v>1591</v>
      </c>
      <c r="I136" s="96" t="s">
        <v>1591</v>
      </c>
      <c r="J136" s="96">
        <v>0</v>
      </c>
      <c r="K136" s="96" t="s">
        <v>1591</v>
      </c>
      <c r="L136" s="96">
        <v>0</v>
      </c>
      <c r="M136" s="96">
        <v>0</v>
      </c>
      <c r="N136" s="97"/>
      <c r="O136" s="96">
        <v>0</v>
      </c>
      <c r="P136" s="96">
        <v>0</v>
      </c>
      <c r="Q136" s="96" t="s">
        <v>1591</v>
      </c>
      <c r="R136" s="223" t="s">
        <v>1567</v>
      </c>
      <c r="S136" s="223" t="s">
        <v>1567</v>
      </c>
      <c r="T136" s="223" t="s">
        <v>1567</v>
      </c>
      <c r="U136" s="97"/>
      <c r="V136" s="96">
        <v>0</v>
      </c>
      <c r="W136" s="96">
        <v>0</v>
      </c>
      <c r="X136" s="96">
        <v>0</v>
      </c>
      <c r="Y136" s="96"/>
      <c r="Z136" s="96"/>
      <c r="AA136" s="96"/>
      <c r="AB136" s="97"/>
      <c r="AC136" s="96"/>
      <c r="AD136" s="96"/>
      <c r="AE136" s="96"/>
      <c r="AF136" s="96"/>
      <c r="AG136" s="96"/>
      <c r="AH136" s="96"/>
      <c r="AI136" s="111">
        <f>COUNTIF(الجدول2336[[#This Row],[21]:[20]],"س")</f>
        <v>4</v>
      </c>
      <c r="AJ136" s="96">
        <f>COUNTIF(الجدول2336[[#This Row],[21]:[20]],"ب")</f>
        <v>0</v>
      </c>
      <c r="AK136" s="96">
        <f>COUNTIF(الجدول2336[[#This Row],[21]:[20]],"غياب")</f>
        <v>0</v>
      </c>
      <c r="AL136" s="96">
        <f>COUNTIF(الجدول2336[[#This Row],[21]:[20]],"غ")</f>
        <v>0</v>
      </c>
      <c r="AM136" s="96">
        <f>SUM(الجدول2336[[#This Row],[21]:[20]])</f>
        <v>0</v>
      </c>
      <c r="AN136" s="224">
        <f>الجدول2336[[#This Row],[أيام العمل الفعي ]]-الجدول2336[[#This Row],[الغياب*2]]</f>
        <v>11</v>
      </c>
      <c r="AO136" s="108"/>
      <c r="AP136" s="108">
        <f>COUNTIF(الجدول2336[[#This Row],[21]:[20]],"&lt;480")</f>
        <v>11</v>
      </c>
      <c r="AQ136" s="108">
        <f>الجدول2336[[#This Row],[الغياب ]]*2</f>
        <v>0</v>
      </c>
      <c r="AR136" s="108" t="str">
        <f>VLOOKUP(الجدول2336[[#This Row],[الرقم الوظيفي ]],[2]المستمرين!$D:$F,3,0)</f>
        <v xml:space="preserve">مصنع الحليب </v>
      </c>
    </row>
    <row r="137" spans="1:44" hidden="1">
      <c r="A137" s="7">
        <v>2601</v>
      </c>
      <c r="B137" s="222" t="s">
        <v>253</v>
      </c>
      <c r="C137" s="222" t="s">
        <v>254</v>
      </c>
      <c r="D137" s="96">
        <v>0</v>
      </c>
      <c r="E137" s="96">
        <v>0</v>
      </c>
      <c r="F137" s="96" t="s">
        <v>1591</v>
      </c>
      <c r="G137" s="97"/>
      <c r="H137" s="96">
        <v>0</v>
      </c>
      <c r="I137" s="96">
        <v>0</v>
      </c>
      <c r="J137" s="96">
        <v>0</v>
      </c>
      <c r="K137" s="96">
        <v>0</v>
      </c>
      <c r="L137" s="96">
        <v>0</v>
      </c>
      <c r="M137" s="96">
        <v>0</v>
      </c>
      <c r="N137" s="97"/>
      <c r="O137" s="96">
        <v>0</v>
      </c>
      <c r="P137" s="96">
        <v>0</v>
      </c>
      <c r="Q137" s="96">
        <v>0</v>
      </c>
      <c r="R137" s="223" t="s">
        <v>1567</v>
      </c>
      <c r="S137" s="223" t="s">
        <v>1567</v>
      </c>
      <c r="T137" s="223" t="s">
        <v>1567</v>
      </c>
      <c r="U137" s="97"/>
      <c r="V137" s="96">
        <v>0</v>
      </c>
      <c r="W137" s="96">
        <v>0</v>
      </c>
      <c r="X137" s="96"/>
      <c r="Y137" s="96"/>
      <c r="Z137" s="96"/>
      <c r="AA137" s="96"/>
      <c r="AB137" s="97"/>
      <c r="AC137" s="96"/>
      <c r="AD137" s="96"/>
      <c r="AE137" s="96"/>
      <c r="AF137" s="96"/>
      <c r="AG137" s="96"/>
      <c r="AH137" s="96"/>
      <c r="AI137" s="111">
        <f>COUNTIF(الجدول2336[[#This Row],[21]:[20]],"س")</f>
        <v>1</v>
      </c>
      <c r="AJ137" s="96">
        <f>COUNTIF(الجدول2336[[#This Row],[21]:[20]],"ب")</f>
        <v>0</v>
      </c>
      <c r="AK137" s="96">
        <f>COUNTIF(الجدول2336[[#This Row],[21]:[20]],"غياب")</f>
        <v>0</v>
      </c>
      <c r="AL137" s="96">
        <f>COUNTIF(الجدول2336[[#This Row],[21]:[20]],"غ")</f>
        <v>0</v>
      </c>
      <c r="AM137" s="96">
        <f>SUM(الجدول2336[[#This Row],[21]:[20]])</f>
        <v>0</v>
      </c>
      <c r="AN137" s="224">
        <f>الجدول2336[[#This Row],[أيام العمل الفعي ]]-الجدول2336[[#This Row],[الغياب*2]]</f>
        <v>13</v>
      </c>
      <c r="AO137" s="108"/>
      <c r="AP137" s="108">
        <f>COUNTIF(الجدول2336[[#This Row],[21]:[20]],"&lt;480")</f>
        <v>13</v>
      </c>
      <c r="AQ137" s="108">
        <f>الجدول2336[[#This Row],[الغياب ]]*2</f>
        <v>0</v>
      </c>
      <c r="AR137" s="108" t="str">
        <f>VLOOKUP(الجدول2336[[#This Row],[الرقم الوظيفي ]],[2]المستمرين!$D:$F,3,0)</f>
        <v xml:space="preserve">الإدارة العامة </v>
      </c>
    </row>
    <row r="138" spans="1:44" hidden="1">
      <c r="A138" s="7">
        <v>2604</v>
      </c>
      <c r="B138" s="222" t="s">
        <v>255</v>
      </c>
      <c r="C138" s="222" t="s">
        <v>105</v>
      </c>
      <c r="D138" s="96">
        <v>0</v>
      </c>
      <c r="E138" s="96">
        <v>0</v>
      </c>
      <c r="F138" s="96">
        <v>0</v>
      </c>
      <c r="G138" s="97">
        <v>0</v>
      </c>
      <c r="H138" s="96">
        <v>0</v>
      </c>
      <c r="I138" s="96">
        <v>0</v>
      </c>
      <c r="J138" s="96" t="s">
        <v>1464</v>
      </c>
      <c r="K138" s="96">
        <v>0</v>
      </c>
      <c r="L138" s="96">
        <v>0</v>
      </c>
      <c r="M138" s="96">
        <v>0</v>
      </c>
      <c r="N138" s="97">
        <v>0</v>
      </c>
      <c r="O138" s="96">
        <v>0</v>
      </c>
      <c r="P138" s="96">
        <v>0</v>
      </c>
      <c r="Q138" s="96" t="s">
        <v>1592</v>
      </c>
      <c r="R138" s="223">
        <v>0</v>
      </c>
      <c r="S138" s="223">
        <v>0</v>
      </c>
      <c r="T138" s="223">
        <v>0</v>
      </c>
      <c r="U138" s="97">
        <v>0</v>
      </c>
      <c r="V138" s="96">
        <v>0</v>
      </c>
      <c r="W138" s="96">
        <v>0</v>
      </c>
      <c r="X138" s="96" t="s">
        <v>1592</v>
      </c>
      <c r="Y138" s="96"/>
      <c r="Z138" s="96"/>
      <c r="AA138" s="96"/>
      <c r="AB138" s="97"/>
      <c r="AC138" s="96"/>
      <c r="AD138" s="96"/>
      <c r="AE138" s="96" t="s">
        <v>1592</v>
      </c>
      <c r="AF138" s="96"/>
      <c r="AG138" s="96"/>
      <c r="AH138" s="96"/>
      <c r="AI138" s="111">
        <f>COUNTIF(الجدول2336[[#This Row],[21]:[20]],"س")</f>
        <v>0</v>
      </c>
      <c r="AJ138" s="96">
        <f>COUNTIF(الجدول2336[[#This Row],[21]:[20]],"ب")</f>
        <v>0</v>
      </c>
      <c r="AK138" s="96">
        <f>COUNTIF(الجدول2336[[#This Row],[21]:[20]],"غياب")</f>
        <v>0</v>
      </c>
      <c r="AL138" s="96">
        <f>COUNTIF(الجدول2336[[#This Row],[21]:[20]],"غ")</f>
        <v>0</v>
      </c>
      <c r="AM138" s="96">
        <f>SUM(الجدول2336[[#This Row],[21]:[20]])</f>
        <v>0</v>
      </c>
      <c r="AN138" s="224">
        <f>الجدول2336[[#This Row],[أيام العمل الفعي ]]-الجدول2336[[#This Row],[الغياب*2]]</f>
        <v>18</v>
      </c>
      <c r="AO138" s="108"/>
      <c r="AP138" s="108">
        <f>COUNTIF(الجدول2336[[#This Row],[21]:[20]],"&lt;480")</f>
        <v>18</v>
      </c>
      <c r="AQ138" s="108">
        <f>الجدول2336[[#This Row],[الغياب ]]*2</f>
        <v>0</v>
      </c>
      <c r="AR138" s="108" t="str">
        <f>VLOOKUP(الجدول2336[[#This Row],[الرقم الوظيفي ]],[2]المستمرين!$D:$F,3,0)</f>
        <v xml:space="preserve">الادارة العامة </v>
      </c>
    </row>
    <row r="139" spans="1:44" hidden="1">
      <c r="A139" s="7">
        <v>2618</v>
      </c>
      <c r="B139" s="222" t="s">
        <v>256</v>
      </c>
      <c r="C139" s="222" t="s">
        <v>257</v>
      </c>
      <c r="D139" s="96">
        <v>0</v>
      </c>
      <c r="E139" s="96">
        <v>0</v>
      </c>
      <c r="F139" s="96">
        <v>0</v>
      </c>
      <c r="G139" s="97"/>
      <c r="H139" s="96">
        <v>6</v>
      </c>
      <c r="I139" s="96">
        <v>0</v>
      </c>
      <c r="J139" s="96">
        <v>0</v>
      </c>
      <c r="K139" s="96">
        <v>0</v>
      </c>
      <c r="L139" s="96">
        <v>12</v>
      </c>
      <c r="M139" s="96">
        <v>15</v>
      </c>
      <c r="N139" s="97"/>
      <c r="O139" s="96">
        <v>0</v>
      </c>
      <c r="P139" s="96">
        <v>0</v>
      </c>
      <c r="Q139" s="96">
        <v>12</v>
      </c>
      <c r="R139" s="223" t="s">
        <v>1567</v>
      </c>
      <c r="S139" s="223" t="s">
        <v>1567</v>
      </c>
      <c r="T139" s="223" t="s">
        <v>1567</v>
      </c>
      <c r="U139" s="97"/>
      <c r="V139" s="96">
        <v>0</v>
      </c>
      <c r="W139" s="96" t="s">
        <v>1591</v>
      </c>
      <c r="X139" s="96">
        <v>0</v>
      </c>
      <c r="Y139" s="96"/>
      <c r="Z139" s="96"/>
      <c r="AA139" s="96"/>
      <c r="AB139" s="97"/>
      <c r="AC139" s="96"/>
      <c r="AD139" s="96"/>
      <c r="AE139" s="96"/>
      <c r="AF139" s="96"/>
      <c r="AG139" s="96"/>
      <c r="AH139" s="96"/>
      <c r="AI139" s="111">
        <f>COUNTIF(الجدول2336[[#This Row],[21]:[20]],"س")</f>
        <v>1</v>
      </c>
      <c r="AJ139" s="96">
        <f>COUNTIF(الجدول2336[[#This Row],[21]:[20]],"ب")</f>
        <v>0</v>
      </c>
      <c r="AK139" s="96">
        <f>COUNTIF(الجدول2336[[#This Row],[21]:[20]],"غياب")</f>
        <v>0</v>
      </c>
      <c r="AL139" s="96">
        <f>COUNTIF(الجدول2336[[#This Row],[21]:[20]],"غ")</f>
        <v>0</v>
      </c>
      <c r="AM139" s="96">
        <f>SUM(الجدول2336[[#This Row],[21]:[20]])</f>
        <v>45</v>
      </c>
      <c r="AN139" s="224">
        <f>الجدول2336[[#This Row],[أيام العمل الفعي ]]-الجدول2336[[#This Row],[الغياب*2]]</f>
        <v>14</v>
      </c>
      <c r="AO139" s="108"/>
      <c r="AP139" s="108">
        <f>COUNTIF(الجدول2336[[#This Row],[21]:[20]],"&lt;480")</f>
        <v>14</v>
      </c>
      <c r="AQ139" s="108">
        <f>الجدول2336[[#This Row],[الغياب ]]*2</f>
        <v>0</v>
      </c>
      <c r="AR139" s="108" t="str">
        <f>VLOOKUP(الجدول2336[[#This Row],[الرقم الوظيفي ]],[2]المستمرين!$D:$F,3,0)</f>
        <v xml:space="preserve">الادارة العامة </v>
      </c>
    </row>
    <row r="140" spans="1:44" hidden="1">
      <c r="A140" s="7">
        <v>2619</v>
      </c>
      <c r="B140" s="222" t="s">
        <v>258</v>
      </c>
      <c r="C140" s="222" t="s">
        <v>259</v>
      </c>
      <c r="D140" s="96">
        <v>60</v>
      </c>
      <c r="E140" s="96" t="s">
        <v>1591</v>
      </c>
      <c r="F140" s="96" t="s">
        <v>1591</v>
      </c>
      <c r="G140" s="97"/>
      <c r="H140" s="96">
        <v>0</v>
      </c>
      <c r="I140" s="96">
        <v>185</v>
      </c>
      <c r="J140" s="96">
        <v>38</v>
      </c>
      <c r="K140" s="96">
        <v>65</v>
      </c>
      <c r="L140" s="96">
        <v>17</v>
      </c>
      <c r="M140" s="96">
        <v>121</v>
      </c>
      <c r="N140" s="97"/>
      <c r="O140" s="96">
        <v>7</v>
      </c>
      <c r="P140" s="96">
        <v>128</v>
      </c>
      <c r="Q140" s="96" t="s">
        <v>1591</v>
      </c>
      <c r="R140" s="223" t="s">
        <v>1567</v>
      </c>
      <c r="S140" s="223" t="s">
        <v>1567</v>
      </c>
      <c r="T140" s="223" t="s">
        <v>1567</v>
      </c>
      <c r="U140" s="97"/>
      <c r="V140" s="96">
        <v>81</v>
      </c>
      <c r="W140" s="96">
        <v>0</v>
      </c>
      <c r="X140" s="96"/>
      <c r="Y140" s="96"/>
      <c r="Z140" s="96"/>
      <c r="AA140" s="96"/>
      <c r="AB140" s="97"/>
      <c r="AC140" s="96"/>
      <c r="AD140" s="96"/>
      <c r="AE140" s="96"/>
      <c r="AF140" s="96"/>
      <c r="AG140" s="96"/>
      <c r="AH140" s="96"/>
      <c r="AI140" s="111">
        <f>COUNTIF(الجدول2336[[#This Row],[21]:[20]],"س")</f>
        <v>3</v>
      </c>
      <c r="AJ140" s="96">
        <f>COUNTIF(الجدول2336[[#This Row],[21]:[20]],"ب")</f>
        <v>0</v>
      </c>
      <c r="AK140" s="96">
        <f>COUNTIF(الجدول2336[[#This Row],[21]:[20]],"غياب")</f>
        <v>0</v>
      </c>
      <c r="AL140" s="96">
        <f>COUNTIF(الجدول2336[[#This Row],[21]:[20]],"غ")</f>
        <v>0</v>
      </c>
      <c r="AM140" s="96">
        <f>SUM(الجدول2336[[#This Row],[21]:[20]])</f>
        <v>702</v>
      </c>
      <c r="AN140" s="224">
        <f>الجدول2336[[#This Row],[أيام العمل الفعي ]]-الجدول2336[[#This Row],[الغياب*2]]</f>
        <v>11</v>
      </c>
      <c r="AO140" s="108"/>
      <c r="AP140" s="108">
        <f>COUNTIF(الجدول2336[[#This Row],[21]:[20]],"&lt;480")</f>
        <v>11</v>
      </c>
      <c r="AQ140" s="108">
        <f>الجدول2336[[#This Row],[الغياب ]]*2</f>
        <v>0</v>
      </c>
      <c r="AR140" s="108" t="str">
        <f>VLOOKUP(الجدول2336[[#This Row],[الرقم الوظيفي ]],[2]المستمرين!$D:$F,3,0)</f>
        <v>رؤساء الاقسام</v>
      </c>
    </row>
    <row r="141" spans="1:44" hidden="1">
      <c r="A141" s="7">
        <v>2620</v>
      </c>
      <c r="B141" s="222" t="s">
        <v>260</v>
      </c>
      <c r="C141" s="222" t="s">
        <v>99</v>
      </c>
      <c r="D141" s="96">
        <v>11</v>
      </c>
      <c r="E141" s="96">
        <v>0</v>
      </c>
      <c r="F141" s="96">
        <v>8</v>
      </c>
      <c r="G141" s="97"/>
      <c r="H141" s="96">
        <v>9</v>
      </c>
      <c r="I141" s="96">
        <v>9</v>
      </c>
      <c r="J141" s="96">
        <v>7</v>
      </c>
      <c r="K141" s="96">
        <v>0</v>
      </c>
      <c r="L141" s="96">
        <v>8</v>
      </c>
      <c r="M141" s="96">
        <v>6</v>
      </c>
      <c r="N141" s="97"/>
      <c r="O141" s="96">
        <v>12</v>
      </c>
      <c r="P141" s="96">
        <v>0</v>
      </c>
      <c r="Q141" s="96" t="s">
        <v>1591</v>
      </c>
      <c r="R141" s="223" t="s">
        <v>1567</v>
      </c>
      <c r="S141" s="223" t="s">
        <v>1567</v>
      </c>
      <c r="T141" s="223" t="s">
        <v>1567</v>
      </c>
      <c r="U141" s="97"/>
      <c r="V141" s="96">
        <v>0</v>
      </c>
      <c r="W141" s="96">
        <v>10</v>
      </c>
      <c r="X141" s="96">
        <v>9</v>
      </c>
      <c r="Y141" s="96"/>
      <c r="Z141" s="96"/>
      <c r="AA141" s="96"/>
      <c r="AB141" s="97"/>
      <c r="AC141" s="96"/>
      <c r="AD141" s="96"/>
      <c r="AE141" s="96"/>
      <c r="AF141" s="96"/>
      <c r="AG141" s="96"/>
      <c r="AH141" s="96"/>
      <c r="AI141" s="111">
        <f>COUNTIF(الجدول2336[[#This Row],[21]:[20]],"س")</f>
        <v>1</v>
      </c>
      <c r="AJ141" s="96">
        <f>COUNTIF(الجدول2336[[#This Row],[21]:[20]],"ب")</f>
        <v>0</v>
      </c>
      <c r="AK141" s="96">
        <f>COUNTIF(الجدول2336[[#This Row],[21]:[20]],"غياب")</f>
        <v>0</v>
      </c>
      <c r="AL141" s="96">
        <f>COUNTIF(الجدول2336[[#This Row],[21]:[20]],"غ")</f>
        <v>0</v>
      </c>
      <c r="AM141" s="96">
        <f>SUM(الجدول2336[[#This Row],[21]:[20]])</f>
        <v>89</v>
      </c>
      <c r="AN141" s="224">
        <f>الجدول2336[[#This Row],[أيام العمل الفعي ]]-الجدول2336[[#This Row],[الغياب*2]]</f>
        <v>14</v>
      </c>
      <c r="AO141" s="108"/>
      <c r="AP141" s="108">
        <f>COUNTIF(الجدول2336[[#This Row],[21]:[20]],"&lt;480")</f>
        <v>14</v>
      </c>
      <c r="AQ141" s="108">
        <f>الجدول2336[[#This Row],[الغياب ]]*2</f>
        <v>0</v>
      </c>
      <c r="AR141" s="108" t="str">
        <f>VLOOKUP(الجدول2336[[#This Row],[الرقم الوظيفي ]],[2]المستمرين!$D:$F,3,0)</f>
        <v xml:space="preserve">مصنع الحليب </v>
      </c>
    </row>
    <row r="142" spans="1:44">
      <c r="A142" s="197">
        <v>2623</v>
      </c>
      <c r="B142" s="235" t="s">
        <v>261</v>
      </c>
      <c r="C142" s="222" t="s">
        <v>155</v>
      </c>
      <c r="D142" s="96">
        <v>8</v>
      </c>
      <c r="E142" s="96">
        <v>0</v>
      </c>
      <c r="F142" s="96">
        <v>0</v>
      </c>
      <c r="G142" s="97"/>
      <c r="H142" s="96" t="s">
        <v>1494</v>
      </c>
      <c r="I142" s="96">
        <v>9</v>
      </c>
      <c r="J142" s="96">
        <v>26</v>
      </c>
      <c r="K142" s="96">
        <v>0</v>
      </c>
      <c r="L142" s="96">
        <v>0</v>
      </c>
      <c r="M142" s="96">
        <v>24</v>
      </c>
      <c r="N142" s="97"/>
      <c r="O142" s="96">
        <v>0</v>
      </c>
      <c r="P142" s="96">
        <v>0</v>
      </c>
      <c r="Q142" s="96" t="s">
        <v>1591</v>
      </c>
      <c r="R142" s="223" t="s">
        <v>1567</v>
      </c>
      <c r="S142" s="223" t="s">
        <v>1567</v>
      </c>
      <c r="T142" s="223" t="s">
        <v>1567</v>
      </c>
      <c r="U142" s="97"/>
      <c r="V142" s="96">
        <v>0</v>
      </c>
      <c r="W142" s="96">
        <v>0</v>
      </c>
      <c r="X142" s="96">
        <v>0</v>
      </c>
      <c r="Y142" s="96"/>
      <c r="Z142" s="96"/>
      <c r="AA142" s="96"/>
      <c r="AB142" s="97"/>
      <c r="AC142" s="96"/>
      <c r="AD142" s="96"/>
      <c r="AE142" s="96"/>
      <c r="AF142" s="96"/>
      <c r="AG142" s="96"/>
      <c r="AH142" s="96"/>
      <c r="AI142" s="111">
        <f>COUNTIF(الجدول2336[[#This Row],[21]:[20]],"س")</f>
        <v>1</v>
      </c>
      <c r="AJ142" s="96">
        <f>COUNTIF(الجدول2336[[#This Row],[21]:[20]],"ب")</f>
        <v>0</v>
      </c>
      <c r="AK142" s="96">
        <f>COUNTIF(الجدول2336[[#This Row],[21]:[20]],"غياب")</f>
        <v>0</v>
      </c>
      <c r="AL142" s="96">
        <f>COUNTIF(الجدول2336[[#This Row],[21]:[20]],"غ")</f>
        <v>1</v>
      </c>
      <c r="AM142" s="96">
        <f>SUM(الجدول2336[[#This Row],[21]:[20]])</f>
        <v>67</v>
      </c>
      <c r="AN142" s="224">
        <f>الجدول2336[[#This Row],[أيام العمل الفعي ]]-الجدول2336[[#This Row],[الغياب*2]]</f>
        <v>13</v>
      </c>
      <c r="AO142" s="108"/>
      <c r="AP142" s="108">
        <f>COUNTIF(الجدول2336[[#This Row],[21]:[20]],"&lt;480")</f>
        <v>13</v>
      </c>
      <c r="AQ142" s="108">
        <f>الجدول2336[[#This Row],[الغياب ]]*2</f>
        <v>0</v>
      </c>
      <c r="AR142" s="108" t="str">
        <f>VLOOKUP(الجدول2336[[#This Row],[الرقم الوظيفي ]],[2]المستمرين!$D:$F,3,0)</f>
        <v xml:space="preserve">الادارة العامة </v>
      </c>
    </row>
    <row r="143" spans="1:44" hidden="1">
      <c r="A143" s="7">
        <v>2624</v>
      </c>
      <c r="B143" s="222" t="s">
        <v>262</v>
      </c>
      <c r="C143" s="222" t="s">
        <v>263</v>
      </c>
      <c r="D143" s="96">
        <v>10</v>
      </c>
      <c r="E143" s="96">
        <v>0</v>
      </c>
      <c r="F143" s="96">
        <v>0</v>
      </c>
      <c r="G143" s="97"/>
      <c r="H143" s="96">
        <v>0</v>
      </c>
      <c r="I143" s="96">
        <v>0</v>
      </c>
      <c r="J143" s="96">
        <v>0</v>
      </c>
      <c r="K143" s="96">
        <v>0</v>
      </c>
      <c r="L143" s="96">
        <v>0</v>
      </c>
      <c r="M143" s="96">
        <v>0</v>
      </c>
      <c r="N143" s="97"/>
      <c r="O143" s="96">
        <v>0</v>
      </c>
      <c r="P143" s="96">
        <v>0</v>
      </c>
      <c r="Q143" s="96" t="s">
        <v>1591</v>
      </c>
      <c r="R143" s="223" t="s">
        <v>1567</v>
      </c>
      <c r="S143" s="223" t="s">
        <v>1567</v>
      </c>
      <c r="T143" s="223" t="s">
        <v>1567</v>
      </c>
      <c r="U143" s="97"/>
      <c r="V143" s="96">
        <v>0</v>
      </c>
      <c r="W143" s="96">
        <v>0</v>
      </c>
      <c r="X143" s="96">
        <v>0</v>
      </c>
      <c r="Y143" s="96"/>
      <c r="Z143" s="96"/>
      <c r="AA143" s="96"/>
      <c r="AB143" s="97"/>
      <c r="AC143" s="96"/>
      <c r="AD143" s="96"/>
      <c r="AE143" s="96"/>
      <c r="AF143" s="96"/>
      <c r="AG143" s="96"/>
      <c r="AH143" s="96"/>
      <c r="AI143" s="111">
        <f>COUNTIF(الجدول2336[[#This Row],[21]:[20]],"س")</f>
        <v>1</v>
      </c>
      <c r="AJ143" s="96">
        <f>COUNTIF(الجدول2336[[#This Row],[21]:[20]],"ب")</f>
        <v>0</v>
      </c>
      <c r="AK143" s="96">
        <f>COUNTIF(الجدول2336[[#This Row],[21]:[20]],"غياب")</f>
        <v>0</v>
      </c>
      <c r="AL143" s="96">
        <f>COUNTIF(الجدول2336[[#This Row],[21]:[20]],"غ")</f>
        <v>0</v>
      </c>
      <c r="AM143" s="96">
        <f>SUM(الجدول2336[[#This Row],[21]:[20]])</f>
        <v>10</v>
      </c>
      <c r="AN143" s="224">
        <f>الجدول2336[[#This Row],[أيام العمل الفعي ]]-الجدول2336[[#This Row],[الغياب*2]]</f>
        <v>14</v>
      </c>
      <c r="AO143" s="108"/>
      <c r="AP143" s="108">
        <f>COUNTIF(الجدول2336[[#This Row],[21]:[20]],"&lt;480")</f>
        <v>14</v>
      </c>
      <c r="AQ143" s="108">
        <f>الجدول2336[[#This Row],[الغياب ]]*2</f>
        <v>0</v>
      </c>
      <c r="AR143" s="108" t="str">
        <f>VLOOKUP(الجدول2336[[#This Row],[الرقم الوظيفي ]],[2]المستمرين!$D:$F,3,0)</f>
        <v xml:space="preserve">الادارة العامة </v>
      </c>
    </row>
    <row r="144" spans="1:44">
      <c r="A144" s="293">
        <v>2639</v>
      </c>
      <c r="B144" s="222" t="s">
        <v>264</v>
      </c>
      <c r="C144" s="222" t="s">
        <v>230</v>
      </c>
      <c r="D144" s="96">
        <v>0</v>
      </c>
      <c r="E144" s="96">
        <v>0</v>
      </c>
      <c r="F144" s="96">
        <v>0</v>
      </c>
      <c r="G144" s="97"/>
      <c r="H144" s="96">
        <v>0</v>
      </c>
      <c r="I144" s="96">
        <v>0</v>
      </c>
      <c r="J144" s="96">
        <v>0</v>
      </c>
      <c r="K144" s="96">
        <v>0</v>
      </c>
      <c r="L144" s="96">
        <v>0</v>
      </c>
      <c r="M144" s="96">
        <v>0</v>
      </c>
      <c r="N144" s="97"/>
      <c r="O144" s="96">
        <v>0</v>
      </c>
      <c r="P144" s="96" t="s">
        <v>1494</v>
      </c>
      <c r="Q144" s="96" t="s">
        <v>1591</v>
      </c>
      <c r="R144" s="223" t="s">
        <v>1567</v>
      </c>
      <c r="S144" s="223" t="s">
        <v>1567</v>
      </c>
      <c r="T144" s="223" t="s">
        <v>1567</v>
      </c>
      <c r="U144" s="97"/>
      <c r="V144" s="96" t="s">
        <v>1494</v>
      </c>
      <c r="W144" s="96" t="s">
        <v>1494</v>
      </c>
      <c r="X144" s="96"/>
      <c r="Y144" s="96"/>
      <c r="Z144" s="96"/>
      <c r="AA144" s="96"/>
      <c r="AB144" s="97"/>
      <c r="AC144" s="96"/>
      <c r="AD144" s="96"/>
      <c r="AE144" s="96"/>
      <c r="AF144" s="96"/>
      <c r="AG144" s="96"/>
      <c r="AH144" s="96"/>
      <c r="AI144" s="111">
        <f>COUNTIF(الجدول2336[[#This Row],[21]:[20]],"س")</f>
        <v>1</v>
      </c>
      <c r="AJ144" s="96">
        <f>COUNTIF(الجدول2336[[#This Row],[21]:[20]],"ب")</f>
        <v>0</v>
      </c>
      <c r="AK144" s="96">
        <f>COUNTIF(الجدول2336[[#This Row],[21]:[20]],"غياب")</f>
        <v>0</v>
      </c>
      <c r="AL144" s="96">
        <f>COUNTIF(الجدول2336[[#This Row],[21]:[20]],"غ")</f>
        <v>3</v>
      </c>
      <c r="AM144" s="96">
        <f>SUM(الجدول2336[[#This Row],[21]:[20]])</f>
        <v>0</v>
      </c>
      <c r="AN144" s="224">
        <f>الجدول2336[[#This Row],[أيام العمل الفعي ]]-الجدول2336[[#This Row],[الغياب*2]]</f>
        <v>10</v>
      </c>
      <c r="AO144" s="108"/>
      <c r="AP144" s="108">
        <f>COUNTIF(الجدول2336[[#This Row],[21]:[20]],"&lt;480")</f>
        <v>10</v>
      </c>
      <c r="AQ144" s="108">
        <f>الجدول2336[[#This Row],[الغياب ]]*2</f>
        <v>0</v>
      </c>
      <c r="AR144" s="108" t="str">
        <f>VLOOKUP(الجدول2336[[#This Row],[الرقم الوظيفي ]],[2]المستمرين!$D:$F,3,0)</f>
        <v xml:space="preserve">مركز تسويق بنغازي </v>
      </c>
    </row>
    <row r="145" spans="1:44">
      <c r="A145" s="293">
        <v>2648</v>
      </c>
      <c r="B145" s="222" t="s">
        <v>265</v>
      </c>
      <c r="C145" s="222" t="s">
        <v>205</v>
      </c>
      <c r="D145" s="96">
        <v>14</v>
      </c>
      <c r="E145" s="96">
        <v>10</v>
      </c>
      <c r="F145" s="96" t="s">
        <v>1591</v>
      </c>
      <c r="G145" s="97"/>
      <c r="H145" s="96">
        <v>6</v>
      </c>
      <c r="I145" s="96">
        <v>8</v>
      </c>
      <c r="J145" s="96">
        <v>7</v>
      </c>
      <c r="K145" s="96">
        <v>0</v>
      </c>
      <c r="L145" s="96">
        <v>0</v>
      </c>
      <c r="M145" s="96" t="s">
        <v>1591</v>
      </c>
      <c r="N145" s="97"/>
      <c r="O145" s="96">
        <v>0</v>
      </c>
      <c r="P145" s="96">
        <v>19</v>
      </c>
      <c r="Q145" s="96" t="s">
        <v>1591</v>
      </c>
      <c r="R145" s="223" t="s">
        <v>1567</v>
      </c>
      <c r="S145" s="223" t="s">
        <v>1567</v>
      </c>
      <c r="T145" s="223" t="s">
        <v>1567</v>
      </c>
      <c r="U145" s="97"/>
      <c r="V145" s="96" t="s">
        <v>1494</v>
      </c>
      <c r="W145" s="96">
        <v>6</v>
      </c>
      <c r="X145" s="96">
        <v>0</v>
      </c>
      <c r="Y145" s="96"/>
      <c r="Z145" s="96"/>
      <c r="AA145" s="96" t="s">
        <v>1591</v>
      </c>
      <c r="AB145" s="97"/>
      <c r="AC145" s="96"/>
      <c r="AD145" s="96"/>
      <c r="AE145" s="96"/>
      <c r="AF145" s="96"/>
      <c r="AG145" s="96"/>
      <c r="AH145" s="96"/>
      <c r="AI145" s="111">
        <f>COUNTIF(الجدول2336[[#This Row],[21]:[20]],"س")</f>
        <v>4</v>
      </c>
      <c r="AJ145" s="96">
        <f>COUNTIF(الجدول2336[[#This Row],[21]:[20]],"ب")</f>
        <v>0</v>
      </c>
      <c r="AK145" s="96">
        <f>COUNTIF(الجدول2336[[#This Row],[21]:[20]],"غياب")</f>
        <v>0</v>
      </c>
      <c r="AL145" s="96">
        <f>COUNTIF(الجدول2336[[#This Row],[21]:[20]],"غ")</f>
        <v>1</v>
      </c>
      <c r="AM145" s="96">
        <f>SUM(الجدول2336[[#This Row],[21]:[20]])</f>
        <v>70</v>
      </c>
      <c r="AN145" s="224">
        <f>الجدول2336[[#This Row],[أيام العمل الفعي ]]-الجدول2336[[#This Row],[الغياب*2]]</f>
        <v>11</v>
      </c>
      <c r="AO145" s="108"/>
      <c r="AP145" s="108">
        <f>COUNTIF(الجدول2336[[#This Row],[21]:[20]],"&lt;480")</f>
        <v>11</v>
      </c>
      <c r="AQ145" s="108">
        <f>الجدول2336[[#This Row],[الغياب ]]*2</f>
        <v>0</v>
      </c>
      <c r="AR145" s="108" t="str">
        <f>VLOOKUP(الجدول2336[[#This Row],[الرقم الوظيفي ]],[2]المستمرين!$D:$F,3,0)</f>
        <v>مصنع الحليب</v>
      </c>
    </row>
    <row r="146" spans="1:44" hidden="1">
      <c r="A146" s="7">
        <v>2651</v>
      </c>
      <c r="B146" s="222" t="s">
        <v>266</v>
      </c>
      <c r="C146" s="222" t="s">
        <v>129</v>
      </c>
      <c r="D146" s="96">
        <v>26</v>
      </c>
      <c r="E146" s="96" t="s">
        <v>1591</v>
      </c>
      <c r="F146" s="96">
        <v>30</v>
      </c>
      <c r="G146" s="97"/>
      <c r="H146" s="96">
        <v>0</v>
      </c>
      <c r="I146" s="96">
        <v>0</v>
      </c>
      <c r="J146" s="96">
        <v>38</v>
      </c>
      <c r="K146" s="96">
        <v>21</v>
      </c>
      <c r="L146" s="96">
        <v>19</v>
      </c>
      <c r="M146" s="96" t="s">
        <v>1591</v>
      </c>
      <c r="N146" s="97"/>
      <c r="O146" s="96">
        <v>46</v>
      </c>
      <c r="P146" s="96">
        <v>0</v>
      </c>
      <c r="Q146" s="96" t="s">
        <v>1591</v>
      </c>
      <c r="R146" s="223" t="s">
        <v>1567</v>
      </c>
      <c r="S146" s="223" t="s">
        <v>1567</v>
      </c>
      <c r="T146" s="223" t="s">
        <v>1567</v>
      </c>
      <c r="U146" s="97"/>
      <c r="V146" s="96">
        <v>0</v>
      </c>
      <c r="W146" s="96">
        <v>9</v>
      </c>
      <c r="X146" s="96">
        <v>14</v>
      </c>
      <c r="Y146" s="96"/>
      <c r="Z146" s="96"/>
      <c r="AA146" s="96"/>
      <c r="AB146" s="97"/>
      <c r="AC146" s="96"/>
      <c r="AD146" s="96"/>
      <c r="AE146" s="96"/>
      <c r="AF146" s="96"/>
      <c r="AG146" s="96"/>
      <c r="AH146" s="96"/>
      <c r="AI146" s="111">
        <f>COUNTIF(الجدول2336[[#This Row],[21]:[20]],"س")</f>
        <v>3</v>
      </c>
      <c r="AJ146" s="96">
        <f>COUNTIF(الجدول2336[[#This Row],[21]:[20]],"ب")</f>
        <v>0</v>
      </c>
      <c r="AK146" s="96">
        <f>COUNTIF(الجدول2336[[#This Row],[21]:[20]],"غياب")</f>
        <v>0</v>
      </c>
      <c r="AL146" s="96">
        <f>COUNTIF(الجدول2336[[#This Row],[21]:[20]],"غ")</f>
        <v>0</v>
      </c>
      <c r="AM146" s="96">
        <f>SUM(الجدول2336[[#This Row],[21]:[20]])</f>
        <v>203</v>
      </c>
      <c r="AN146" s="224">
        <f>الجدول2336[[#This Row],[أيام العمل الفعي ]]-الجدول2336[[#This Row],[الغياب*2]]</f>
        <v>12</v>
      </c>
      <c r="AO146" s="108"/>
      <c r="AP146" s="108">
        <f>COUNTIF(الجدول2336[[#This Row],[21]:[20]],"&lt;480")</f>
        <v>12</v>
      </c>
      <c r="AQ146" s="108">
        <f>الجدول2336[[#This Row],[الغياب ]]*2</f>
        <v>0</v>
      </c>
      <c r="AR146" s="108" t="str">
        <f>VLOOKUP(الجدول2336[[#This Row],[الرقم الوظيفي ]],[2]المستمرين!$D:$F,3,0)</f>
        <v>مصنع الحليب</v>
      </c>
    </row>
    <row r="147" spans="1:44" hidden="1">
      <c r="A147" s="7">
        <v>2655</v>
      </c>
      <c r="B147" s="222" t="s">
        <v>267</v>
      </c>
      <c r="C147" s="222" t="s">
        <v>268</v>
      </c>
      <c r="D147" s="96">
        <v>0</v>
      </c>
      <c r="E147" s="96">
        <v>0</v>
      </c>
      <c r="F147" s="96">
        <v>0</v>
      </c>
      <c r="G147" s="97"/>
      <c r="H147" s="96">
        <v>0</v>
      </c>
      <c r="I147" s="96">
        <v>6</v>
      </c>
      <c r="J147" s="96">
        <v>0</v>
      </c>
      <c r="K147" s="96">
        <v>0</v>
      </c>
      <c r="L147" s="96">
        <v>0</v>
      </c>
      <c r="M147" s="96">
        <v>0</v>
      </c>
      <c r="N147" s="97"/>
      <c r="O147" s="96">
        <v>0</v>
      </c>
      <c r="P147" s="96">
        <v>0</v>
      </c>
      <c r="Q147" s="96">
        <v>0</v>
      </c>
      <c r="R147" s="223">
        <v>0</v>
      </c>
      <c r="S147" s="223">
        <v>0</v>
      </c>
      <c r="T147" s="223">
        <v>0</v>
      </c>
      <c r="U147" s="97">
        <v>0</v>
      </c>
      <c r="V147" s="96">
        <v>0</v>
      </c>
      <c r="W147" s="96"/>
      <c r="X147" s="96"/>
      <c r="Y147" s="96"/>
      <c r="Z147" s="96"/>
      <c r="AA147" s="96"/>
      <c r="AB147" s="97"/>
      <c r="AC147" s="96"/>
      <c r="AD147" s="96"/>
      <c r="AE147" s="96"/>
      <c r="AF147" s="96"/>
      <c r="AG147" s="96"/>
      <c r="AH147" s="96"/>
      <c r="AI147" s="111">
        <f>COUNTIF(الجدول2336[[#This Row],[21]:[20]],"س")</f>
        <v>0</v>
      </c>
      <c r="AJ147" s="96">
        <f>COUNTIF(الجدول2336[[#This Row],[21]:[20]],"ب")</f>
        <v>0</v>
      </c>
      <c r="AK147" s="96">
        <f>COUNTIF(الجدول2336[[#This Row],[21]:[20]],"غياب")</f>
        <v>0</v>
      </c>
      <c r="AL147" s="96">
        <f>COUNTIF(الجدول2336[[#This Row],[21]:[20]],"غ")</f>
        <v>0</v>
      </c>
      <c r="AM147" s="96">
        <f>SUM(الجدول2336[[#This Row],[21]:[20]])</f>
        <v>6</v>
      </c>
      <c r="AN147" s="224">
        <f>الجدول2336[[#This Row],[أيام العمل الفعي ]]-الجدول2336[[#This Row],[الغياب*2]]</f>
        <v>17</v>
      </c>
      <c r="AO147" s="108"/>
      <c r="AP147" s="108">
        <f>COUNTIF(الجدول2336[[#This Row],[21]:[20]],"&lt;480")</f>
        <v>17</v>
      </c>
      <c r="AQ147" s="108">
        <f>الجدول2336[[#This Row],[الغياب ]]*2</f>
        <v>0</v>
      </c>
      <c r="AR147" s="108" t="str">
        <f>VLOOKUP(الجدول2336[[#This Row],[الرقم الوظيفي ]],[2]المستمرين!$D:$F,3,0)</f>
        <v xml:space="preserve">مصنع العصير </v>
      </c>
    </row>
    <row r="148" spans="1:44">
      <c r="A148" s="293">
        <v>2685</v>
      </c>
      <c r="B148" s="222" t="s">
        <v>269</v>
      </c>
      <c r="C148" s="222" t="s">
        <v>67</v>
      </c>
      <c r="D148" s="96">
        <v>0</v>
      </c>
      <c r="E148" s="96">
        <v>0</v>
      </c>
      <c r="F148" s="96">
        <v>0</v>
      </c>
      <c r="G148" s="97"/>
      <c r="H148" s="96">
        <v>0</v>
      </c>
      <c r="I148" s="96">
        <v>0</v>
      </c>
      <c r="J148" s="96" t="s">
        <v>1591</v>
      </c>
      <c r="K148" s="96">
        <v>0</v>
      </c>
      <c r="L148" s="96">
        <v>0</v>
      </c>
      <c r="M148" s="96">
        <v>0</v>
      </c>
      <c r="N148" s="97"/>
      <c r="O148" s="96">
        <v>0</v>
      </c>
      <c r="P148" s="96">
        <v>18</v>
      </c>
      <c r="Q148" s="96" t="s">
        <v>1591</v>
      </c>
      <c r="R148" s="223" t="s">
        <v>1567</v>
      </c>
      <c r="S148" s="223" t="s">
        <v>1567</v>
      </c>
      <c r="T148" s="223" t="s">
        <v>1567</v>
      </c>
      <c r="U148" s="97"/>
      <c r="V148" s="96" t="s">
        <v>1494</v>
      </c>
      <c r="W148" s="96" t="s">
        <v>1494</v>
      </c>
      <c r="X148" s="96">
        <v>0</v>
      </c>
      <c r="Y148" s="96">
        <v>0</v>
      </c>
      <c r="Z148" s="96">
        <v>0</v>
      </c>
      <c r="AA148" s="96">
        <v>0</v>
      </c>
      <c r="AB148" s="97"/>
      <c r="AC148" s="96"/>
      <c r="AD148" s="96"/>
      <c r="AE148" s="96"/>
      <c r="AF148" s="96"/>
      <c r="AG148" s="96"/>
      <c r="AH148" s="96"/>
      <c r="AI148" s="111">
        <f>COUNTIF(الجدول2336[[#This Row],[21]:[20]],"س")</f>
        <v>2</v>
      </c>
      <c r="AJ148" s="96">
        <f>COUNTIF(الجدول2336[[#This Row],[21]:[20]],"ب")</f>
        <v>0</v>
      </c>
      <c r="AK148" s="96">
        <f>COUNTIF(الجدول2336[[#This Row],[21]:[20]],"غياب")</f>
        <v>0</v>
      </c>
      <c r="AL148" s="96">
        <f>COUNTIF(الجدول2336[[#This Row],[21]:[20]],"غ")</f>
        <v>2</v>
      </c>
      <c r="AM148" s="96">
        <f>SUM(الجدول2336[[#This Row],[21]:[20]])</f>
        <v>18</v>
      </c>
      <c r="AN148" s="224">
        <f>الجدول2336[[#This Row],[أيام العمل الفعي ]]-الجدول2336[[#This Row],[الغياب*2]]</f>
        <v>14</v>
      </c>
      <c r="AO148" s="108"/>
      <c r="AP148" s="108">
        <f>COUNTIF(الجدول2336[[#This Row],[21]:[20]],"&lt;480")</f>
        <v>14</v>
      </c>
      <c r="AQ148" s="108">
        <f>الجدول2336[[#This Row],[الغياب ]]*2</f>
        <v>0</v>
      </c>
      <c r="AR148" s="108" t="str">
        <f>VLOOKUP(الجدول2336[[#This Row],[الرقم الوظيفي ]],[2]المستمرين!$D:$F,3,0)</f>
        <v xml:space="preserve">مصنع الحليب </v>
      </c>
    </row>
    <row r="149" spans="1:44">
      <c r="A149" s="293" t="s">
        <v>1610</v>
      </c>
      <c r="B149" s="222" t="s">
        <v>270</v>
      </c>
      <c r="C149" s="222" t="s">
        <v>155</v>
      </c>
      <c r="D149" s="96">
        <v>0</v>
      </c>
      <c r="E149" s="96">
        <v>0</v>
      </c>
      <c r="F149" s="96">
        <v>0</v>
      </c>
      <c r="G149" s="97"/>
      <c r="H149" s="96">
        <v>0</v>
      </c>
      <c r="I149" s="96">
        <v>0</v>
      </c>
      <c r="J149" s="96">
        <v>0</v>
      </c>
      <c r="K149" s="96">
        <v>0</v>
      </c>
      <c r="L149" s="96">
        <v>0</v>
      </c>
      <c r="M149" s="96" t="s">
        <v>1494</v>
      </c>
      <c r="N149" s="97"/>
      <c r="O149" s="96">
        <v>0</v>
      </c>
      <c r="P149" s="96">
        <v>0</v>
      </c>
      <c r="Q149" s="96" t="s">
        <v>1591</v>
      </c>
      <c r="R149" s="223" t="s">
        <v>1567</v>
      </c>
      <c r="S149" s="223" t="s">
        <v>1567</v>
      </c>
      <c r="T149" s="223" t="s">
        <v>1567</v>
      </c>
      <c r="U149" s="97"/>
      <c r="V149" s="96">
        <v>0</v>
      </c>
      <c r="W149" s="96">
        <v>0</v>
      </c>
      <c r="X149" s="96">
        <v>0</v>
      </c>
      <c r="Y149" s="96"/>
      <c r="Z149" s="96"/>
      <c r="AA149" s="96"/>
      <c r="AB149" s="97"/>
      <c r="AC149" s="96"/>
      <c r="AD149" s="96"/>
      <c r="AE149" s="96"/>
      <c r="AF149" s="96"/>
      <c r="AG149" s="96"/>
      <c r="AH149" s="96"/>
      <c r="AI149" s="111">
        <f>COUNTIF(الجدول2336[[#This Row],[21]:[20]],"س")</f>
        <v>1</v>
      </c>
      <c r="AJ149" s="96">
        <f>COUNTIF(الجدول2336[[#This Row],[21]:[20]],"ب")</f>
        <v>0</v>
      </c>
      <c r="AK149" s="96">
        <f>COUNTIF(الجدول2336[[#This Row],[21]:[20]],"غياب")</f>
        <v>0</v>
      </c>
      <c r="AL149" s="96">
        <f>COUNTIF(الجدول2336[[#This Row],[21]:[20]],"غ")</f>
        <v>1</v>
      </c>
      <c r="AM149" s="96">
        <f>SUM(الجدول2336[[#This Row],[21]:[20]])</f>
        <v>0</v>
      </c>
      <c r="AN149" s="224">
        <f>الجدول2336[[#This Row],[أيام العمل الفعي ]]-الجدول2336[[#This Row],[الغياب*2]]</f>
        <v>13</v>
      </c>
      <c r="AO149" s="108"/>
      <c r="AP149" s="108">
        <f>COUNTIF(الجدول2336[[#This Row],[21]:[20]],"&lt;480")</f>
        <v>13</v>
      </c>
      <c r="AQ149" s="108">
        <f>الجدول2336[[#This Row],[الغياب ]]*2</f>
        <v>0</v>
      </c>
      <c r="AR149" s="108" t="e">
        <f>VLOOKUP(الجدول2336[[#This Row],[الرقم الوظيفي ]],[2]المستمرين!$D:$F,3,0)</f>
        <v>#N/A</v>
      </c>
    </row>
    <row r="150" spans="1:44" hidden="1">
      <c r="A150" s="7">
        <v>2760</v>
      </c>
      <c r="B150" s="222" t="s">
        <v>271</v>
      </c>
      <c r="C150" s="222" t="s">
        <v>272</v>
      </c>
      <c r="D150" s="96">
        <v>9</v>
      </c>
      <c r="E150" s="96">
        <v>0</v>
      </c>
      <c r="F150" s="96">
        <v>0</v>
      </c>
      <c r="G150" s="97"/>
      <c r="H150" s="96">
        <v>8</v>
      </c>
      <c r="I150" s="96">
        <v>0</v>
      </c>
      <c r="J150" s="96">
        <v>0</v>
      </c>
      <c r="K150" s="96" t="s">
        <v>1591</v>
      </c>
      <c r="L150" s="96">
        <v>0</v>
      </c>
      <c r="M150" s="96">
        <v>8</v>
      </c>
      <c r="N150" s="97"/>
      <c r="O150" s="96">
        <v>0</v>
      </c>
      <c r="P150" s="96">
        <v>0</v>
      </c>
      <c r="Q150" s="96">
        <v>12</v>
      </c>
      <c r="R150" s="223" t="s">
        <v>1567</v>
      </c>
      <c r="S150" s="223" t="s">
        <v>1567</v>
      </c>
      <c r="T150" s="223" t="s">
        <v>1567</v>
      </c>
      <c r="U150" s="97"/>
      <c r="V150" s="96">
        <v>0</v>
      </c>
      <c r="W150" s="96">
        <v>0</v>
      </c>
      <c r="X150" s="96">
        <v>0</v>
      </c>
      <c r="Y150" s="96"/>
      <c r="Z150" s="96"/>
      <c r="AA150" s="96"/>
      <c r="AB150" s="97"/>
      <c r="AC150" s="96"/>
      <c r="AD150" s="96"/>
      <c r="AE150" s="96"/>
      <c r="AF150" s="96"/>
      <c r="AG150" s="96"/>
      <c r="AH150" s="96"/>
      <c r="AI150" s="111">
        <f>COUNTIF(الجدول2336[[#This Row],[21]:[20]],"س")</f>
        <v>1</v>
      </c>
      <c r="AJ150" s="96">
        <f>COUNTIF(الجدول2336[[#This Row],[21]:[20]],"ب")</f>
        <v>0</v>
      </c>
      <c r="AK150" s="96">
        <f>COUNTIF(الجدول2336[[#This Row],[21]:[20]],"غياب")</f>
        <v>0</v>
      </c>
      <c r="AL150" s="96">
        <f>COUNTIF(الجدول2336[[#This Row],[21]:[20]],"غ")</f>
        <v>0</v>
      </c>
      <c r="AM150" s="96">
        <f>SUM(الجدول2336[[#This Row],[21]:[20]])</f>
        <v>37</v>
      </c>
      <c r="AN150" s="224">
        <f>الجدول2336[[#This Row],[أيام العمل الفعي ]]-الجدول2336[[#This Row],[الغياب*2]]</f>
        <v>14</v>
      </c>
      <c r="AO150" s="108"/>
      <c r="AP150" s="108">
        <f>COUNTIF(الجدول2336[[#This Row],[21]:[20]],"&lt;480")</f>
        <v>14</v>
      </c>
      <c r="AQ150" s="108">
        <f>الجدول2336[[#This Row],[الغياب ]]*2</f>
        <v>0</v>
      </c>
      <c r="AR150" s="108" t="str">
        <f>VLOOKUP(الجدول2336[[#This Row],[الرقم الوظيفي ]],[2]المستمرين!$D:$F,3,0)</f>
        <v xml:space="preserve">الادارة العامة </v>
      </c>
    </row>
    <row r="151" spans="1:44">
      <c r="A151" s="293">
        <v>2762</v>
      </c>
      <c r="B151" s="222" t="s">
        <v>273</v>
      </c>
      <c r="C151" s="222" t="s">
        <v>174</v>
      </c>
      <c r="D151" s="96">
        <v>0</v>
      </c>
      <c r="E151" s="96">
        <v>0</v>
      </c>
      <c r="F151" s="96">
        <v>0</v>
      </c>
      <c r="G151" s="97"/>
      <c r="H151" s="96">
        <v>0</v>
      </c>
      <c r="I151" s="96">
        <v>0</v>
      </c>
      <c r="J151" s="96">
        <v>0</v>
      </c>
      <c r="K151" s="96">
        <v>0</v>
      </c>
      <c r="L151" s="96" t="s">
        <v>1494</v>
      </c>
      <c r="M151" s="96" t="s">
        <v>1494</v>
      </c>
      <c r="N151" s="97"/>
      <c r="O151" s="96">
        <v>0</v>
      </c>
      <c r="P151" s="96">
        <v>0</v>
      </c>
      <c r="Q151" s="96" t="s">
        <v>1591</v>
      </c>
      <c r="R151" s="223" t="s">
        <v>1567</v>
      </c>
      <c r="S151" s="223" t="s">
        <v>1567</v>
      </c>
      <c r="T151" s="223" t="s">
        <v>1567</v>
      </c>
      <c r="U151" s="97"/>
      <c r="V151" s="96">
        <v>0</v>
      </c>
      <c r="W151" s="96">
        <v>0</v>
      </c>
      <c r="X151" s="96">
        <v>0</v>
      </c>
      <c r="Y151" s="96"/>
      <c r="Z151" s="96"/>
      <c r="AA151" s="96"/>
      <c r="AB151" s="97"/>
      <c r="AC151" s="96"/>
      <c r="AD151" s="96"/>
      <c r="AE151" s="96"/>
      <c r="AF151" s="96"/>
      <c r="AG151" s="96"/>
      <c r="AH151" s="96"/>
      <c r="AI151" s="111">
        <f>COUNTIF(الجدول2336[[#This Row],[21]:[20]],"س")</f>
        <v>1</v>
      </c>
      <c r="AJ151" s="96">
        <f>COUNTIF(الجدول2336[[#This Row],[21]:[20]],"ب")</f>
        <v>0</v>
      </c>
      <c r="AK151" s="96">
        <f>COUNTIF(الجدول2336[[#This Row],[21]:[20]],"غياب")</f>
        <v>0</v>
      </c>
      <c r="AL151" s="96">
        <f>COUNTIF(الجدول2336[[#This Row],[21]:[20]],"غ")</f>
        <v>2</v>
      </c>
      <c r="AM151" s="96">
        <f>SUM(الجدول2336[[#This Row],[21]:[20]])</f>
        <v>0</v>
      </c>
      <c r="AN151" s="224">
        <f>الجدول2336[[#This Row],[أيام العمل الفعي ]]-الجدول2336[[#This Row],[الغياب*2]]</f>
        <v>12</v>
      </c>
      <c r="AO151" s="108"/>
      <c r="AP151" s="108">
        <f>COUNTIF(الجدول2336[[#This Row],[21]:[20]],"&lt;480")</f>
        <v>12</v>
      </c>
      <c r="AQ151" s="108">
        <f>الجدول2336[[#This Row],[الغياب ]]*2</f>
        <v>0</v>
      </c>
      <c r="AR151" s="108" t="str">
        <f>VLOOKUP(الجدول2336[[#This Row],[الرقم الوظيفي ]],[2]المستمرين!$D:$F,3,0)</f>
        <v xml:space="preserve">مصنع الحليب </v>
      </c>
    </row>
    <row r="152" spans="1:44" hidden="1">
      <c r="A152" s="7">
        <v>2780</v>
      </c>
      <c r="B152" s="222" t="s">
        <v>274</v>
      </c>
      <c r="C152" s="222" t="s">
        <v>275</v>
      </c>
      <c r="D152" s="96">
        <v>0</v>
      </c>
      <c r="E152" s="96">
        <v>0</v>
      </c>
      <c r="F152" s="96">
        <v>0</v>
      </c>
      <c r="G152" s="97"/>
      <c r="H152" s="96">
        <v>0</v>
      </c>
      <c r="I152" s="96">
        <v>11</v>
      </c>
      <c r="J152" s="96">
        <v>0</v>
      </c>
      <c r="K152" s="96">
        <v>0</v>
      </c>
      <c r="L152" s="96">
        <v>12</v>
      </c>
      <c r="M152" s="96">
        <v>0</v>
      </c>
      <c r="N152" s="97"/>
      <c r="O152" s="96">
        <v>0</v>
      </c>
      <c r="P152" s="96">
        <v>0</v>
      </c>
      <c r="Q152" s="96">
        <v>0</v>
      </c>
      <c r="R152" s="223" t="s">
        <v>1567</v>
      </c>
      <c r="S152" s="223" t="s">
        <v>1567</v>
      </c>
      <c r="T152" s="223" t="s">
        <v>1567</v>
      </c>
      <c r="U152" s="97"/>
      <c r="V152" s="96"/>
      <c r="W152" s="96"/>
      <c r="X152" s="96"/>
      <c r="Y152" s="96"/>
      <c r="Z152" s="96"/>
      <c r="AA152" s="96"/>
      <c r="AB152" s="97"/>
      <c r="AC152" s="96"/>
      <c r="AD152" s="96"/>
      <c r="AE152" s="96"/>
      <c r="AF152" s="96"/>
      <c r="AG152" s="96"/>
      <c r="AH152" s="96"/>
      <c r="AI152" s="111">
        <f>COUNTIF(الجدول2336[[#This Row],[21]:[20]],"س")</f>
        <v>0</v>
      </c>
      <c r="AJ152" s="96">
        <f>COUNTIF(الجدول2336[[#This Row],[21]:[20]],"ب")</f>
        <v>0</v>
      </c>
      <c r="AK152" s="96">
        <f>COUNTIF(الجدول2336[[#This Row],[21]:[20]],"غياب")</f>
        <v>0</v>
      </c>
      <c r="AL152" s="96">
        <f>COUNTIF(الجدول2336[[#This Row],[21]:[20]],"غ")</f>
        <v>0</v>
      </c>
      <c r="AM152" s="96">
        <f>SUM(الجدول2336[[#This Row],[21]:[20]])</f>
        <v>23</v>
      </c>
      <c r="AN152" s="224">
        <f>الجدول2336[[#This Row],[أيام العمل الفعي ]]-الجدول2336[[#This Row],[الغياب*2]]</f>
        <v>12</v>
      </c>
      <c r="AO152" s="108"/>
      <c r="AP152" s="108">
        <f>COUNTIF(الجدول2336[[#This Row],[21]:[20]],"&lt;480")</f>
        <v>12</v>
      </c>
      <c r="AQ152" s="108">
        <f>الجدول2336[[#This Row],[الغياب ]]*2</f>
        <v>0</v>
      </c>
      <c r="AR152" s="108" t="str">
        <f>VLOOKUP(الجدول2336[[#This Row],[الرقم الوظيفي ]],[2]المستمرين!$D:$F,3,0)</f>
        <v xml:space="preserve">مركز تسويق بنغازي </v>
      </c>
    </row>
    <row r="153" spans="1:44" hidden="1">
      <c r="A153" s="7">
        <v>2798</v>
      </c>
      <c r="B153" s="222" t="s">
        <v>276</v>
      </c>
      <c r="C153" s="222" t="s">
        <v>250</v>
      </c>
      <c r="D153" s="96">
        <v>67</v>
      </c>
      <c r="E153" s="96">
        <v>91</v>
      </c>
      <c r="F153" s="96">
        <v>90</v>
      </c>
      <c r="G153" s="97"/>
      <c r="H153" s="96">
        <v>52</v>
      </c>
      <c r="I153" s="96">
        <v>45</v>
      </c>
      <c r="J153" s="96">
        <v>148</v>
      </c>
      <c r="K153" s="96">
        <v>102</v>
      </c>
      <c r="L153" s="96">
        <v>71</v>
      </c>
      <c r="M153" s="96">
        <v>72</v>
      </c>
      <c r="N153" s="97"/>
      <c r="O153" s="96">
        <v>95</v>
      </c>
      <c r="P153" s="96">
        <v>92</v>
      </c>
      <c r="Q153" s="96" t="s">
        <v>1591</v>
      </c>
      <c r="R153" s="223" t="s">
        <v>1567</v>
      </c>
      <c r="S153" s="223" t="s">
        <v>1567</v>
      </c>
      <c r="T153" s="223" t="s">
        <v>1567</v>
      </c>
      <c r="U153" s="97"/>
      <c r="V153" s="96">
        <v>9</v>
      </c>
      <c r="W153" s="96">
        <v>0</v>
      </c>
      <c r="X153" s="96">
        <v>69</v>
      </c>
      <c r="Y153" s="96"/>
      <c r="Z153" s="96"/>
      <c r="AA153" s="96"/>
      <c r="AB153" s="97"/>
      <c r="AC153" s="96"/>
      <c r="AD153" s="96"/>
      <c r="AE153" s="96"/>
      <c r="AF153" s="96"/>
      <c r="AG153" s="96"/>
      <c r="AH153" s="96"/>
      <c r="AI153" s="111">
        <f>COUNTIF(الجدول2336[[#This Row],[21]:[20]],"س")</f>
        <v>1</v>
      </c>
      <c r="AJ153" s="96">
        <f>COUNTIF(الجدول2336[[#This Row],[21]:[20]],"ب")</f>
        <v>0</v>
      </c>
      <c r="AK153" s="96">
        <f>COUNTIF(الجدول2336[[#This Row],[21]:[20]],"غياب")</f>
        <v>0</v>
      </c>
      <c r="AL153" s="96">
        <f>COUNTIF(الجدول2336[[#This Row],[21]:[20]],"غ")</f>
        <v>0</v>
      </c>
      <c r="AM153" s="96">
        <f>SUM(الجدول2336[[#This Row],[21]:[20]])</f>
        <v>1003</v>
      </c>
      <c r="AN153" s="224">
        <f>الجدول2336[[#This Row],[أيام العمل الفعي ]]-الجدول2336[[#This Row],[الغياب*2]]</f>
        <v>14</v>
      </c>
      <c r="AO153" s="108"/>
      <c r="AP153" s="108">
        <f>COUNTIF(الجدول2336[[#This Row],[21]:[20]],"&lt;480")</f>
        <v>14</v>
      </c>
      <c r="AQ153" s="108">
        <f>الجدول2336[[#This Row],[الغياب ]]*2</f>
        <v>0</v>
      </c>
      <c r="AR153" s="108" t="str">
        <f>VLOOKUP(الجدول2336[[#This Row],[الرقم الوظيفي ]],[2]المستمرين!$D:$F,3,0)</f>
        <v xml:space="preserve">الادارة العامة </v>
      </c>
    </row>
    <row r="154" spans="1:44" hidden="1">
      <c r="A154" s="14">
        <v>2801</v>
      </c>
      <c r="B154" s="273" t="s">
        <v>1570</v>
      </c>
      <c r="C154" s="230" t="s">
        <v>55</v>
      </c>
      <c r="D154" s="96"/>
      <c r="E154" s="96"/>
      <c r="F154" s="96"/>
      <c r="G154" s="97"/>
      <c r="H154" s="96"/>
      <c r="I154" s="96"/>
      <c r="J154" s="96"/>
      <c r="K154" s="96"/>
      <c r="L154" s="96"/>
      <c r="M154" s="96"/>
      <c r="N154" s="97"/>
      <c r="O154" s="96"/>
      <c r="P154" s="96"/>
      <c r="Q154" s="96" t="s">
        <v>1591</v>
      </c>
      <c r="R154" s="223" t="s">
        <v>1567</v>
      </c>
      <c r="S154" s="223" t="s">
        <v>1567</v>
      </c>
      <c r="T154" s="223" t="s">
        <v>1567</v>
      </c>
      <c r="U154" s="97"/>
      <c r="V154" s="96"/>
      <c r="W154" s="96"/>
      <c r="X154" s="96"/>
      <c r="Y154" s="96"/>
      <c r="Z154" s="96"/>
      <c r="AA154" s="96"/>
      <c r="AB154" s="97"/>
      <c r="AC154" s="96"/>
      <c r="AD154" s="96"/>
      <c r="AE154" s="96"/>
      <c r="AF154" s="96"/>
      <c r="AG154" s="96"/>
      <c r="AH154" s="96"/>
      <c r="AI154" s="227">
        <f>COUNTIF(الجدول2336[[#This Row],[21]:[20]],"س")</f>
        <v>1</v>
      </c>
      <c r="AJ154" s="108">
        <f>COUNTIF(الجدول2336[[#This Row],[21]:[20]],"ب")</f>
        <v>0</v>
      </c>
      <c r="AK154" s="108">
        <f>COUNTIF(الجدول2336[[#This Row],[21]:[20]],"غياب")</f>
        <v>0</v>
      </c>
      <c r="AL154" s="108">
        <f>COUNTIF(الجدول2336[[#This Row],[21]:[20]],"غ")</f>
        <v>0</v>
      </c>
      <c r="AM154" s="108">
        <f>SUM(الجدول2336[[#This Row],[21]:[20]])</f>
        <v>0</v>
      </c>
      <c r="AN154" s="228">
        <f>الجدول2336[[#This Row],[أيام العمل الفعي ]]-الجدول2336[[#This Row],[الغياب*2]]</f>
        <v>0</v>
      </c>
      <c r="AO154" s="108"/>
      <c r="AP154" s="108">
        <f>COUNTIF(الجدول2336[[#This Row],[21]:[20]],"&lt;480")</f>
        <v>0</v>
      </c>
      <c r="AQ154" s="108">
        <f>الجدول2336[[#This Row],[الغياب ]]*2</f>
        <v>0</v>
      </c>
      <c r="AR154" s="108" t="str">
        <f>VLOOKUP(الجدول2336[[#This Row],[الرقم الوظيفي ]],[2]المستمرين!$D:$F,3,0)</f>
        <v>مكتب مصر</v>
      </c>
    </row>
    <row r="155" spans="1:44" hidden="1">
      <c r="A155" s="7">
        <v>2854</v>
      </c>
      <c r="B155" s="222" t="s">
        <v>277</v>
      </c>
      <c r="C155" s="222" t="s">
        <v>278</v>
      </c>
      <c r="D155" s="96">
        <v>0</v>
      </c>
      <c r="E155" s="96">
        <v>0</v>
      </c>
      <c r="F155" s="96">
        <v>0</v>
      </c>
      <c r="G155" s="97"/>
      <c r="H155" s="96">
        <v>120</v>
      </c>
      <c r="I155" s="96">
        <v>118</v>
      </c>
      <c r="J155" s="96">
        <v>0</v>
      </c>
      <c r="K155" s="96">
        <v>0</v>
      </c>
      <c r="L155" s="96" t="s">
        <v>1591</v>
      </c>
      <c r="M155" s="96">
        <v>0</v>
      </c>
      <c r="N155" s="97"/>
      <c r="O155" s="96">
        <v>0</v>
      </c>
      <c r="P155" s="96">
        <v>0</v>
      </c>
      <c r="Q155" s="96" t="s">
        <v>1591</v>
      </c>
      <c r="R155" s="223" t="s">
        <v>1567</v>
      </c>
      <c r="S155" s="223" t="s">
        <v>1567</v>
      </c>
      <c r="T155" s="223" t="s">
        <v>1567</v>
      </c>
      <c r="U155" s="97"/>
      <c r="V155" s="96">
        <v>0</v>
      </c>
      <c r="W155" s="96">
        <v>6</v>
      </c>
      <c r="X155" s="96">
        <v>0</v>
      </c>
      <c r="Y155" s="96"/>
      <c r="Z155" s="96"/>
      <c r="AA155" s="96"/>
      <c r="AB155" s="97"/>
      <c r="AC155" s="96"/>
      <c r="AD155" s="96"/>
      <c r="AE155" s="96"/>
      <c r="AF155" s="96"/>
      <c r="AG155" s="96"/>
      <c r="AH155" s="96"/>
      <c r="AI155" s="111">
        <f>COUNTIF(الجدول2336[[#This Row],[21]:[20]],"س")</f>
        <v>2</v>
      </c>
      <c r="AJ155" s="96">
        <f>COUNTIF(الجدول2336[[#This Row],[21]:[20]],"ب")</f>
        <v>0</v>
      </c>
      <c r="AK155" s="96">
        <f>COUNTIF(الجدول2336[[#This Row],[21]:[20]],"غياب")</f>
        <v>0</v>
      </c>
      <c r="AL155" s="96">
        <f>COUNTIF(الجدول2336[[#This Row],[21]:[20]],"غ")</f>
        <v>0</v>
      </c>
      <c r="AM155" s="96">
        <f>SUM(الجدول2336[[#This Row],[21]:[20]])</f>
        <v>244</v>
      </c>
      <c r="AN155" s="224">
        <f>الجدول2336[[#This Row],[أيام العمل الفعي ]]-الجدول2336[[#This Row],[الغياب*2]]</f>
        <v>13</v>
      </c>
      <c r="AO155" s="108"/>
      <c r="AP155" s="108">
        <f>COUNTIF(الجدول2336[[#This Row],[21]:[20]],"&lt;480")</f>
        <v>13</v>
      </c>
      <c r="AQ155" s="108">
        <f>الجدول2336[[#This Row],[الغياب ]]*2</f>
        <v>0</v>
      </c>
      <c r="AR155" s="108" t="str">
        <f>VLOOKUP(الجدول2336[[#This Row],[الرقم الوظيفي ]],[2]المستمرين!$D:$F,3,0)</f>
        <v>رؤساء الاقسام</v>
      </c>
    </row>
    <row r="156" spans="1:44">
      <c r="A156" s="293">
        <v>2873</v>
      </c>
      <c r="B156" s="222" t="s">
        <v>279</v>
      </c>
      <c r="C156" s="222" t="s">
        <v>345</v>
      </c>
      <c r="D156" s="96" t="s">
        <v>1494</v>
      </c>
      <c r="E156" s="96">
        <v>0</v>
      </c>
      <c r="F156" s="96">
        <v>0</v>
      </c>
      <c r="G156" s="97"/>
      <c r="H156" s="96">
        <v>0</v>
      </c>
      <c r="I156" s="96">
        <v>42</v>
      </c>
      <c r="J156" s="96">
        <v>9</v>
      </c>
      <c r="K156" s="96">
        <v>8</v>
      </c>
      <c r="L156" s="96">
        <v>0</v>
      </c>
      <c r="M156" s="96">
        <v>0</v>
      </c>
      <c r="N156" s="97"/>
      <c r="O156" s="96">
        <v>0</v>
      </c>
      <c r="P156" s="96" t="s">
        <v>1607</v>
      </c>
      <c r="Q156" s="96" t="s">
        <v>1591</v>
      </c>
      <c r="R156" s="223" t="s">
        <v>1567</v>
      </c>
      <c r="S156" s="223" t="s">
        <v>1567</v>
      </c>
      <c r="T156" s="223" t="s">
        <v>1567</v>
      </c>
      <c r="U156" s="97"/>
      <c r="V156" s="96">
        <v>0</v>
      </c>
      <c r="W156" s="96"/>
      <c r="X156" s="96"/>
      <c r="Y156" s="96"/>
      <c r="Z156" s="96"/>
      <c r="AA156" s="96"/>
      <c r="AB156" s="97"/>
      <c r="AC156" s="96"/>
      <c r="AD156" s="96"/>
      <c r="AE156" s="96"/>
      <c r="AF156" s="96"/>
      <c r="AG156" s="96"/>
      <c r="AH156" s="96"/>
      <c r="AI156" s="111">
        <f>COUNTIF(الجدول2336[[#This Row],[21]:[20]],"س")</f>
        <v>1</v>
      </c>
      <c r="AJ156" s="96">
        <f>COUNTIF(الجدول2336[[#This Row],[21]:[20]],"ب")</f>
        <v>0</v>
      </c>
      <c r="AK156" s="96">
        <f>COUNTIF(الجدول2336[[#This Row],[21]:[20]],"غياب")</f>
        <v>1</v>
      </c>
      <c r="AL156" s="96">
        <f>COUNTIF(الجدول2336[[#This Row],[21]:[20]],"غ")</f>
        <v>1</v>
      </c>
      <c r="AM156" s="96">
        <f>SUM(الجدول2336[[#This Row],[21]:[20]])</f>
        <v>59</v>
      </c>
      <c r="AN156" s="224">
        <f>الجدول2336[[#This Row],[أيام العمل الفعي ]]-الجدول2336[[#This Row],[الغياب*2]]</f>
        <v>8</v>
      </c>
      <c r="AO156" s="108"/>
      <c r="AP156" s="108">
        <f>COUNTIF(الجدول2336[[#This Row],[21]:[20]],"&lt;480")</f>
        <v>10</v>
      </c>
      <c r="AQ156" s="108">
        <f>الجدول2336[[#This Row],[الغياب ]]*2</f>
        <v>2</v>
      </c>
      <c r="AR156" s="108" t="str">
        <f>VLOOKUP(الجدول2336[[#This Row],[الرقم الوظيفي ]],[2]المستمرين!$D:$F,3,0)</f>
        <v xml:space="preserve">مركز تسويق بنغازي </v>
      </c>
    </row>
    <row r="157" spans="1:44">
      <c r="A157" s="219">
        <v>2887</v>
      </c>
      <c r="B157" s="231" t="s">
        <v>280</v>
      </c>
      <c r="C157" s="222" t="s">
        <v>153</v>
      </c>
      <c r="D157" s="96">
        <v>27</v>
      </c>
      <c r="E157" s="96">
        <v>22</v>
      </c>
      <c r="F157" s="96" t="s">
        <v>1494</v>
      </c>
      <c r="G157" s="97"/>
      <c r="H157" s="96">
        <v>38</v>
      </c>
      <c r="I157" s="96">
        <v>0</v>
      </c>
      <c r="J157" s="96">
        <v>37</v>
      </c>
      <c r="K157" s="96">
        <v>34</v>
      </c>
      <c r="L157" s="96">
        <v>41</v>
      </c>
      <c r="M157" s="96">
        <v>0</v>
      </c>
      <c r="N157" s="97"/>
      <c r="O157" s="96" t="s">
        <v>1494</v>
      </c>
      <c r="P157" s="96">
        <v>46</v>
      </c>
      <c r="Q157" s="96">
        <v>54</v>
      </c>
      <c r="R157" s="223" t="s">
        <v>1567</v>
      </c>
      <c r="S157" s="223" t="s">
        <v>1567</v>
      </c>
      <c r="T157" s="223" t="s">
        <v>1567</v>
      </c>
      <c r="U157" s="97"/>
      <c r="V157" s="96">
        <v>9</v>
      </c>
      <c r="W157" s="96"/>
      <c r="X157" s="96"/>
      <c r="Y157" s="96"/>
      <c r="Z157" s="96"/>
      <c r="AA157" s="96"/>
      <c r="AB157" s="97"/>
      <c r="AC157" s="96"/>
      <c r="AD157" s="96"/>
      <c r="AE157" s="96"/>
      <c r="AF157" s="96"/>
      <c r="AG157" s="96"/>
      <c r="AH157" s="96"/>
      <c r="AI157" s="111">
        <f>COUNTIF(الجدول2336[[#This Row],[21]:[20]],"س")</f>
        <v>0</v>
      </c>
      <c r="AJ157" s="96">
        <f>COUNTIF(الجدول2336[[#This Row],[21]:[20]],"ب")</f>
        <v>0</v>
      </c>
      <c r="AK157" s="96">
        <f>COUNTIF(الجدول2336[[#This Row],[21]:[20]],"غياب")</f>
        <v>0</v>
      </c>
      <c r="AL157" s="96">
        <f>COUNTIF(الجدول2336[[#This Row],[21]:[20]],"غ")</f>
        <v>2</v>
      </c>
      <c r="AM157" s="96">
        <f>SUM(الجدول2336[[#This Row],[21]:[20]])</f>
        <v>308</v>
      </c>
      <c r="AN157" s="224">
        <f>الجدول2336[[#This Row],[أيام العمل الفعي ]]-الجدول2336[[#This Row],[الغياب*2]]</f>
        <v>11</v>
      </c>
      <c r="AO157" s="108"/>
      <c r="AP157" s="108">
        <f>COUNTIF(الجدول2336[[#This Row],[21]:[20]],"&lt;480")</f>
        <v>11</v>
      </c>
      <c r="AQ157" s="108">
        <f>الجدول2336[[#This Row],[الغياب ]]*2</f>
        <v>0</v>
      </c>
      <c r="AR157" s="108" t="str">
        <f>VLOOKUP(الجدول2336[[#This Row],[الرقم الوظيفي ]],[2]المستمرين!$D:$F,3,0)</f>
        <v xml:space="preserve">مركز تسويق بنغازي </v>
      </c>
    </row>
    <row r="158" spans="1:44" hidden="1">
      <c r="A158" s="7">
        <v>2896</v>
      </c>
      <c r="B158" s="222" t="s">
        <v>281</v>
      </c>
      <c r="C158" s="222" t="s">
        <v>282</v>
      </c>
      <c r="D158" s="96"/>
      <c r="E158" s="96"/>
      <c r="F158" s="96"/>
      <c r="G158" s="97"/>
      <c r="H158" s="96"/>
      <c r="I158" s="96"/>
      <c r="J158" s="96"/>
      <c r="K158" s="96"/>
      <c r="L158" s="96"/>
      <c r="M158" s="96"/>
      <c r="N158" s="97"/>
      <c r="O158" s="96"/>
      <c r="P158" s="96"/>
      <c r="Q158" s="96" t="s">
        <v>1591</v>
      </c>
      <c r="R158" s="223" t="s">
        <v>1567</v>
      </c>
      <c r="S158" s="223" t="s">
        <v>1567</v>
      </c>
      <c r="T158" s="223" t="s">
        <v>1567</v>
      </c>
      <c r="U158" s="97"/>
      <c r="V158" s="96"/>
      <c r="W158" s="96"/>
      <c r="X158" s="96"/>
      <c r="Y158" s="96"/>
      <c r="Z158" s="96"/>
      <c r="AA158" s="96"/>
      <c r="AB158" s="97"/>
      <c r="AC158" s="96"/>
      <c r="AD158" s="96"/>
      <c r="AE158" s="96"/>
      <c r="AF158" s="96"/>
      <c r="AG158" s="96"/>
      <c r="AH158" s="96"/>
      <c r="AI158" s="111">
        <f>COUNTIF(الجدول2336[[#This Row],[21]:[20]],"س")</f>
        <v>1</v>
      </c>
      <c r="AJ158" s="96">
        <f>COUNTIF(الجدول2336[[#This Row],[21]:[20]],"ب")</f>
        <v>0</v>
      </c>
      <c r="AK158" s="96">
        <f>COUNTIF(الجدول2336[[#This Row],[21]:[20]],"غياب")</f>
        <v>0</v>
      </c>
      <c r="AL158" s="96">
        <f>COUNTIF(الجدول2336[[#This Row],[21]:[20]],"غ")</f>
        <v>0</v>
      </c>
      <c r="AM158" s="96">
        <f>SUM(الجدول2336[[#This Row],[21]:[20]])</f>
        <v>0</v>
      </c>
      <c r="AN158" s="224">
        <f>الجدول2336[[#This Row],[أيام العمل الفعي ]]-الجدول2336[[#This Row],[الغياب*2]]</f>
        <v>0</v>
      </c>
      <c r="AO158" s="108"/>
      <c r="AP158" s="108">
        <f>COUNTIF(الجدول2336[[#This Row],[21]:[20]],"&lt;480")</f>
        <v>0</v>
      </c>
      <c r="AQ158" s="108">
        <f>الجدول2336[[#This Row],[الغياب ]]*2</f>
        <v>0</v>
      </c>
      <c r="AR158" s="108" t="str">
        <f>VLOOKUP(الجدول2336[[#This Row],[الرقم الوظيفي ]],[2]المستمرين!$D:$F,3,0)</f>
        <v>رؤساء الاقسام</v>
      </c>
    </row>
    <row r="159" spans="1:44" hidden="1">
      <c r="A159" s="197">
        <v>2909</v>
      </c>
      <c r="B159" s="235" t="s">
        <v>283</v>
      </c>
      <c r="C159" s="222" t="s">
        <v>155</v>
      </c>
      <c r="D159" s="96">
        <v>11</v>
      </c>
      <c r="E159" s="96">
        <v>0</v>
      </c>
      <c r="F159" s="96">
        <v>13</v>
      </c>
      <c r="G159" s="97"/>
      <c r="H159" s="96">
        <v>0</v>
      </c>
      <c r="I159" s="96">
        <v>0</v>
      </c>
      <c r="J159" s="96">
        <v>8</v>
      </c>
      <c r="K159" s="96">
        <v>9</v>
      </c>
      <c r="L159" s="96">
        <v>21</v>
      </c>
      <c r="M159" s="96">
        <v>20</v>
      </c>
      <c r="N159" s="97"/>
      <c r="O159" s="96">
        <v>16</v>
      </c>
      <c r="P159" s="96">
        <v>13</v>
      </c>
      <c r="Q159" s="96" t="s">
        <v>1591</v>
      </c>
      <c r="R159" s="223" t="s">
        <v>1567</v>
      </c>
      <c r="S159" s="223" t="s">
        <v>1567</v>
      </c>
      <c r="T159" s="223" t="s">
        <v>1567</v>
      </c>
      <c r="U159" s="97"/>
      <c r="V159" s="96">
        <v>0</v>
      </c>
      <c r="W159" s="96">
        <v>0</v>
      </c>
      <c r="X159" s="96">
        <v>0</v>
      </c>
      <c r="Y159" s="96"/>
      <c r="Z159" s="96"/>
      <c r="AA159" s="96"/>
      <c r="AB159" s="97"/>
      <c r="AC159" s="96"/>
      <c r="AD159" s="96"/>
      <c r="AE159" s="96"/>
      <c r="AF159" s="96"/>
      <c r="AG159" s="96"/>
      <c r="AH159" s="96"/>
      <c r="AI159" s="111">
        <f>COUNTIF(الجدول2336[[#This Row],[21]:[20]],"س")</f>
        <v>1</v>
      </c>
      <c r="AJ159" s="96">
        <f>COUNTIF(الجدول2336[[#This Row],[21]:[20]],"ب")</f>
        <v>0</v>
      </c>
      <c r="AK159" s="96">
        <f>COUNTIF(الجدول2336[[#This Row],[21]:[20]],"غياب")</f>
        <v>0</v>
      </c>
      <c r="AL159" s="96">
        <f>COUNTIF(الجدول2336[[#This Row],[21]:[20]],"غ")</f>
        <v>0</v>
      </c>
      <c r="AM159" s="96">
        <f>SUM(الجدول2336[[#This Row],[21]:[20]])</f>
        <v>111</v>
      </c>
      <c r="AN159" s="224">
        <f>الجدول2336[[#This Row],[أيام العمل الفعي ]]-الجدول2336[[#This Row],[الغياب*2]]</f>
        <v>14</v>
      </c>
      <c r="AO159" s="108"/>
      <c r="AP159" s="108">
        <f>COUNTIF(الجدول2336[[#This Row],[21]:[20]],"&lt;480")</f>
        <v>14</v>
      </c>
      <c r="AQ159" s="108">
        <f>الجدول2336[[#This Row],[الغياب ]]*2</f>
        <v>0</v>
      </c>
      <c r="AR159" s="108" t="str">
        <f>VLOOKUP(الجدول2336[[#This Row],[الرقم الوظيفي ]],[2]المستمرين!$D:$F,3,0)</f>
        <v xml:space="preserve">الادارة العامة </v>
      </c>
    </row>
    <row r="160" spans="1:44">
      <c r="A160" s="7">
        <v>2940</v>
      </c>
      <c r="B160" s="222" t="s">
        <v>284</v>
      </c>
      <c r="C160" s="222" t="s">
        <v>109</v>
      </c>
      <c r="D160" s="96">
        <v>0</v>
      </c>
      <c r="E160" s="96">
        <v>22</v>
      </c>
      <c r="F160" s="96">
        <v>0</v>
      </c>
      <c r="G160" s="97"/>
      <c r="H160" s="96" t="s">
        <v>1494</v>
      </c>
      <c r="I160" s="96">
        <v>0</v>
      </c>
      <c r="J160" s="96">
        <v>0</v>
      </c>
      <c r="K160" s="96">
        <v>0</v>
      </c>
      <c r="L160" s="96">
        <v>0</v>
      </c>
      <c r="M160" s="96">
        <v>6</v>
      </c>
      <c r="N160" s="97"/>
      <c r="O160" s="96">
        <v>0</v>
      </c>
      <c r="P160" s="96">
        <v>0</v>
      </c>
      <c r="Q160" s="96" t="s">
        <v>43</v>
      </c>
      <c r="R160" s="223" t="s">
        <v>1567</v>
      </c>
      <c r="S160" s="223" t="s">
        <v>1567</v>
      </c>
      <c r="T160" s="223" t="s">
        <v>1567</v>
      </c>
      <c r="U160" s="97"/>
      <c r="V160" s="96"/>
      <c r="W160" s="96"/>
      <c r="X160" s="96"/>
      <c r="Y160" s="96"/>
      <c r="Z160" s="96"/>
      <c r="AA160" s="96"/>
      <c r="AB160" s="97"/>
      <c r="AC160" s="96"/>
      <c r="AD160" s="96"/>
      <c r="AE160" s="96"/>
      <c r="AF160" s="96"/>
      <c r="AG160" s="96"/>
      <c r="AH160" s="96"/>
      <c r="AI160" s="111">
        <f>COUNTIF(الجدول2336[[#This Row],[21]:[20]],"س")</f>
        <v>0</v>
      </c>
      <c r="AJ160" s="96">
        <f>COUNTIF(الجدول2336[[#This Row],[21]:[20]],"ب")</f>
        <v>1</v>
      </c>
      <c r="AK160" s="96">
        <f>COUNTIF(الجدول2336[[#This Row],[21]:[20]],"غياب")</f>
        <v>0</v>
      </c>
      <c r="AL160" s="96">
        <f>COUNTIF(الجدول2336[[#This Row],[21]:[20]],"غ")</f>
        <v>1</v>
      </c>
      <c r="AM160" s="96">
        <f>SUM(الجدول2336[[#This Row],[21]:[20]])</f>
        <v>28</v>
      </c>
      <c r="AN160" s="224">
        <f>الجدول2336[[#This Row],[أيام العمل الفعي ]]-الجدول2336[[#This Row],[الغياب*2]]</f>
        <v>10</v>
      </c>
      <c r="AO160" s="108"/>
      <c r="AP160" s="108">
        <f>COUNTIF(الجدول2336[[#This Row],[21]:[20]],"&lt;480")</f>
        <v>10</v>
      </c>
      <c r="AQ160" s="108">
        <f>الجدول2336[[#This Row],[الغياب ]]*2</f>
        <v>0</v>
      </c>
      <c r="AR160" s="108" t="str">
        <f>VLOOKUP(الجدول2336[[#This Row],[الرقم الوظيفي ]],[2]المستمرين!$D:$F,3,0)</f>
        <v xml:space="preserve">مركز تسويق بنغازي </v>
      </c>
    </row>
    <row r="161" spans="1:44" hidden="1">
      <c r="A161" s="14">
        <v>2944</v>
      </c>
      <c r="B161" s="222" t="s">
        <v>285</v>
      </c>
      <c r="C161" s="222" t="s">
        <v>67</v>
      </c>
      <c r="D161" s="96">
        <v>0</v>
      </c>
      <c r="E161" s="96">
        <v>58</v>
      </c>
      <c r="F161" s="96">
        <v>0</v>
      </c>
      <c r="G161" s="97"/>
      <c r="H161" s="96">
        <v>0</v>
      </c>
      <c r="I161" s="96">
        <v>23</v>
      </c>
      <c r="J161" s="96" t="s">
        <v>1591</v>
      </c>
      <c r="K161" s="96" t="s">
        <v>1591</v>
      </c>
      <c r="L161" s="96">
        <v>0</v>
      </c>
      <c r="M161" s="96">
        <v>61</v>
      </c>
      <c r="N161" s="97"/>
      <c r="O161" s="96">
        <v>0</v>
      </c>
      <c r="P161" s="96">
        <v>37</v>
      </c>
      <c r="Q161" s="96" t="s">
        <v>1591</v>
      </c>
      <c r="R161" s="223" t="s">
        <v>1567</v>
      </c>
      <c r="S161" s="223" t="s">
        <v>1567</v>
      </c>
      <c r="T161" s="223" t="s">
        <v>1567</v>
      </c>
      <c r="U161" s="97"/>
      <c r="V161" s="96">
        <v>10</v>
      </c>
      <c r="W161" s="96">
        <v>12</v>
      </c>
      <c r="X161" s="96">
        <v>13</v>
      </c>
      <c r="Y161" s="96"/>
      <c r="Z161" s="96"/>
      <c r="AA161" s="96"/>
      <c r="AB161" s="97"/>
      <c r="AC161" s="96"/>
      <c r="AD161" s="96"/>
      <c r="AE161" s="96"/>
      <c r="AF161" s="96"/>
      <c r="AG161" s="96"/>
      <c r="AH161" s="96"/>
      <c r="AI161" s="111">
        <f>COUNTIF(الجدول2336[[#This Row],[21]:[20]],"س")</f>
        <v>3</v>
      </c>
      <c r="AJ161" s="96">
        <f>COUNTIF(الجدول2336[[#This Row],[21]:[20]],"ب")</f>
        <v>0</v>
      </c>
      <c r="AK161" s="96">
        <f>COUNTIF(الجدول2336[[#This Row],[21]:[20]],"غياب")</f>
        <v>0</v>
      </c>
      <c r="AL161" s="96">
        <f>COUNTIF(الجدول2336[[#This Row],[21]:[20]],"غ")</f>
        <v>0</v>
      </c>
      <c r="AM161" s="96">
        <f>SUM(الجدول2336[[#This Row],[21]:[20]])</f>
        <v>214</v>
      </c>
      <c r="AN161" s="224">
        <f>الجدول2336[[#This Row],[أيام العمل الفعي ]]-الجدول2336[[#This Row],[الغياب*2]]</f>
        <v>12</v>
      </c>
      <c r="AO161" s="108"/>
      <c r="AP161" s="108">
        <f>COUNTIF(الجدول2336[[#This Row],[21]:[20]],"&lt;480")</f>
        <v>12</v>
      </c>
      <c r="AQ161" s="108">
        <f>الجدول2336[[#This Row],[الغياب ]]*2</f>
        <v>0</v>
      </c>
      <c r="AR161" s="108" t="str">
        <f>VLOOKUP(الجدول2336[[#This Row],[الرقم الوظيفي ]],[2]المستمرين!$D:$F,3,0)</f>
        <v>مصنع الحليب</v>
      </c>
    </row>
    <row r="162" spans="1:44" hidden="1">
      <c r="A162" s="7">
        <v>2951</v>
      </c>
      <c r="B162" s="222" t="s">
        <v>287</v>
      </c>
      <c r="C162" s="222" t="s">
        <v>288</v>
      </c>
      <c r="D162" s="96">
        <v>0</v>
      </c>
      <c r="E162" s="96">
        <v>0</v>
      </c>
      <c r="F162" s="96">
        <v>0</v>
      </c>
      <c r="G162" s="97"/>
      <c r="H162" s="96">
        <v>0</v>
      </c>
      <c r="I162" s="96">
        <v>0</v>
      </c>
      <c r="J162" s="96">
        <v>0</v>
      </c>
      <c r="K162" s="96">
        <v>0</v>
      </c>
      <c r="L162" s="96">
        <v>9</v>
      </c>
      <c r="M162" s="96">
        <v>0</v>
      </c>
      <c r="N162" s="97"/>
      <c r="O162" s="96">
        <v>0</v>
      </c>
      <c r="P162" s="96">
        <v>0</v>
      </c>
      <c r="Q162" s="96">
        <v>0</v>
      </c>
      <c r="R162" s="223" t="s">
        <v>1567</v>
      </c>
      <c r="S162" s="223" t="s">
        <v>1567</v>
      </c>
      <c r="T162" s="223" t="s">
        <v>1567</v>
      </c>
      <c r="U162" s="97"/>
      <c r="V162" s="96">
        <v>0</v>
      </c>
      <c r="W162" s="96">
        <v>0</v>
      </c>
      <c r="X162" s="96">
        <v>0</v>
      </c>
      <c r="Y162" s="96"/>
      <c r="Z162" s="96"/>
      <c r="AA162" s="96"/>
      <c r="AB162" s="97"/>
      <c r="AC162" s="96"/>
      <c r="AD162" s="96"/>
      <c r="AE162" s="96"/>
      <c r="AF162" s="96"/>
      <c r="AG162" s="96"/>
      <c r="AH162" s="96"/>
      <c r="AI162" s="111">
        <f>COUNTIF(الجدول2336[[#This Row],[21]:[20]],"س")</f>
        <v>0</v>
      </c>
      <c r="AJ162" s="96">
        <f>COUNTIF(الجدول2336[[#This Row],[21]:[20]],"ب")</f>
        <v>0</v>
      </c>
      <c r="AK162" s="96">
        <f>COUNTIF(الجدول2336[[#This Row],[21]:[20]],"غياب")</f>
        <v>0</v>
      </c>
      <c r="AL162" s="96">
        <f>COUNTIF(الجدول2336[[#This Row],[21]:[20]],"غ")</f>
        <v>0</v>
      </c>
      <c r="AM162" s="96">
        <f>SUM(الجدول2336[[#This Row],[21]:[20]])</f>
        <v>9</v>
      </c>
      <c r="AN162" s="224">
        <f>الجدول2336[[#This Row],[أيام العمل الفعي ]]-الجدول2336[[#This Row],[الغياب*2]]</f>
        <v>15</v>
      </c>
      <c r="AO162" s="108"/>
      <c r="AP162" s="108">
        <f>COUNTIF(الجدول2336[[#This Row],[21]:[20]],"&lt;480")</f>
        <v>15</v>
      </c>
      <c r="AQ162" s="108">
        <f>الجدول2336[[#This Row],[الغياب ]]*2</f>
        <v>0</v>
      </c>
      <c r="AR162" s="108" t="str">
        <f>VLOOKUP(الجدول2336[[#This Row],[الرقم الوظيفي ]],[2]المستمرين!$D:$F,3,0)</f>
        <v xml:space="preserve">الادارة العامة </v>
      </c>
    </row>
    <row r="163" spans="1:44" hidden="1">
      <c r="A163" s="7">
        <v>2957</v>
      </c>
      <c r="B163" s="222" t="s">
        <v>289</v>
      </c>
      <c r="C163" s="222" t="s">
        <v>290</v>
      </c>
      <c r="D163" s="96">
        <v>0</v>
      </c>
      <c r="E163" s="96">
        <v>0</v>
      </c>
      <c r="F163" s="96">
        <v>0</v>
      </c>
      <c r="G163" s="97"/>
      <c r="H163" s="96">
        <v>0</v>
      </c>
      <c r="I163" s="96">
        <v>0</v>
      </c>
      <c r="J163" s="96">
        <v>0</v>
      </c>
      <c r="K163" s="96">
        <v>0</v>
      </c>
      <c r="L163" s="96">
        <v>0</v>
      </c>
      <c r="M163" s="96">
        <v>0</v>
      </c>
      <c r="N163" s="97"/>
      <c r="O163" s="96">
        <v>0</v>
      </c>
      <c r="P163" s="96">
        <v>0</v>
      </c>
      <c r="Q163" s="96">
        <v>0</v>
      </c>
      <c r="R163" s="223" t="s">
        <v>1567</v>
      </c>
      <c r="S163" s="223" t="s">
        <v>1567</v>
      </c>
      <c r="T163" s="223" t="s">
        <v>1567</v>
      </c>
      <c r="U163" s="97"/>
      <c r="V163" s="96">
        <v>0</v>
      </c>
      <c r="W163" s="96"/>
      <c r="X163" s="96"/>
      <c r="Y163" s="96"/>
      <c r="Z163" s="96"/>
      <c r="AA163" s="96"/>
      <c r="AB163" s="97"/>
      <c r="AC163" s="96"/>
      <c r="AD163" s="96"/>
      <c r="AE163" s="96"/>
      <c r="AF163" s="96"/>
      <c r="AG163" s="96"/>
      <c r="AH163" s="96"/>
      <c r="AI163" s="111">
        <f>COUNTIF(الجدول2336[[#This Row],[21]:[20]],"س")</f>
        <v>0</v>
      </c>
      <c r="AJ163" s="96">
        <f>COUNTIF(الجدول2336[[#This Row],[21]:[20]],"ب")</f>
        <v>0</v>
      </c>
      <c r="AK163" s="96">
        <f>COUNTIF(الجدول2336[[#This Row],[21]:[20]],"غياب")</f>
        <v>0</v>
      </c>
      <c r="AL163" s="96">
        <f>COUNTIF(الجدول2336[[#This Row],[21]:[20]],"غ")</f>
        <v>0</v>
      </c>
      <c r="AM163" s="96">
        <f>SUM(الجدول2336[[#This Row],[21]:[20]])</f>
        <v>0</v>
      </c>
      <c r="AN163" s="224">
        <f>الجدول2336[[#This Row],[أيام العمل الفعي ]]-الجدول2336[[#This Row],[الغياب*2]]</f>
        <v>13</v>
      </c>
      <c r="AO163" s="108"/>
      <c r="AP163" s="108">
        <f>COUNTIF(الجدول2336[[#This Row],[21]:[20]],"&lt;480")</f>
        <v>13</v>
      </c>
      <c r="AQ163" s="108">
        <f>الجدول2336[[#This Row],[الغياب ]]*2</f>
        <v>0</v>
      </c>
      <c r="AR163" s="108" t="str">
        <f>VLOOKUP(الجدول2336[[#This Row],[الرقم الوظيفي ]],[2]المستمرين!$D:$F,3,0)</f>
        <v xml:space="preserve">مركز تسويق بنغازي </v>
      </c>
    </row>
    <row r="164" spans="1:44" hidden="1">
      <c r="A164" s="7">
        <v>2962</v>
      </c>
      <c r="B164" s="222" t="s">
        <v>291</v>
      </c>
      <c r="C164" s="222" t="s">
        <v>292</v>
      </c>
      <c r="D164" s="96">
        <v>11</v>
      </c>
      <c r="E164" s="96">
        <v>0</v>
      </c>
      <c r="F164" s="96">
        <v>0</v>
      </c>
      <c r="G164" s="97"/>
      <c r="H164" s="96">
        <v>0</v>
      </c>
      <c r="I164" s="96" t="s">
        <v>1591</v>
      </c>
      <c r="J164" s="96">
        <v>16</v>
      </c>
      <c r="K164" s="96">
        <v>0</v>
      </c>
      <c r="L164" s="96" t="s">
        <v>1591</v>
      </c>
      <c r="M164" s="96">
        <v>6</v>
      </c>
      <c r="N164" s="97"/>
      <c r="O164" s="96">
        <v>0</v>
      </c>
      <c r="P164" s="96">
        <v>0</v>
      </c>
      <c r="Q164" s="96" t="s">
        <v>1584</v>
      </c>
      <c r="R164" s="223" t="s">
        <v>1567</v>
      </c>
      <c r="S164" s="223" t="s">
        <v>1567</v>
      </c>
      <c r="T164" s="223" t="s">
        <v>1567</v>
      </c>
      <c r="U164" s="97"/>
      <c r="V164" s="96">
        <v>0</v>
      </c>
      <c r="W164" s="96">
        <v>0</v>
      </c>
      <c r="X164" s="96">
        <v>0</v>
      </c>
      <c r="Y164" s="96"/>
      <c r="Z164" s="96"/>
      <c r="AA164" s="96"/>
      <c r="AB164" s="97"/>
      <c r="AC164" s="96"/>
      <c r="AD164" s="96"/>
      <c r="AE164" s="96"/>
      <c r="AF164" s="96"/>
      <c r="AG164" s="96"/>
      <c r="AH164" s="96"/>
      <c r="AI164" s="111">
        <f>COUNTIF(الجدول2336[[#This Row],[21]:[20]],"س")</f>
        <v>2</v>
      </c>
      <c r="AJ164" s="96">
        <f>COUNTIF(الجدول2336[[#This Row],[21]:[20]],"ب")</f>
        <v>0</v>
      </c>
      <c r="AK164" s="96">
        <f>COUNTIF(الجدول2336[[#This Row],[21]:[20]],"غياب")</f>
        <v>0</v>
      </c>
      <c r="AL164" s="96">
        <f>COUNTIF(الجدول2336[[#This Row],[21]:[20]],"غ")</f>
        <v>0</v>
      </c>
      <c r="AM164" s="96">
        <f>SUM(الجدول2336[[#This Row],[21]:[20]])</f>
        <v>33</v>
      </c>
      <c r="AN164" s="224">
        <f>الجدول2336[[#This Row],[أيام العمل الفعي ]]-الجدول2336[[#This Row],[الغياب*2]]</f>
        <v>12</v>
      </c>
      <c r="AO164" s="108"/>
      <c r="AP164" s="108">
        <f>COUNTIF(الجدول2336[[#This Row],[21]:[20]],"&lt;480")</f>
        <v>12</v>
      </c>
      <c r="AQ164" s="108">
        <f>الجدول2336[[#This Row],[الغياب ]]*2</f>
        <v>0</v>
      </c>
      <c r="AR164" s="108" t="str">
        <f>VLOOKUP(الجدول2336[[#This Row],[الرقم الوظيفي ]],[2]المستمرين!$D:$F,3,0)</f>
        <v>رؤساء الاقسام</v>
      </c>
    </row>
    <row r="165" spans="1:44" hidden="1">
      <c r="A165" s="7">
        <v>2963</v>
      </c>
      <c r="B165" s="222" t="s">
        <v>293</v>
      </c>
      <c r="C165" s="222" t="s">
        <v>294</v>
      </c>
      <c r="D165" s="96"/>
      <c r="E165" s="96"/>
      <c r="F165" s="96"/>
      <c r="G165" s="97"/>
      <c r="H165" s="96"/>
      <c r="I165" s="96"/>
      <c r="J165" s="96"/>
      <c r="K165" s="96"/>
      <c r="L165" s="96"/>
      <c r="M165" s="96"/>
      <c r="N165" s="97"/>
      <c r="O165" s="96"/>
      <c r="P165" s="96"/>
      <c r="Q165" s="96" t="s">
        <v>1591</v>
      </c>
      <c r="R165" s="223" t="s">
        <v>1567</v>
      </c>
      <c r="S165" s="223" t="s">
        <v>1567</v>
      </c>
      <c r="T165" s="223" t="s">
        <v>1567</v>
      </c>
      <c r="U165" s="97"/>
      <c r="V165" s="96"/>
      <c r="W165" s="96"/>
      <c r="X165" s="96"/>
      <c r="Y165" s="96"/>
      <c r="Z165" s="96"/>
      <c r="AA165" s="96"/>
      <c r="AB165" s="97"/>
      <c r="AC165" s="96"/>
      <c r="AD165" s="96"/>
      <c r="AE165" s="96"/>
      <c r="AF165" s="96"/>
      <c r="AG165" s="96"/>
      <c r="AH165" s="96"/>
      <c r="AI165" s="111">
        <f>COUNTIF(الجدول2336[[#This Row],[21]:[20]],"س")</f>
        <v>1</v>
      </c>
      <c r="AJ165" s="96">
        <f>COUNTIF(الجدول2336[[#This Row],[21]:[20]],"ب")</f>
        <v>0</v>
      </c>
      <c r="AK165" s="96">
        <f>COUNTIF(الجدول2336[[#This Row],[21]:[20]],"غياب")</f>
        <v>0</v>
      </c>
      <c r="AL165" s="96">
        <f>COUNTIF(الجدول2336[[#This Row],[21]:[20]],"غ")</f>
        <v>0</v>
      </c>
      <c r="AM165" s="96">
        <f>SUM(الجدول2336[[#This Row],[21]:[20]])</f>
        <v>0</v>
      </c>
      <c r="AN165" s="224">
        <f>الجدول2336[[#This Row],[أيام العمل الفعي ]]-الجدول2336[[#This Row],[الغياب*2]]</f>
        <v>0</v>
      </c>
      <c r="AO165" s="108"/>
      <c r="AP165" s="108">
        <f>COUNTIF(الجدول2336[[#This Row],[21]:[20]],"&lt;480")</f>
        <v>0</v>
      </c>
      <c r="AQ165" s="108">
        <f>الجدول2336[[#This Row],[الغياب ]]*2</f>
        <v>0</v>
      </c>
      <c r="AR165" s="108" t="str">
        <f>VLOOKUP(الجدول2336[[#This Row],[الرقم الوظيفي ]],[2]المستمرين!$D:$F,3,0)</f>
        <v xml:space="preserve">الادارة العامة </v>
      </c>
    </row>
    <row r="166" spans="1:44">
      <c r="A166" s="219">
        <v>2964</v>
      </c>
      <c r="B166" s="231" t="s">
        <v>295</v>
      </c>
      <c r="C166" s="222" t="s">
        <v>109</v>
      </c>
      <c r="D166" s="96" t="s">
        <v>1494</v>
      </c>
      <c r="E166" s="96" t="s">
        <v>1494</v>
      </c>
      <c r="F166" s="96">
        <v>0</v>
      </c>
      <c r="G166" s="97"/>
      <c r="H166" s="96">
        <v>0</v>
      </c>
      <c r="I166" s="96">
        <v>0</v>
      </c>
      <c r="J166" s="96">
        <v>26</v>
      </c>
      <c r="K166" s="96">
        <v>24</v>
      </c>
      <c r="L166" s="96">
        <v>0</v>
      </c>
      <c r="M166" s="96">
        <v>46</v>
      </c>
      <c r="N166" s="97"/>
      <c r="O166" s="96" t="s">
        <v>1494</v>
      </c>
      <c r="P166" s="96">
        <v>0</v>
      </c>
      <c r="Q166" s="96">
        <v>0</v>
      </c>
      <c r="R166" s="223" t="s">
        <v>1567</v>
      </c>
      <c r="S166" s="223" t="s">
        <v>1567</v>
      </c>
      <c r="T166" s="223" t="s">
        <v>1567</v>
      </c>
      <c r="U166" s="97"/>
      <c r="V166" s="96"/>
      <c r="W166" s="96"/>
      <c r="X166" s="96"/>
      <c r="Y166" s="96"/>
      <c r="Z166" s="96"/>
      <c r="AA166" s="96"/>
      <c r="AB166" s="97"/>
      <c r="AC166" s="96"/>
      <c r="AD166" s="96"/>
      <c r="AE166" s="96"/>
      <c r="AF166" s="96"/>
      <c r="AG166" s="96"/>
      <c r="AH166" s="96"/>
      <c r="AI166" s="111">
        <f>COUNTIF(الجدول2336[[#This Row],[21]:[20]],"س")</f>
        <v>0</v>
      </c>
      <c r="AJ166" s="96">
        <f>COUNTIF(الجدول2336[[#This Row],[21]:[20]],"ب")</f>
        <v>0</v>
      </c>
      <c r="AK166" s="96">
        <f>COUNTIF(الجدول2336[[#This Row],[21]:[20]],"غياب")</f>
        <v>0</v>
      </c>
      <c r="AL166" s="96">
        <f>COUNTIF(الجدول2336[[#This Row],[21]:[20]],"غ")</f>
        <v>3</v>
      </c>
      <c r="AM166" s="96">
        <f>SUM(الجدول2336[[#This Row],[21]:[20]])</f>
        <v>96</v>
      </c>
      <c r="AN166" s="224">
        <f>الجدول2336[[#This Row],[أيام العمل الفعي ]]-الجدول2336[[#This Row],[الغياب*2]]</f>
        <v>9</v>
      </c>
      <c r="AO166" s="108"/>
      <c r="AP166" s="108">
        <f>COUNTIF(الجدول2336[[#This Row],[21]:[20]],"&lt;480")</f>
        <v>9</v>
      </c>
      <c r="AQ166" s="108">
        <f>الجدول2336[[#This Row],[الغياب ]]*2</f>
        <v>0</v>
      </c>
      <c r="AR166" s="108" t="str">
        <f>VLOOKUP(الجدول2336[[#This Row],[الرقم الوظيفي ]],[2]المستمرين!$D:$F,3,0)</f>
        <v xml:space="preserve">مركز تسويق بنغازي </v>
      </c>
    </row>
    <row r="167" spans="1:44" hidden="1">
      <c r="A167" s="7">
        <v>2966</v>
      </c>
      <c r="B167" s="222" t="s">
        <v>296</v>
      </c>
      <c r="C167" s="222" t="s">
        <v>109</v>
      </c>
      <c r="D167" s="96">
        <v>13</v>
      </c>
      <c r="E167" s="96">
        <v>20</v>
      </c>
      <c r="F167" s="96">
        <v>27</v>
      </c>
      <c r="G167" s="97"/>
      <c r="H167" s="96">
        <v>11</v>
      </c>
      <c r="I167" s="96">
        <v>11</v>
      </c>
      <c r="J167" s="96">
        <v>17</v>
      </c>
      <c r="K167" s="96">
        <v>16</v>
      </c>
      <c r="L167" s="96">
        <v>14</v>
      </c>
      <c r="M167" s="96">
        <v>21</v>
      </c>
      <c r="N167" s="97"/>
      <c r="O167" s="96">
        <v>10</v>
      </c>
      <c r="P167" s="96">
        <v>17</v>
      </c>
      <c r="Q167" s="96">
        <v>18</v>
      </c>
      <c r="R167" s="223" t="s">
        <v>1567</v>
      </c>
      <c r="S167" s="223" t="s">
        <v>1567</v>
      </c>
      <c r="T167" s="223" t="s">
        <v>1567</v>
      </c>
      <c r="U167" s="97"/>
      <c r="V167" s="96">
        <v>8</v>
      </c>
      <c r="W167" s="96"/>
      <c r="X167" s="96"/>
      <c r="Y167" s="96"/>
      <c r="Z167" s="96"/>
      <c r="AA167" s="96"/>
      <c r="AB167" s="97"/>
      <c r="AC167" s="96"/>
      <c r="AD167" s="96"/>
      <c r="AE167" s="96"/>
      <c r="AF167" s="96"/>
      <c r="AG167" s="96"/>
      <c r="AH167" s="96"/>
      <c r="AI167" s="111">
        <f>COUNTIF(الجدول2336[[#This Row],[21]:[20]],"س")</f>
        <v>0</v>
      </c>
      <c r="AJ167" s="96">
        <f>COUNTIF(الجدول2336[[#This Row],[21]:[20]],"ب")</f>
        <v>0</v>
      </c>
      <c r="AK167" s="96">
        <f>COUNTIF(الجدول2336[[#This Row],[21]:[20]],"غياب")</f>
        <v>0</v>
      </c>
      <c r="AL167" s="96">
        <f>COUNTIF(الجدول2336[[#This Row],[21]:[20]],"غ")</f>
        <v>0</v>
      </c>
      <c r="AM167" s="96">
        <f>SUM(الجدول2336[[#This Row],[21]:[20]])</f>
        <v>203</v>
      </c>
      <c r="AN167" s="224">
        <f>الجدول2336[[#This Row],[أيام العمل الفعي ]]-الجدول2336[[#This Row],[الغياب*2]]</f>
        <v>13</v>
      </c>
      <c r="AO167" s="108"/>
      <c r="AP167" s="108">
        <f>COUNTIF(الجدول2336[[#This Row],[21]:[20]],"&lt;480")</f>
        <v>13</v>
      </c>
      <c r="AQ167" s="108">
        <f>الجدول2336[[#This Row],[الغياب ]]*2</f>
        <v>0</v>
      </c>
      <c r="AR167" s="108" t="str">
        <f>VLOOKUP(الجدول2336[[#This Row],[الرقم الوظيفي ]],[2]المستمرين!$D:$F,3,0)</f>
        <v xml:space="preserve">مركز تسويق بنغازي </v>
      </c>
    </row>
    <row r="168" spans="1:44" hidden="1">
      <c r="A168" s="7">
        <v>2972</v>
      </c>
      <c r="B168" s="222" t="s">
        <v>297</v>
      </c>
      <c r="C168" s="222" t="s">
        <v>298</v>
      </c>
      <c r="D168" s="96"/>
      <c r="E168" s="96"/>
      <c r="F168" s="96"/>
      <c r="G168" s="97"/>
      <c r="H168" s="96"/>
      <c r="I168" s="96"/>
      <c r="J168" s="96"/>
      <c r="K168" s="96"/>
      <c r="L168" s="96"/>
      <c r="M168" s="96"/>
      <c r="N168" s="97"/>
      <c r="O168" s="96"/>
      <c r="P168" s="96"/>
      <c r="Q168" s="96" t="s">
        <v>1591</v>
      </c>
      <c r="R168" s="223" t="s">
        <v>1567</v>
      </c>
      <c r="S168" s="223" t="s">
        <v>1567</v>
      </c>
      <c r="T168" s="223" t="s">
        <v>1567</v>
      </c>
      <c r="U168" s="97"/>
      <c r="V168" s="96"/>
      <c r="W168" s="96"/>
      <c r="X168" s="96"/>
      <c r="Y168" s="96"/>
      <c r="Z168" s="96"/>
      <c r="AA168" s="96"/>
      <c r="AB168" s="97"/>
      <c r="AC168" s="96"/>
      <c r="AD168" s="96"/>
      <c r="AE168" s="96"/>
      <c r="AF168" s="96"/>
      <c r="AG168" s="96"/>
      <c r="AH168" s="96"/>
      <c r="AI168" s="111">
        <f>COUNTIF(الجدول2336[[#This Row],[21]:[20]],"س")</f>
        <v>1</v>
      </c>
      <c r="AJ168" s="96">
        <f>COUNTIF(الجدول2336[[#This Row],[21]:[20]],"ب")</f>
        <v>0</v>
      </c>
      <c r="AK168" s="96">
        <f>COUNTIF(الجدول2336[[#This Row],[21]:[20]],"غياب")</f>
        <v>0</v>
      </c>
      <c r="AL168" s="96">
        <f>COUNTIF(الجدول2336[[#This Row],[21]:[20]],"غ")</f>
        <v>0</v>
      </c>
      <c r="AM168" s="96">
        <f>SUM(الجدول2336[[#This Row],[21]:[20]])</f>
        <v>0</v>
      </c>
      <c r="AN168" s="224">
        <f>الجدول2336[[#This Row],[أيام العمل الفعي ]]-الجدول2336[[#This Row],[الغياب*2]]</f>
        <v>0</v>
      </c>
      <c r="AO168" s="108"/>
      <c r="AP168" s="108">
        <f>COUNTIF(الجدول2336[[#This Row],[21]:[20]],"&lt;480")</f>
        <v>0</v>
      </c>
      <c r="AQ168" s="108">
        <f>الجدول2336[[#This Row],[الغياب ]]*2</f>
        <v>0</v>
      </c>
      <c r="AR168" s="108" t="str">
        <f>VLOOKUP(الجدول2336[[#This Row],[الرقم الوظيفي ]],[2]المستمرين!$D:$F,3,0)</f>
        <v>رؤساء الاقسام</v>
      </c>
    </row>
    <row r="169" spans="1:44">
      <c r="A169" s="293">
        <v>2973</v>
      </c>
      <c r="B169" s="222" t="s">
        <v>299</v>
      </c>
      <c r="C169" s="222" t="s">
        <v>300</v>
      </c>
      <c r="D169" s="96">
        <v>129</v>
      </c>
      <c r="E169" s="96">
        <v>25</v>
      </c>
      <c r="F169" s="96">
        <v>33</v>
      </c>
      <c r="G169" s="97"/>
      <c r="H169" s="96" t="s">
        <v>1494</v>
      </c>
      <c r="I169" s="96">
        <v>11</v>
      </c>
      <c r="J169" s="96">
        <v>18</v>
      </c>
      <c r="K169" s="96">
        <v>26</v>
      </c>
      <c r="L169" s="111">
        <v>0</v>
      </c>
      <c r="M169" s="111">
        <v>0</v>
      </c>
      <c r="N169" s="97"/>
      <c r="O169" s="96">
        <v>17</v>
      </c>
      <c r="P169" s="96" t="s">
        <v>1494</v>
      </c>
      <c r="Q169" s="96" t="s">
        <v>1591</v>
      </c>
      <c r="R169" s="223" t="s">
        <v>1567</v>
      </c>
      <c r="S169" s="223" t="s">
        <v>1567</v>
      </c>
      <c r="T169" s="223" t="s">
        <v>1567</v>
      </c>
      <c r="U169" s="97"/>
      <c r="V169" s="96">
        <v>25</v>
      </c>
      <c r="W169" s="96">
        <v>22</v>
      </c>
      <c r="X169" s="96">
        <v>24</v>
      </c>
      <c r="Y169" s="96"/>
      <c r="Z169" s="96"/>
      <c r="AA169" s="96"/>
      <c r="AB169" s="97"/>
      <c r="AC169" s="96"/>
      <c r="AD169" s="96"/>
      <c r="AE169" s="96"/>
      <c r="AF169" s="96"/>
      <c r="AG169" s="96"/>
      <c r="AH169" s="96"/>
      <c r="AI169" s="111">
        <f>COUNTIF(الجدول2336[[#This Row],[21]:[20]],"س")</f>
        <v>1</v>
      </c>
      <c r="AJ169" s="96">
        <f>COUNTIF(الجدول2336[[#This Row],[21]:[20]],"ب")</f>
        <v>0</v>
      </c>
      <c r="AK169" s="96">
        <f>COUNTIF(الجدول2336[[#This Row],[21]:[20]],"غياب")</f>
        <v>0</v>
      </c>
      <c r="AL169" s="96">
        <f>COUNTIF(الجدول2336[[#This Row],[21]:[20]],"غ")</f>
        <v>2</v>
      </c>
      <c r="AM169" s="96">
        <f>SUM(الجدول2336[[#This Row],[21]:[20]])</f>
        <v>330</v>
      </c>
      <c r="AN169" s="224">
        <f>الجدول2336[[#This Row],[أيام العمل الفعي ]]-الجدول2336[[#This Row],[الغياب*2]]</f>
        <v>12</v>
      </c>
      <c r="AO169" s="108"/>
      <c r="AP169" s="108">
        <f>COUNTIF(الجدول2336[[#This Row],[21]:[20]],"&lt;480")</f>
        <v>12</v>
      </c>
      <c r="AQ169" s="108">
        <f>الجدول2336[[#This Row],[الغياب ]]*2</f>
        <v>0</v>
      </c>
      <c r="AR169" s="108" t="str">
        <f>VLOOKUP(الجدول2336[[#This Row],[الرقم الوظيفي ]],[2]المستمرين!$D:$F,3,0)</f>
        <v>رؤساء الاقسام</v>
      </c>
    </row>
    <row r="170" spans="1:44" hidden="1">
      <c r="A170" s="293">
        <v>2976</v>
      </c>
      <c r="B170" s="222" t="s">
        <v>301</v>
      </c>
      <c r="C170" s="222" t="s">
        <v>105</v>
      </c>
      <c r="D170" s="96" t="s">
        <v>1592</v>
      </c>
      <c r="E170" s="96" t="s">
        <v>1591</v>
      </c>
      <c r="F170" s="96">
        <v>0</v>
      </c>
      <c r="G170" s="97"/>
      <c r="H170" s="96">
        <v>20</v>
      </c>
      <c r="I170" s="96">
        <v>0</v>
      </c>
      <c r="J170" s="96">
        <v>0</v>
      </c>
      <c r="K170" s="96" t="s">
        <v>1464</v>
      </c>
      <c r="L170" s="96">
        <v>0</v>
      </c>
      <c r="M170" s="96">
        <v>0</v>
      </c>
      <c r="N170" s="97"/>
      <c r="O170" s="96">
        <v>0</v>
      </c>
      <c r="P170" s="96">
        <v>0</v>
      </c>
      <c r="Q170" s="96">
        <v>6</v>
      </c>
      <c r="R170" s="223" t="s">
        <v>1592</v>
      </c>
      <c r="S170" s="223">
        <v>0</v>
      </c>
      <c r="T170" s="223">
        <v>7</v>
      </c>
      <c r="U170" s="97">
        <v>0</v>
      </c>
      <c r="V170" s="96">
        <v>0</v>
      </c>
      <c r="W170" s="96">
        <v>0</v>
      </c>
      <c r="X170" s="96">
        <v>0</v>
      </c>
      <c r="Y170" s="96" t="s">
        <v>1592</v>
      </c>
      <c r="Z170" s="96"/>
      <c r="AA170" s="96"/>
      <c r="AB170" s="97"/>
      <c r="AC170" s="96"/>
      <c r="AD170" s="96"/>
      <c r="AE170" s="96"/>
      <c r="AF170" s="96"/>
      <c r="AG170" s="96"/>
      <c r="AH170" s="96"/>
      <c r="AI170" s="111">
        <f>COUNTIF(الجدول2336[[#This Row],[21]:[20]],"س")</f>
        <v>1</v>
      </c>
      <c r="AJ170" s="96">
        <f>COUNTIF(الجدول2336[[#This Row],[21]:[20]],"ب")</f>
        <v>0</v>
      </c>
      <c r="AK170" s="96">
        <f>COUNTIF(الجدول2336[[#This Row],[21]:[20]],"غياب")</f>
        <v>0</v>
      </c>
      <c r="AL170" s="96">
        <f>COUNTIF(الجدول2336[[#This Row],[21]:[20]],"غ")</f>
        <v>0</v>
      </c>
      <c r="AM170" s="96">
        <f>SUM(الجدول2336[[#This Row],[21]:[20]])</f>
        <v>33</v>
      </c>
      <c r="AN170" s="224">
        <f>الجدول2336[[#This Row],[أيام العمل الفعي ]]-الجدول2336[[#This Row],[الغياب*2]]</f>
        <v>15</v>
      </c>
      <c r="AO170" s="108"/>
      <c r="AP170" s="108">
        <f>COUNTIF(الجدول2336[[#This Row],[21]:[20]],"&lt;480")</f>
        <v>15</v>
      </c>
      <c r="AQ170" s="108">
        <f>الجدول2336[[#This Row],[الغياب ]]*2</f>
        <v>0</v>
      </c>
      <c r="AR170" s="108" t="str">
        <f>VLOOKUP(الجدول2336[[#This Row],[الرقم الوظيفي ]],[2]المستمرين!$D:$F,3,0)</f>
        <v xml:space="preserve">مصنع الحليب </v>
      </c>
    </row>
    <row r="171" spans="1:44" hidden="1">
      <c r="A171" s="7">
        <v>2985</v>
      </c>
      <c r="B171" s="222" t="s">
        <v>302</v>
      </c>
      <c r="C171" s="222" t="s">
        <v>303</v>
      </c>
      <c r="D171" s="96">
        <v>0</v>
      </c>
      <c r="E171" s="96">
        <v>0</v>
      </c>
      <c r="F171" s="96">
        <v>0</v>
      </c>
      <c r="G171" s="97"/>
      <c r="H171" s="96">
        <v>0</v>
      </c>
      <c r="I171" s="96">
        <v>0</v>
      </c>
      <c r="J171" s="96">
        <v>0</v>
      </c>
      <c r="K171" s="96">
        <v>0</v>
      </c>
      <c r="L171" s="96">
        <v>0</v>
      </c>
      <c r="M171" s="96">
        <v>0</v>
      </c>
      <c r="N171" s="97"/>
      <c r="O171" s="96">
        <v>0</v>
      </c>
      <c r="P171" s="96">
        <v>0</v>
      </c>
      <c r="Q171" s="96" t="s">
        <v>1591</v>
      </c>
      <c r="R171" s="223" t="s">
        <v>1567</v>
      </c>
      <c r="S171" s="223" t="s">
        <v>1567</v>
      </c>
      <c r="T171" s="223" t="s">
        <v>1567</v>
      </c>
      <c r="U171" s="97"/>
      <c r="V171" s="96">
        <v>0</v>
      </c>
      <c r="W171" s="96">
        <v>0</v>
      </c>
      <c r="X171" s="96">
        <v>0</v>
      </c>
      <c r="Y171" s="96"/>
      <c r="Z171" s="96"/>
      <c r="AA171" s="96"/>
      <c r="AB171" s="97"/>
      <c r="AC171" s="96"/>
      <c r="AD171" s="96"/>
      <c r="AE171" s="96"/>
      <c r="AF171" s="96"/>
      <c r="AG171" s="96"/>
      <c r="AH171" s="96"/>
      <c r="AI171" s="111">
        <f>COUNTIF(الجدول2336[[#This Row],[21]:[20]],"س")</f>
        <v>1</v>
      </c>
      <c r="AJ171" s="96">
        <f>COUNTIF(الجدول2336[[#This Row],[21]:[20]],"ب")</f>
        <v>0</v>
      </c>
      <c r="AK171" s="96">
        <f>COUNTIF(الجدول2336[[#This Row],[21]:[20]],"غياب")</f>
        <v>0</v>
      </c>
      <c r="AL171" s="96">
        <f>COUNTIF(الجدول2336[[#This Row],[21]:[20]],"غ")</f>
        <v>0</v>
      </c>
      <c r="AM171" s="96">
        <f>SUM(الجدول2336[[#This Row],[21]:[20]])</f>
        <v>0</v>
      </c>
      <c r="AN171" s="224">
        <f>الجدول2336[[#This Row],[أيام العمل الفعي ]]-الجدول2336[[#This Row],[الغياب*2]]</f>
        <v>14</v>
      </c>
      <c r="AO171" s="108"/>
      <c r="AP171" s="108">
        <f>COUNTIF(الجدول2336[[#This Row],[21]:[20]],"&lt;480")</f>
        <v>14</v>
      </c>
      <c r="AQ171" s="108">
        <f>الجدول2336[[#This Row],[الغياب ]]*2</f>
        <v>0</v>
      </c>
      <c r="AR171" s="108" t="str">
        <f>VLOOKUP(الجدول2336[[#This Row],[الرقم الوظيفي ]],[2]المستمرين!$D:$F,3,0)</f>
        <v xml:space="preserve">الادارة العامة </v>
      </c>
    </row>
    <row r="172" spans="1:44" hidden="1">
      <c r="A172" s="294">
        <v>2986</v>
      </c>
      <c r="B172" s="222" t="s">
        <v>304</v>
      </c>
      <c r="C172" s="222" t="s">
        <v>105</v>
      </c>
      <c r="D172" s="96" t="s">
        <v>1592</v>
      </c>
      <c r="E172" s="96">
        <v>0</v>
      </c>
      <c r="F172" s="96">
        <v>0</v>
      </c>
      <c r="G172" s="97">
        <v>0</v>
      </c>
      <c r="H172" s="96">
        <v>0</v>
      </c>
      <c r="I172" s="96" t="s">
        <v>1591</v>
      </c>
      <c r="J172" s="96">
        <v>0</v>
      </c>
      <c r="K172" s="96" t="s">
        <v>1464</v>
      </c>
      <c r="L172" s="96">
        <v>91</v>
      </c>
      <c r="M172" s="96">
        <v>0</v>
      </c>
      <c r="N172" s="97">
        <v>0</v>
      </c>
      <c r="O172" s="96">
        <v>0</v>
      </c>
      <c r="P172" s="96">
        <v>0</v>
      </c>
      <c r="Q172" s="96">
        <v>11</v>
      </c>
      <c r="R172" s="223" t="s">
        <v>1592</v>
      </c>
      <c r="S172" s="223">
        <v>0</v>
      </c>
      <c r="T172" s="223">
        <v>0</v>
      </c>
      <c r="U172" s="97">
        <v>0</v>
      </c>
      <c r="V172" s="96">
        <v>0</v>
      </c>
      <c r="W172" s="96">
        <v>0</v>
      </c>
      <c r="X172" s="96"/>
      <c r="Y172" s="96"/>
      <c r="Z172" s="96"/>
      <c r="AA172" s="96"/>
      <c r="AB172" s="97"/>
      <c r="AC172" s="96"/>
      <c r="AD172" s="96"/>
      <c r="AE172" s="96"/>
      <c r="AF172" s="96"/>
      <c r="AG172" s="96"/>
      <c r="AH172" s="96"/>
      <c r="AI172" s="111">
        <f>COUNTIF(الجدول2336[[#This Row],[21]:[20]],"س")</f>
        <v>1</v>
      </c>
      <c r="AJ172" s="96">
        <f>COUNTIF(الجدول2336[[#This Row],[21]:[20]],"ب")</f>
        <v>0</v>
      </c>
      <c r="AK172" s="96">
        <f>COUNTIF(الجدول2336[[#This Row],[21]:[20]],"غياب")</f>
        <v>0</v>
      </c>
      <c r="AL172" s="96">
        <f>COUNTIF(الجدول2336[[#This Row],[21]:[20]],"غ")</f>
        <v>0</v>
      </c>
      <c r="AM172" s="96">
        <f>SUM(الجدول2336[[#This Row],[21]:[20]])</f>
        <v>102</v>
      </c>
      <c r="AN172" s="224">
        <f>الجدول2336[[#This Row],[أيام العمل الفعي ]]-الجدول2336[[#This Row],[الغياب*2]]</f>
        <v>16</v>
      </c>
      <c r="AO172" s="108"/>
      <c r="AP172" s="108">
        <f>COUNTIF(الجدول2336[[#This Row],[21]:[20]],"&lt;480")</f>
        <v>16</v>
      </c>
      <c r="AQ172" s="108">
        <f>الجدول2336[[#This Row],[الغياب ]]*2</f>
        <v>0</v>
      </c>
      <c r="AR172" s="108" t="str">
        <f>VLOOKUP(الجدول2336[[#This Row],[الرقم الوظيفي ]],[2]المستمرين!$D:$F,3,0)</f>
        <v>مصنع الحليب</v>
      </c>
    </row>
    <row r="173" spans="1:44" hidden="1">
      <c r="A173" s="7">
        <v>2988</v>
      </c>
      <c r="B173" s="222" t="s">
        <v>305</v>
      </c>
      <c r="C173" s="222" t="s">
        <v>306</v>
      </c>
      <c r="D173" s="96">
        <v>0</v>
      </c>
      <c r="E173" s="96">
        <v>0</v>
      </c>
      <c r="F173" s="96">
        <v>0</v>
      </c>
      <c r="G173" s="97"/>
      <c r="H173" s="96">
        <v>0</v>
      </c>
      <c r="I173" s="96">
        <v>0</v>
      </c>
      <c r="J173" s="96">
        <v>17</v>
      </c>
      <c r="K173" s="96">
        <v>25</v>
      </c>
      <c r="L173" s="96">
        <v>23</v>
      </c>
      <c r="M173" s="96">
        <v>0</v>
      </c>
      <c r="N173" s="97"/>
      <c r="O173" s="96">
        <v>13</v>
      </c>
      <c r="P173" s="96">
        <v>19</v>
      </c>
      <c r="Q173" s="96" t="s">
        <v>1591</v>
      </c>
      <c r="R173" s="223" t="s">
        <v>1567</v>
      </c>
      <c r="S173" s="223" t="s">
        <v>1567</v>
      </c>
      <c r="T173" s="223" t="s">
        <v>1567</v>
      </c>
      <c r="U173" s="97"/>
      <c r="V173" s="96">
        <v>0</v>
      </c>
      <c r="W173" s="96">
        <v>7</v>
      </c>
      <c r="X173" s="96">
        <v>0</v>
      </c>
      <c r="Y173" s="96"/>
      <c r="Z173" s="96"/>
      <c r="AA173" s="96"/>
      <c r="AB173" s="97"/>
      <c r="AC173" s="96"/>
      <c r="AD173" s="96"/>
      <c r="AE173" s="96"/>
      <c r="AF173" s="96"/>
      <c r="AG173" s="96"/>
      <c r="AH173" s="96"/>
      <c r="AI173" s="111">
        <f>COUNTIF(الجدول2336[[#This Row],[21]:[20]],"س")</f>
        <v>1</v>
      </c>
      <c r="AJ173" s="96">
        <f>COUNTIF(الجدول2336[[#This Row],[21]:[20]],"ب")</f>
        <v>0</v>
      </c>
      <c r="AK173" s="96">
        <f>COUNTIF(الجدول2336[[#This Row],[21]:[20]],"غياب")</f>
        <v>0</v>
      </c>
      <c r="AL173" s="96">
        <f>COUNTIF(الجدول2336[[#This Row],[21]:[20]],"غ")</f>
        <v>0</v>
      </c>
      <c r="AM173" s="96">
        <f>SUM(الجدول2336[[#This Row],[21]:[20]])</f>
        <v>104</v>
      </c>
      <c r="AN173" s="224">
        <f>الجدول2336[[#This Row],[أيام العمل الفعي ]]-الجدول2336[[#This Row],[الغياب*2]]</f>
        <v>14</v>
      </c>
      <c r="AO173" s="108"/>
      <c r="AP173" s="108">
        <f>COUNTIF(الجدول2336[[#This Row],[21]:[20]],"&lt;480")</f>
        <v>14</v>
      </c>
      <c r="AQ173" s="108">
        <f>الجدول2336[[#This Row],[الغياب ]]*2</f>
        <v>0</v>
      </c>
      <c r="AR173" s="108" t="str">
        <f>VLOOKUP(الجدول2336[[#This Row],[الرقم الوظيفي ]],[2]المستمرين!$D:$F,3,0)</f>
        <v xml:space="preserve">الادارة العامة </v>
      </c>
    </row>
    <row r="174" spans="1:44" hidden="1">
      <c r="A174" s="14">
        <v>2993</v>
      </c>
      <c r="B174" s="222" t="s">
        <v>307</v>
      </c>
      <c r="C174" s="222" t="s">
        <v>148</v>
      </c>
      <c r="D174" s="96">
        <v>0</v>
      </c>
      <c r="E174" s="96">
        <v>0</v>
      </c>
      <c r="F174" s="96">
        <v>0</v>
      </c>
      <c r="G174" s="97"/>
      <c r="H174" s="96">
        <v>0</v>
      </c>
      <c r="I174" s="96">
        <v>0</v>
      </c>
      <c r="J174" s="96">
        <v>0</v>
      </c>
      <c r="K174" s="96">
        <v>0</v>
      </c>
      <c r="L174" s="96">
        <v>0</v>
      </c>
      <c r="M174" s="96">
        <v>0</v>
      </c>
      <c r="N174" s="97"/>
      <c r="O174" s="96">
        <v>0</v>
      </c>
      <c r="P174" s="96">
        <v>0</v>
      </c>
      <c r="Q174" s="96" t="s">
        <v>1591</v>
      </c>
      <c r="R174" s="223" t="s">
        <v>1567</v>
      </c>
      <c r="S174" s="223" t="s">
        <v>1567</v>
      </c>
      <c r="T174" s="223" t="s">
        <v>1567</v>
      </c>
      <c r="U174" s="97"/>
      <c r="V174" s="96">
        <v>0</v>
      </c>
      <c r="W174" s="96">
        <v>0</v>
      </c>
      <c r="X174" s="96">
        <v>11</v>
      </c>
      <c r="Y174" s="96"/>
      <c r="Z174" s="96"/>
      <c r="AA174" s="96"/>
      <c r="AB174" s="97"/>
      <c r="AC174" s="96"/>
      <c r="AD174" s="96"/>
      <c r="AE174" s="96"/>
      <c r="AF174" s="96"/>
      <c r="AG174" s="96"/>
      <c r="AH174" s="96"/>
      <c r="AI174" s="111">
        <f>COUNTIF(الجدول2336[[#This Row],[21]:[20]],"س")</f>
        <v>1</v>
      </c>
      <c r="AJ174" s="96">
        <f>COUNTIF(الجدول2336[[#This Row],[21]:[20]],"ب")</f>
        <v>0</v>
      </c>
      <c r="AK174" s="96">
        <f>COUNTIF(الجدول2336[[#This Row],[21]:[20]],"غياب")</f>
        <v>0</v>
      </c>
      <c r="AL174" s="96">
        <f>COUNTIF(الجدول2336[[#This Row],[21]:[20]],"غ")</f>
        <v>0</v>
      </c>
      <c r="AM174" s="96">
        <f>SUM(الجدول2336[[#This Row],[21]:[20]])</f>
        <v>11</v>
      </c>
      <c r="AN174" s="224">
        <f>الجدول2336[[#This Row],[أيام العمل الفعي ]]-الجدول2336[[#This Row],[الغياب*2]]</f>
        <v>14</v>
      </c>
      <c r="AO174" s="108"/>
      <c r="AP174" s="108">
        <f>COUNTIF(الجدول2336[[#This Row],[21]:[20]],"&lt;480")</f>
        <v>14</v>
      </c>
      <c r="AQ174" s="108">
        <f>الجدول2336[[#This Row],[الغياب ]]*2</f>
        <v>0</v>
      </c>
      <c r="AR174" s="108" t="str">
        <f>VLOOKUP(الجدول2336[[#This Row],[الرقم الوظيفي ]],[2]المستمرين!$D:$F,3,0)</f>
        <v>مصنع الحليب</v>
      </c>
    </row>
    <row r="175" spans="1:44" hidden="1">
      <c r="A175" s="293">
        <v>2998</v>
      </c>
      <c r="B175" s="222" t="s">
        <v>308</v>
      </c>
      <c r="C175" s="222" t="s">
        <v>205</v>
      </c>
      <c r="D175" s="96">
        <v>0</v>
      </c>
      <c r="E175" s="96">
        <v>0</v>
      </c>
      <c r="F175" s="96">
        <v>0</v>
      </c>
      <c r="G175" s="97"/>
      <c r="H175" s="96">
        <v>0</v>
      </c>
      <c r="I175" s="96">
        <v>0</v>
      </c>
      <c r="J175" s="96">
        <v>0</v>
      </c>
      <c r="K175" s="96">
        <v>0</v>
      </c>
      <c r="L175" s="96">
        <v>0</v>
      </c>
      <c r="M175" s="96">
        <v>0</v>
      </c>
      <c r="N175" s="97"/>
      <c r="O175" s="96">
        <v>0</v>
      </c>
      <c r="P175" s="96">
        <v>0</v>
      </c>
      <c r="Q175" s="96" t="s">
        <v>1591</v>
      </c>
      <c r="R175" s="223" t="s">
        <v>1567</v>
      </c>
      <c r="S175" s="223" t="s">
        <v>1567</v>
      </c>
      <c r="T175" s="223" t="s">
        <v>1567</v>
      </c>
      <c r="U175" s="97"/>
      <c r="V175" s="96">
        <v>0</v>
      </c>
      <c r="W175" s="96" t="s">
        <v>1591</v>
      </c>
      <c r="X175" s="96" t="s">
        <v>1591</v>
      </c>
      <c r="Y175" s="96" t="s">
        <v>1591</v>
      </c>
      <c r="Z175" s="96"/>
      <c r="AA175" s="96"/>
      <c r="AB175" s="97"/>
      <c r="AC175" s="96"/>
      <c r="AD175" s="96"/>
      <c r="AE175" s="96"/>
      <c r="AF175" s="96"/>
      <c r="AG175" s="96"/>
      <c r="AH175" s="96"/>
      <c r="AI175" s="111">
        <f>COUNTIF(الجدول2336[[#This Row],[21]:[20]],"س")</f>
        <v>4</v>
      </c>
      <c r="AJ175" s="96">
        <f>COUNTIF(الجدول2336[[#This Row],[21]:[20]],"ب")</f>
        <v>0</v>
      </c>
      <c r="AK175" s="96">
        <f>COUNTIF(الجدول2336[[#This Row],[21]:[20]],"غياب")</f>
        <v>0</v>
      </c>
      <c r="AL175" s="96">
        <f>COUNTIF(الجدول2336[[#This Row],[21]:[20]],"غ")</f>
        <v>0</v>
      </c>
      <c r="AM175" s="96">
        <f>SUM(الجدول2336[[#This Row],[21]:[20]])</f>
        <v>0</v>
      </c>
      <c r="AN175" s="224">
        <f>الجدول2336[[#This Row],[أيام العمل الفعي ]]-الجدول2336[[#This Row],[الغياب*2]]</f>
        <v>12</v>
      </c>
      <c r="AO175" s="108"/>
      <c r="AP175" s="108">
        <f>COUNTIF(الجدول2336[[#This Row],[21]:[20]],"&lt;480")</f>
        <v>12</v>
      </c>
      <c r="AQ175" s="108">
        <f>الجدول2336[[#This Row],[الغياب ]]*2</f>
        <v>0</v>
      </c>
      <c r="AR175" s="108" t="str">
        <f>VLOOKUP(الجدول2336[[#This Row],[الرقم الوظيفي ]],[2]المستمرين!$D:$F,3,0)</f>
        <v xml:space="preserve">مصنع العصير </v>
      </c>
    </row>
    <row r="176" spans="1:44" hidden="1">
      <c r="A176" s="7">
        <v>3012</v>
      </c>
      <c r="B176" s="222" t="s">
        <v>309</v>
      </c>
      <c r="C176" s="222" t="s">
        <v>47</v>
      </c>
      <c r="D176" s="96">
        <v>119</v>
      </c>
      <c r="E176" s="96">
        <v>0</v>
      </c>
      <c r="F176" s="96">
        <v>0</v>
      </c>
      <c r="G176" s="97"/>
      <c r="H176" s="96">
        <v>0</v>
      </c>
      <c r="I176" s="96">
        <v>0</v>
      </c>
      <c r="J176" s="96">
        <v>0</v>
      </c>
      <c r="K176" s="96">
        <v>0</v>
      </c>
      <c r="L176" s="96">
        <v>0</v>
      </c>
      <c r="M176" s="96">
        <v>0</v>
      </c>
      <c r="N176" s="97"/>
      <c r="O176" s="96">
        <v>0</v>
      </c>
      <c r="P176" s="96">
        <v>0</v>
      </c>
      <c r="Q176" s="96" t="s">
        <v>1591</v>
      </c>
      <c r="R176" s="223" t="s">
        <v>1567</v>
      </c>
      <c r="S176" s="223" t="s">
        <v>1567</v>
      </c>
      <c r="T176" s="223" t="s">
        <v>1567</v>
      </c>
      <c r="U176" s="97"/>
      <c r="V176" s="96">
        <v>0</v>
      </c>
      <c r="W176" s="96">
        <v>0</v>
      </c>
      <c r="X176" s="96">
        <v>0</v>
      </c>
      <c r="Y176" s="96"/>
      <c r="Z176" s="96"/>
      <c r="AA176" s="96"/>
      <c r="AB176" s="97"/>
      <c r="AC176" s="96"/>
      <c r="AD176" s="96"/>
      <c r="AE176" s="96"/>
      <c r="AF176" s="96"/>
      <c r="AG176" s="96"/>
      <c r="AH176" s="96"/>
      <c r="AI176" s="111">
        <f>COUNTIF(الجدول2336[[#This Row],[21]:[20]],"س")</f>
        <v>1</v>
      </c>
      <c r="AJ176" s="96">
        <f>COUNTIF(الجدول2336[[#This Row],[21]:[20]],"ب")</f>
        <v>0</v>
      </c>
      <c r="AK176" s="96">
        <f>COUNTIF(الجدول2336[[#This Row],[21]:[20]],"غياب")</f>
        <v>0</v>
      </c>
      <c r="AL176" s="96">
        <f>COUNTIF(الجدول2336[[#This Row],[21]:[20]],"غ")</f>
        <v>0</v>
      </c>
      <c r="AM176" s="96">
        <f>SUM(الجدول2336[[#This Row],[21]:[20]])</f>
        <v>119</v>
      </c>
      <c r="AN176" s="224">
        <f>الجدول2336[[#This Row],[أيام العمل الفعي ]]-الجدول2336[[#This Row],[الغياب*2]]</f>
        <v>14</v>
      </c>
      <c r="AO176" s="108"/>
      <c r="AP176" s="108">
        <f>COUNTIF(الجدول2336[[#This Row],[21]:[20]],"&lt;480")</f>
        <v>14</v>
      </c>
      <c r="AQ176" s="108">
        <f>الجدول2336[[#This Row],[الغياب ]]*2</f>
        <v>0</v>
      </c>
      <c r="AR176" s="108" t="str">
        <f>VLOOKUP(الجدول2336[[#This Row],[الرقم الوظيفي ]],[2]المستمرين!$D:$F,3,0)</f>
        <v xml:space="preserve">مصنع الحليب </v>
      </c>
    </row>
    <row r="177" spans="1:44" hidden="1">
      <c r="A177" s="7">
        <v>3013</v>
      </c>
      <c r="B177" s="222" t="s">
        <v>310</v>
      </c>
      <c r="C177" s="222" t="s">
        <v>205</v>
      </c>
      <c r="D177" s="96">
        <v>6</v>
      </c>
      <c r="E177" s="96">
        <v>0</v>
      </c>
      <c r="F177" s="96">
        <v>0</v>
      </c>
      <c r="G177" s="97"/>
      <c r="H177" s="96">
        <v>0</v>
      </c>
      <c r="I177" s="96">
        <v>0</v>
      </c>
      <c r="J177" s="96">
        <v>0</v>
      </c>
      <c r="K177" s="96">
        <v>0</v>
      </c>
      <c r="L177" s="96">
        <v>0</v>
      </c>
      <c r="M177" s="96">
        <v>0</v>
      </c>
      <c r="N177" s="97"/>
      <c r="O177" s="96" t="s">
        <v>1591</v>
      </c>
      <c r="P177" s="96">
        <v>0</v>
      </c>
      <c r="Q177" s="96" t="s">
        <v>1591</v>
      </c>
      <c r="R177" s="223" t="s">
        <v>1567</v>
      </c>
      <c r="S177" s="223" t="s">
        <v>1567</v>
      </c>
      <c r="T177" s="223" t="s">
        <v>1567</v>
      </c>
      <c r="U177" s="97"/>
      <c r="V177" s="96">
        <v>0</v>
      </c>
      <c r="W177" s="96">
        <v>0</v>
      </c>
      <c r="X177" s="96">
        <v>0</v>
      </c>
      <c r="Y177" s="96"/>
      <c r="Z177" s="96"/>
      <c r="AA177" s="96"/>
      <c r="AB177" s="97"/>
      <c r="AC177" s="96"/>
      <c r="AD177" s="96"/>
      <c r="AE177" s="96"/>
      <c r="AF177" s="96"/>
      <c r="AG177" s="96"/>
      <c r="AH177" s="96"/>
      <c r="AI177" s="111">
        <f>COUNTIF(الجدول2336[[#This Row],[21]:[20]],"س")</f>
        <v>2</v>
      </c>
      <c r="AJ177" s="96">
        <f>COUNTIF(الجدول2336[[#This Row],[21]:[20]],"ب")</f>
        <v>0</v>
      </c>
      <c r="AK177" s="96">
        <f>COUNTIF(الجدول2336[[#This Row],[21]:[20]],"غياب")</f>
        <v>0</v>
      </c>
      <c r="AL177" s="96">
        <f>COUNTIF(الجدول2336[[#This Row],[21]:[20]],"غ")</f>
        <v>0</v>
      </c>
      <c r="AM177" s="96">
        <f>SUM(الجدول2336[[#This Row],[21]:[20]])</f>
        <v>6</v>
      </c>
      <c r="AN177" s="224">
        <f>الجدول2336[[#This Row],[أيام العمل الفعي ]]-الجدول2336[[#This Row],[الغياب*2]]</f>
        <v>13</v>
      </c>
      <c r="AO177" s="108"/>
      <c r="AP177" s="108">
        <f>COUNTIF(الجدول2336[[#This Row],[21]:[20]],"&lt;480")</f>
        <v>13</v>
      </c>
      <c r="AQ177" s="108">
        <f>الجدول2336[[#This Row],[الغياب ]]*2</f>
        <v>0</v>
      </c>
      <c r="AR177" s="108" t="str">
        <f>VLOOKUP(الجدول2336[[#This Row],[الرقم الوظيفي ]],[2]المستمرين!$D:$F,3,0)</f>
        <v>مصنع الحليب</v>
      </c>
    </row>
    <row r="178" spans="1:44">
      <c r="A178" s="293">
        <v>3016</v>
      </c>
      <c r="B178" s="222" t="s">
        <v>311</v>
      </c>
      <c r="C178" s="222" t="s">
        <v>312</v>
      </c>
      <c r="D178" s="96">
        <v>12</v>
      </c>
      <c r="E178" s="96" t="s">
        <v>1591</v>
      </c>
      <c r="F178" s="96">
        <v>15</v>
      </c>
      <c r="G178" s="97"/>
      <c r="H178" s="96" t="s">
        <v>1591</v>
      </c>
      <c r="I178" s="96">
        <v>0</v>
      </c>
      <c r="J178" s="96" t="s">
        <v>43</v>
      </c>
      <c r="K178" s="96" t="s">
        <v>1494</v>
      </c>
      <c r="L178" s="96" t="s">
        <v>43</v>
      </c>
      <c r="M178" s="111">
        <v>0</v>
      </c>
      <c r="N178" s="97"/>
      <c r="O178" s="96" t="s">
        <v>43</v>
      </c>
      <c r="P178" s="96" t="s">
        <v>43</v>
      </c>
      <c r="Q178" s="96" t="s">
        <v>1584</v>
      </c>
      <c r="R178" s="223" t="s">
        <v>1567</v>
      </c>
      <c r="S178" s="223" t="s">
        <v>1567</v>
      </c>
      <c r="T178" s="223" t="s">
        <v>1567</v>
      </c>
      <c r="U178" s="97"/>
      <c r="V178" s="111">
        <v>0</v>
      </c>
      <c r="W178" s="96">
        <v>14</v>
      </c>
      <c r="X178" s="96">
        <v>12</v>
      </c>
      <c r="Y178" s="96"/>
      <c r="Z178" s="96"/>
      <c r="AA178" s="96"/>
      <c r="AB178" s="97"/>
      <c r="AC178" s="96"/>
      <c r="AD178" s="96"/>
      <c r="AE178" s="96"/>
      <c r="AF178" s="96"/>
      <c r="AG178" s="96"/>
      <c r="AH178" s="96"/>
      <c r="AI178" s="111">
        <f>COUNTIF(الجدول2336[[#This Row],[21]:[20]],"س")</f>
        <v>2</v>
      </c>
      <c r="AJ178" s="96">
        <f>COUNTIF(الجدول2336[[#This Row],[21]:[20]],"ب")</f>
        <v>4</v>
      </c>
      <c r="AK178" s="96">
        <f>COUNTIF(الجدول2336[[#This Row],[21]:[20]],"غياب")</f>
        <v>0</v>
      </c>
      <c r="AL178" s="96">
        <f>COUNTIF(الجدول2336[[#This Row],[21]:[20]],"غ")</f>
        <v>1</v>
      </c>
      <c r="AM178" s="96">
        <f>SUM(الجدول2336[[#This Row],[21]:[20]])</f>
        <v>53</v>
      </c>
      <c r="AN178" s="224">
        <f>الجدول2336[[#This Row],[أيام العمل الفعي ]]-الجدول2336[[#This Row],[الغياب*2]]</f>
        <v>7</v>
      </c>
      <c r="AO178" s="108"/>
      <c r="AP178" s="108">
        <f>COUNTIF(الجدول2336[[#This Row],[21]:[20]],"&lt;480")</f>
        <v>7</v>
      </c>
      <c r="AQ178" s="108">
        <f>الجدول2336[[#This Row],[الغياب ]]*2</f>
        <v>0</v>
      </c>
      <c r="AR178" s="108" t="str">
        <f>VLOOKUP(الجدول2336[[#This Row],[الرقم الوظيفي ]],[2]المستمرين!$D:$F,3,0)</f>
        <v xml:space="preserve">الادارة العامة </v>
      </c>
    </row>
    <row r="179" spans="1:44" hidden="1">
      <c r="A179" s="12">
        <v>3018</v>
      </c>
      <c r="B179" s="232" t="s">
        <v>313</v>
      </c>
      <c r="C179" s="222" t="s">
        <v>1571</v>
      </c>
      <c r="D179" s="96">
        <v>44</v>
      </c>
      <c r="E179" s="96">
        <v>9</v>
      </c>
      <c r="F179" s="96">
        <v>0</v>
      </c>
      <c r="G179" s="97"/>
      <c r="H179" s="96">
        <v>0</v>
      </c>
      <c r="I179" s="96" t="s">
        <v>1591</v>
      </c>
      <c r="J179" s="96">
        <v>0</v>
      </c>
      <c r="K179" s="96">
        <v>10</v>
      </c>
      <c r="L179" s="96">
        <v>0</v>
      </c>
      <c r="M179" s="96">
        <v>10</v>
      </c>
      <c r="N179" s="97"/>
      <c r="O179" s="96">
        <v>131</v>
      </c>
      <c r="P179" s="96">
        <v>8</v>
      </c>
      <c r="Q179" s="96" t="s">
        <v>1591</v>
      </c>
      <c r="R179" s="223" t="s">
        <v>1567</v>
      </c>
      <c r="S179" s="223" t="s">
        <v>1567</v>
      </c>
      <c r="T179" s="223" t="s">
        <v>1567</v>
      </c>
      <c r="U179" s="97"/>
      <c r="V179" s="96">
        <v>15</v>
      </c>
      <c r="W179" s="96">
        <v>12</v>
      </c>
      <c r="X179" s="96">
        <v>8</v>
      </c>
      <c r="Y179" s="96"/>
      <c r="Z179" s="96"/>
      <c r="AA179" s="96"/>
      <c r="AB179" s="97"/>
      <c r="AC179" s="96"/>
      <c r="AD179" s="96"/>
      <c r="AE179" s="96"/>
      <c r="AF179" s="96"/>
      <c r="AG179" s="96"/>
      <c r="AH179" s="96"/>
      <c r="AI179" s="227">
        <f>COUNTIF(الجدول2336[[#This Row],[21]:[20]],"س")</f>
        <v>2</v>
      </c>
      <c r="AJ179" s="108">
        <f>COUNTIF(الجدول2336[[#This Row],[21]:[20]],"ب")</f>
        <v>0</v>
      </c>
      <c r="AK179" s="108">
        <f>COUNTIF(الجدول2336[[#This Row],[21]:[20]],"غياب")</f>
        <v>0</v>
      </c>
      <c r="AL179" s="108">
        <f>COUNTIF(الجدول2336[[#This Row],[21]:[20]],"غ")</f>
        <v>0</v>
      </c>
      <c r="AM179" s="108">
        <f>SUM(الجدول2336[[#This Row],[21]:[20]])</f>
        <v>247</v>
      </c>
      <c r="AN179" s="228">
        <f>الجدول2336[[#This Row],[أيام العمل الفعي ]]-الجدول2336[[#This Row],[الغياب*2]]</f>
        <v>13</v>
      </c>
      <c r="AO179" s="108"/>
      <c r="AP179" s="108">
        <f>COUNTIF(الجدول2336[[#This Row],[21]:[20]],"&lt;480")</f>
        <v>13</v>
      </c>
      <c r="AQ179" s="108">
        <f>الجدول2336[[#This Row],[الغياب ]]*2</f>
        <v>0</v>
      </c>
      <c r="AR179" s="108" t="str">
        <f>VLOOKUP(الجدول2336[[#This Row],[الرقم الوظيفي ]],[2]المستمرين!$D:$F,3,0)</f>
        <v xml:space="preserve">الادارة العامة </v>
      </c>
    </row>
    <row r="180" spans="1:44" hidden="1">
      <c r="A180" s="7">
        <v>3021</v>
      </c>
      <c r="B180" s="222" t="s">
        <v>315</v>
      </c>
      <c r="C180" s="222" t="s">
        <v>316</v>
      </c>
      <c r="D180" s="96">
        <v>0</v>
      </c>
      <c r="E180" s="96">
        <v>0</v>
      </c>
      <c r="F180" s="96">
        <v>0</v>
      </c>
      <c r="G180" s="97"/>
      <c r="H180" s="96">
        <v>0</v>
      </c>
      <c r="I180" s="96">
        <v>0</v>
      </c>
      <c r="J180" s="96" t="s">
        <v>1591</v>
      </c>
      <c r="K180" s="96">
        <v>0</v>
      </c>
      <c r="L180" s="96">
        <v>0</v>
      </c>
      <c r="M180" s="96">
        <v>0</v>
      </c>
      <c r="N180" s="97"/>
      <c r="O180" s="96">
        <v>0</v>
      </c>
      <c r="P180" s="96">
        <v>0</v>
      </c>
      <c r="Q180" s="96" t="s">
        <v>1591</v>
      </c>
      <c r="R180" s="223" t="s">
        <v>1567</v>
      </c>
      <c r="S180" s="223" t="s">
        <v>1567</v>
      </c>
      <c r="T180" s="223" t="s">
        <v>1567</v>
      </c>
      <c r="U180" s="97"/>
      <c r="V180" s="96">
        <v>0</v>
      </c>
      <c r="W180" s="96">
        <v>10</v>
      </c>
      <c r="X180" s="96">
        <v>10</v>
      </c>
      <c r="Y180" s="96"/>
      <c r="Z180" s="96"/>
      <c r="AA180" s="96"/>
      <c r="AB180" s="97"/>
      <c r="AC180" s="96"/>
      <c r="AD180" s="96"/>
      <c r="AE180" s="96"/>
      <c r="AF180" s="96"/>
      <c r="AG180" s="96"/>
      <c r="AH180" s="96"/>
      <c r="AI180" s="111">
        <f>COUNTIF(الجدول2336[[#This Row],[21]:[20]],"س")</f>
        <v>2</v>
      </c>
      <c r="AJ180" s="96">
        <f>COUNTIF(الجدول2336[[#This Row],[21]:[20]],"ب")</f>
        <v>0</v>
      </c>
      <c r="AK180" s="96">
        <f>COUNTIF(الجدول2336[[#This Row],[21]:[20]],"غياب")</f>
        <v>0</v>
      </c>
      <c r="AL180" s="96">
        <f>COUNTIF(الجدول2336[[#This Row],[21]:[20]],"غ")</f>
        <v>0</v>
      </c>
      <c r="AM180" s="96">
        <f>SUM(الجدول2336[[#This Row],[21]:[20]])</f>
        <v>20</v>
      </c>
      <c r="AN180" s="224">
        <f>الجدول2336[[#This Row],[أيام العمل الفعي ]]-الجدول2336[[#This Row],[الغياب*2]]</f>
        <v>13</v>
      </c>
      <c r="AO180" s="108"/>
      <c r="AP180" s="108">
        <f>COUNTIF(الجدول2336[[#This Row],[21]:[20]],"&lt;480")</f>
        <v>13</v>
      </c>
      <c r="AQ180" s="108">
        <f>الجدول2336[[#This Row],[الغياب ]]*2</f>
        <v>0</v>
      </c>
      <c r="AR180" s="108" t="str">
        <f>VLOOKUP(الجدول2336[[#This Row],[الرقم الوظيفي ]],[2]المستمرين!$D:$F,3,0)</f>
        <v xml:space="preserve">الادارة العامة </v>
      </c>
    </row>
    <row r="181" spans="1:44" hidden="1">
      <c r="A181" s="7">
        <v>3043</v>
      </c>
      <c r="B181" s="222" t="s">
        <v>317</v>
      </c>
      <c r="C181" s="222" t="s">
        <v>318</v>
      </c>
      <c r="D181" s="96">
        <v>0</v>
      </c>
      <c r="E181" s="96">
        <v>0</v>
      </c>
      <c r="F181" s="96">
        <v>0</v>
      </c>
      <c r="G181" s="97"/>
      <c r="H181" s="96">
        <v>0</v>
      </c>
      <c r="I181" s="96">
        <v>0</v>
      </c>
      <c r="J181" s="96">
        <v>0</v>
      </c>
      <c r="K181" s="96">
        <v>0</v>
      </c>
      <c r="L181" s="96">
        <v>0</v>
      </c>
      <c r="M181" s="96">
        <v>0</v>
      </c>
      <c r="N181" s="97"/>
      <c r="O181" s="96">
        <v>0</v>
      </c>
      <c r="P181" s="96">
        <v>0</v>
      </c>
      <c r="Q181" s="96" t="s">
        <v>1591</v>
      </c>
      <c r="R181" s="223" t="s">
        <v>1567</v>
      </c>
      <c r="S181" s="223" t="s">
        <v>1567</v>
      </c>
      <c r="T181" s="223" t="s">
        <v>1567</v>
      </c>
      <c r="U181" s="97"/>
      <c r="V181" s="96">
        <v>0</v>
      </c>
      <c r="W181" s="96"/>
      <c r="X181" s="96"/>
      <c r="Y181" s="96"/>
      <c r="Z181" s="96"/>
      <c r="AA181" s="96"/>
      <c r="AB181" s="97"/>
      <c r="AC181" s="96"/>
      <c r="AD181" s="96"/>
      <c r="AE181" s="96"/>
      <c r="AF181" s="96"/>
      <c r="AG181" s="96"/>
      <c r="AH181" s="96"/>
      <c r="AI181" s="111">
        <f>COUNTIF(الجدول2336[[#This Row],[21]:[20]],"س")</f>
        <v>1</v>
      </c>
      <c r="AJ181" s="96">
        <f>COUNTIF(الجدول2336[[#This Row],[21]:[20]],"ب")</f>
        <v>0</v>
      </c>
      <c r="AK181" s="96">
        <f>COUNTIF(الجدول2336[[#This Row],[21]:[20]],"غياب")</f>
        <v>0</v>
      </c>
      <c r="AL181" s="96">
        <f>COUNTIF(الجدول2336[[#This Row],[21]:[20]],"غ")</f>
        <v>0</v>
      </c>
      <c r="AM181" s="96">
        <f>SUM(الجدول2336[[#This Row],[21]:[20]])</f>
        <v>0</v>
      </c>
      <c r="AN181" s="224">
        <f>الجدول2336[[#This Row],[أيام العمل الفعي ]]-الجدول2336[[#This Row],[الغياب*2]]</f>
        <v>12</v>
      </c>
      <c r="AO181" s="108"/>
      <c r="AP181" s="108">
        <f>COUNTIF(الجدول2336[[#This Row],[21]:[20]],"&lt;480")</f>
        <v>12</v>
      </c>
      <c r="AQ181" s="108">
        <f>الجدول2336[[#This Row],[الغياب ]]*2</f>
        <v>0</v>
      </c>
      <c r="AR181" s="108" t="str">
        <f>VLOOKUP(الجدول2336[[#This Row],[الرقم الوظيفي ]],[2]المستمرين!$D:$F,3,0)</f>
        <v xml:space="preserve">الادارة العامة </v>
      </c>
    </row>
    <row r="182" spans="1:44">
      <c r="A182" s="293">
        <v>3046</v>
      </c>
      <c r="B182" s="222" t="s">
        <v>319</v>
      </c>
      <c r="C182" s="222" t="s">
        <v>201</v>
      </c>
      <c r="D182" s="96">
        <v>120</v>
      </c>
      <c r="E182" s="96">
        <v>61</v>
      </c>
      <c r="F182" s="96">
        <v>130</v>
      </c>
      <c r="G182" s="97"/>
      <c r="H182" s="96">
        <v>21</v>
      </c>
      <c r="I182" s="96">
        <v>0</v>
      </c>
      <c r="J182" s="96">
        <v>0</v>
      </c>
      <c r="K182" s="96">
        <v>29</v>
      </c>
      <c r="L182" s="96" t="s">
        <v>1494</v>
      </c>
      <c r="M182" s="96">
        <v>6</v>
      </c>
      <c r="N182" s="97"/>
      <c r="O182" s="96">
        <v>21</v>
      </c>
      <c r="P182" s="96">
        <v>59</v>
      </c>
      <c r="Q182" s="96" t="s">
        <v>1591</v>
      </c>
      <c r="R182" s="223" t="s">
        <v>1567</v>
      </c>
      <c r="S182" s="223" t="s">
        <v>1567</v>
      </c>
      <c r="T182" s="223" t="s">
        <v>1567</v>
      </c>
      <c r="U182" s="97"/>
      <c r="V182" s="96">
        <v>13</v>
      </c>
      <c r="W182" s="96">
        <v>8</v>
      </c>
      <c r="X182" s="96">
        <v>0</v>
      </c>
      <c r="Y182" s="96"/>
      <c r="Z182" s="96"/>
      <c r="AA182" s="96"/>
      <c r="AB182" s="97"/>
      <c r="AC182" s="96"/>
      <c r="AD182" s="96"/>
      <c r="AE182" s="96"/>
      <c r="AF182" s="96"/>
      <c r="AG182" s="96"/>
      <c r="AH182" s="96"/>
      <c r="AI182" s="111">
        <f>COUNTIF(الجدول2336[[#This Row],[21]:[20]],"س")</f>
        <v>1</v>
      </c>
      <c r="AJ182" s="96">
        <f>COUNTIF(الجدول2336[[#This Row],[21]:[20]],"ب")</f>
        <v>0</v>
      </c>
      <c r="AK182" s="96">
        <f>COUNTIF(الجدول2336[[#This Row],[21]:[20]],"غياب")</f>
        <v>0</v>
      </c>
      <c r="AL182" s="96">
        <f>COUNTIF(الجدول2336[[#This Row],[21]:[20]],"غ")</f>
        <v>1</v>
      </c>
      <c r="AM182" s="96">
        <f>SUM(الجدول2336[[#This Row],[21]:[20]])</f>
        <v>468</v>
      </c>
      <c r="AN182" s="224">
        <f>الجدول2336[[#This Row],[أيام العمل الفعي ]]-الجدول2336[[#This Row],[الغياب*2]]</f>
        <v>13</v>
      </c>
      <c r="AO182" s="108"/>
      <c r="AP182" s="108">
        <f>COUNTIF(الجدول2336[[#This Row],[21]:[20]],"&lt;480")</f>
        <v>13</v>
      </c>
      <c r="AQ182" s="108">
        <f>الجدول2336[[#This Row],[الغياب ]]*2</f>
        <v>0</v>
      </c>
      <c r="AR182" s="108" t="str">
        <f>VLOOKUP(الجدول2336[[#This Row],[الرقم الوظيفي ]],[2]المستمرين!$D:$F,3,0)</f>
        <v xml:space="preserve">الادارة العامة </v>
      </c>
    </row>
    <row r="183" spans="1:44" hidden="1">
      <c r="A183" s="293">
        <v>3047</v>
      </c>
      <c r="B183" s="222" t="s">
        <v>320</v>
      </c>
      <c r="C183" s="222" t="s">
        <v>321</v>
      </c>
      <c r="D183" s="96">
        <v>8</v>
      </c>
      <c r="E183" s="96">
        <v>0</v>
      </c>
      <c r="F183" s="96">
        <v>0</v>
      </c>
      <c r="G183" s="97"/>
      <c r="H183" s="96">
        <v>8</v>
      </c>
      <c r="I183" s="96">
        <v>0</v>
      </c>
      <c r="J183" s="96">
        <v>9</v>
      </c>
      <c r="K183" s="96">
        <v>0</v>
      </c>
      <c r="L183" s="96">
        <v>17</v>
      </c>
      <c r="M183" s="96">
        <v>22</v>
      </c>
      <c r="N183" s="97"/>
      <c r="O183" s="96" t="s">
        <v>1591</v>
      </c>
      <c r="P183" s="96">
        <v>7</v>
      </c>
      <c r="Q183" s="96" t="s">
        <v>1591</v>
      </c>
      <c r="R183" s="223" t="s">
        <v>1567</v>
      </c>
      <c r="S183" s="223" t="s">
        <v>1567</v>
      </c>
      <c r="T183" s="223" t="s">
        <v>1567</v>
      </c>
      <c r="U183" s="97"/>
      <c r="V183" s="96" t="s">
        <v>1591</v>
      </c>
      <c r="W183" s="96">
        <v>0</v>
      </c>
      <c r="X183" s="96">
        <v>0</v>
      </c>
      <c r="Y183" s="96"/>
      <c r="Z183" s="96"/>
      <c r="AA183" s="96"/>
      <c r="AB183" s="97"/>
      <c r="AC183" s="96"/>
      <c r="AD183" s="96"/>
      <c r="AE183" s="96"/>
      <c r="AF183" s="96"/>
      <c r="AG183" s="96"/>
      <c r="AH183" s="96"/>
      <c r="AI183" s="111">
        <f>COUNTIF(الجدول2336[[#This Row],[21]:[20]],"س")</f>
        <v>3</v>
      </c>
      <c r="AJ183" s="96">
        <f>COUNTIF(الجدول2336[[#This Row],[21]:[20]],"ب")</f>
        <v>0</v>
      </c>
      <c r="AK183" s="96">
        <f>COUNTIF(الجدول2336[[#This Row],[21]:[20]],"غياب")</f>
        <v>0</v>
      </c>
      <c r="AL183" s="96">
        <f>COUNTIF(الجدول2336[[#This Row],[21]:[20]],"غ")</f>
        <v>0</v>
      </c>
      <c r="AM183" s="96">
        <f>SUM(الجدول2336[[#This Row],[21]:[20]])</f>
        <v>71</v>
      </c>
      <c r="AN183" s="224">
        <f>الجدول2336[[#This Row],[أيام العمل الفعي ]]-الجدول2336[[#This Row],[الغياب*2]]</f>
        <v>12</v>
      </c>
      <c r="AO183" s="108"/>
      <c r="AP183" s="108">
        <f>COUNTIF(الجدول2336[[#This Row],[21]:[20]],"&lt;480")</f>
        <v>12</v>
      </c>
      <c r="AQ183" s="108">
        <f>الجدول2336[[#This Row],[الغياب ]]*2</f>
        <v>0</v>
      </c>
      <c r="AR183" s="108" t="str">
        <f>VLOOKUP(الجدول2336[[#This Row],[الرقم الوظيفي ]],[2]المستمرين!$D:$F,3,0)</f>
        <v xml:space="preserve">الادارة العامة </v>
      </c>
    </row>
    <row r="184" spans="1:44" hidden="1">
      <c r="A184" s="7">
        <v>3058</v>
      </c>
      <c r="B184" s="222" t="s">
        <v>322</v>
      </c>
      <c r="C184" s="222" t="s">
        <v>131</v>
      </c>
      <c r="D184" s="96" t="s">
        <v>1609</v>
      </c>
      <c r="E184" s="96" t="s">
        <v>1609</v>
      </c>
      <c r="F184" s="96" t="s">
        <v>1609</v>
      </c>
      <c r="G184" s="96" t="s">
        <v>1609</v>
      </c>
      <c r="H184" s="96" t="s">
        <v>1609</v>
      </c>
      <c r="I184" s="96" t="s">
        <v>1609</v>
      </c>
      <c r="J184" s="96" t="s">
        <v>1609</v>
      </c>
      <c r="K184" s="96" t="s">
        <v>1609</v>
      </c>
      <c r="L184" s="96" t="s">
        <v>1609</v>
      </c>
      <c r="M184" s="96" t="s">
        <v>1609</v>
      </c>
      <c r="N184" s="97"/>
      <c r="O184" s="96">
        <v>0</v>
      </c>
      <c r="P184" s="96">
        <v>0</v>
      </c>
      <c r="Q184" s="96" t="s">
        <v>1591</v>
      </c>
      <c r="R184" s="223" t="s">
        <v>1567</v>
      </c>
      <c r="S184" s="223" t="s">
        <v>1567</v>
      </c>
      <c r="T184" s="223" t="s">
        <v>1567</v>
      </c>
      <c r="U184" s="97"/>
      <c r="V184" s="96">
        <v>0</v>
      </c>
      <c r="W184" s="96">
        <v>0</v>
      </c>
      <c r="X184" s="96"/>
      <c r="Y184" s="96"/>
      <c r="Z184" s="96"/>
      <c r="AA184" s="96"/>
      <c r="AB184" s="97"/>
      <c r="AC184" s="96"/>
      <c r="AD184" s="96"/>
      <c r="AE184" s="96"/>
      <c r="AF184" s="96"/>
      <c r="AG184" s="96"/>
      <c r="AH184" s="96"/>
      <c r="AI184" s="111">
        <f>COUNTIF(الجدول2336[[#This Row],[21]:[20]],"س")</f>
        <v>1</v>
      </c>
      <c r="AJ184" s="96">
        <f>COUNTIF(الجدول2336[[#This Row],[21]:[20]],"ب")</f>
        <v>0</v>
      </c>
      <c r="AK184" s="96">
        <f>COUNTIF(الجدول2336[[#This Row],[21]:[20]],"غياب")</f>
        <v>0</v>
      </c>
      <c r="AL184" s="96">
        <f>COUNTIF(الجدول2336[[#This Row],[21]:[20]],"غ")</f>
        <v>0</v>
      </c>
      <c r="AM184" s="96">
        <f>SUM(الجدول2336[[#This Row],[21]:[20]])</f>
        <v>0</v>
      </c>
      <c r="AN184" s="224">
        <f>الجدول2336[[#This Row],[أيام العمل الفعي ]]-الجدول2336[[#This Row],[الغياب*2]]</f>
        <v>4</v>
      </c>
      <c r="AO184" s="108"/>
      <c r="AP184" s="108">
        <f>COUNTIF(الجدول2336[[#This Row],[21]:[20]],"&lt;480")</f>
        <v>4</v>
      </c>
      <c r="AQ184" s="108">
        <f>الجدول2336[[#This Row],[الغياب ]]*2</f>
        <v>0</v>
      </c>
      <c r="AR184" s="108" t="str">
        <f>VLOOKUP(الجدول2336[[#This Row],[الرقم الوظيفي ]],[2]المستمرين!$D:$F,3,0)</f>
        <v>رؤساء الاقسام</v>
      </c>
    </row>
    <row r="185" spans="1:44" hidden="1">
      <c r="A185" s="7">
        <v>3061</v>
      </c>
      <c r="B185" s="222" t="s">
        <v>323</v>
      </c>
      <c r="C185" s="222" t="s">
        <v>324</v>
      </c>
      <c r="D185" s="96">
        <v>11</v>
      </c>
      <c r="E185" s="96">
        <v>9</v>
      </c>
      <c r="F185" s="96">
        <v>0</v>
      </c>
      <c r="G185" s="97"/>
      <c r="H185" s="96">
        <v>0</v>
      </c>
      <c r="I185" s="96" t="s">
        <v>1591</v>
      </c>
      <c r="J185" s="96">
        <v>0</v>
      </c>
      <c r="K185" s="96">
        <v>12</v>
      </c>
      <c r="L185" s="96">
        <v>8</v>
      </c>
      <c r="M185" s="96">
        <v>0</v>
      </c>
      <c r="N185" s="97"/>
      <c r="O185" s="96">
        <v>14</v>
      </c>
      <c r="P185" s="96">
        <v>0</v>
      </c>
      <c r="Q185" s="96" t="s">
        <v>1591</v>
      </c>
      <c r="R185" s="223" t="s">
        <v>1567</v>
      </c>
      <c r="S185" s="223" t="s">
        <v>1567</v>
      </c>
      <c r="T185" s="223" t="s">
        <v>1567</v>
      </c>
      <c r="U185" s="97"/>
      <c r="V185" s="96">
        <v>0</v>
      </c>
      <c r="W185" s="96">
        <v>9</v>
      </c>
      <c r="X185" s="96">
        <v>0</v>
      </c>
      <c r="Y185" s="96"/>
      <c r="Z185" s="96"/>
      <c r="AA185" s="96"/>
      <c r="AB185" s="97"/>
      <c r="AC185" s="96"/>
      <c r="AD185" s="96"/>
      <c r="AE185" s="96"/>
      <c r="AF185" s="96"/>
      <c r="AG185" s="96"/>
      <c r="AH185" s="96"/>
      <c r="AI185" s="111">
        <f>COUNTIF(الجدول2336[[#This Row],[21]:[20]],"س")</f>
        <v>2</v>
      </c>
      <c r="AJ185" s="96">
        <f>COUNTIF(الجدول2336[[#This Row],[21]:[20]],"ب")</f>
        <v>0</v>
      </c>
      <c r="AK185" s="96">
        <f>COUNTIF(الجدول2336[[#This Row],[21]:[20]],"غياب")</f>
        <v>0</v>
      </c>
      <c r="AL185" s="96">
        <f>COUNTIF(الجدول2336[[#This Row],[21]:[20]],"غ")</f>
        <v>0</v>
      </c>
      <c r="AM185" s="96">
        <f>SUM(الجدول2336[[#This Row],[21]:[20]])</f>
        <v>63</v>
      </c>
      <c r="AN185" s="224">
        <f>الجدول2336[[#This Row],[أيام العمل الفعي ]]-الجدول2336[[#This Row],[الغياب*2]]</f>
        <v>13</v>
      </c>
      <c r="AO185" s="108"/>
      <c r="AP185" s="108">
        <f>COUNTIF(الجدول2336[[#This Row],[21]:[20]],"&lt;480")</f>
        <v>13</v>
      </c>
      <c r="AQ185" s="108">
        <f>الجدول2336[[#This Row],[الغياب ]]*2</f>
        <v>0</v>
      </c>
      <c r="AR185" s="108" t="str">
        <f>VLOOKUP(الجدول2336[[#This Row],[الرقم الوظيفي ]],[2]المستمرين!$D:$F,3,0)</f>
        <v>رؤساء الاقسام</v>
      </c>
    </row>
    <row r="186" spans="1:44" hidden="1">
      <c r="A186" s="7">
        <v>3062</v>
      </c>
      <c r="B186" s="222" t="s">
        <v>325</v>
      </c>
      <c r="C186" s="222" t="s">
        <v>326</v>
      </c>
      <c r="D186" s="96">
        <v>0</v>
      </c>
      <c r="E186" s="96">
        <v>0</v>
      </c>
      <c r="F186" s="96">
        <v>0</v>
      </c>
      <c r="G186" s="97"/>
      <c r="H186" s="96">
        <v>0</v>
      </c>
      <c r="I186" s="96">
        <v>0</v>
      </c>
      <c r="J186" s="96">
        <v>0</v>
      </c>
      <c r="K186" s="96">
        <v>0</v>
      </c>
      <c r="L186" s="96">
        <v>0</v>
      </c>
      <c r="M186" s="96">
        <v>0</v>
      </c>
      <c r="N186" s="97"/>
      <c r="O186" s="96">
        <v>0</v>
      </c>
      <c r="P186" s="96">
        <v>0</v>
      </c>
      <c r="Q186" s="96" t="s">
        <v>1591</v>
      </c>
      <c r="R186" s="223" t="s">
        <v>1567</v>
      </c>
      <c r="S186" s="223" t="s">
        <v>1567</v>
      </c>
      <c r="T186" s="223" t="s">
        <v>1567</v>
      </c>
      <c r="U186" s="97"/>
      <c r="V186" s="96">
        <v>0</v>
      </c>
      <c r="W186" s="96">
        <v>0</v>
      </c>
      <c r="X186" s="96">
        <v>0</v>
      </c>
      <c r="Y186" s="96"/>
      <c r="Z186" s="96"/>
      <c r="AA186" s="96"/>
      <c r="AB186" s="97"/>
      <c r="AC186" s="96"/>
      <c r="AD186" s="96"/>
      <c r="AE186" s="96"/>
      <c r="AF186" s="96"/>
      <c r="AG186" s="96"/>
      <c r="AH186" s="96"/>
      <c r="AI186" s="111">
        <f>COUNTIF(الجدول2336[[#This Row],[21]:[20]],"س")</f>
        <v>1</v>
      </c>
      <c r="AJ186" s="96">
        <f>COUNTIF(الجدول2336[[#This Row],[21]:[20]],"ب")</f>
        <v>0</v>
      </c>
      <c r="AK186" s="96">
        <f>COUNTIF(الجدول2336[[#This Row],[21]:[20]],"غياب")</f>
        <v>0</v>
      </c>
      <c r="AL186" s="96">
        <f>COUNTIF(الجدول2336[[#This Row],[21]:[20]],"غ")</f>
        <v>0</v>
      </c>
      <c r="AM186" s="96">
        <f>SUM(الجدول2336[[#This Row],[21]:[20]])</f>
        <v>0</v>
      </c>
      <c r="AN186" s="224">
        <f>الجدول2336[[#This Row],[أيام العمل الفعي ]]-الجدول2336[[#This Row],[الغياب*2]]</f>
        <v>14</v>
      </c>
      <c r="AO186" s="108"/>
      <c r="AP186" s="108">
        <f>COUNTIF(الجدول2336[[#This Row],[21]:[20]],"&lt;480")</f>
        <v>14</v>
      </c>
      <c r="AQ186" s="108">
        <f>الجدول2336[[#This Row],[الغياب ]]*2</f>
        <v>0</v>
      </c>
      <c r="AR186" s="108" t="str">
        <f>VLOOKUP(الجدول2336[[#This Row],[الرقم الوظيفي ]],[2]المستمرين!$D:$F,3,0)</f>
        <v>مصنع الحليب</v>
      </c>
    </row>
    <row r="187" spans="1:44" hidden="1">
      <c r="A187" s="7">
        <v>3063</v>
      </c>
      <c r="B187" s="222" t="s">
        <v>327</v>
      </c>
      <c r="C187" s="222" t="s">
        <v>328</v>
      </c>
      <c r="D187" s="96">
        <v>6</v>
      </c>
      <c r="E187" s="96">
        <v>82</v>
      </c>
      <c r="F187" s="96">
        <v>0</v>
      </c>
      <c r="G187" s="97"/>
      <c r="H187" s="96">
        <v>6</v>
      </c>
      <c r="I187" s="96">
        <v>13</v>
      </c>
      <c r="J187" s="96">
        <v>18</v>
      </c>
      <c r="K187" s="96">
        <v>8</v>
      </c>
      <c r="L187" s="96">
        <v>10</v>
      </c>
      <c r="M187" s="96">
        <v>0</v>
      </c>
      <c r="N187" s="97"/>
      <c r="O187" s="96">
        <v>25</v>
      </c>
      <c r="P187" s="96">
        <v>8</v>
      </c>
      <c r="Q187" s="96" t="s">
        <v>1591</v>
      </c>
      <c r="R187" s="223" t="s">
        <v>1567</v>
      </c>
      <c r="S187" s="223" t="s">
        <v>1567</v>
      </c>
      <c r="T187" s="223" t="s">
        <v>1567</v>
      </c>
      <c r="U187" s="97"/>
      <c r="V187" s="96">
        <v>0</v>
      </c>
      <c r="W187" s="96">
        <v>17</v>
      </c>
      <c r="X187" s="96">
        <v>0</v>
      </c>
      <c r="Y187" s="96"/>
      <c r="Z187" s="96"/>
      <c r="AA187" s="96"/>
      <c r="AB187" s="97"/>
      <c r="AC187" s="96"/>
      <c r="AD187" s="96"/>
      <c r="AE187" s="96"/>
      <c r="AF187" s="96"/>
      <c r="AG187" s="96"/>
      <c r="AH187" s="96"/>
      <c r="AI187" s="111">
        <f>COUNTIF(الجدول2336[[#This Row],[21]:[20]],"س")</f>
        <v>1</v>
      </c>
      <c r="AJ187" s="96">
        <f>COUNTIF(الجدول2336[[#This Row],[21]:[20]],"ب")</f>
        <v>0</v>
      </c>
      <c r="AK187" s="96">
        <f>COUNTIF(الجدول2336[[#This Row],[21]:[20]],"غياب")</f>
        <v>0</v>
      </c>
      <c r="AL187" s="96">
        <f>COUNTIF(الجدول2336[[#This Row],[21]:[20]],"غ")</f>
        <v>0</v>
      </c>
      <c r="AM187" s="96">
        <f>SUM(الجدول2336[[#This Row],[21]:[20]])</f>
        <v>193</v>
      </c>
      <c r="AN187" s="224">
        <f>الجدول2336[[#This Row],[أيام العمل الفعي ]]-الجدول2336[[#This Row],[الغياب*2]]</f>
        <v>14</v>
      </c>
      <c r="AO187" s="108"/>
      <c r="AP187" s="108">
        <f>COUNTIF(الجدول2336[[#This Row],[21]:[20]],"&lt;480")</f>
        <v>14</v>
      </c>
      <c r="AQ187" s="108">
        <f>الجدول2336[[#This Row],[الغياب ]]*2</f>
        <v>0</v>
      </c>
      <c r="AR187" s="108" t="str">
        <f>VLOOKUP(الجدول2336[[#This Row],[الرقم الوظيفي ]],[2]المستمرين!$D:$F,3,0)</f>
        <v xml:space="preserve">الادارة العامة </v>
      </c>
    </row>
    <row r="188" spans="1:44">
      <c r="A188" s="293">
        <v>3069</v>
      </c>
      <c r="B188" s="222" t="s">
        <v>329</v>
      </c>
      <c r="C188" s="222" t="s">
        <v>102</v>
      </c>
      <c r="D188" s="96">
        <v>20</v>
      </c>
      <c r="E188" s="96" t="s">
        <v>1591</v>
      </c>
      <c r="F188" s="96" t="s">
        <v>1494</v>
      </c>
      <c r="G188" s="97"/>
      <c r="H188" s="96">
        <v>22</v>
      </c>
      <c r="I188" s="96" t="s">
        <v>1591</v>
      </c>
      <c r="J188" s="96" t="s">
        <v>1494</v>
      </c>
      <c r="K188" s="96">
        <v>15</v>
      </c>
      <c r="L188" s="96">
        <v>21</v>
      </c>
      <c r="M188" s="96">
        <v>27</v>
      </c>
      <c r="N188" s="97"/>
      <c r="O188" s="96" t="s">
        <v>1591</v>
      </c>
      <c r="P188" s="96" t="s">
        <v>1591</v>
      </c>
      <c r="Q188" s="96" t="s">
        <v>1591</v>
      </c>
      <c r="R188" s="223" t="s">
        <v>1567</v>
      </c>
      <c r="S188" s="223" t="s">
        <v>1567</v>
      </c>
      <c r="T188" s="223" t="s">
        <v>1567</v>
      </c>
      <c r="U188" s="97"/>
      <c r="V188" s="96">
        <v>0</v>
      </c>
      <c r="W188" s="96">
        <v>0</v>
      </c>
      <c r="X188" s="96">
        <v>0</v>
      </c>
      <c r="Y188" s="96"/>
      <c r="Z188" s="96" t="s">
        <v>1502</v>
      </c>
      <c r="AA188" s="96"/>
      <c r="AB188" s="97"/>
      <c r="AC188" s="96"/>
      <c r="AD188" s="96"/>
      <c r="AE188" s="96"/>
      <c r="AF188" s="96"/>
      <c r="AG188" s="96"/>
      <c r="AH188" s="96"/>
      <c r="AI188" s="111">
        <f>COUNTIF(الجدول2336[[#This Row],[21]:[20]],"س")</f>
        <v>5</v>
      </c>
      <c r="AJ188" s="96">
        <f>COUNTIF(الجدول2336[[#This Row],[21]:[20]],"ب")</f>
        <v>0</v>
      </c>
      <c r="AK188" s="96">
        <f>COUNTIF(الجدول2336[[#This Row],[21]:[20]],"غياب")</f>
        <v>0</v>
      </c>
      <c r="AL188" s="96">
        <f>COUNTIF(الجدول2336[[#This Row],[21]:[20]],"غ")</f>
        <v>2</v>
      </c>
      <c r="AM188" s="96">
        <f>SUM(الجدول2336[[#This Row],[21]:[20]])</f>
        <v>105</v>
      </c>
      <c r="AN188" s="224">
        <f>الجدول2336[[#This Row],[أيام العمل الفعي ]]-الجدول2336[[#This Row],[الغياب*2]]</f>
        <v>8</v>
      </c>
      <c r="AO188" s="108"/>
      <c r="AP188" s="108">
        <f>COUNTIF(الجدول2336[[#This Row],[21]:[20]],"&lt;480")</f>
        <v>8</v>
      </c>
      <c r="AQ188" s="108">
        <f>الجدول2336[[#This Row],[الغياب ]]*2</f>
        <v>0</v>
      </c>
      <c r="AR188" s="108" t="str">
        <f>VLOOKUP(الجدول2336[[#This Row],[الرقم الوظيفي ]],[2]المستمرين!$D:$F,3,0)</f>
        <v xml:space="preserve">الادارة العامة </v>
      </c>
    </row>
    <row r="189" spans="1:44" hidden="1">
      <c r="A189" s="7">
        <v>3079</v>
      </c>
      <c r="B189" s="222" t="s">
        <v>330</v>
      </c>
      <c r="C189" s="222" t="s">
        <v>331</v>
      </c>
      <c r="D189" s="96"/>
      <c r="E189" s="96"/>
      <c r="F189" s="96"/>
      <c r="G189" s="97"/>
      <c r="H189" s="96"/>
      <c r="I189" s="96"/>
      <c r="J189" s="96"/>
      <c r="K189" s="96"/>
      <c r="L189" s="96"/>
      <c r="M189" s="96"/>
      <c r="N189" s="97"/>
      <c r="O189" s="96"/>
      <c r="P189" s="96"/>
      <c r="Q189" s="96" t="s">
        <v>1591</v>
      </c>
      <c r="R189" s="223" t="s">
        <v>1567</v>
      </c>
      <c r="S189" s="223" t="s">
        <v>1567</v>
      </c>
      <c r="T189" s="223" t="s">
        <v>1567</v>
      </c>
      <c r="U189" s="97"/>
      <c r="V189" s="96"/>
      <c r="W189" s="96"/>
      <c r="X189" s="96"/>
      <c r="Y189" s="96"/>
      <c r="Z189" s="96"/>
      <c r="AA189" s="96"/>
      <c r="AB189" s="97"/>
      <c r="AC189" s="96"/>
      <c r="AD189" s="96"/>
      <c r="AE189" s="96"/>
      <c r="AF189" s="96"/>
      <c r="AG189" s="96"/>
      <c r="AH189" s="96"/>
      <c r="AI189" s="111">
        <f>COUNTIF(الجدول2336[[#This Row],[21]:[20]],"س")</f>
        <v>1</v>
      </c>
      <c r="AJ189" s="96">
        <f>COUNTIF(الجدول2336[[#This Row],[21]:[20]],"ب")</f>
        <v>0</v>
      </c>
      <c r="AK189" s="96">
        <f>COUNTIF(الجدول2336[[#This Row],[21]:[20]],"غياب")</f>
        <v>0</v>
      </c>
      <c r="AL189" s="96">
        <f>COUNTIF(الجدول2336[[#This Row],[21]:[20]],"غ")</f>
        <v>0</v>
      </c>
      <c r="AM189" s="96">
        <f>SUM(الجدول2336[[#This Row],[21]:[20]])</f>
        <v>0</v>
      </c>
      <c r="AN189" s="224">
        <f>الجدول2336[[#This Row],[أيام العمل الفعي ]]-الجدول2336[[#This Row],[الغياب*2]]</f>
        <v>0</v>
      </c>
      <c r="AO189" s="108"/>
      <c r="AP189" s="108">
        <f>COUNTIF(الجدول2336[[#This Row],[21]:[20]],"&lt;480")</f>
        <v>0</v>
      </c>
      <c r="AQ189" s="108">
        <f>الجدول2336[[#This Row],[الغياب ]]*2</f>
        <v>0</v>
      </c>
      <c r="AR189" s="108" t="str">
        <f>VLOOKUP(الجدول2336[[#This Row],[الرقم الوظيفي ]],[2]المستمرين!$D:$F,3,0)</f>
        <v xml:space="preserve">الإدارة العامة </v>
      </c>
    </row>
    <row r="190" spans="1:44" hidden="1">
      <c r="A190" s="7">
        <v>3080</v>
      </c>
      <c r="B190" s="222" t="s">
        <v>332</v>
      </c>
      <c r="C190" s="222" t="s">
        <v>333</v>
      </c>
      <c r="D190" s="96">
        <v>6</v>
      </c>
      <c r="E190" s="96">
        <v>0</v>
      </c>
      <c r="F190" s="96">
        <v>3</v>
      </c>
      <c r="G190" s="97"/>
      <c r="H190" s="96">
        <v>15</v>
      </c>
      <c r="I190" s="96">
        <v>5</v>
      </c>
      <c r="J190" s="96">
        <v>0</v>
      </c>
      <c r="K190" s="96">
        <v>13</v>
      </c>
      <c r="L190" s="96">
        <v>0</v>
      </c>
      <c r="M190" s="96">
        <v>0</v>
      </c>
      <c r="N190" s="97"/>
      <c r="O190" s="96">
        <v>3</v>
      </c>
      <c r="P190" s="96">
        <v>121</v>
      </c>
      <c r="Q190" s="96" t="s">
        <v>1591</v>
      </c>
      <c r="R190" s="223" t="s">
        <v>1567</v>
      </c>
      <c r="S190" s="223" t="s">
        <v>1567</v>
      </c>
      <c r="T190" s="223" t="s">
        <v>1567</v>
      </c>
      <c r="U190" s="97"/>
      <c r="V190" s="96">
        <v>0</v>
      </c>
      <c r="W190" s="96">
        <v>7</v>
      </c>
      <c r="X190" s="96">
        <v>0</v>
      </c>
      <c r="Y190" s="96"/>
      <c r="Z190" s="96"/>
      <c r="AA190" s="96"/>
      <c r="AB190" s="97"/>
      <c r="AC190" s="96"/>
      <c r="AD190" s="96"/>
      <c r="AE190" s="96"/>
      <c r="AF190" s="96"/>
      <c r="AG190" s="96"/>
      <c r="AH190" s="96"/>
      <c r="AI190" s="111">
        <f>COUNTIF(الجدول2336[[#This Row],[21]:[20]],"س")</f>
        <v>1</v>
      </c>
      <c r="AJ190" s="96">
        <f>COUNTIF(الجدول2336[[#This Row],[21]:[20]],"ب")</f>
        <v>0</v>
      </c>
      <c r="AK190" s="96">
        <f>COUNTIF(الجدول2336[[#This Row],[21]:[20]],"غياب")</f>
        <v>0</v>
      </c>
      <c r="AL190" s="96">
        <f>COUNTIF(الجدول2336[[#This Row],[21]:[20]],"غ")</f>
        <v>0</v>
      </c>
      <c r="AM190" s="96">
        <f>SUM(الجدول2336[[#This Row],[21]:[20]])</f>
        <v>173</v>
      </c>
      <c r="AN190" s="224">
        <f>الجدول2336[[#This Row],[أيام العمل الفعي ]]-الجدول2336[[#This Row],[الغياب*2]]</f>
        <v>14</v>
      </c>
      <c r="AO190" s="108"/>
      <c r="AP190" s="108">
        <f>COUNTIF(الجدول2336[[#This Row],[21]:[20]],"&lt;480")</f>
        <v>14</v>
      </c>
      <c r="AQ190" s="108">
        <f>الجدول2336[[#This Row],[الغياب ]]*2</f>
        <v>0</v>
      </c>
      <c r="AR190" s="108" t="str">
        <f>VLOOKUP(الجدول2336[[#This Row],[الرقم الوظيفي ]],[2]المستمرين!$D:$F,3,0)</f>
        <v xml:space="preserve">الادارة العامة </v>
      </c>
    </row>
    <row r="191" spans="1:44" hidden="1">
      <c r="A191" s="7">
        <v>3081</v>
      </c>
      <c r="B191" s="222" t="s">
        <v>334</v>
      </c>
      <c r="C191" s="222" t="s">
        <v>151</v>
      </c>
      <c r="D191" s="96">
        <v>0</v>
      </c>
      <c r="E191" s="96">
        <v>9</v>
      </c>
      <c r="F191" s="96">
        <v>0</v>
      </c>
      <c r="G191" s="97" t="s">
        <v>1592</v>
      </c>
      <c r="H191" s="96">
        <v>12</v>
      </c>
      <c r="I191" s="96">
        <v>7</v>
      </c>
      <c r="J191" s="96">
        <v>13</v>
      </c>
      <c r="K191" s="96">
        <v>8</v>
      </c>
      <c r="L191" s="96">
        <v>15</v>
      </c>
      <c r="M191" s="96">
        <v>16</v>
      </c>
      <c r="N191" s="97" t="s">
        <v>1592</v>
      </c>
      <c r="O191" s="96" t="s">
        <v>1591</v>
      </c>
      <c r="P191" s="96">
        <v>0</v>
      </c>
      <c r="Q191" s="96">
        <v>81</v>
      </c>
      <c r="R191" s="223">
        <v>0</v>
      </c>
      <c r="S191" s="223">
        <v>0</v>
      </c>
      <c r="T191" s="223" t="s">
        <v>1567</v>
      </c>
      <c r="U191" s="97">
        <v>0</v>
      </c>
      <c r="V191" s="96">
        <v>0</v>
      </c>
      <c r="W191" s="96">
        <v>0</v>
      </c>
      <c r="X191" s="96">
        <v>0</v>
      </c>
      <c r="Y191" s="96"/>
      <c r="Z191" s="96" t="s">
        <v>1591</v>
      </c>
      <c r="AA191" s="96" t="s">
        <v>1591</v>
      </c>
      <c r="AB191" s="97" t="s">
        <v>1592</v>
      </c>
      <c r="AC191" s="96"/>
      <c r="AD191" s="96"/>
      <c r="AE191" s="96"/>
      <c r="AF191" s="96"/>
      <c r="AG191" s="96"/>
      <c r="AH191" s="96"/>
      <c r="AI191" s="111">
        <f>COUNTIF(الجدول2336[[#This Row],[21]:[20]],"س")</f>
        <v>3</v>
      </c>
      <c r="AJ191" s="96">
        <f>COUNTIF(الجدول2336[[#This Row],[21]:[20]],"ب")</f>
        <v>0</v>
      </c>
      <c r="AK191" s="96">
        <f>COUNTIF(الجدول2336[[#This Row],[21]:[20]],"غياب")</f>
        <v>0</v>
      </c>
      <c r="AL191" s="96">
        <f>COUNTIF(الجدول2336[[#This Row],[21]:[20]],"غ")</f>
        <v>0</v>
      </c>
      <c r="AM191" s="96">
        <f>SUM(الجدول2336[[#This Row],[21]:[20]])</f>
        <v>161</v>
      </c>
      <c r="AN191" s="224">
        <f>الجدول2336[[#This Row],[أيام العمل الفعي ]]-الجدول2336[[#This Row],[الغياب*2]]</f>
        <v>17</v>
      </c>
      <c r="AO191" s="108"/>
      <c r="AP191" s="108">
        <f>COUNTIF(الجدول2336[[#This Row],[21]:[20]],"&lt;480")</f>
        <v>17</v>
      </c>
      <c r="AQ191" s="108">
        <f>الجدول2336[[#This Row],[الغياب ]]*2</f>
        <v>0</v>
      </c>
      <c r="AR191" s="108" t="str">
        <f>VLOOKUP(الجدول2336[[#This Row],[الرقم الوظيفي ]],[2]المستمرين!$D:$F,3,0)</f>
        <v xml:space="preserve">مصنع العصير </v>
      </c>
    </row>
    <row r="192" spans="1:44" hidden="1">
      <c r="A192" s="219">
        <v>3082</v>
      </c>
      <c r="B192" s="231" t="s">
        <v>335</v>
      </c>
      <c r="C192" s="222" t="s">
        <v>109</v>
      </c>
      <c r="D192" s="96">
        <v>0</v>
      </c>
      <c r="E192" s="96">
        <v>0</v>
      </c>
      <c r="F192" s="96">
        <v>0</v>
      </c>
      <c r="G192" s="97"/>
      <c r="H192" s="96">
        <v>0</v>
      </c>
      <c r="I192" s="96">
        <v>0</v>
      </c>
      <c r="J192" s="96">
        <v>0</v>
      </c>
      <c r="K192" s="96">
        <v>0</v>
      </c>
      <c r="L192" s="96">
        <v>0</v>
      </c>
      <c r="M192" s="96">
        <v>12</v>
      </c>
      <c r="N192" s="97"/>
      <c r="O192" s="96">
        <v>15</v>
      </c>
      <c r="P192" s="96">
        <v>0</v>
      </c>
      <c r="Q192" s="96">
        <v>0</v>
      </c>
      <c r="R192" s="223" t="s">
        <v>1567</v>
      </c>
      <c r="S192" s="223" t="s">
        <v>1567</v>
      </c>
      <c r="T192" s="223" t="s">
        <v>1567</v>
      </c>
      <c r="U192" s="97"/>
      <c r="V192" s="96">
        <v>0</v>
      </c>
      <c r="W192" s="96"/>
      <c r="X192" s="96"/>
      <c r="Y192" s="96"/>
      <c r="Z192" s="96"/>
      <c r="AA192" s="96"/>
      <c r="AB192" s="97"/>
      <c r="AC192" s="96"/>
      <c r="AD192" s="96"/>
      <c r="AE192" s="96"/>
      <c r="AF192" s="96"/>
      <c r="AG192" s="96"/>
      <c r="AH192" s="96"/>
      <c r="AI192" s="111">
        <f>COUNTIF(الجدول2336[[#This Row],[21]:[20]],"س")</f>
        <v>0</v>
      </c>
      <c r="AJ192" s="96">
        <f>COUNTIF(الجدول2336[[#This Row],[21]:[20]],"ب")</f>
        <v>0</v>
      </c>
      <c r="AK192" s="96">
        <f>COUNTIF(الجدول2336[[#This Row],[21]:[20]],"غياب")</f>
        <v>0</v>
      </c>
      <c r="AL192" s="96">
        <f>COUNTIF(الجدول2336[[#This Row],[21]:[20]],"غ")</f>
        <v>0</v>
      </c>
      <c r="AM192" s="96">
        <f>SUM(الجدول2336[[#This Row],[21]:[20]])</f>
        <v>27</v>
      </c>
      <c r="AN192" s="224">
        <f>الجدول2336[[#This Row],[أيام العمل الفعي ]]-الجدول2336[[#This Row],[الغياب*2]]</f>
        <v>13</v>
      </c>
      <c r="AO192" s="108"/>
      <c r="AP192" s="108">
        <f>COUNTIF(الجدول2336[[#This Row],[21]:[20]],"&lt;480")</f>
        <v>13</v>
      </c>
      <c r="AQ192" s="108">
        <f>الجدول2336[[#This Row],[الغياب ]]*2</f>
        <v>0</v>
      </c>
      <c r="AR192" s="108" t="str">
        <f>VLOOKUP(الجدول2336[[#This Row],[الرقم الوظيفي ]],[2]المستمرين!$D:$F,3,0)</f>
        <v xml:space="preserve">مركز تسويق بنغازي </v>
      </c>
    </row>
    <row r="193" spans="1:44">
      <c r="A193" s="293">
        <v>3105</v>
      </c>
      <c r="B193" s="222" t="s">
        <v>336</v>
      </c>
      <c r="C193" s="222" t="s">
        <v>337</v>
      </c>
      <c r="D193" s="96">
        <v>22</v>
      </c>
      <c r="E193" s="96">
        <v>24</v>
      </c>
      <c r="F193" s="96" t="s">
        <v>1494</v>
      </c>
      <c r="G193" s="97"/>
      <c r="H193" s="96">
        <v>14</v>
      </c>
      <c r="I193" s="96" t="s">
        <v>1494</v>
      </c>
      <c r="J193" s="96">
        <v>0</v>
      </c>
      <c r="K193" s="96">
        <v>0</v>
      </c>
      <c r="L193" s="96">
        <v>0</v>
      </c>
      <c r="M193" s="96">
        <v>0</v>
      </c>
      <c r="N193" s="97"/>
      <c r="O193" s="96" t="s">
        <v>1591</v>
      </c>
      <c r="P193" s="96" t="s">
        <v>1494</v>
      </c>
      <c r="Q193" s="96" t="s">
        <v>1591</v>
      </c>
      <c r="R193" s="223" t="s">
        <v>1567</v>
      </c>
      <c r="S193" s="223" t="s">
        <v>1567</v>
      </c>
      <c r="T193" s="223" t="s">
        <v>1567</v>
      </c>
      <c r="U193" s="97"/>
      <c r="V193" s="96">
        <v>0</v>
      </c>
      <c r="W193" s="96">
        <v>16</v>
      </c>
      <c r="X193" s="96">
        <v>152</v>
      </c>
      <c r="Y193" s="96"/>
      <c r="Z193" s="96"/>
      <c r="AA193" s="96"/>
      <c r="AB193" s="97"/>
      <c r="AC193" s="96"/>
      <c r="AD193" s="96"/>
      <c r="AE193" s="96"/>
      <c r="AF193" s="96"/>
      <c r="AG193" s="96"/>
      <c r="AH193" s="96"/>
      <c r="AI193" s="111">
        <f>COUNTIF(الجدول2336[[#This Row],[21]:[20]],"س")</f>
        <v>2</v>
      </c>
      <c r="AJ193" s="96">
        <f>COUNTIF(الجدول2336[[#This Row],[21]:[20]],"ب")</f>
        <v>0</v>
      </c>
      <c r="AK193" s="96">
        <f>COUNTIF(الجدول2336[[#This Row],[21]:[20]],"غياب")</f>
        <v>0</v>
      </c>
      <c r="AL193" s="96">
        <f>COUNTIF(الجدول2336[[#This Row],[21]:[20]],"غ")</f>
        <v>3</v>
      </c>
      <c r="AM193" s="96">
        <f>SUM(الجدول2336[[#This Row],[21]:[20]])</f>
        <v>228</v>
      </c>
      <c r="AN193" s="224">
        <f>الجدول2336[[#This Row],[أيام العمل الفعي ]]-الجدول2336[[#This Row],[الغياب*2]]</f>
        <v>10</v>
      </c>
      <c r="AO193" s="108"/>
      <c r="AP193" s="108">
        <f>COUNTIF(الجدول2336[[#This Row],[21]:[20]],"&lt;480")</f>
        <v>10</v>
      </c>
      <c r="AQ193" s="108">
        <f>الجدول2336[[#This Row],[الغياب ]]*2</f>
        <v>0</v>
      </c>
      <c r="AR193" s="108" t="str">
        <f>VLOOKUP(الجدول2336[[#This Row],[الرقم الوظيفي ]],[2]المستمرين!$D:$F,3,0)</f>
        <v>مصنع الحليب</v>
      </c>
    </row>
    <row r="194" spans="1:44" hidden="1">
      <c r="A194" s="7">
        <v>3109</v>
      </c>
      <c r="B194" s="222" t="s">
        <v>338</v>
      </c>
      <c r="C194" s="222" t="s">
        <v>172</v>
      </c>
      <c r="D194" s="96">
        <v>0</v>
      </c>
      <c r="E194" s="96">
        <v>0</v>
      </c>
      <c r="F194" s="96">
        <v>0</v>
      </c>
      <c r="G194" s="97"/>
      <c r="H194" s="96">
        <v>0</v>
      </c>
      <c r="I194" s="96">
        <v>0</v>
      </c>
      <c r="J194" s="96">
        <v>0</v>
      </c>
      <c r="K194" s="96">
        <v>0</v>
      </c>
      <c r="L194" s="96" t="s">
        <v>1591</v>
      </c>
      <c r="M194" s="96">
        <v>0</v>
      </c>
      <c r="N194" s="97"/>
      <c r="O194" s="96">
        <v>0</v>
      </c>
      <c r="P194" s="96">
        <v>0</v>
      </c>
      <c r="Q194" s="96" t="s">
        <v>1591</v>
      </c>
      <c r="R194" s="223" t="s">
        <v>1567</v>
      </c>
      <c r="S194" s="223" t="s">
        <v>1567</v>
      </c>
      <c r="T194" s="223" t="s">
        <v>1567</v>
      </c>
      <c r="U194" s="97"/>
      <c r="V194" s="96">
        <v>0</v>
      </c>
      <c r="W194" s="96">
        <v>0</v>
      </c>
      <c r="X194" s="96">
        <v>0</v>
      </c>
      <c r="Y194" s="96"/>
      <c r="Z194" s="96"/>
      <c r="AA194" s="96"/>
      <c r="AB194" s="97"/>
      <c r="AC194" s="96"/>
      <c r="AD194" s="96"/>
      <c r="AE194" s="96"/>
      <c r="AF194" s="96"/>
      <c r="AG194" s="96"/>
      <c r="AH194" s="96"/>
      <c r="AI194" s="111">
        <f>COUNTIF(الجدول2336[[#This Row],[21]:[20]],"س")</f>
        <v>2</v>
      </c>
      <c r="AJ194" s="96">
        <f>COUNTIF(الجدول2336[[#This Row],[21]:[20]],"ب")</f>
        <v>0</v>
      </c>
      <c r="AK194" s="96">
        <f>COUNTIF(الجدول2336[[#This Row],[21]:[20]],"غياب")</f>
        <v>0</v>
      </c>
      <c r="AL194" s="96">
        <f>COUNTIF(الجدول2336[[#This Row],[21]:[20]],"غ")</f>
        <v>0</v>
      </c>
      <c r="AM194" s="96">
        <f>SUM(الجدول2336[[#This Row],[21]:[20]])</f>
        <v>0</v>
      </c>
      <c r="AN194" s="224">
        <f>الجدول2336[[#This Row],[أيام العمل الفعي ]]-الجدول2336[[#This Row],[الغياب*2]]</f>
        <v>13</v>
      </c>
      <c r="AO194" s="108"/>
      <c r="AP194" s="108">
        <f>COUNTIF(الجدول2336[[#This Row],[21]:[20]],"&lt;480")</f>
        <v>13</v>
      </c>
      <c r="AQ194" s="108">
        <f>الجدول2336[[#This Row],[الغياب ]]*2</f>
        <v>0</v>
      </c>
      <c r="AR194" s="108" t="str">
        <f>VLOOKUP(الجدول2336[[#This Row],[الرقم الوظيفي ]],[2]المستمرين!$D:$F,3,0)</f>
        <v xml:space="preserve">مصنع الحليب </v>
      </c>
    </row>
    <row r="195" spans="1:44" hidden="1">
      <c r="A195" s="293">
        <v>3111</v>
      </c>
      <c r="B195" s="222" t="s">
        <v>339</v>
      </c>
      <c r="C195" s="222" t="s">
        <v>340</v>
      </c>
      <c r="D195" s="96">
        <v>29</v>
      </c>
      <c r="E195" s="111">
        <v>0</v>
      </c>
      <c r="F195" s="96">
        <v>30</v>
      </c>
      <c r="G195" s="97"/>
      <c r="H195" s="96">
        <v>24</v>
      </c>
      <c r="I195" s="96">
        <v>38</v>
      </c>
      <c r="J195" s="111">
        <v>0</v>
      </c>
      <c r="K195" s="96">
        <v>24</v>
      </c>
      <c r="L195" s="96" t="s">
        <v>1591</v>
      </c>
      <c r="M195" s="96">
        <v>30</v>
      </c>
      <c r="N195" s="97"/>
      <c r="O195" s="96">
        <v>26</v>
      </c>
      <c r="P195" s="96">
        <v>60</v>
      </c>
      <c r="Q195" s="96" t="s">
        <v>1591</v>
      </c>
      <c r="R195" s="223" t="s">
        <v>1567</v>
      </c>
      <c r="S195" s="223" t="s">
        <v>1567</v>
      </c>
      <c r="T195" s="223" t="s">
        <v>1567</v>
      </c>
      <c r="U195" s="97"/>
      <c r="V195" s="96" t="s">
        <v>43</v>
      </c>
      <c r="W195" s="96" t="s">
        <v>43</v>
      </c>
      <c r="X195" s="96">
        <v>30</v>
      </c>
      <c r="Y195" s="96"/>
      <c r="Z195" s="96"/>
      <c r="AA195" s="96"/>
      <c r="AB195" s="97"/>
      <c r="AC195" s="96"/>
      <c r="AD195" s="96"/>
      <c r="AE195" s="96"/>
      <c r="AF195" s="96"/>
      <c r="AG195" s="96"/>
      <c r="AH195" s="96"/>
      <c r="AI195" s="111">
        <f>COUNTIF(الجدول2336[[#This Row],[21]:[20]],"س")</f>
        <v>2</v>
      </c>
      <c r="AJ195" s="96">
        <f>COUNTIF(الجدول2336[[#This Row],[21]:[20]],"ب")</f>
        <v>2</v>
      </c>
      <c r="AK195" s="96">
        <f>COUNTIF(الجدول2336[[#This Row],[21]:[20]],"غياب")</f>
        <v>0</v>
      </c>
      <c r="AL195" s="96">
        <f>COUNTIF(الجدول2336[[#This Row],[21]:[20]],"غ")</f>
        <v>0</v>
      </c>
      <c r="AM195" s="96">
        <f>SUM(الجدول2336[[#This Row],[21]:[20]])</f>
        <v>291</v>
      </c>
      <c r="AN195" s="224">
        <f>الجدول2336[[#This Row],[أيام العمل الفعي ]]-الجدول2336[[#This Row],[الغياب*2]]</f>
        <v>11</v>
      </c>
      <c r="AO195" s="108"/>
      <c r="AP195" s="108">
        <f>COUNTIF(الجدول2336[[#This Row],[21]:[20]],"&lt;480")</f>
        <v>11</v>
      </c>
      <c r="AQ195" s="108">
        <f>الجدول2336[[#This Row],[الغياب ]]*2</f>
        <v>0</v>
      </c>
      <c r="AR195" s="108" t="str">
        <f>VLOOKUP(الجدول2336[[#This Row],[الرقم الوظيفي ]],[2]المستمرين!$D:$F,3,0)</f>
        <v xml:space="preserve">الادارة العامة </v>
      </c>
    </row>
    <row r="196" spans="1:44" hidden="1">
      <c r="A196" s="7">
        <v>3120</v>
      </c>
      <c r="B196" s="222" t="s">
        <v>341</v>
      </c>
      <c r="C196" s="222" t="s">
        <v>480</v>
      </c>
      <c r="D196" s="96">
        <v>0</v>
      </c>
      <c r="E196" s="96">
        <v>8</v>
      </c>
      <c r="F196" s="96" t="s">
        <v>1591</v>
      </c>
      <c r="G196" s="97"/>
      <c r="H196" s="96"/>
      <c r="I196" s="96"/>
      <c r="J196" s="96"/>
      <c r="K196" s="96"/>
      <c r="L196" s="96"/>
      <c r="M196" s="96"/>
      <c r="N196" s="97"/>
      <c r="O196" s="96"/>
      <c r="P196" s="96"/>
      <c r="Q196" s="96" t="s">
        <v>1591</v>
      </c>
      <c r="R196" s="223" t="s">
        <v>1567</v>
      </c>
      <c r="S196" s="223" t="s">
        <v>1567</v>
      </c>
      <c r="T196" s="223" t="s">
        <v>1567</v>
      </c>
      <c r="U196" s="97"/>
      <c r="V196" s="96"/>
      <c r="W196" s="96"/>
      <c r="X196" s="96"/>
      <c r="Y196" s="96"/>
      <c r="Z196" s="96"/>
      <c r="AA196" s="96"/>
      <c r="AB196" s="97"/>
      <c r="AC196" s="96"/>
      <c r="AD196" s="96"/>
      <c r="AE196" s="96"/>
      <c r="AF196" s="96"/>
      <c r="AG196" s="96"/>
      <c r="AH196" s="96"/>
      <c r="AI196" s="111">
        <f>COUNTIF(الجدول2336[[#This Row],[21]:[20]],"س")</f>
        <v>2</v>
      </c>
      <c r="AJ196" s="96">
        <f>COUNTIF(الجدول2336[[#This Row],[21]:[20]],"ب")</f>
        <v>0</v>
      </c>
      <c r="AK196" s="96">
        <f>COUNTIF(الجدول2336[[#This Row],[21]:[20]],"غياب")</f>
        <v>0</v>
      </c>
      <c r="AL196" s="96">
        <f>COUNTIF(الجدول2336[[#This Row],[21]:[20]],"غ")</f>
        <v>0</v>
      </c>
      <c r="AM196" s="96">
        <f>SUM(الجدول2336[[#This Row],[21]:[20]])</f>
        <v>8</v>
      </c>
      <c r="AN196" s="224">
        <f>الجدول2336[[#This Row],[أيام العمل الفعي ]]-الجدول2336[[#This Row],[الغياب*2]]</f>
        <v>2</v>
      </c>
      <c r="AO196" s="108"/>
      <c r="AP196" s="108">
        <f>COUNTIF(الجدول2336[[#This Row],[21]:[20]],"&lt;480")</f>
        <v>2</v>
      </c>
      <c r="AQ196" s="108">
        <f>الجدول2336[[#This Row],[الغياب ]]*2</f>
        <v>0</v>
      </c>
      <c r="AR196" s="108" t="str">
        <f>VLOOKUP(الجدول2336[[#This Row],[الرقم الوظيفي ]],[2]المستمرين!$D:$F,3,0)</f>
        <v xml:space="preserve">مصنع الحليب </v>
      </c>
    </row>
    <row r="197" spans="1:44" hidden="1">
      <c r="A197" s="7">
        <v>3127</v>
      </c>
      <c r="B197" s="222" t="s">
        <v>343</v>
      </c>
      <c r="C197" s="222" t="s">
        <v>102</v>
      </c>
      <c r="D197" s="96">
        <v>0</v>
      </c>
      <c r="E197" s="96">
        <v>0</v>
      </c>
      <c r="F197" s="96" t="s">
        <v>1591</v>
      </c>
      <c r="G197" s="97"/>
      <c r="H197" s="96">
        <v>0</v>
      </c>
      <c r="I197" s="96">
        <v>0</v>
      </c>
      <c r="J197" s="96">
        <v>0</v>
      </c>
      <c r="K197" s="96">
        <v>114</v>
      </c>
      <c r="L197" s="96">
        <v>0</v>
      </c>
      <c r="M197" s="96">
        <v>0</v>
      </c>
      <c r="N197" s="97"/>
      <c r="O197" s="96" t="s">
        <v>1591</v>
      </c>
      <c r="P197" s="96" t="s">
        <v>1591</v>
      </c>
      <c r="Q197" s="96" t="s">
        <v>1591</v>
      </c>
      <c r="R197" s="223" t="s">
        <v>1567</v>
      </c>
      <c r="S197" s="223" t="s">
        <v>1567</v>
      </c>
      <c r="T197" s="223" t="s">
        <v>1567</v>
      </c>
      <c r="U197" s="97"/>
      <c r="V197" s="96">
        <v>0</v>
      </c>
      <c r="W197" s="96">
        <v>0</v>
      </c>
      <c r="X197" s="96">
        <v>0</v>
      </c>
      <c r="Y197" s="96">
        <v>0</v>
      </c>
      <c r="Z197" s="96"/>
      <c r="AA197" s="96"/>
      <c r="AB197" s="97"/>
      <c r="AC197" s="96"/>
      <c r="AD197" s="96"/>
      <c r="AE197" s="96"/>
      <c r="AF197" s="96"/>
      <c r="AG197" s="96"/>
      <c r="AH197" s="96"/>
      <c r="AI197" s="111">
        <f>COUNTIF(الجدول2336[[#This Row],[21]:[20]],"س")</f>
        <v>4</v>
      </c>
      <c r="AJ197" s="96">
        <f>COUNTIF(الجدول2336[[#This Row],[21]:[20]],"ب")</f>
        <v>0</v>
      </c>
      <c r="AK197" s="96">
        <f>COUNTIF(الجدول2336[[#This Row],[21]:[20]],"غياب")</f>
        <v>0</v>
      </c>
      <c r="AL197" s="96">
        <f>COUNTIF(الجدول2336[[#This Row],[21]:[20]],"غ")</f>
        <v>0</v>
      </c>
      <c r="AM197" s="96">
        <f>SUM(الجدول2336[[#This Row],[21]:[20]])</f>
        <v>114</v>
      </c>
      <c r="AN197" s="224">
        <f>الجدول2336[[#This Row],[أيام العمل الفعي ]]-الجدول2336[[#This Row],[الغياب*2]]</f>
        <v>12</v>
      </c>
      <c r="AO197" s="108"/>
      <c r="AP197" s="108">
        <f>COUNTIF(الجدول2336[[#This Row],[21]:[20]],"&lt;480")</f>
        <v>12</v>
      </c>
      <c r="AQ197" s="108">
        <f>الجدول2336[[#This Row],[الغياب ]]*2</f>
        <v>0</v>
      </c>
      <c r="AR197" s="108" t="str">
        <f>VLOOKUP(الجدول2336[[#This Row],[الرقم الوظيفي ]],[2]المستمرين!$D:$F,3,0)</f>
        <v xml:space="preserve">الادارة العامة </v>
      </c>
    </row>
    <row r="198" spans="1:44" hidden="1">
      <c r="A198" s="293">
        <v>3131</v>
      </c>
      <c r="B198" s="222" t="s">
        <v>346</v>
      </c>
      <c r="C198" s="222" t="s">
        <v>347</v>
      </c>
      <c r="D198" s="96">
        <v>73</v>
      </c>
      <c r="E198" s="96" t="s">
        <v>1591</v>
      </c>
      <c r="F198" s="96">
        <v>6</v>
      </c>
      <c r="G198" s="97"/>
      <c r="H198" s="96">
        <v>0</v>
      </c>
      <c r="I198" s="96">
        <v>18</v>
      </c>
      <c r="J198" s="96">
        <v>0</v>
      </c>
      <c r="K198" s="96">
        <v>62</v>
      </c>
      <c r="L198" s="96">
        <v>67</v>
      </c>
      <c r="M198" s="96">
        <v>55</v>
      </c>
      <c r="N198" s="97"/>
      <c r="O198" s="96">
        <v>0</v>
      </c>
      <c r="P198" s="96">
        <v>0</v>
      </c>
      <c r="Q198" s="96" t="s">
        <v>1591</v>
      </c>
      <c r="R198" s="223" t="s">
        <v>1567</v>
      </c>
      <c r="S198" s="223" t="s">
        <v>1567</v>
      </c>
      <c r="T198" s="223" t="s">
        <v>1567</v>
      </c>
      <c r="U198" s="97"/>
      <c r="V198" s="96">
        <v>65</v>
      </c>
      <c r="W198" s="96" t="s">
        <v>43</v>
      </c>
      <c r="X198" s="96" t="s">
        <v>43</v>
      </c>
      <c r="Y198" s="96"/>
      <c r="Z198" s="96"/>
      <c r="AA198" s="96"/>
      <c r="AB198" s="97"/>
      <c r="AC198" s="96"/>
      <c r="AD198" s="96"/>
      <c r="AE198" s="96"/>
      <c r="AF198" s="96"/>
      <c r="AG198" s="96"/>
      <c r="AH198" s="96"/>
      <c r="AI198" s="111">
        <f>COUNTIF(الجدول2336[[#This Row],[21]:[20]],"س")</f>
        <v>2</v>
      </c>
      <c r="AJ198" s="96">
        <f>COUNTIF(الجدول2336[[#This Row],[21]:[20]],"ب")</f>
        <v>2</v>
      </c>
      <c r="AK198" s="96">
        <f>COUNTIF(الجدول2336[[#This Row],[21]:[20]],"غياب")</f>
        <v>0</v>
      </c>
      <c r="AL198" s="96">
        <f>COUNTIF(الجدول2336[[#This Row],[21]:[20]],"غ")</f>
        <v>0</v>
      </c>
      <c r="AM198" s="96">
        <f>SUM(الجدول2336[[#This Row],[21]:[20]])</f>
        <v>346</v>
      </c>
      <c r="AN198" s="224">
        <f>الجدول2336[[#This Row],[أيام العمل الفعي ]]-الجدول2336[[#This Row],[الغياب*2]]</f>
        <v>11</v>
      </c>
      <c r="AO198" s="108"/>
      <c r="AP198" s="108">
        <f>COUNTIF(الجدول2336[[#This Row],[21]:[20]],"&lt;480")</f>
        <v>11</v>
      </c>
      <c r="AQ198" s="108">
        <f>الجدول2336[[#This Row],[الغياب ]]*2</f>
        <v>0</v>
      </c>
      <c r="AR198" s="108" t="str">
        <f>VLOOKUP(الجدول2336[[#This Row],[الرقم الوظيفي ]],[2]المستمرين!$D:$F,3,0)</f>
        <v>مصنع الحليب</v>
      </c>
    </row>
    <row r="199" spans="1:44" hidden="1">
      <c r="A199" s="7">
        <v>3134</v>
      </c>
      <c r="B199" s="222" t="s">
        <v>348</v>
      </c>
      <c r="C199" s="222" t="s">
        <v>349</v>
      </c>
      <c r="D199" s="96">
        <v>0</v>
      </c>
      <c r="E199" s="96">
        <v>0</v>
      </c>
      <c r="F199" s="96">
        <v>0</v>
      </c>
      <c r="G199" s="97"/>
      <c r="H199" s="96">
        <v>0</v>
      </c>
      <c r="I199" s="96">
        <v>0</v>
      </c>
      <c r="J199" s="96">
        <v>0</v>
      </c>
      <c r="K199" s="96">
        <v>0</v>
      </c>
      <c r="L199" s="96">
        <v>0</v>
      </c>
      <c r="M199" s="96">
        <v>0</v>
      </c>
      <c r="N199" s="97"/>
      <c r="O199" s="96">
        <v>0</v>
      </c>
      <c r="P199" s="96" t="s">
        <v>1591</v>
      </c>
      <c r="Q199" s="96" t="s">
        <v>1591</v>
      </c>
      <c r="R199" s="223" t="s">
        <v>1567</v>
      </c>
      <c r="S199" s="223" t="s">
        <v>1567</v>
      </c>
      <c r="T199" s="223" t="s">
        <v>1567</v>
      </c>
      <c r="U199" s="97"/>
      <c r="V199" s="96">
        <v>0</v>
      </c>
      <c r="W199" s="96">
        <v>0</v>
      </c>
      <c r="X199" s="96">
        <v>0</v>
      </c>
      <c r="Y199" s="96"/>
      <c r="Z199" s="96"/>
      <c r="AA199" s="96"/>
      <c r="AB199" s="97"/>
      <c r="AC199" s="96"/>
      <c r="AD199" s="96"/>
      <c r="AE199" s="96"/>
      <c r="AF199" s="96"/>
      <c r="AG199" s="96"/>
      <c r="AH199" s="96"/>
      <c r="AI199" s="111">
        <f>COUNTIF(الجدول2336[[#This Row],[21]:[20]],"س")</f>
        <v>2</v>
      </c>
      <c r="AJ199" s="96">
        <f>COUNTIF(الجدول2336[[#This Row],[21]:[20]],"ب")</f>
        <v>0</v>
      </c>
      <c r="AK199" s="96">
        <f>COUNTIF(الجدول2336[[#This Row],[21]:[20]],"غياب")</f>
        <v>0</v>
      </c>
      <c r="AL199" s="96">
        <f>COUNTIF(الجدول2336[[#This Row],[21]:[20]],"غ")</f>
        <v>0</v>
      </c>
      <c r="AM199" s="96">
        <f>SUM(الجدول2336[[#This Row],[21]:[20]])</f>
        <v>0</v>
      </c>
      <c r="AN199" s="224">
        <f>الجدول2336[[#This Row],[أيام العمل الفعي ]]-الجدول2336[[#This Row],[الغياب*2]]</f>
        <v>13</v>
      </c>
      <c r="AO199" s="108"/>
      <c r="AP199" s="108">
        <f>COUNTIF(الجدول2336[[#This Row],[21]:[20]],"&lt;480")</f>
        <v>13</v>
      </c>
      <c r="AQ199" s="108">
        <f>الجدول2336[[#This Row],[الغياب ]]*2</f>
        <v>0</v>
      </c>
      <c r="AR199" s="108" t="str">
        <f>VLOOKUP(الجدول2336[[#This Row],[الرقم الوظيفي ]],[2]المستمرين!$D:$F,3,0)</f>
        <v xml:space="preserve">الإدارة العامة </v>
      </c>
    </row>
    <row r="200" spans="1:44">
      <c r="A200" s="293">
        <v>3135</v>
      </c>
      <c r="B200" s="222" t="s">
        <v>350</v>
      </c>
      <c r="C200" s="222" t="s">
        <v>153</v>
      </c>
      <c r="D200" s="96">
        <v>9</v>
      </c>
      <c r="E200" s="96">
        <v>0</v>
      </c>
      <c r="F200" s="96">
        <v>0</v>
      </c>
      <c r="G200" s="97"/>
      <c r="H200" s="96">
        <v>9</v>
      </c>
      <c r="I200" s="96">
        <v>0</v>
      </c>
      <c r="J200" s="96">
        <v>0</v>
      </c>
      <c r="K200" s="96" t="s">
        <v>1494</v>
      </c>
      <c r="L200" s="96">
        <v>0</v>
      </c>
      <c r="M200" s="96">
        <v>0</v>
      </c>
      <c r="N200" s="97"/>
      <c r="O200" s="96">
        <v>6</v>
      </c>
      <c r="P200" s="96">
        <v>0</v>
      </c>
      <c r="Q200" s="96">
        <v>0</v>
      </c>
      <c r="R200" s="223" t="s">
        <v>1567</v>
      </c>
      <c r="S200" s="223" t="s">
        <v>1567</v>
      </c>
      <c r="T200" s="223" t="s">
        <v>1567</v>
      </c>
      <c r="U200" s="97"/>
      <c r="V200" s="96">
        <v>0</v>
      </c>
      <c r="W200" s="96"/>
      <c r="X200" s="96"/>
      <c r="Y200" s="96"/>
      <c r="Z200" s="96"/>
      <c r="AA200" s="96"/>
      <c r="AB200" s="97"/>
      <c r="AC200" s="96"/>
      <c r="AD200" s="96"/>
      <c r="AE200" s="96"/>
      <c r="AF200" s="96"/>
      <c r="AG200" s="96"/>
      <c r="AH200" s="96"/>
      <c r="AI200" s="111">
        <f>COUNTIF(الجدول2336[[#This Row],[21]:[20]],"س")</f>
        <v>0</v>
      </c>
      <c r="AJ200" s="96">
        <f>COUNTIF(الجدول2336[[#This Row],[21]:[20]],"ب")</f>
        <v>0</v>
      </c>
      <c r="AK200" s="96">
        <f>COUNTIF(الجدول2336[[#This Row],[21]:[20]],"غياب")</f>
        <v>0</v>
      </c>
      <c r="AL200" s="96">
        <f>COUNTIF(الجدول2336[[#This Row],[21]:[20]],"غ")</f>
        <v>1</v>
      </c>
      <c r="AM200" s="96">
        <f>SUM(الجدول2336[[#This Row],[21]:[20]])</f>
        <v>24</v>
      </c>
      <c r="AN200" s="224">
        <f>الجدول2336[[#This Row],[أيام العمل الفعي ]]-الجدول2336[[#This Row],[الغياب*2]]</f>
        <v>12</v>
      </c>
      <c r="AO200" s="108"/>
      <c r="AP200" s="108">
        <f>COUNTIF(الجدول2336[[#This Row],[21]:[20]],"&lt;480")</f>
        <v>12</v>
      </c>
      <c r="AQ200" s="108">
        <f>الجدول2336[[#This Row],[الغياب ]]*2</f>
        <v>0</v>
      </c>
      <c r="AR200" s="108" t="str">
        <f>VLOOKUP(الجدول2336[[#This Row],[الرقم الوظيفي ]],[2]المستمرين!$D:$F,3,0)</f>
        <v xml:space="preserve">مركز تسويق بنغازي </v>
      </c>
    </row>
    <row r="201" spans="1:44" hidden="1">
      <c r="A201" s="7">
        <v>3138</v>
      </c>
      <c r="B201" s="222" t="s">
        <v>351</v>
      </c>
      <c r="C201" s="222" t="s">
        <v>112</v>
      </c>
      <c r="D201" s="96">
        <v>0</v>
      </c>
      <c r="E201" s="96">
        <v>0</v>
      </c>
      <c r="F201" s="96">
        <v>0</v>
      </c>
      <c r="G201" s="97"/>
      <c r="H201" s="96" t="s">
        <v>1591</v>
      </c>
      <c r="I201" s="96" t="s">
        <v>1591</v>
      </c>
      <c r="J201" s="96" t="s">
        <v>1591</v>
      </c>
      <c r="K201" s="96">
        <v>0</v>
      </c>
      <c r="L201" s="96">
        <v>0</v>
      </c>
      <c r="M201" s="96">
        <v>0</v>
      </c>
      <c r="N201" s="97"/>
      <c r="O201" s="96">
        <v>0</v>
      </c>
      <c r="P201" s="96">
        <v>6</v>
      </c>
      <c r="Q201" s="96" t="s">
        <v>1591</v>
      </c>
      <c r="R201" s="223" t="s">
        <v>1567</v>
      </c>
      <c r="S201" s="223" t="s">
        <v>1567</v>
      </c>
      <c r="T201" s="223" t="s">
        <v>1567</v>
      </c>
      <c r="U201" s="97"/>
      <c r="V201" s="96">
        <v>0</v>
      </c>
      <c r="W201" s="96">
        <v>0</v>
      </c>
      <c r="X201" s="96">
        <v>9</v>
      </c>
      <c r="Y201" s="96"/>
      <c r="Z201" s="96"/>
      <c r="AA201" s="96"/>
      <c r="AB201" s="97"/>
      <c r="AC201" s="96"/>
      <c r="AD201" s="96"/>
      <c r="AE201" s="96"/>
      <c r="AF201" s="96"/>
      <c r="AG201" s="96"/>
      <c r="AH201" s="96"/>
      <c r="AI201" s="111">
        <f>COUNTIF(الجدول2336[[#This Row],[21]:[20]],"س")</f>
        <v>4</v>
      </c>
      <c r="AJ201" s="96">
        <f>COUNTIF(الجدول2336[[#This Row],[21]:[20]],"ب")</f>
        <v>0</v>
      </c>
      <c r="AK201" s="96">
        <f>COUNTIF(الجدول2336[[#This Row],[21]:[20]],"غياب")</f>
        <v>0</v>
      </c>
      <c r="AL201" s="96">
        <f>COUNTIF(الجدول2336[[#This Row],[21]:[20]],"غ")</f>
        <v>0</v>
      </c>
      <c r="AM201" s="96">
        <f>SUM(الجدول2336[[#This Row],[21]:[20]])</f>
        <v>15</v>
      </c>
      <c r="AN201" s="224">
        <f>الجدول2336[[#This Row],[أيام العمل الفعي ]]-الجدول2336[[#This Row],[الغياب*2]]</f>
        <v>11</v>
      </c>
      <c r="AO201" s="108"/>
      <c r="AP201" s="108">
        <f>COUNTIF(الجدول2336[[#This Row],[21]:[20]],"&lt;480")</f>
        <v>11</v>
      </c>
      <c r="AQ201" s="108">
        <f>الجدول2336[[#This Row],[الغياب ]]*2</f>
        <v>0</v>
      </c>
      <c r="AR201" s="108" t="str">
        <f>VLOOKUP(الجدول2336[[#This Row],[الرقم الوظيفي ]],[2]المستمرين!$D:$F,3,0)</f>
        <v xml:space="preserve">الادارة العامة </v>
      </c>
    </row>
    <row r="202" spans="1:44" hidden="1">
      <c r="A202" s="7">
        <v>3167</v>
      </c>
      <c r="B202" s="222" t="s">
        <v>352</v>
      </c>
      <c r="C202" s="222" t="s">
        <v>353</v>
      </c>
      <c r="D202" s="96">
        <v>0</v>
      </c>
      <c r="E202" s="96">
        <v>0</v>
      </c>
      <c r="F202" s="96">
        <v>0</v>
      </c>
      <c r="G202" s="97"/>
      <c r="H202" s="96">
        <v>0</v>
      </c>
      <c r="I202" s="96">
        <v>0</v>
      </c>
      <c r="J202" s="96">
        <v>0</v>
      </c>
      <c r="K202" s="96">
        <v>0</v>
      </c>
      <c r="L202" s="96">
        <v>0</v>
      </c>
      <c r="M202" s="96">
        <v>0</v>
      </c>
      <c r="N202" s="97"/>
      <c r="O202" s="96">
        <v>0</v>
      </c>
      <c r="P202" s="96" t="s">
        <v>1607</v>
      </c>
      <c r="Q202" s="96" t="s">
        <v>1591</v>
      </c>
      <c r="R202" s="223" t="s">
        <v>1567</v>
      </c>
      <c r="S202" s="223" t="s">
        <v>1567</v>
      </c>
      <c r="T202" s="223" t="s">
        <v>1567</v>
      </c>
      <c r="U202" s="97"/>
      <c r="V202" s="96">
        <v>0</v>
      </c>
      <c r="W202" s="96">
        <v>0</v>
      </c>
      <c r="X202" s="96">
        <v>0</v>
      </c>
      <c r="Y202" s="96"/>
      <c r="Z202" s="96"/>
      <c r="AA202" s="96"/>
      <c r="AB202" s="97"/>
      <c r="AC202" s="96"/>
      <c r="AD202" s="96"/>
      <c r="AE202" s="96"/>
      <c r="AF202" s="96"/>
      <c r="AG202" s="96"/>
      <c r="AH202" s="96"/>
      <c r="AI202" s="111">
        <f>COUNTIF(الجدول2336[[#This Row],[21]:[20]],"س")</f>
        <v>1</v>
      </c>
      <c r="AJ202" s="96">
        <f>COUNTIF(الجدول2336[[#This Row],[21]:[20]],"ب")</f>
        <v>0</v>
      </c>
      <c r="AK202" s="96">
        <f>COUNTIF(الجدول2336[[#This Row],[21]:[20]],"غياب")</f>
        <v>1</v>
      </c>
      <c r="AL202" s="96">
        <f>COUNTIF(الجدول2336[[#This Row],[21]:[20]],"غ")</f>
        <v>0</v>
      </c>
      <c r="AM202" s="96">
        <f>SUM(الجدول2336[[#This Row],[21]:[20]])</f>
        <v>0</v>
      </c>
      <c r="AN202" s="224">
        <f>الجدول2336[[#This Row],[أيام العمل الفعي ]]-الجدول2336[[#This Row],[الغياب*2]]</f>
        <v>11</v>
      </c>
      <c r="AO202" s="108"/>
      <c r="AP202" s="108">
        <f>COUNTIF(الجدول2336[[#This Row],[21]:[20]],"&lt;480")</f>
        <v>13</v>
      </c>
      <c r="AQ202" s="108">
        <f>الجدول2336[[#This Row],[الغياب ]]*2</f>
        <v>2</v>
      </c>
      <c r="AR202" s="108" t="str">
        <f>VLOOKUP(الجدول2336[[#This Row],[الرقم الوظيفي ]],[2]المستمرين!$D:$F,3,0)</f>
        <v>مصنع الحليب</v>
      </c>
    </row>
    <row r="203" spans="1:44" hidden="1">
      <c r="A203" s="7">
        <v>3168</v>
      </c>
      <c r="B203" s="222" t="s">
        <v>354</v>
      </c>
      <c r="C203" s="222" t="s">
        <v>355</v>
      </c>
      <c r="D203" s="96">
        <v>0</v>
      </c>
      <c r="E203" s="96">
        <v>0</v>
      </c>
      <c r="F203" s="96" t="s">
        <v>1591</v>
      </c>
      <c r="G203" s="97"/>
      <c r="H203" s="96">
        <v>0</v>
      </c>
      <c r="I203" s="96">
        <v>0</v>
      </c>
      <c r="J203" s="96">
        <v>0</v>
      </c>
      <c r="K203" s="96">
        <v>0</v>
      </c>
      <c r="L203" s="96">
        <v>0</v>
      </c>
      <c r="M203" s="96">
        <v>0</v>
      </c>
      <c r="N203" s="97"/>
      <c r="O203" s="96">
        <v>0</v>
      </c>
      <c r="P203" s="96">
        <v>30</v>
      </c>
      <c r="Q203" s="96" t="s">
        <v>1591</v>
      </c>
      <c r="R203" s="223" t="s">
        <v>1567</v>
      </c>
      <c r="S203" s="223" t="s">
        <v>1567</v>
      </c>
      <c r="T203" s="223" t="s">
        <v>1567</v>
      </c>
      <c r="U203" s="97"/>
      <c r="V203" s="96">
        <v>0</v>
      </c>
      <c r="W203" s="96">
        <v>0</v>
      </c>
      <c r="X203" s="96">
        <v>0</v>
      </c>
      <c r="Y203" s="96"/>
      <c r="Z203" s="96"/>
      <c r="AA203" s="96"/>
      <c r="AB203" s="97"/>
      <c r="AC203" s="96"/>
      <c r="AD203" s="96"/>
      <c r="AE203" s="96"/>
      <c r="AF203" s="96"/>
      <c r="AG203" s="96"/>
      <c r="AH203" s="96"/>
      <c r="AI203" s="111">
        <f>COUNTIF(الجدول2336[[#This Row],[21]:[20]],"س")</f>
        <v>2</v>
      </c>
      <c r="AJ203" s="96">
        <f>COUNTIF(الجدول2336[[#This Row],[21]:[20]],"ب")</f>
        <v>0</v>
      </c>
      <c r="AK203" s="96">
        <f>COUNTIF(الجدول2336[[#This Row],[21]:[20]],"غياب")</f>
        <v>0</v>
      </c>
      <c r="AL203" s="96">
        <f>COUNTIF(الجدول2336[[#This Row],[21]:[20]],"غ")</f>
        <v>0</v>
      </c>
      <c r="AM203" s="96">
        <f>SUM(الجدول2336[[#This Row],[21]:[20]])</f>
        <v>30</v>
      </c>
      <c r="AN203" s="224">
        <f>الجدول2336[[#This Row],[أيام العمل الفعي ]]-الجدول2336[[#This Row],[الغياب*2]]</f>
        <v>13</v>
      </c>
      <c r="AO203" s="108"/>
      <c r="AP203" s="108">
        <f>COUNTIF(الجدول2336[[#This Row],[21]:[20]],"&lt;480")</f>
        <v>13</v>
      </c>
      <c r="AQ203" s="108">
        <f>الجدول2336[[#This Row],[الغياب ]]*2</f>
        <v>0</v>
      </c>
      <c r="AR203" s="108" t="str">
        <f>VLOOKUP(الجدول2336[[#This Row],[الرقم الوظيفي ]],[2]المستمرين!$D:$F,3,0)</f>
        <v>رؤساء الاقسام</v>
      </c>
    </row>
    <row r="204" spans="1:44" hidden="1">
      <c r="A204" s="7">
        <v>3175</v>
      </c>
      <c r="B204" s="222" t="s">
        <v>356</v>
      </c>
      <c r="C204" s="222" t="s">
        <v>102</v>
      </c>
      <c r="D204" s="96">
        <v>8</v>
      </c>
      <c r="E204" s="96">
        <v>0</v>
      </c>
      <c r="F204" s="96">
        <v>0</v>
      </c>
      <c r="G204" s="97"/>
      <c r="H204" s="96" t="s">
        <v>1591</v>
      </c>
      <c r="I204" s="96">
        <v>0</v>
      </c>
      <c r="J204" s="96">
        <v>8</v>
      </c>
      <c r="K204" s="96">
        <v>0</v>
      </c>
      <c r="L204" s="96" t="s">
        <v>1591</v>
      </c>
      <c r="M204" s="96">
        <v>21</v>
      </c>
      <c r="N204" s="97"/>
      <c r="O204" s="96">
        <v>0</v>
      </c>
      <c r="P204" s="96">
        <v>6</v>
      </c>
      <c r="Q204" s="96" t="s">
        <v>1591</v>
      </c>
      <c r="R204" s="223" t="s">
        <v>1567</v>
      </c>
      <c r="S204" s="223" t="s">
        <v>1567</v>
      </c>
      <c r="T204" s="223" t="s">
        <v>1567</v>
      </c>
      <c r="U204" s="97"/>
      <c r="V204" s="96" t="s">
        <v>1591</v>
      </c>
      <c r="W204" s="96">
        <v>0</v>
      </c>
      <c r="X204" s="96">
        <v>7</v>
      </c>
      <c r="Y204" s="96"/>
      <c r="Z204" s="96"/>
      <c r="AA204" s="96"/>
      <c r="AB204" s="97"/>
      <c r="AC204" s="96"/>
      <c r="AD204" s="96"/>
      <c r="AE204" s="96"/>
      <c r="AF204" s="96"/>
      <c r="AG204" s="96"/>
      <c r="AH204" s="96"/>
      <c r="AI204" s="111">
        <f>COUNTIF(الجدول2336[[#This Row],[21]:[20]],"س")</f>
        <v>4</v>
      </c>
      <c r="AJ204" s="96">
        <f>COUNTIF(الجدول2336[[#This Row],[21]:[20]],"ب")</f>
        <v>0</v>
      </c>
      <c r="AK204" s="96">
        <f>COUNTIF(الجدول2336[[#This Row],[21]:[20]],"غياب")</f>
        <v>0</v>
      </c>
      <c r="AL204" s="96">
        <f>COUNTIF(الجدول2336[[#This Row],[21]:[20]],"غ")</f>
        <v>0</v>
      </c>
      <c r="AM204" s="96">
        <f>SUM(الجدول2336[[#This Row],[21]:[20]])</f>
        <v>50</v>
      </c>
      <c r="AN204" s="224">
        <f>الجدول2336[[#This Row],[أيام العمل الفعي ]]-الجدول2336[[#This Row],[الغياب*2]]</f>
        <v>11</v>
      </c>
      <c r="AO204" s="108"/>
      <c r="AP204" s="108">
        <f>COUNTIF(الجدول2336[[#This Row],[21]:[20]],"&lt;480")</f>
        <v>11</v>
      </c>
      <c r="AQ204" s="108">
        <f>الجدول2336[[#This Row],[الغياب ]]*2</f>
        <v>0</v>
      </c>
      <c r="AR204" s="108" t="str">
        <f>VLOOKUP(الجدول2336[[#This Row],[الرقم الوظيفي ]],[2]المستمرين!$D:$F,3,0)</f>
        <v xml:space="preserve">الادارة العامة </v>
      </c>
    </row>
    <row r="205" spans="1:44">
      <c r="A205" s="293">
        <v>3178</v>
      </c>
      <c r="B205" s="222" t="s">
        <v>357</v>
      </c>
      <c r="C205" s="222" t="s">
        <v>358</v>
      </c>
      <c r="D205" s="96">
        <v>38</v>
      </c>
      <c r="E205" s="96">
        <v>33</v>
      </c>
      <c r="F205" s="96" t="s">
        <v>1494</v>
      </c>
      <c r="G205" s="97"/>
      <c r="H205" s="96">
        <v>170</v>
      </c>
      <c r="I205" s="96">
        <v>42</v>
      </c>
      <c r="J205" s="96" t="s">
        <v>1494</v>
      </c>
      <c r="K205" s="96" t="s">
        <v>1494</v>
      </c>
      <c r="L205" s="111">
        <v>0</v>
      </c>
      <c r="M205" s="111">
        <v>0</v>
      </c>
      <c r="N205" s="97"/>
      <c r="O205" s="96">
        <v>38</v>
      </c>
      <c r="P205" s="96" t="s">
        <v>1494</v>
      </c>
      <c r="Q205" s="96" t="s">
        <v>1591</v>
      </c>
      <c r="R205" s="223" t="s">
        <v>1567</v>
      </c>
      <c r="S205" s="223" t="s">
        <v>1567</v>
      </c>
      <c r="T205" s="223" t="s">
        <v>1567</v>
      </c>
      <c r="U205" s="97"/>
      <c r="V205" s="96">
        <v>0</v>
      </c>
      <c r="W205" s="96">
        <v>0</v>
      </c>
      <c r="X205" s="96">
        <v>46</v>
      </c>
      <c r="Y205" s="96"/>
      <c r="Z205" s="96"/>
      <c r="AA205" s="96"/>
      <c r="AB205" s="97"/>
      <c r="AC205" s="96"/>
      <c r="AD205" s="96"/>
      <c r="AE205" s="96"/>
      <c r="AF205" s="96"/>
      <c r="AG205" s="96"/>
      <c r="AH205" s="96"/>
      <c r="AI205" s="111">
        <f>COUNTIF(الجدول2336[[#This Row],[21]:[20]],"س")</f>
        <v>1</v>
      </c>
      <c r="AJ205" s="96">
        <f>COUNTIF(الجدول2336[[#This Row],[21]:[20]],"ب")</f>
        <v>0</v>
      </c>
      <c r="AK205" s="96">
        <f>COUNTIF(الجدول2336[[#This Row],[21]:[20]],"غياب")</f>
        <v>0</v>
      </c>
      <c r="AL205" s="96">
        <f>COUNTIF(الجدول2336[[#This Row],[21]:[20]],"غ")</f>
        <v>4</v>
      </c>
      <c r="AM205" s="96">
        <f>SUM(الجدول2336[[#This Row],[21]:[20]])</f>
        <v>367</v>
      </c>
      <c r="AN205" s="224">
        <f>الجدول2336[[#This Row],[أيام العمل الفعي ]]-الجدول2336[[#This Row],[الغياب*2]]</f>
        <v>10</v>
      </c>
      <c r="AO205" s="108"/>
      <c r="AP205" s="108">
        <f>COUNTIF(الجدول2336[[#This Row],[21]:[20]],"&lt;480")</f>
        <v>10</v>
      </c>
      <c r="AQ205" s="108">
        <f>الجدول2336[[#This Row],[الغياب ]]*2</f>
        <v>0</v>
      </c>
      <c r="AR205" s="108" t="str">
        <f>VLOOKUP(الجدول2336[[#This Row],[الرقم الوظيفي ]],[2]المستمرين!$D:$F,3,0)</f>
        <v xml:space="preserve">الادارة العامة </v>
      </c>
    </row>
    <row r="206" spans="1:44" hidden="1">
      <c r="A206" s="219">
        <v>3179</v>
      </c>
      <c r="B206" s="231" t="s">
        <v>359</v>
      </c>
      <c r="C206" s="222" t="s">
        <v>109</v>
      </c>
      <c r="D206" s="96">
        <v>0</v>
      </c>
      <c r="E206" s="96">
        <v>22</v>
      </c>
      <c r="F206" s="96">
        <v>0</v>
      </c>
      <c r="G206" s="97"/>
      <c r="H206" s="96">
        <v>0</v>
      </c>
      <c r="I206" s="96">
        <v>0</v>
      </c>
      <c r="J206" s="96" t="s">
        <v>43</v>
      </c>
      <c r="K206" s="96" t="s">
        <v>43</v>
      </c>
      <c r="L206" s="96" t="s">
        <v>43</v>
      </c>
      <c r="M206" s="96">
        <v>0</v>
      </c>
      <c r="N206" s="97"/>
      <c r="O206" s="96">
        <v>0</v>
      </c>
      <c r="P206" s="96">
        <v>0</v>
      </c>
      <c r="Q206" s="96">
        <v>0</v>
      </c>
      <c r="R206" s="223" t="s">
        <v>1567</v>
      </c>
      <c r="S206" s="223" t="s">
        <v>1567</v>
      </c>
      <c r="T206" s="223" t="s">
        <v>1567</v>
      </c>
      <c r="U206" s="97"/>
      <c r="V206" s="96">
        <v>0</v>
      </c>
      <c r="W206" s="96">
        <v>0</v>
      </c>
      <c r="X206" s="96">
        <v>46</v>
      </c>
      <c r="Y206" s="96"/>
      <c r="Z206" s="96"/>
      <c r="AA206" s="96"/>
      <c r="AB206" s="97"/>
      <c r="AC206" s="96"/>
      <c r="AD206" s="96"/>
      <c r="AE206" s="96"/>
      <c r="AF206" s="96"/>
      <c r="AG206" s="96"/>
      <c r="AH206" s="96"/>
      <c r="AI206" s="111">
        <f>COUNTIF(الجدول2336[[#This Row],[21]:[20]],"س")</f>
        <v>0</v>
      </c>
      <c r="AJ206" s="96">
        <f>COUNTIF(الجدول2336[[#This Row],[21]:[20]],"ب")</f>
        <v>3</v>
      </c>
      <c r="AK206" s="96">
        <f>COUNTIF(الجدول2336[[#This Row],[21]:[20]],"غياب")</f>
        <v>0</v>
      </c>
      <c r="AL206" s="96">
        <f>COUNTIF(الجدول2336[[#This Row],[21]:[20]],"غ")</f>
        <v>0</v>
      </c>
      <c r="AM206" s="96">
        <f>SUM(الجدول2336[[#This Row],[21]:[20]])</f>
        <v>68</v>
      </c>
      <c r="AN206" s="224">
        <f>الجدول2336[[#This Row],[أيام العمل الفعي ]]-الجدول2336[[#This Row],[الغياب*2]]</f>
        <v>12</v>
      </c>
      <c r="AO206" s="108"/>
      <c r="AP206" s="108">
        <f>COUNTIF(الجدول2336[[#This Row],[21]:[20]],"&lt;480")</f>
        <v>12</v>
      </c>
      <c r="AQ206" s="108">
        <f>الجدول2336[[#This Row],[الغياب ]]*2</f>
        <v>0</v>
      </c>
      <c r="AR206" s="108" t="str">
        <f>VLOOKUP(الجدول2336[[#This Row],[الرقم الوظيفي ]],[2]المستمرين!$D:$F,3,0)</f>
        <v xml:space="preserve">مركز تسويق بنغازي </v>
      </c>
    </row>
    <row r="207" spans="1:44" hidden="1">
      <c r="A207" s="7">
        <v>3180</v>
      </c>
      <c r="B207" s="222" t="s">
        <v>360</v>
      </c>
      <c r="C207" s="222" t="s">
        <v>361</v>
      </c>
      <c r="D207" s="96">
        <v>0</v>
      </c>
      <c r="E207" s="96">
        <v>0</v>
      </c>
      <c r="F207" s="96">
        <v>0</v>
      </c>
      <c r="G207" s="97"/>
      <c r="H207" s="96">
        <v>0</v>
      </c>
      <c r="I207" s="96">
        <v>0</v>
      </c>
      <c r="J207" s="96">
        <v>0</v>
      </c>
      <c r="K207" s="96">
        <v>0</v>
      </c>
      <c r="L207" s="96">
        <v>0</v>
      </c>
      <c r="M207" s="96">
        <v>0</v>
      </c>
      <c r="N207" s="97"/>
      <c r="O207" s="96">
        <v>0</v>
      </c>
      <c r="P207" s="96">
        <v>0</v>
      </c>
      <c r="Q207" s="96">
        <v>0</v>
      </c>
      <c r="R207" s="223" t="s">
        <v>1567</v>
      </c>
      <c r="S207" s="223" t="s">
        <v>1567</v>
      </c>
      <c r="T207" s="223" t="s">
        <v>1567</v>
      </c>
      <c r="U207" s="97"/>
      <c r="V207" s="96">
        <v>0</v>
      </c>
      <c r="W207" s="96"/>
      <c r="X207" s="96"/>
      <c r="Y207" s="96"/>
      <c r="Z207" s="96"/>
      <c r="AA207" s="96"/>
      <c r="AB207" s="97"/>
      <c r="AC207" s="96"/>
      <c r="AD207" s="96"/>
      <c r="AE207" s="96"/>
      <c r="AF207" s="96"/>
      <c r="AG207" s="96"/>
      <c r="AH207" s="96"/>
      <c r="AI207" s="111">
        <f>COUNTIF(الجدول2336[[#This Row],[21]:[20]],"س")</f>
        <v>0</v>
      </c>
      <c r="AJ207" s="96">
        <f>COUNTIF(الجدول2336[[#This Row],[21]:[20]],"ب")</f>
        <v>0</v>
      </c>
      <c r="AK207" s="96">
        <f>COUNTIF(الجدول2336[[#This Row],[21]:[20]],"غياب")</f>
        <v>0</v>
      </c>
      <c r="AL207" s="96">
        <f>COUNTIF(الجدول2336[[#This Row],[21]:[20]],"غ")</f>
        <v>0</v>
      </c>
      <c r="AM207" s="96">
        <f>SUM(الجدول2336[[#This Row],[21]:[20]])</f>
        <v>0</v>
      </c>
      <c r="AN207" s="224">
        <f>الجدول2336[[#This Row],[أيام العمل الفعي ]]-الجدول2336[[#This Row],[الغياب*2]]</f>
        <v>13</v>
      </c>
      <c r="AO207" s="108"/>
      <c r="AP207" s="108">
        <f>COUNTIF(الجدول2336[[#This Row],[21]:[20]],"&lt;480")</f>
        <v>13</v>
      </c>
      <c r="AQ207" s="108">
        <f>الجدول2336[[#This Row],[الغياب ]]*2</f>
        <v>0</v>
      </c>
      <c r="AR207" s="108" t="str">
        <f>VLOOKUP(الجدول2336[[#This Row],[الرقم الوظيفي ]],[2]المستمرين!$D:$F,3,0)</f>
        <v xml:space="preserve">مركز تسويق بنغازي </v>
      </c>
    </row>
    <row r="208" spans="1:44" hidden="1">
      <c r="A208" s="7">
        <v>3183</v>
      </c>
      <c r="B208" s="222" t="s">
        <v>363</v>
      </c>
      <c r="C208" s="222" t="s">
        <v>364</v>
      </c>
      <c r="D208" s="96">
        <v>0</v>
      </c>
      <c r="E208" s="96">
        <v>103</v>
      </c>
      <c r="F208" s="96">
        <v>0</v>
      </c>
      <c r="G208" s="97"/>
      <c r="H208" s="96">
        <v>0</v>
      </c>
      <c r="I208" s="96">
        <v>0</v>
      </c>
      <c r="J208" s="96">
        <v>0</v>
      </c>
      <c r="K208" s="96">
        <v>0</v>
      </c>
      <c r="L208" s="96">
        <v>0</v>
      </c>
      <c r="M208" s="96">
        <v>0</v>
      </c>
      <c r="N208" s="97"/>
      <c r="O208" s="96">
        <v>0</v>
      </c>
      <c r="P208" s="96" t="s">
        <v>1591</v>
      </c>
      <c r="Q208" s="96" t="s">
        <v>1591</v>
      </c>
      <c r="R208" s="223" t="s">
        <v>1567</v>
      </c>
      <c r="S208" s="223" t="s">
        <v>1567</v>
      </c>
      <c r="T208" s="223" t="s">
        <v>1567</v>
      </c>
      <c r="U208" s="97"/>
      <c r="V208" s="96">
        <v>0</v>
      </c>
      <c r="W208" s="96">
        <v>8</v>
      </c>
      <c r="X208" s="96">
        <v>0</v>
      </c>
      <c r="Y208" s="96"/>
      <c r="Z208" s="96"/>
      <c r="AA208" s="96"/>
      <c r="AB208" s="97"/>
      <c r="AC208" s="96"/>
      <c r="AD208" s="96"/>
      <c r="AE208" s="96"/>
      <c r="AF208" s="96"/>
      <c r="AG208" s="96"/>
      <c r="AH208" s="96"/>
      <c r="AI208" s="111">
        <f>COUNTIF(الجدول2336[[#This Row],[21]:[20]],"س")</f>
        <v>2</v>
      </c>
      <c r="AJ208" s="96">
        <f>COUNTIF(الجدول2336[[#This Row],[21]:[20]],"ب")</f>
        <v>0</v>
      </c>
      <c r="AK208" s="96">
        <f>COUNTIF(الجدول2336[[#This Row],[21]:[20]],"غياب")</f>
        <v>0</v>
      </c>
      <c r="AL208" s="96">
        <f>COUNTIF(الجدول2336[[#This Row],[21]:[20]],"غ")</f>
        <v>0</v>
      </c>
      <c r="AM208" s="96">
        <f>SUM(الجدول2336[[#This Row],[21]:[20]])</f>
        <v>111</v>
      </c>
      <c r="AN208" s="224">
        <f>الجدول2336[[#This Row],[أيام العمل الفعي ]]-الجدول2336[[#This Row],[الغياب*2]]</f>
        <v>13</v>
      </c>
      <c r="AO208" s="108"/>
      <c r="AP208" s="108">
        <f>COUNTIF(الجدول2336[[#This Row],[21]:[20]],"&lt;480")</f>
        <v>13</v>
      </c>
      <c r="AQ208" s="108">
        <f>الجدول2336[[#This Row],[الغياب ]]*2</f>
        <v>0</v>
      </c>
      <c r="AR208" s="108" t="str">
        <f>VLOOKUP(الجدول2336[[#This Row],[الرقم الوظيفي ]],[2]المستمرين!$D:$F,3,0)</f>
        <v>رؤساء الاقسام</v>
      </c>
    </row>
    <row r="209" spans="1:44">
      <c r="A209" s="293">
        <v>3186</v>
      </c>
      <c r="B209" s="222" t="s">
        <v>365</v>
      </c>
      <c r="C209" s="222" t="s">
        <v>366</v>
      </c>
      <c r="D209" s="96" t="s">
        <v>1494</v>
      </c>
      <c r="E209" s="96">
        <v>0</v>
      </c>
      <c r="F209" s="96" t="s">
        <v>1591</v>
      </c>
      <c r="G209" s="97"/>
      <c r="H209" s="96">
        <v>13</v>
      </c>
      <c r="I209" s="96">
        <v>17</v>
      </c>
      <c r="J209" s="96" t="s">
        <v>1591</v>
      </c>
      <c r="K209" s="96" t="s">
        <v>1494</v>
      </c>
      <c r="L209" s="96" t="s">
        <v>1494</v>
      </c>
      <c r="M209" s="96" t="s">
        <v>1494</v>
      </c>
      <c r="N209" s="97" t="s">
        <v>1494</v>
      </c>
      <c r="O209" s="96" t="s">
        <v>1591</v>
      </c>
      <c r="P209" s="96" t="s">
        <v>1591</v>
      </c>
      <c r="Q209" s="96" t="s">
        <v>1591</v>
      </c>
      <c r="R209" s="223" t="s">
        <v>1567</v>
      </c>
      <c r="S209" s="223" t="s">
        <v>1567</v>
      </c>
      <c r="T209" s="223" t="s">
        <v>1567</v>
      </c>
      <c r="U209" s="97"/>
      <c r="V209" s="96">
        <v>0</v>
      </c>
      <c r="W209" s="96">
        <v>0</v>
      </c>
      <c r="X209" s="96">
        <v>9</v>
      </c>
      <c r="Y209" s="96"/>
      <c r="Z209" s="96"/>
      <c r="AA209" s="96"/>
      <c r="AB209" s="97"/>
      <c r="AC209" s="96"/>
      <c r="AD209" s="96"/>
      <c r="AE209" s="96"/>
      <c r="AF209" s="96"/>
      <c r="AG209" s="96"/>
      <c r="AH209" s="96"/>
      <c r="AI209" s="111">
        <f>COUNTIF(الجدول2336[[#This Row],[21]:[20]],"س")</f>
        <v>5</v>
      </c>
      <c r="AJ209" s="96">
        <f>COUNTIF(الجدول2336[[#This Row],[21]:[20]],"ب")</f>
        <v>0</v>
      </c>
      <c r="AK209" s="96">
        <f>COUNTIF(الجدول2336[[#This Row],[21]:[20]],"غياب")</f>
        <v>0</v>
      </c>
      <c r="AL209" s="96">
        <f>COUNTIF(الجدول2336[[#This Row],[21]:[20]],"غ")</f>
        <v>5</v>
      </c>
      <c r="AM209" s="96">
        <f>SUM(الجدول2336[[#This Row],[21]:[20]])</f>
        <v>39</v>
      </c>
      <c r="AN209" s="224">
        <f>الجدول2336[[#This Row],[أيام العمل الفعي ]]-الجدول2336[[#This Row],[الغياب*2]]</f>
        <v>6</v>
      </c>
      <c r="AO209" s="108"/>
      <c r="AP209" s="108">
        <f>COUNTIF(الجدول2336[[#This Row],[21]:[20]],"&lt;480")</f>
        <v>6</v>
      </c>
      <c r="AQ209" s="108">
        <f>الجدول2336[[#This Row],[الغياب ]]*2</f>
        <v>0</v>
      </c>
      <c r="AR209" s="108" t="str">
        <f>VLOOKUP(الجدول2336[[#This Row],[الرقم الوظيفي ]],[2]المستمرين!$D:$F,3,0)</f>
        <v>رؤساء الاقسام</v>
      </c>
    </row>
    <row r="210" spans="1:44" hidden="1">
      <c r="A210" s="220">
        <v>3191</v>
      </c>
      <c r="B210" s="231" t="s">
        <v>367</v>
      </c>
      <c r="C210" s="222" t="s">
        <v>353</v>
      </c>
      <c r="D210" s="96">
        <v>0</v>
      </c>
      <c r="E210" s="96">
        <v>0</v>
      </c>
      <c r="F210" s="96">
        <v>0</v>
      </c>
      <c r="G210" s="97"/>
      <c r="H210" s="96">
        <v>0</v>
      </c>
      <c r="I210" s="96">
        <v>0</v>
      </c>
      <c r="J210" s="96">
        <v>0</v>
      </c>
      <c r="K210" s="96">
        <v>0</v>
      </c>
      <c r="L210" s="96">
        <v>0</v>
      </c>
      <c r="M210" s="96">
        <v>0</v>
      </c>
      <c r="N210" s="97"/>
      <c r="O210" s="96">
        <v>0</v>
      </c>
      <c r="P210" s="96" t="s">
        <v>1607</v>
      </c>
      <c r="Q210" s="96" t="s">
        <v>1591</v>
      </c>
      <c r="R210" s="223" t="s">
        <v>1567</v>
      </c>
      <c r="S210" s="223" t="s">
        <v>1567</v>
      </c>
      <c r="T210" s="223" t="s">
        <v>1567</v>
      </c>
      <c r="U210" s="97"/>
      <c r="V210" s="96" t="s">
        <v>43</v>
      </c>
      <c r="W210" s="96">
        <v>0</v>
      </c>
      <c r="X210" s="96">
        <v>0</v>
      </c>
      <c r="Y210" s="96"/>
      <c r="Z210" s="96"/>
      <c r="AA210" s="96"/>
      <c r="AB210" s="97"/>
      <c r="AC210" s="96"/>
      <c r="AD210" s="96"/>
      <c r="AE210" s="96"/>
      <c r="AF210" s="96"/>
      <c r="AG210" s="96"/>
      <c r="AH210" s="96"/>
      <c r="AI210" s="111">
        <f>COUNTIF(الجدول2336[[#This Row],[21]:[20]],"س")</f>
        <v>1</v>
      </c>
      <c r="AJ210" s="96">
        <f>COUNTIF(الجدول2336[[#This Row],[21]:[20]],"ب")</f>
        <v>1</v>
      </c>
      <c r="AK210" s="96">
        <f>COUNTIF(الجدول2336[[#This Row],[21]:[20]],"غياب")</f>
        <v>1</v>
      </c>
      <c r="AL210" s="96">
        <f>COUNTIF(الجدول2336[[#This Row],[21]:[20]],"غ")</f>
        <v>0</v>
      </c>
      <c r="AM210" s="96">
        <f>SUM(الجدول2336[[#This Row],[21]:[20]])</f>
        <v>0</v>
      </c>
      <c r="AN210" s="224">
        <f>الجدول2336[[#This Row],[أيام العمل الفعي ]]-الجدول2336[[#This Row],[الغياب*2]]</f>
        <v>10</v>
      </c>
      <c r="AO210" s="108"/>
      <c r="AP210" s="108">
        <f>COUNTIF(الجدول2336[[#This Row],[21]:[20]],"&lt;480")</f>
        <v>12</v>
      </c>
      <c r="AQ210" s="108">
        <f>الجدول2336[[#This Row],[الغياب ]]*2</f>
        <v>2</v>
      </c>
      <c r="AR210" s="108" t="str">
        <f>VLOOKUP(الجدول2336[[#This Row],[الرقم الوظيفي ]],[2]المستمرين!$D:$F,3,0)</f>
        <v>مصنع الحليب</v>
      </c>
    </row>
    <row r="211" spans="1:44" hidden="1">
      <c r="A211" s="7">
        <v>3194</v>
      </c>
      <c r="B211" s="222" t="s">
        <v>368</v>
      </c>
      <c r="C211" s="222" t="s">
        <v>316</v>
      </c>
      <c r="D211" s="96">
        <v>13</v>
      </c>
      <c r="E211" s="96">
        <v>11</v>
      </c>
      <c r="F211" s="96">
        <v>0</v>
      </c>
      <c r="G211" s="97"/>
      <c r="H211" s="96">
        <v>0</v>
      </c>
      <c r="I211" s="96">
        <v>0</v>
      </c>
      <c r="J211" s="96">
        <v>8</v>
      </c>
      <c r="K211" s="96">
        <v>19</v>
      </c>
      <c r="L211" s="96">
        <v>9</v>
      </c>
      <c r="M211" s="96">
        <v>7</v>
      </c>
      <c r="N211" s="97"/>
      <c r="O211" s="96">
        <v>10</v>
      </c>
      <c r="P211" s="96">
        <v>0</v>
      </c>
      <c r="Q211" s="96" t="s">
        <v>1591</v>
      </c>
      <c r="R211" s="223" t="s">
        <v>1567</v>
      </c>
      <c r="S211" s="223" t="s">
        <v>1567</v>
      </c>
      <c r="T211" s="223" t="s">
        <v>1567</v>
      </c>
      <c r="U211" s="97"/>
      <c r="V211" s="96">
        <v>17</v>
      </c>
      <c r="W211" s="96">
        <v>14</v>
      </c>
      <c r="X211" s="96">
        <v>13</v>
      </c>
      <c r="Y211" s="96"/>
      <c r="Z211" s="96"/>
      <c r="AA211" s="96"/>
      <c r="AB211" s="97"/>
      <c r="AC211" s="96"/>
      <c r="AD211" s="96"/>
      <c r="AE211" s="96"/>
      <c r="AF211" s="96"/>
      <c r="AG211" s="96"/>
      <c r="AH211" s="96"/>
      <c r="AI211" s="111">
        <f>COUNTIF(الجدول2336[[#This Row],[21]:[20]],"س")</f>
        <v>1</v>
      </c>
      <c r="AJ211" s="96">
        <f>COUNTIF(الجدول2336[[#This Row],[21]:[20]],"ب")</f>
        <v>0</v>
      </c>
      <c r="AK211" s="96">
        <f>COUNTIF(الجدول2336[[#This Row],[21]:[20]],"غياب")</f>
        <v>0</v>
      </c>
      <c r="AL211" s="96">
        <f>COUNTIF(الجدول2336[[#This Row],[21]:[20]],"غ")</f>
        <v>0</v>
      </c>
      <c r="AM211" s="96">
        <f>SUM(الجدول2336[[#This Row],[21]:[20]])</f>
        <v>121</v>
      </c>
      <c r="AN211" s="224">
        <f>الجدول2336[[#This Row],[أيام العمل الفعي ]]-الجدول2336[[#This Row],[الغياب*2]]</f>
        <v>14</v>
      </c>
      <c r="AO211" s="108"/>
      <c r="AP211" s="108">
        <f>COUNTIF(الجدول2336[[#This Row],[21]:[20]],"&lt;480")</f>
        <v>14</v>
      </c>
      <c r="AQ211" s="108">
        <f>الجدول2336[[#This Row],[الغياب ]]*2</f>
        <v>0</v>
      </c>
      <c r="AR211" s="108" t="str">
        <f>VLOOKUP(الجدول2336[[#This Row],[الرقم الوظيفي ]],[2]المستمرين!$D:$F,3,0)</f>
        <v xml:space="preserve">الادارة العامة </v>
      </c>
    </row>
    <row r="212" spans="1:44">
      <c r="A212" s="293">
        <v>3195</v>
      </c>
      <c r="B212" s="222" t="s">
        <v>369</v>
      </c>
      <c r="C212" s="222" t="s">
        <v>326</v>
      </c>
      <c r="D212" s="96">
        <v>0</v>
      </c>
      <c r="E212" s="96">
        <v>0</v>
      </c>
      <c r="F212" s="96">
        <v>0</v>
      </c>
      <c r="G212" s="97"/>
      <c r="H212" s="96">
        <v>8</v>
      </c>
      <c r="I212" s="96" t="s">
        <v>1591</v>
      </c>
      <c r="J212" s="96">
        <v>0</v>
      </c>
      <c r="K212" s="96">
        <v>9</v>
      </c>
      <c r="L212" s="96" t="s">
        <v>1591</v>
      </c>
      <c r="M212" s="96" t="s">
        <v>1591</v>
      </c>
      <c r="N212" s="97"/>
      <c r="O212" s="96">
        <v>18</v>
      </c>
      <c r="P212" s="96">
        <v>26</v>
      </c>
      <c r="Q212" s="96" t="s">
        <v>1584</v>
      </c>
      <c r="R212" s="223" t="s">
        <v>1567</v>
      </c>
      <c r="S212" s="223" t="s">
        <v>1567</v>
      </c>
      <c r="T212" s="223" t="s">
        <v>1567</v>
      </c>
      <c r="U212" s="97"/>
      <c r="V212" s="96">
        <v>0</v>
      </c>
      <c r="W212" s="96" t="s">
        <v>1494</v>
      </c>
      <c r="X212" s="96">
        <v>15</v>
      </c>
      <c r="Y212" s="96"/>
      <c r="Z212" s="96"/>
      <c r="AA212" s="96"/>
      <c r="AB212" s="97"/>
      <c r="AC212" s="96"/>
      <c r="AD212" s="96"/>
      <c r="AE212" s="96"/>
      <c r="AF212" s="96"/>
      <c r="AG212" s="96"/>
      <c r="AH212" s="96"/>
      <c r="AI212" s="111">
        <f>COUNTIF(الجدول2336[[#This Row],[21]:[20]],"س")</f>
        <v>3</v>
      </c>
      <c r="AJ212" s="96">
        <f>COUNTIF(الجدول2336[[#This Row],[21]:[20]],"ب")</f>
        <v>0</v>
      </c>
      <c r="AK212" s="96">
        <f>COUNTIF(الجدول2336[[#This Row],[21]:[20]],"غياب")</f>
        <v>0</v>
      </c>
      <c r="AL212" s="96">
        <f>COUNTIF(الجدول2336[[#This Row],[21]:[20]],"غ")</f>
        <v>1</v>
      </c>
      <c r="AM212" s="96">
        <f>SUM(الجدول2336[[#This Row],[21]:[20]])</f>
        <v>76</v>
      </c>
      <c r="AN212" s="224">
        <f>الجدول2336[[#This Row],[أيام العمل الفعي ]]-الجدول2336[[#This Row],[الغياب*2]]</f>
        <v>10</v>
      </c>
      <c r="AO212" s="108"/>
      <c r="AP212" s="108">
        <f>COUNTIF(الجدول2336[[#This Row],[21]:[20]],"&lt;480")</f>
        <v>10</v>
      </c>
      <c r="AQ212" s="108">
        <f>الجدول2336[[#This Row],[الغياب ]]*2</f>
        <v>0</v>
      </c>
      <c r="AR212" s="108" t="str">
        <f>VLOOKUP(الجدول2336[[#This Row],[الرقم الوظيفي ]],[2]المستمرين!$D:$F,3,0)</f>
        <v>مصنع الحليب</v>
      </c>
    </row>
    <row r="213" spans="1:44" hidden="1">
      <c r="A213" s="7">
        <v>3200</v>
      </c>
      <c r="B213" s="222" t="s">
        <v>370</v>
      </c>
      <c r="C213" s="222" t="s">
        <v>148</v>
      </c>
      <c r="D213" s="96" t="s">
        <v>1591</v>
      </c>
      <c r="E213" s="96">
        <v>0</v>
      </c>
      <c r="F213" s="96">
        <v>0</v>
      </c>
      <c r="G213" s="97"/>
      <c r="H213" s="96">
        <v>23</v>
      </c>
      <c r="I213" s="96">
        <v>54</v>
      </c>
      <c r="J213" s="96">
        <v>0</v>
      </c>
      <c r="K213" s="96">
        <v>0</v>
      </c>
      <c r="L213" s="96" t="s">
        <v>1607</v>
      </c>
      <c r="M213" s="96">
        <v>12</v>
      </c>
      <c r="N213" s="97"/>
      <c r="O213" s="96">
        <v>83</v>
      </c>
      <c r="P213" s="96" t="s">
        <v>1607</v>
      </c>
      <c r="Q213" s="96" t="s">
        <v>1591</v>
      </c>
      <c r="R213" s="223" t="s">
        <v>1567</v>
      </c>
      <c r="S213" s="223" t="s">
        <v>1567</v>
      </c>
      <c r="T213" s="223" t="s">
        <v>1567</v>
      </c>
      <c r="U213" s="97"/>
      <c r="V213" s="96">
        <v>0</v>
      </c>
      <c r="W213" s="96" t="s">
        <v>1607</v>
      </c>
      <c r="X213" s="96">
        <v>0</v>
      </c>
      <c r="Y213" s="96"/>
      <c r="Z213" s="96"/>
      <c r="AA213" s="96"/>
      <c r="AB213" s="97"/>
      <c r="AC213" s="96"/>
      <c r="AD213" s="96"/>
      <c r="AE213" s="96"/>
      <c r="AF213" s="96"/>
      <c r="AG213" s="96"/>
      <c r="AH213" s="96"/>
      <c r="AI213" s="111">
        <f>COUNTIF(الجدول2336[[#This Row],[21]:[20]],"س")</f>
        <v>2</v>
      </c>
      <c r="AJ213" s="96">
        <f>COUNTIF(الجدول2336[[#This Row],[21]:[20]],"ب")</f>
        <v>0</v>
      </c>
      <c r="AK213" s="96">
        <f>COUNTIF(الجدول2336[[#This Row],[21]:[20]],"غياب")</f>
        <v>3</v>
      </c>
      <c r="AL213" s="96">
        <f>COUNTIF(الجدول2336[[#This Row],[21]:[20]],"غ")</f>
        <v>0</v>
      </c>
      <c r="AM213" s="96">
        <f>SUM(الجدول2336[[#This Row],[21]:[20]])</f>
        <v>172</v>
      </c>
      <c r="AN213" s="224">
        <f>الجدول2336[[#This Row],[أيام العمل الفعي ]]-الجدول2336[[#This Row],[الغياب*2]]</f>
        <v>4</v>
      </c>
      <c r="AO213" s="108"/>
      <c r="AP213" s="108">
        <f>COUNTIF(الجدول2336[[#This Row],[21]:[20]],"&lt;480")</f>
        <v>10</v>
      </c>
      <c r="AQ213" s="108">
        <f>الجدول2336[[#This Row],[الغياب ]]*2</f>
        <v>6</v>
      </c>
      <c r="AR213" s="108" t="str">
        <f>VLOOKUP(الجدول2336[[#This Row],[الرقم الوظيفي ]],[2]المستمرين!$D:$F,3,0)</f>
        <v>مصنع الحليب</v>
      </c>
    </row>
    <row r="214" spans="1:44">
      <c r="A214" s="7">
        <v>3202</v>
      </c>
      <c r="B214" s="222" t="s">
        <v>371</v>
      </c>
      <c r="C214" s="222" t="s">
        <v>372</v>
      </c>
      <c r="D214" s="96">
        <v>29</v>
      </c>
      <c r="E214" s="96">
        <v>0</v>
      </c>
      <c r="F214" s="96">
        <v>28</v>
      </c>
      <c r="G214" s="97"/>
      <c r="H214" s="96">
        <v>27</v>
      </c>
      <c r="I214" s="96">
        <v>132</v>
      </c>
      <c r="J214" s="96" t="s">
        <v>1591</v>
      </c>
      <c r="K214" s="96">
        <v>14</v>
      </c>
      <c r="L214" s="96">
        <v>60</v>
      </c>
      <c r="M214" s="96">
        <v>15</v>
      </c>
      <c r="N214" s="97"/>
      <c r="O214" s="96">
        <v>40</v>
      </c>
      <c r="P214" s="96" t="s">
        <v>1494</v>
      </c>
      <c r="Q214" s="96" t="s">
        <v>1591</v>
      </c>
      <c r="R214" s="223" t="s">
        <v>1567</v>
      </c>
      <c r="S214" s="223" t="s">
        <v>1567</v>
      </c>
      <c r="T214" s="223" t="s">
        <v>1567</v>
      </c>
      <c r="U214" s="97"/>
      <c r="V214" s="96">
        <v>0</v>
      </c>
      <c r="W214" s="96">
        <v>0</v>
      </c>
      <c r="X214" s="96">
        <v>8</v>
      </c>
      <c r="Y214" s="96"/>
      <c r="Z214" s="96"/>
      <c r="AA214" s="96"/>
      <c r="AB214" s="97"/>
      <c r="AC214" s="96"/>
      <c r="AD214" s="96"/>
      <c r="AE214" s="96"/>
      <c r="AF214" s="96"/>
      <c r="AG214" s="96"/>
      <c r="AH214" s="96"/>
      <c r="AI214" s="111">
        <f>COUNTIF(الجدول2336[[#This Row],[21]:[20]],"س")</f>
        <v>2</v>
      </c>
      <c r="AJ214" s="96">
        <f>COUNTIF(الجدول2336[[#This Row],[21]:[20]],"ب")</f>
        <v>0</v>
      </c>
      <c r="AK214" s="96">
        <f>COUNTIF(الجدول2336[[#This Row],[21]:[20]],"غياب")</f>
        <v>0</v>
      </c>
      <c r="AL214" s="96">
        <f>COUNTIF(الجدول2336[[#This Row],[21]:[20]],"غ")</f>
        <v>1</v>
      </c>
      <c r="AM214" s="96">
        <f>SUM(الجدول2336[[#This Row],[21]:[20]])</f>
        <v>353</v>
      </c>
      <c r="AN214" s="224">
        <f>الجدول2336[[#This Row],[أيام العمل الفعي ]]-الجدول2336[[#This Row],[الغياب*2]]</f>
        <v>12</v>
      </c>
      <c r="AO214" s="108"/>
      <c r="AP214" s="108">
        <f>COUNTIF(الجدول2336[[#This Row],[21]:[20]],"&lt;480")</f>
        <v>12</v>
      </c>
      <c r="AQ214" s="108">
        <f>الجدول2336[[#This Row],[الغياب ]]*2</f>
        <v>0</v>
      </c>
      <c r="AR214" s="108" t="str">
        <f>VLOOKUP(الجدول2336[[#This Row],[الرقم الوظيفي ]],[2]المستمرين!$D:$F,3,0)</f>
        <v xml:space="preserve">الادارة العامة </v>
      </c>
    </row>
    <row r="215" spans="1:44" hidden="1">
      <c r="A215" s="7">
        <v>3205</v>
      </c>
      <c r="B215" s="222" t="s">
        <v>373</v>
      </c>
      <c r="C215" s="222" t="s">
        <v>374</v>
      </c>
      <c r="D215" s="96">
        <v>38</v>
      </c>
      <c r="E215" s="96">
        <v>39</v>
      </c>
      <c r="F215" s="96">
        <v>39</v>
      </c>
      <c r="G215" s="97"/>
      <c r="H215" s="96">
        <v>31</v>
      </c>
      <c r="I215" s="96">
        <v>45</v>
      </c>
      <c r="J215" s="96">
        <v>38</v>
      </c>
      <c r="K215" s="96">
        <v>30</v>
      </c>
      <c r="L215" s="96">
        <v>36</v>
      </c>
      <c r="M215" s="96">
        <v>31</v>
      </c>
      <c r="N215" s="97"/>
      <c r="O215" s="96">
        <v>38</v>
      </c>
      <c r="P215" s="96">
        <v>29</v>
      </c>
      <c r="Q215" s="96" t="s">
        <v>1591</v>
      </c>
      <c r="R215" s="223" t="s">
        <v>1567</v>
      </c>
      <c r="S215" s="223" t="s">
        <v>1567</v>
      </c>
      <c r="T215" s="223" t="s">
        <v>1567</v>
      </c>
      <c r="U215" s="97"/>
      <c r="V215" s="96">
        <v>6</v>
      </c>
      <c r="W215" s="96">
        <v>6</v>
      </c>
      <c r="X215" s="96">
        <v>0</v>
      </c>
      <c r="Y215" s="96"/>
      <c r="Z215" s="96"/>
      <c r="AA215" s="96"/>
      <c r="AB215" s="97"/>
      <c r="AC215" s="96"/>
      <c r="AD215" s="96"/>
      <c r="AE215" s="96"/>
      <c r="AF215" s="96"/>
      <c r="AG215" s="96"/>
      <c r="AH215" s="96"/>
      <c r="AI215" s="111">
        <f>COUNTIF(الجدول2336[[#This Row],[21]:[20]],"س")</f>
        <v>1</v>
      </c>
      <c r="AJ215" s="96">
        <f>COUNTIF(الجدول2336[[#This Row],[21]:[20]],"ب")</f>
        <v>0</v>
      </c>
      <c r="AK215" s="96">
        <f>COUNTIF(الجدول2336[[#This Row],[21]:[20]],"غياب")</f>
        <v>0</v>
      </c>
      <c r="AL215" s="96">
        <f>COUNTIF(الجدول2336[[#This Row],[21]:[20]],"غ")</f>
        <v>0</v>
      </c>
      <c r="AM215" s="96">
        <f>SUM(الجدول2336[[#This Row],[21]:[20]])</f>
        <v>406</v>
      </c>
      <c r="AN215" s="224">
        <f>الجدول2336[[#This Row],[أيام العمل الفعي ]]-الجدول2336[[#This Row],[الغياب*2]]</f>
        <v>14</v>
      </c>
      <c r="AO215" s="108"/>
      <c r="AP215" s="108">
        <f>COUNTIF(الجدول2336[[#This Row],[21]:[20]],"&lt;480")</f>
        <v>14</v>
      </c>
      <c r="AQ215" s="108">
        <f>الجدول2336[[#This Row],[الغياب ]]*2</f>
        <v>0</v>
      </c>
      <c r="AR215" s="108" t="str">
        <f>VLOOKUP(الجدول2336[[#This Row],[الرقم الوظيفي ]],[2]المستمرين!$D:$F,3,0)</f>
        <v xml:space="preserve">الادارة العامة </v>
      </c>
    </row>
    <row r="216" spans="1:44" hidden="1">
      <c r="A216" s="7">
        <v>3221</v>
      </c>
      <c r="B216" s="222" t="s">
        <v>375</v>
      </c>
      <c r="C216" s="222" t="s">
        <v>353</v>
      </c>
      <c r="D216" s="96">
        <v>0</v>
      </c>
      <c r="E216" s="96">
        <v>0</v>
      </c>
      <c r="F216" s="96">
        <v>0</v>
      </c>
      <c r="G216" s="97"/>
      <c r="H216" s="96">
        <v>0</v>
      </c>
      <c r="I216" s="96" t="s">
        <v>1591</v>
      </c>
      <c r="J216" s="96">
        <v>0</v>
      </c>
      <c r="K216" s="96">
        <v>0</v>
      </c>
      <c r="L216" s="96">
        <v>0</v>
      </c>
      <c r="M216" s="96">
        <v>0</v>
      </c>
      <c r="N216" s="97"/>
      <c r="O216" s="96">
        <v>0</v>
      </c>
      <c r="P216" s="96">
        <v>32</v>
      </c>
      <c r="Q216" s="96" t="s">
        <v>1591</v>
      </c>
      <c r="R216" s="223" t="s">
        <v>1567</v>
      </c>
      <c r="S216" s="223" t="s">
        <v>1567</v>
      </c>
      <c r="T216" s="223" t="s">
        <v>1567</v>
      </c>
      <c r="U216" s="97"/>
      <c r="V216" s="96" t="s">
        <v>43</v>
      </c>
      <c r="W216" s="96">
        <v>0</v>
      </c>
      <c r="X216" s="96">
        <v>0</v>
      </c>
      <c r="Y216" s="96"/>
      <c r="Z216" s="96"/>
      <c r="AA216" s="96"/>
      <c r="AB216" s="97"/>
      <c r="AC216" s="96"/>
      <c r="AD216" s="96"/>
      <c r="AE216" s="96"/>
      <c r="AF216" s="96"/>
      <c r="AG216" s="96"/>
      <c r="AH216" s="96"/>
      <c r="AI216" s="111">
        <f>COUNTIF(الجدول2336[[#This Row],[21]:[20]],"س")</f>
        <v>2</v>
      </c>
      <c r="AJ216" s="96">
        <f>COUNTIF(الجدول2336[[#This Row],[21]:[20]],"ب")</f>
        <v>1</v>
      </c>
      <c r="AK216" s="96">
        <f>COUNTIF(الجدول2336[[#This Row],[21]:[20]],"غياب")</f>
        <v>0</v>
      </c>
      <c r="AL216" s="96">
        <f>COUNTIF(الجدول2336[[#This Row],[21]:[20]],"غ")</f>
        <v>0</v>
      </c>
      <c r="AM216" s="96">
        <f>SUM(الجدول2336[[#This Row],[21]:[20]])</f>
        <v>32</v>
      </c>
      <c r="AN216" s="224">
        <f>الجدول2336[[#This Row],[أيام العمل الفعي ]]-الجدول2336[[#This Row],[الغياب*2]]</f>
        <v>12</v>
      </c>
      <c r="AO216" s="108"/>
      <c r="AP216" s="108">
        <f>COUNTIF(الجدول2336[[#This Row],[21]:[20]],"&lt;480")</f>
        <v>12</v>
      </c>
      <c r="AQ216" s="108">
        <f>الجدول2336[[#This Row],[الغياب ]]*2</f>
        <v>0</v>
      </c>
      <c r="AR216" s="108" t="str">
        <f>VLOOKUP(الجدول2336[[#This Row],[الرقم الوظيفي ]],[2]المستمرين!$D:$F,3,0)</f>
        <v>مصنع الحليب</v>
      </c>
    </row>
    <row r="217" spans="1:44" hidden="1">
      <c r="A217" s="7">
        <v>3224</v>
      </c>
      <c r="B217" s="222" t="s">
        <v>376</v>
      </c>
      <c r="C217" s="222" t="s">
        <v>187</v>
      </c>
      <c r="D217" s="96">
        <v>0</v>
      </c>
      <c r="E217" s="96">
        <v>0</v>
      </c>
      <c r="F217" s="96">
        <v>0</v>
      </c>
      <c r="G217" s="97"/>
      <c r="H217" s="96">
        <v>0</v>
      </c>
      <c r="I217" s="96">
        <v>0</v>
      </c>
      <c r="J217" s="96">
        <v>0</v>
      </c>
      <c r="K217" s="96">
        <v>0</v>
      </c>
      <c r="L217" s="96">
        <v>6</v>
      </c>
      <c r="M217" s="96">
        <v>19</v>
      </c>
      <c r="N217" s="97"/>
      <c r="O217" s="96">
        <v>23</v>
      </c>
      <c r="P217" s="96">
        <v>7</v>
      </c>
      <c r="Q217" s="96" t="s">
        <v>1591</v>
      </c>
      <c r="R217" s="223" t="s">
        <v>1567</v>
      </c>
      <c r="S217" s="223" t="s">
        <v>1567</v>
      </c>
      <c r="T217" s="223" t="s">
        <v>1567</v>
      </c>
      <c r="U217" s="97"/>
      <c r="V217" s="96">
        <v>0</v>
      </c>
      <c r="W217" s="96">
        <v>0</v>
      </c>
      <c r="X217" s="96">
        <v>10</v>
      </c>
      <c r="Y217" s="96"/>
      <c r="Z217" s="96"/>
      <c r="AA217" s="96"/>
      <c r="AB217" s="97"/>
      <c r="AC217" s="96"/>
      <c r="AD217" s="96"/>
      <c r="AE217" s="96"/>
      <c r="AF217" s="96"/>
      <c r="AG217" s="96"/>
      <c r="AH217" s="96"/>
      <c r="AI217" s="111">
        <f>COUNTIF(الجدول2336[[#This Row],[21]:[20]],"س")</f>
        <v>1</v>
      </c>
      <c r="AJ217" s="96">
        <f>COUNTIF(الجدول2336[[#This Row],[21]:[20]],"ب")</f>
        <v>0</v>
      </c>
      <c r="AK217" s="96">
        <f>COUNTIF(الجدول2336[[#This Row],[21]:[20]],"غياب")</f>
        <v>0</v>
      </c>
      <c r="AL217" s="96">
        <f>COUNTIF(الجدول2336[[#This Row],[21]:[20]],"غ")</f>
        <v>0</v>
      </c>
      <c r="AM217" s="96">
        <f>SUM(الجدول2336[[#This Row],[21]:[20]])</f>
        <v>65</v>
      </c>
      <c r="AN217" s="224">
        <f>الجدول2336[[#This Row],[أيام العمل الفعي ]]-الجدول2336[[#This Row],[الغياب*2]]</f>
        <v>14</v>
      </c>
      <c r="AO217" s="108"/>
      <c r="AP217" s="108">
        <f>COUNTIF(الجدول2336[[#This Row],[21]:[20]],"&lt;480")</f>
        <v>14</v>
      </c>
      <c r="AQ217" s="108">
        <f>الجدول2336[[#This Row],[الغياب ]]*2</f>
        <v>0</v>
      </c>
      <c r="AR217" s="108" t="str">
        <f>VLOOKUP(الجدول2336[[#This Row],[الرقم الوظيفي ]],[2]المستمرين!$D:$F,3,0)</f>
        <v>مصنع الحليب</v>
      </c>
    </row>
    <row r="218" spans="1:44">
      <c r="A218" s="14">
        <v>3234</v>
      </c>
      <c r="B218" s="234" t="s">
        <v>1537</v>
      </c>
      <c r="C218" s="222" t="s">
        <v>353</v>
      </c>
      <c r="D218" s="96">
        <v>0</v>
      </c>
      <c r="E218" s="96">
        <v>12</v>
      </c>
      <c r="F218" s="96" t="s">
        <v>1607</v>
      </c>
      <c r="G218" s="97"/>
      <c r="H218" s="96">
        <v>33</v>
      </c>
      <c r="I218" s="96">
        <v>38</v>
      </c>
      <c r="J218" s="96">
        <v>58</v>
      </c>
      <c r="K218" s="96" t="s">
        <v>1494</v>
      </c>
      <c r="L218" s="96">
        <v>21</v>
      </c>
      <c r="M218" s="96">
        <v>0</v>
      </c>
      <c r="N218" s="97"/>
      <c r="O218" s="96" t="s">
        <v>1607</v>
      </c>
      <c r="P218" s="96" t="s">
        <v>1494</v>
      </c>
      <c r="Q218" s="96" t="s">
        <v>1591</v>
      </c>
      <c r="R218" s="223" t="s">
        <v>1567</v>
      </c>
      <c r="S218" s="223" t="s">
        <v>1567</v>
      </c>
      <c r="T218" s="223" t="s">
        <v>1567</v>
      </c>
      <c r="U218" s="97"/>
      <c r="V218" s="96">
        <v>0</v>
      </c>
      <c r="W218" s="96">
        <v>0</v>
      </c>
      <c r="X218" s="96">
        <v>0</v>
      </c>
      <c r="Y218" s="96"/>
      <c r="Z218" s="96"/>
      <c r="AA218" s="96"/>
      <c r="AB218" s="97"/>
      <c r="AC218" s="96"/>
      <c r="AD218" s="96"/>
      <c r="AE218" s="96"/>
      <c r="AF218" s="96"/>
      <c r="AG218" s="96"/>
      <c r="AH218" s="96"/>
      <c r="AI218" s="227">
        <f>COUNTIF(الجدول2336[[#This Row],[21]:[20]],"س")</f>
        <v>1</v>
      </c>
      <c r="AJ218" s="108">
        <f>COUNTIF(الجدول2336[[#This Row],[21]:[20]],"ب")</f>
        <v>0</v>
      </c>
      <c r="AK218" s="108">
        <f>COUNTIF(الجدول2336[[#This Row],[21]:[20]],"غياب")</f>
        <v>2</v>
      </c>
      <c r="AL218" s="108">
        <f>COUNTIF(الجدول2336[[#This Row],[21]:[20]],"غ")</f>
        <v>2</v>
      </c>
      <c r="AM218" s="108">
        <f>SUM(الجدول2336[[#This Row],[21]:[20]])</f>
        <v>162</v>
      </c>
      <c r="AN218" s="228">
        <f>الجدول2336[[#This Row],[أيام العمل الفعي ]]-الجدول2336[[#This Row],[الغياب*2]]</f>
        <v>6</v>
      </c>
      <c r="AO218" s="108"/>
      <c r="AP218" s="108">
        <f>COUNTIF(الجدول2336[[#This Row],[21]:[20]],"&lt;480")</f>
        <v>10</v>
      </c>
      <c r="AQ218" s="108">
        <f>الجدول2336[[#This Row],[الغياب ]]*2</f>
        <v>4</v>
      </c>
      <c r="AR218" s="108" t="str">
        <f>VLOOKUP(الجدول2336[[#This Row],[الرقم الوظيفي ]],[2]المستمرين!$D:$F,3,0)</f>
        <v>مصنع الحليب</v>
      </c>
    </row>
    <row r="219" spans="1:44" hidden="1">
      <c r="A219" s="14">
        <v>3236</v>
      </c>
      <c r="B219" s="222" t="s">
        <v>377</v>
      </c>
      <c r="C219" s="222" t="s">
        <v>67</v>
      </c>
      <c r="D219" s="96">
        <v>0</v>
      </c>
      <c r="E219" s="96">
        <v>0</v>
      </c>
      <c r="F219" s="96">
        <v>6</v>
      </c>
      <c r="G219" s="97"/>
      <c r="H219" s="96" t="s">
        <v>1607</v>
      </c>
      <c r="I219" s="96">
        <v>0</v>
      </c>
      <c r="J219" s="96">
        <v>0</v>
      </c>
      <c r="K219" s="96">
        <v>0</v>
      </c>
      <c r="L219" s="96">
        <v>0</v>
      </c>
      <c r="M219" s="96">
        <v>0</v>
      </c>
      <c r="N219" s="97"/>
      <c r="O219" s="96">
        <v>49</v>
      </c>
      <c r="P219" s="96">
        <v>0</v>
      </c>
      <c r="Q219" s="96" t="s">
        <v>1591</v>
      </c>
      <c r="R219" s="223" t="s">
        <v>1567</v>
      </c>
      <c r="S219" s="223" t="s">
        <v>1567</v>
      </c>
      <c r="T219" s="223" t="s">
        <v>1567</v>
      </c>
      <c r="U219" s="97"/>
      <c r="V219" s="96">
        <v>0</v>
      </c>
      <c r="W219" s="96">
        <v>10</v>
      </c>
      <c r="X219" s="96">
        <v>6</v>
      </c>
      <c r="Y219" s="96"/>
      <c r="Z219" s="96"/>
      <c r="AA219" s="96"/>
      <c r="AB219" s="97"/>
      <c r="AC219" s="96"/>
      <c r="AD219" s="96"/>
      <c r="AE219" s="96"/>
      <c r="AF219" s="96"/>
      <c r="AG219" s="96"/>
      <c r="AH219" s="96"/>
      <c r="AI219" s="111">
        <f>COUNTIF(الجدول2336[[#This Row],[21]:[20]],"س")</f>
        <v>1</v>
      </c>
      <c r="AJ219" s="96">
        <f>COUNTIF(الجدول2336[[#This Row],[21]:[20]],"ب")</f>
        <v>0</v>
      </c>
      <c r="AK219" s="96">
        <f>COUNTIF(الجدول2336[[#This Row],[21]:[20]],"غياب")</f>
        <v>1</v>
      </c>
      <c r="AL219" s="96">
        <f>COUNTIF(الجدول2336[[#This Row],[21]:[20]],"غ")</f>
        <v>0</v>
      </c>
      <c r="AM219" s="96">
        <f>SUM(الجدول2336[[#This Row],[21]:[20]])</f>
        <v>71</v>
      </c>
      <c r="AN219" s="224">
        <f>الجدول2336[[#This Row],[أيام العمل الفعي ]]-الجدول2336[[#This Row],[الغياب*2]]</f>
        <v>11</v>
      </c>
      <c r="AO219" s="108"/>
      <c r="AP219" s="108">
        <f>COUNTIF(الجدول2336[[#This Row],[21]:[20]],"&lt;480")</f>
        <v>13</v>
      </c>
      <c r="AQ219" s="108">
        <f>الجدول2336[[#This Row],[الغياب ]]*2</f>
        <v>2</v>
      </c>
      <c r="AR219" s="108" t="str">
        <f>VLOOKUP(الجدول2336[[#This Row],[الرقم الوظيفي ]],[2]المستمرين!$D:$F,3,0)</f>
        <v>مصنع الحليب</v>
      </c>
    </row>
    <row r="220" spans="1:44">
      <c r="A220" s="220">
        <v>3237</v>
      </c>
      <c r="B220" s="231" t="s">
        <v>378</v>
      </c>
      <c r="C220" s="222" t="s">
        <v>67</v>
      </c>
      <c r="D220" s="96">
        <v>0</v>
      </c>
      <c r="E220" s="96" t="s">
        <v>1494</v>
      </c>
      <c r="F220" s="96">
        <v>9</v>
      </c>
      <c r="G220" s="97"/>
      <c r="H220" s="96">
        <v>0</v>
      </c>
      <c r="I220" s="96">
        <v>9</v>
      </c>
      <c r="J220" s="96">
        <v>0</v>
      </c>
      <c r="K220" s="96">
        <v>0</v>
      </c>
      <c r="L220" s="96" t="s">
        <v>1591</v>
      </c>
      <c r="M220" s="96">
        <v>0</v>
      </c>
      <c r="N220" s="97"/>
      <c r="O220" s="96" t="s">
        <v>1607</v>
      </c>
      <c r="P220" s="96">
        <v>119</v>
      </c>
      <c r="Q220" s="96" t="s">
        <v>1591</v>
      </c>
      <c r="R220" s="223" t="s">
        <v>1567</v>
      </c>
      <c r="S220" s="223" t="s">
        <v>1567</v>
      </c>
      <c r="T220" s="223" t="s">
        <v>1567</v>
      </c>
      <c r="U220" s="97"/>
      <c r="V220" s="96">
        <v>0</v>
      </c>
      <c r="W220" s="96" t="s">
        <v>43</v>
      </c>
      <c r="X220" s="96">
        <v>9</v>
      </c>
      <c r="Y220" s="96"/>
      <c r="Z220" s="96"/>
      <c r="AA220" s="96"/>
      <c r="AB220" s="97"/>
      <c r="AC220" s="96"/>
      <c r="AD220" s="96"/>
      <c r="AE220" s="96"/>
      <c r="AF220" s="96"/>
      <c r="AG220" s="96"/>
      <c r="AH220" s="96"/>
      <c r="AI220" s="111">
        <f>COUNTIF(الجدول2336[[#This Row],[21]:[20]],"س")</f>
        <v>2</v>
      </c>
      <c r="AJ220" s="96">
        <f>COUNTIF(الجدول2336[[#This Row],[21]:[20]],"ب")</f>
        <v>1</v>
      </c>
      <c r="AK220" s="96">
        <f>COUNTIF(الجدول2336[[#This Row],[21]:[20]],"غياب")</f>
        <v>1</v>
      </c>
      <c r="AL220" s="96">
        <f>COUNTIF(الجدول2336[[#This Row],[21]:[20]],"غ")</f>
        <v>1</v>
      </c>
      <c r="AM220" s="96">
        <f>SUM(الجدول2336[[#This Row],[21]:[20]])</f>
        <v>146</v>
      </c>
      <c r="AN220" s="224">
        <f>الجدول2336[[#This Row],[أيام العمل الفعي ]]-الجدول2336[[#This Row],[الغياب*2]]</f>
        <v>8</v>
      </c>
      <c r="AO220" s="108"/>
      <c r="AP220" s="108">
        <f>COUNTIF(الجدول2336[[#This Row],[21]:[20]],"&lt;480")</f>
        <v>10</v>
      </c>
      <c r="AQ220" s="108">
        <f>الجدول2336[[#This Row],[الغياب ]]*2</f>
        <v>2</v>
      </c>
      <c r="AR220" s="108" t="str">
        <f>VLOOKUP(الجدول2336[[#This Row],[الرقم الوظيفي ]],[2]المستمرين!$D:$F,3,0)</f>
        <v>مصنع الحليب</v>
      </c>
    </row>
    <row r="221" spans="1:44" hidden="1">
      <c r="A221" s="14">
        <v>3257</v>
      </c>
      <c r="B221" s="222" t="s">
        <v>380</v>
      </c>
      <c r="C221" s="222" t="s">
        <v>109</v>
      </c>
      <c r="D221" s="96">
        <v>0</v>
      </c>
      <c r="E221" s="96">
        <v>13</v>
      </c>
      <c r="F221" s="96">
        <v>0</v>
      </c>
      <c r="G221" s="97"/>
      <c r="H221" s="96">
        <v>0</v>
      </c>
      <c r="I221" s="96">
        <v>12</v>
      </c>
      <c r="J221" s="96">
        <v>10</v>
      </c>
      <c r="K221" s="96">
        <v>7</v>
      </c>
      <c r="L221" s="96">
        <v>0</v>
      </c>
      <c r="M221" s="96">
        <v>0</v>
      </c>
      <c r="N221" s="97"/>
      <c r="O221" s="96">
        <v>0</v>
      </c>
      <c r="P221" s="96">
        <v>0</v>
      </c>
      <c r="Q221" s="96">
        <v>0</v>
      </c>
      <c r="R221" s="223" t="s">
        <v>1567</v>
      </c>
      <c r="S221" s="223" t="s">
        <v>1567</v>
      </c>
      <c r="T221" s="223" t="s">
        <v>1567</v>
      </c>
      <c r="U221" s="97"/>
      <c r="V221" s="96">
        <v>0</v>
      </c>
      <c r="W221" s="96"/>
      <c r="X221" s="96"/>
      <c r="Y221" s="96"/>
      <c r="Z221" s="96"/>
      <c r="AA221" s="96"/>
      <c r="AB221" s="97"/>
      <c r="AC221" s="96"/>
      <c r="AD221" s="96"/>
      <c r="AE221" s="96"/>
      <c r="AF221" s="96"/>
      <c r="AG221" s="96"/>
      <c r="AH221" s="96"/>
      <c r="AI221" s="111">
        <f>COUNTIF(الجدول2336[[#This Row],[21]:[20]],"س")</f>
        <v>0</v>
      </c>
      <c r="AJ221" s="96">
        <f>COUNTIF(الجدول2336[[#This Row],[21]:[20]],"ب")</f>
        <v>0</v>
      </c>
      <c r="AK221" s="96">
        <f>COUNTIF(الجدول2336[[#This Row],[21]:[20]],"غياب")</f>
        <v>0</v>
      </c>
      <c r="AL221" s="96">
        <f>COUNTIF(الجدول2336[[#This Row],[21]:[20]],"غ")</f>
        <v>0</v>
      </c>
      <c r="AM221" s="96">
        <f>SUM(الجدول2336[[#This Row],[21]:[20]])</f>
        <v>42</v>
      </c>
      <c r="AN221" s="224">
        <f>الجدول2336[[#This Row],[أيام العمل الفعي ]]-الجدول2336[[#This Row],[الغياب*2]]</f>
        <v>13</v>
      </c>
      <c r="AO221" s="108"/>
      <c r="AP221" s="108">
        <f>COUNTIF(الجدول2336[[#This Row],[21]:[20]],"&lt;480")</f>
        <v>13</v>
      </c>
      <c r="AQ221" s="108">
        <f>الجدول2336[[#This Row],[الغياب ]]*2</f>
        <v>0</v>
      </c>
      <c r="AR221" s="108" t="str">
        <f>VLOOKUP(الجدول2336[[#This Row],[الرقم الوظيفي ]],[2]المستمرين!$D:$F,3,0)</f>
        <v xml:space="preserve">مركز تسويق بنغازي </v>
      </c>
    </row>
    <row r="222" spans="1:44">
      <c r="A222" s="214">
        <v>3260</v>
      </c>
      <c r="B222" s="229" t="s">
        <v>1572</v>
      </c>
      <c r="C222" s="230" t="s">
        <v>1573</v>
      </c>
      <c r="D222" s="96"/>
      <c r="E222" s="96"/>
      <c r="F222" s="96"/>
      <c r="G222" s="97"/>
      <c r="H222" s="96">
        <v>23</v>
      </c>
      <c r="I222" s="96">
        <v>17</v>
      </c>
      <c r="J222" s="96">
        <v>17</v>
      </c>
      <c r="K222" s="96">
        <v>25</v>
      </c>
      <c r="L222" s="96">
        <v>23</v>
      </c>
      <c r="M222" s="96">
        <v>90</v>
      </c>
      <c r="N222" s="97"/>
      <c r="O222" s="96">
        <v>37</v>
      </c>
      <c r="P222" s="96">
        <v>13</v>
      </c>
      <c r="Q222" s="96" t="s">
        <v>1494</v>
      </c>
      <c r="R222" s="223" t="s">
        <v>1567</v>
      </c>
      <c r="S222" s="223" t="s">
        <v>1567</v>
      </c>
      <c r="T222" s="223" t="s">
        <v>1567</v>
      </c>
      <c r="U222" s="97"/>
      <c r="V222" s="96">
        <v>0</v>
      </c>
      <c r="W222" s="96" t="s">
        <v>43</v>
      </c>
      <c r="X222" s="96">
        <v>7</v>
      </c>
      <c r="Y222" s="96"/>
      <c r="Z222" s="96"/>
      <c r="AA222" s="96"/>
      <c r="AB222" s="97"/>
      <c r="AC222" s="96"/>
      <c r="AD222" s="96"/>
      <c r="AE222" s="96"/>
      <c r="AF222" s="96"/>
      <c r="AG222" s="96"/>
      <c r="AH222" s="96"/>
      <c r="AI222" s="227">
        <f>COUNTIF(الجدول2336[[#This Row],[21]:[20]],"س")</f>
        <v>0</v>
      </c>
      <c r="AJ222" s="108">
        <f>COUNTIF(الجدول2336[[#This Row],[21]:[20]],"ب")</f>
        <v>1</v>
      </c>
      <c r="AK222" s="108">
        <f>COUNTIF(الجدول2336[[#This Row],[21]:[20]],"غياب")</f>
        <v>0</v>
      </c>
      <c r="AL222" s="108">
        <f>COUNTIF(الجدول2336[[#This Row],[21]:[20]],"غ")</f>
        <v>1</v>
      </c>
      <c r="AM222" s="108">
        <f>SUM(الجدول2336[[#This Row],[21]:[20]])</f>
        <v>252</v>
      </c>
      <c r="AN222" s="228">
        <f>الجدول2336[[#This Row],[أيام العمل الفعي ]]-الجدول2336[[#This Row],[الغياب*2]]</f>
        <v>10</v>
      </c>
      <c r="AO222" s="108"/>
      <c r="AP222" s="108">
        <f>COUNTIF(الجدول2336[[#This Row],[21]:[20]],"&lt;480")</f>
        <v>10</v>
      </c>
      <c r="AQ222" s="108">
        <f>الجدول2336[[#This Row],[الغياب ]]*2</f>
        <v>0</v>
      </c>
      <c r="AR222" s="108" t="str">
        <f>VLOOKUP(الجدول2336[[#This Row],[الرقم الوظيفي ]],[2]المستمرين!$D:$F,3,0)</f>
        <v xml:space="preserve">الادارة العامة </v>
      </c>
    </row>
    <row r="223" spans="1:44" hidden="1">
      <c r="A223" s="7">
        <v>3271</v>
      </c>
      <c r="B223" s="222" t="s">
        <v>381</v>
      </c>
      <c r="C223" s="222" t="s">
        <v>347</v>
      </c>
      <c r="D223" s="96">
        <v>0</v>
      </c>
      <c r="E223" s="96">
        <v>0</v>
      </c>
      <c r="F223" s="96" t="s">
        <v>1591</v>
      </c>
      <c r="G223" s="97"/>
      <c r="H223" s="96">
        <v>0</v>
      </c>
      <c r="I223" s="96">
        <v>0</v>
      </c>
      <c r="J223" s="96">
        <v>0</v>
      </c>
      <c r="K223" s="96">
        <v>0</v>
      </c>
      <c r="L223" s="96">
        <v>0</v>
      </c>
      <c r="M223" s="96">
        <v>0</v>
      </c>
      <c r="N223" s="97"/>
      <c r="O223" s="96">
        <v>0</v>
      </c>
      <c r="P223" s="96">
        <v>16</v>
      </c>
      <c r="Q223" s="96" t="s">
        <v>1591</v>
      </c>
      <c r="R223" s="223" t="s">
        <v>1567</v>
      </c>
      <c r="S223" s="223" t="s">
        <v>1567</v>
      </c>
      <c r="T223" s="223" t="s">
        <v>1567</v>
      </c>
      <c r="U223" s="97"/>
      <c r="V223" s="96">
        <v>0</v>
      </c>
      <c r="W223" s="96">
        <v>0</v>
      </c>
      <c r="X223" s="96">
        <v>0</v>
      </c>
      <c r="Y223" s="96"/>
      <c r="Z223" s="96"/>
      <c r="AA223" s="96"/>
      <c r="AB223" s="97"/>
      <c r="AC223" s="96"/>
      <c r="AD223" s="96"/>
      <c r="AE223" s="96"/>
      <c r="AF223" s="96"/>
      <c r="AG223" s="96"/>
      <c r="AH223" s="96"/>
      <c r="AI223" s="111">
        <f>COUNTIF(الجدول2336[[#This Row],[21]:[20]],"س")</f>
        <v>2</v>
      </c>
      <c r="AJ223" s="96">
        <f>COUNTIF(الجدول2336[[#This Row],[21]:[20]],"ب")</f>
        <v>0</v>
      </c>
      <c r="AK223" s="96">
        <f>COUNTIF(الجدول2336[[#This Row],[21]:[20]],"غياب")</f>
        <v>0</v>
      </c>
      <c r="AL223" s="96">
        <f>COUNTIF(الجدول2336[[#This Row],[21]:[20]],"غ")</f>
        <v>0</v>
      </c>
      <c r="AM223" s="96">
        <f>SUM(الجدول2336[[#This Row],[21]:[20]])</f>
        <v>16</v>
      </c>
      <c r="AN223" s="224">
        <f>الجدول2336[[#This Row],[أيام العمل الفعي ]]-الجدول2336[[#This Row],[الغياب*2]]</f>
        <v>13</v>
      </c>
      <c r="AO223" s="108"/>
      <c r="AP223" s="108">
        <f>COUNTIF(الجدول2336[[#This Row],[21]:[20]],"&lt;480")</f>
        <v>13</v>
      </c>
      <c r="AQ223" s="108">
        <f>الجدول2336[[#This Row],[الغياب ]]*2</f>
        <v>0</v>
      </c>
      <c r="AR223" s="108" t="str">
        <f>VLOOKUP(الجدول2336[[#This Row],[الرقم الوظيفي ]],[2]المستمرين!$D:$F,3,0)</f>
        <v>مصنع الحليب</v>
      </c>
    </row>
    <row r="224" spans="1:44" hidden="1">
      <c r="A224" s="7">
        <v>3273</v>
      </c>
      <c r="B224" s="222" t="s">
        <v>383</v>
      </c>
      <c r="C224" s="222" t="s">
        <v>384</v>
      </c>
      <c r="D224" s="96">
        <v>26</v>
      </c>
      <c r="E224" s="96">
        <v>144</v>
      </c>
      <c r="F224" s="96">
        <v>29</v>
      </c>
      <c r="G224" s="97"/>
      <c r="H224" s="96">
        <v>24</v>
      </c>
      <c r="I224" s="96">
        <v>38</v>
      </c>
      <c r="J224" s="96" t="s">
        <v>1591</v>
      </c>
      <c r="K224" s="96">
        <v>24</v>
      </c>
      <c r="L224" s="96">
        <v>143</v>
      </c>
      <c r="M224" s="96" t="s">
        <v>1591</v>
      </c>
      <c r="N224" s="97"/>
      <c r="O224" s="96">
        <v>26</v>
      </c>
      <c r="P224" s="96">
        <v>0</v>
      </c>
      <c r="Q224" s="96" t="s">
        <v>1591</v>
      </c>
      <c r="R224" s="223" t="s">
        <v>1567</v>
      </c>
      <c r="S224" s="223" t="s">
        <v>1567</v>
      </c>
      <c r="T224" s="223" t="s">
        <v>1567</v>
      </c>
      <c r="U224" s="97"/>
      <c r="V224" s="96" t="s">
        <v>1591</v>
      </c>
      <c r="W224" s="96">
        <v>21</v>
      </c>
      <c r="X224" s="96">
        <v>0</v>
      </c>
      <c r="Y224" s="96"/>
      <c r="Z224" s="96"/>
      <c r="AA224" s="96"/>
      <c r="AB224" s="97"/>
      <c r="AC224" s="96"/>
      <c r="AD224" s="96"/>
      <c r="AE224" s="96"/>
      <c r="AF224" s="96"/>
      <c r="AG224" s="96"/>
      <c r="AH224" s="96"/>
      <c r="AI224" s="111">
        <f>COUNTIF(الجدول2336[[#This Row],[21]:[20]],"س")</f>
        <v>4</v>
      </c>
      <c r="AJ224" s="96">
        <f>COUNTIF(الجدول2336[[#This Row],[21]:[20]],"ب")</f>
        <v>0</v>
      </c>
      <c r="AK224" s="96">
        <f>COUNTIF(الجدول2336[[#This Row],[21]:[20]],"غياب")</f>
        <v>0</v>
      </c>
      <c r="AL224" s="96">
        <f>COUNTIF(الجدول2336[[#This Row],[21]:[20]],"غ")</f>
        <v>0</v>
      </c>
      <c r="AM224" s="96">
        <f>SUM(الجدول2336[[#This Row],[21]:[20]])</f>
        <v>475</v>
      </c>
      <c r="AN224" s="224">
        <f>الجدول2336[[#This Row],[أيام العمل الفعي ]]-الجدول2336[[#This Row],[الغياب*2]]</f>
        <v>11</v>
      </c>
      <c r="AO224" s="108"/>
      <c r="AP224" s="108">
        <f>COUNTIF(الجدول2336[[#This Row],[21]:[20]],"&lt;480")</f>
        <v>11</v>
      </c>
      <c r="AQ224" s="108">
        <f>الجدول2336[[#This Row],[الغياب ]]*2</f>
        <v>0</v>
      </c>
      <c r="AR224" s="108" t="str">
        <f>VLOOKUP(الجدول2336[[#This Row],[الرقم الوظيفي ]],[2]المستمرين!$D:$F,3,0)</f>
        <v xml:space="preserve">الادارة العامة </v>
      </c>
    </row>
    <row r="225" spans="1:44" hidden="1">
      <c r="A225" s="14">
        <v>3279</v>
      </c>
      <c r="B225" s="222" t="s">
        <v>385</v>
      </c>
      <c r="C225" s="222" t="s">
        <v>372</v>
      </c>
      <c r="D225" s="96">
        <v>0</v>
      </c>
      <c r="E225" s="96">
        <v>0</v>
      </c>
      <c r="F225" s="96">
        <v>12</v>
      </c>
      <c r="G225" s="97"/>
      <c r="H225" s="96">
        <v>0</v>
      </c>
      <c r="I225" s="96">
        <v>11</v>
      </c>
      <c r="J225" s="96">
        <v>8</v>
      </c>
      <c r="K225" s="96" t="s">
        <v>1591</v>
      </c>
      <c r="L225" s="96" t="s">
        <v>1591</v>
      </c>
      <c r="M225" s="96">
        <v>0</v>
      </c>
      <c r="N225" s="97"/>
      <c r="O225" s="96">
        <v>0</v>
      </c>
      <c r="P225" s="96">
        <v>0</v>
      </c>
      <c r="Q225" s="96" t="s">
        <v>1591</v>
      </c>
      <c r="R225" s="223" t="s">
        <v>1567</v>
      </c>
      <c r="S225" s="223" t="s">
        <v>1567</v>
      </c>
      <c r="T225" s="223" t="s">
        <v>1567</v>
      </c>
      <c r="U225" s="97"/>
      <c r="V225" s="96">
        <v>0</v>
      </c>
      <c r="W225" s="96">
        <v>0</v>
      </c>
      <c r="X225" s="96">
        <v>0</v>
      </c>
      <c r="Y225" s="96"/>
      <c r="Z225" s="96"/>
      <c r="AA225" s="96"/>
      <c r="AB225" s="97"/>
      <c r="AC225" s="96"/>
      <c r="AD225" s="96"/>
      <c r="AE225" s="96"/>
      <c r="AF225" s="96"/>
      <c r="AG225" s="96"/>
      <c r="AH225" s="96"/>
      <c r="AI225" s="111">
        <f>COUNTIF(الجدول2336[[#This Row],[21]:[20]],"س")</f>
        <v>3</v>
      </c>
      <c r="AJ225" s="96">
        <f>COUNTIF(الجدول2336[[#This Row],[21]:[20]],"ب")</f>
        <v>0</v>
      </c>
      <c r="AK225" s="96">
        <f>COUNTIF(الجدول2336[[#This Row],[21]:[20]],"غياب")</f>
        <v>0</v>
      </c>
      <c r="AL225" s="96">
        <f>COUNTIF(الجدول2336[[#This Row],[21]:[20]],"غ")</f>
        <v>0</v>
      </c>
      <c r="AM225" s="96">
        <f>SUM(الجدول2336[[#This Row],[21]:[20]])</f>
        <v>31</v>
      </c>
      <c r="AN225" s="224">
        <f>الجدول2336[[#This Row],[أيام العمل الفعي ]]-الجدول2336[[#This Row],[الغياب*2]]</f>
        <v>12</v>
      </c>
      <c r="AO225" s="108"/>
      <c r="AP225" s="108">
        <f>COUNTIF(الجدول2336[[#This Row],[21]:[20]],"&lt;480")</f>
        <v>12</v>
      </c>
      <c r="AQ225" s="108">
        <f>الجدول2336[[#This Row],[الغياب ]]*2</f>
        <v>0</v>
      </c>
      <c r="AR225" s="108" t="str">
        <f>VLOOKUP(الجدول2336[[#This Row],[الرقم الوظيفي ]],[2]المستمرين!$D:$F,3,0)</f>
        <v xml:space="preserve">الادارة العامة </v>
      </c>
    </row>
    <row r="226" spans="1:44" hidden="1">
      <c r="A226" s="14">
        <v>3289</v>
      </c>
      <c r="B226" s="222" t="s">
        <v>387</v>
      </c>
      <c r="C226" s="222" t="s">
        <v>67</v>
      </c>
      <c r="D226" s="96">
        <v>9</v>
      </c>
      <c r="E226" s="96">
        <v>6</v>
      </c>
      <c r="F226" s="96">
        <v>9</v>
      </c>
      <c r="G226" s="97"/>
      <c r="H226" s="96">
        <v>8</v>
      </c>
      <c r="I226" s="96">
        <v>0</v>
      </c>
      <c r="J226" s="96">
        <v>0</v>
      </c>
      <c r="K226" s="96">
        <v>0</v>
      </c>
      <c r="L226" s="96">
        <v>0</v>
      </c>
      <c r="M226" s="96">
        <v>0</v>
      </c>
      <c r="N226" s="97"/>
      <c r="O226" s="96">
        <v>8</v>
      </c>
      <c r="P226" s="96">
        <v>0</v>
      </c>
      <c r="Q226" s="96" t="s">
        <v>1591</v>
      </c>
      <c r="R226" s="223" t="s">
        <v>1567</v>
      </c>
      <c r="S226" s="223" t="s">
        <v>1567</v>
      </c>
      <c r="T226" s="223" t="s">
        <v>1567</v>
      </c>
      <c r="U226" s="97"/>
      <c r="V226" s="96">
        <v>106</v>
      </c>
      <c r="W226" s="96">
        <v>0</v>
      </c>
      <c r="X226" s="96">
        <v>0</v>
      </c>
      <c r="Y226" s="96"/>
      <c r="Z226" s="96"/>
      <c r="AA226" s="96"/>
      <c r="AB226" s="97"/>
      <c r="AC226" s="96"/>
      <c r="AD226" s="96"/>
      <c r="AE226" s="96"/>
      <c r="AF226" s="96"/>
      <c r="AG226" s="96"/>
      <c r="AH226" s="96"/>
      <c r="AI226" s="111">
        <f>COUNTIF(الجدول2336[[#This Row],[21]:[20]],"س")</f>
        <v>1</v>
      </c>
      <c r="AJ226" s="96">
        <f>COUNTIF(الجدول2336[[#This Row],[21]:[20]],"ب")</f>
        <v>0</v>
      </c>
      <c r="AK226" s="96">
        <f>COUNTIF(الجدول2336[[#This Row],[21]:[20]],"غياب")</f>
        <v>0</v>
      </c>
      <c r="AL226" s="96">
        <f>COUNTIF(الجدول2336[[#This Row],[21]:[20]],"غ")</f>
        <v>0</v>
      </c>
      <c r="AM226" s="96">
        <f>SUM(الجدول2336[[#This Row],[21]:[20]])</f>
        <v>146</v>
      </c>
      <c r="AN226" s="224">
        <f>الجدول2336[[#This Row],[أيام العمل الفعي ]]-الجدول2336[[#This Row],[الغياب*2]]</f>
        <v>14</v>
      </c>
      <c r="AO226" s="108"/>
      <c r="AP226" s="108">
        <f>COUNTIF(الجدول2336[[#This Row],[21]:[20]],"&lt;480")</f>
        <v>14</v>
      </c>
      <c r="AQ226" s="108">
        <f>الجدول2336[[#This Row],[الغياب ]]*2</f>
        <v>0</v>
      </c>
      <c r="AR226" s="108" t="str">
        <f>VLOOKUP(الجدول2336[[#This Row],[الرقم الوظيفي ]],[2]المستمرين!$D:$F,3,0)</f>
        <v>مصنع الحليب</v>
      </c>
    </row>
    <row r="227" spans="1:44">
      <c r="A227" s="14">
        <v>3298</v>
      </c>
      <c r="B227" s="222" t="s">
        <v>388</v>
      </c>
      <c r="C227" s="222" t="s">
        <v>67</v>
      </c>
      <c r="D227" s="96">
        <v>0</v>
      </c>
      <c r="E227" s="96">
        <v>0</v>
      </c>
      <c r="F227" s="96">
        <v>0</v>
      </c>
      <c r="G227" s="97"/>
      <c r="H227" s="96">
        <v>0</v>
      </c>
      <c r="I227" s="96">
        <v>0</v>
      </c>
      <c r="J227" s="96">
        <v>0</v>
      </c>
      <c r="K227" s="96">
        <v>0</v>
      </c>
      <c r="L227" s="96">
        <v>0</v>
      </c>
      <c r="M227" s="96" t="s">
        <v>1494</v>
      </c>
      <c r="N227" s="97"/>
      <c r="O227" s="96">
        <v>0</v>
      </c>
      <c r="P227" s="96">
        <v>0</v>
      </c>
      <c r="Q227" s="96" t="s">
        <v>1591</v>
      </c>
      <c r="R227" s="223" t="s">
        <v>1567</v>
      </c>
      <c r="S227" s="223" t="s">
        <v>1567</v>
      </c>
      <c r="T227" s="223" t="s">
        <v>1567</v>
      </c>
      <c r="U227" s="97"/>
      <c r="V227" s="96" t="s">
        <v>1591</v>
      </c>
      <c r="W227" s="96">
        <v>0</v>
      </c>
      <c r="X227" s="96">
        <v>0</v>
      </c>
      <c r="Y227" s="96"/>
      <c r="Z227" s="96"/>
      <c r="AA227" s="96"/>
      <c r="AB227" s="97"/>
      <c r="AC227" s="96"/>
      <c r="AD227" s="96"/>
      <c r="AE227" s="96"/>
      <c r="AF227" s="96"/>
      <c r="AG227" s="96"/>
      <c r="AH227" s="96"/>
      <c r="AI227" s="111">
        <f>COUNTIF(الجدول2336[[#This Row],[21]:[20]],"س")</f>
        <v>2</v>
      </c>
      <c r="AJ227" s="96">
        <f>COUNTIF(الجدول2336[[#This Row],[21]:[20]],"ب")</f>
        <v>0</v>
      </c>
      <c r="AK227" s="96">
        <f>COUNTIF(الجدول2336[[#This Row],[21]:[20]],"غياب")</f>
        <v>0</v>
      </c>
      <c r="AL227" s="96">
        <f>COUNTIF(الجدول2336[[#This Row],[21]:[20]],"غ")</f>
        <v>1</v>
      </c>
      <c r="AM227" s="96">
        <f>SUM(الجدول2336[[#This Row],[21]:[20]])</f>
        <v>0</v>
      </c>
      <c r="AN227" s="224">
        <f>الجدول2336[[#This Row],[أيام العمل الفعي ]]-الجدول2336[[#This Row],[الغياب*2]]</f>
        <v>12</v>
      </c>
      <c r="AO227" s="108"/>
      <c r="AP227" s="108">
        <f>COUNTIF(الجدول2336[[#This Row],[21]:[20]],"&lt;480")</f>
        <v>12</v>
      </c>
      <c r="AQ227" s="108">
        <f>الجدول2336[[#This Row],[الغياب ]]*2</f>
        <v>0</v>
      </c>
      <c r="AR227" s="108" t="str">
        <f>VLOOKUP(الجدول2336[[#This Row],[الرقم الوظيفي ]],[2]المستمرين!$D:$F,3,0)</f>
        <v>مصنع الحليب</v>
      </c>
    </row>
    <row r="228" spans="1:44">
      <c r="A228" s="14">
        <v>3306</v>
      </c>
      <c r="B228" s="222" t="s">
        <v>391</v>
      </c>
      <c r="C228" s="222" t="s">
        <v>345</v>
      </c>
      <c r="D228" s="96">
        <v>29</v>
      </c>
      <c r="E228" s="96" t="s">
        <v>1494</v>
      </c>
      <c r="F228" s="96">
        <v>20</v>
      </c>
      <c r="G228" s="97"/>
      <c r="H228" s="96">
        <v>0</v>
      </c>
      <c r="I228" s="96">
        <v>43</v>
      </c>
      <c r="J228" s="96">
        <v>50</v>
      </c>
      <c r="K228" s="96" t="s">
        <v>1494</v>
      </c>
      <c r="L228" s="96">
        <v>30</v>
      </c>
      <c r="M228" s="96">
        <v>35</v>
      </c>
      <c r="N228" s="97"/>
      <c r="O228" s="96">
        <v>29</v>
      </c>
      <c r="P228" s="96" t="s">
        <v>1607</v>
      </c>
      <c r="Q228" s="96">
        <v>36</v>
      </c>
      <c r="R228" s="223" t="s">
        <v>1567</v>
      </c>
      <c r="S228" s="223" t="s">
        <v>1567</v>
      </c>
      <c r="T228" s="223" t="s">
        <v>1567</v>
      </c>
      <c r="U228" s="97"/>
      <c r="V228" s="96"/>
      <c r="W228" s="96"/>
      <c r="X228" s="96"/>
      <c r="Y228" s="96"/>
      <c r="Z228" s="96"/>
      <c r="AA228" s="96"/>
      <c r="AB228" s="97"/>
      <c r="AC228" s="96"/>
      <c r="AD228" s="96"/>
      <c r="AE228" s="96"/>
      <c r="AF228" s="96"/>
      <c r="AG228" s="96"/>
      <c r="AH228" s="96"/>
      <c r="AI228" s="111">
        <f>COUNTIF(الجدول2336[[#This Row],[21]:[20]],"س")</f>
        <v>0</v>
      </c>
      <c r="AJ228" s="96">
        <f>COUNTIF(الجدول2336[[#This Row],[21]:[20]],"ب")</f>
        <v>0</v>
      </c>
      <c r="AK228" s="96">
        <f>COUNTIF(الجدول2336[[#This Row],[21]:[20]],"غياب")</f>
        <v>1</v>
      </c>
      <c r="AL228" s="96">
        <f>COUNTIF(الجدول2336[[#This Row],[21]:[20]],"غ")</f>
        <v>2</v>
      </c>
      <c r="AM228" s="96">
        <f>SUM(الجدول2336[[#This Row],[21]:[20]])</f>
        <v>272</v>
      </c>
      <c r="AN228" s="224">
        <f>الجدول2336[[#This Row],[أيام العمل الفعي ]]-الجدول2336[[#This Row],[الغياب*2]]</f>
        <v>7</v>
      </c>
      <c r="AO228" s="108"/>
      <c r="AP228" s="108">
        <f>COUNTIF(الجدول2336[[#This Row],[21]:[20]],"&lt;480")</f>
        <v>9</v>
      </c>
      <c r="AQ228" s="108">
        <f>الجدول2336[[#This Row],[الغياب ]]*2</f>
        <v>2</v>
      </c>
      <c r="AR228" s="108" t="str">
        <f>VLOOKUP(الجدول2336[[#This Row],[الرقم الوظيفي ]],[2]المستمرين!$D:$F,3,0)</f>
        <v xml:space="preserve">مركز تسويق بنغازي </v>
      </c>
    </row>
    <row r="229" spans="1:44">
      <c r="A229" s="7">
        <v>3308</v>
      </c>
      <c r="B229" s="222" t="s">
        <v>392</v>
      </c>
      <c r="C229" s="222" t="s">
        <v>1574</v>
      </c>
      <c r="D229" s="96">
        <v>0</v>
      </c>
      <c r="E229" s="96">
        <v>0</v>
      </c>
      <c r="F229" s="96">
        <v>0</v>
      </c>
      <c r="G229" s="97"/>
      <c r="H229" s="96">
        <v>22</v>
      </c>
      <c r="I229" s="96">
        <v>0</v>
      </c>
      <c r="J229" s="96">
        <v>0</v>
      </c>
      <c r="K229" s="96">
        <v>0</v>
      </c>
      <c r="L229" s="96">
        <v>0</v>
      </c>
      <c r="M229" s="96">
        <v>0</v>
      </c>
      <c r="N229" s="97"/>
      <c r="O229" s="96">
        <v>0</v>
      </c>
      <c r="P229" s="96">
        <v>0</v>
      </c>
      <c r="Q229" s="96" t="s">
        <v>1591</v>
      </c>
      <c r="R229" s="223" t="s">
        <v>1567</v>
      </c>
      <c r="S229" s="223" t="s">
        <v>1567</v>
      </c>
      <c r="T229" s="223" t="s">
        <v>1567</v>
      </c>
      <c r="U229" s="97"/>
      <c r="V229" s="96">
        <v>0</v>
      </c>
      <c r="W229" s="96">
        <v>19</v>
      </c>
      <c r="X229" s="96" t="s">
        <v>1494</v>
      </c>
      <c r="Y229" s="96"/>
      <c r="Z229" s="96"/>
      <c r="AA229" s="96"/>
      <c r="AB229" s="97"/>
      <c r="AC229" s="96"/>
      <c r="AD229" s="96"/>
      <c r="AE229" s="96"/>
      <c r="AF229" s="96"/>
      <c r="AG229" s="96"/>
      <c r="AH229" s="96"/>
      <c r="AI229" s="111">
        <f>COUNTIF(الجدول2336[[#This Row],[21]:[20]],"س")</f>
        <v>1</v>
      </c>
      <c r="AJ229" s="96">
        <f>COUNTIF(الجدول2336[[#This Row],[21]:[20]],"ب")</f>
        <v>0</v>
      </c>
      <c r="AK229" s="96">
        <f>COUNTIF(الجدول2336[[#This Row],[21]:[20]],"غياب")</f>
        <v>0</v>
      </c>
      <c r="AL229" s="96">
        <f>COUNTIF(الجدول2336[[#This Row],[21]:[20]],"غ")</f>
        <v>1</v>
      </c>
      <c r="AM229" s="96">
        <f>SUM(الجدول2336[[#This Row],[21]:[20]])</f>
        <v>41</v>
      </c>
      <c r="AN229" s="224">
        <f>الجدول2336[[#This Row],[أيام العمل الفعي ]]-الجدول2336[[#This Row],[الغياب*2]]</f>
        <v>13</v>
      </c>
      <c r="AO229" s="108"/>
      <c r="AP229" s="108">
        <f>COUNTIF(الجدول2336[[#This Row],[21]:[20]],"&lt;480")</f>
        <v>13</v>
      </c>
      <c r="AQ229" s="108">
        <f>الجدول2336[[#This Row],[الغياب ]]*2</f>
        <v>0</v>
      </c>
      <c r="AR229" s="108" t="str">
        <f>VLOOKUP(الجدول2336[[#This Row],[الرقم الوظيفي ]],[2]المستمرين!$D:$F,3,0)</f>
        <v xml:space="preserve">الادارة العامة </v>
      </c>
    </row>
    <row r="230" spans="1:44" hidden="1">
      <c r="A230" s="214">
        <v>3317</v>
      </c>
      <c r="B230" s="234" t="s">
        <v>1538</v>
      </c>
      <c r="C230" s="222" t="s">
        <v>67</v>
      </c>
      <c r="D230" s="96">
        <v>12</v>
      </c>
      <c r="E230" s="96">
        <v>29</v>
      </c>
      <c r="F230" s="96">
        <v>8</v>
      </c>
      <c r="G230" s="97"/>
      <c r="H230" s="96">
        <v>18</v>
      </c>
      <c r="I230" s="96">
        <v>10</v>
      </c>
      <c r="J230" s="96">
        <v>9</v>
      </c>
      <c r="K230" s="96">
        <v>16</v>
      </c>
      <c r="L230" s="96" t="s">
        <v>1591</v>
      </c>
      <c r="M230" s="96">
        <v>0</v>
      </c>
      <c r="N230" s="97"/>
      <c r="O230" s="96">
        <v>10</v>
      </c>
      <c r="P230" s="96">
        <v>18</v>
      </c>
      <c r="Q230" s="96" t="s">
        <v>1591</v>
      </c>
      <c r="R230" s="223" t="s">
        <v>1567</v>
      </c>
      <c r="S230" s="223" t="s">
        <v>1567</v>
      </c>
      <c r="T230" s="223" t="s">
        <v>1567</v>
      </c>
      <c r="U230" s="97"/>
      <c r="V230" s="96" t="s">
        <v>1607</v>
      </c>
      <c r="W230" s="96">
        <v>118</v>
      </c>
      <c r="X230" s="96">
        <v>6</v>
      </c>
      <c r="Y230" s="96"/>
      <c r="Z230" s="96"/>
      <c r="AA230" s="96"/>
      <c r="AB230" s="97"/>
      <c r="AC230" s="96"/>
      <c r="AD230" s="96"/>
      <c r="AE230" s="96"/>
      <c r="AF230" s="96"/>
      <c r="AG230" s="96"/>
      <c r="AH230" s="96"/>
      <c r="AI230" s="227">
        <f>COUNTIF(الجدول2336[[#This Row],[21]:[20]],"س")</f>
        <v>2</v>
      </c>
      <c r="AJ230" s="108">
        <f>COUNTIF(الجدول2336[[#This Row],[21]:[20]],"ب")</f>
        <v>0</v>
      </c>
      <c r="AK230" s="108">
        <f>COUNTIF(الجدول2336[[#This Row],[21]:[20]],"غياب")</f>
        <v>1</v>
      </c>
      <c r="AL230" s="108">
        <f>COUNTIF(الجدول2336[[#This Row],[21]:[20]],"غ")</f>
        <v>0</v>
      </c>
      <c r="AM230" s="108">
        <f>SUM(الجدول2336[[#This Row],[21]:[20]])</f>
        <v>254</v>
      </c>
      <c r="AN230" s="228">
        <f>الجدول2336[[#This Row],[أيام العمل الفعي ]]-الجدول2336[[#This Row],[الغياب*2]]</f>
        <v>10</v>
      </c>
      <c r="AO230" s="108"/>
      <c r="AP230" s="108">
        <f>COUNTIF(الجدول2336[[#This Row],[21]:[20]],"&lt;480")</f>
        <v>12</v>
      </c>
      <c r="AQ230" s="108">
        <f>الجدول2336[[#This Row],[الغياب ]]*2</f>
        <v>2</v>
      </c>
      <c r="AR230" s="108" t="str">
        <f>VLOOKUP(الجدول2336[[#This Row],[الرقم الوظيفي ]],[2]المستمرين!$D:$F,3,0)</f>
        <v>مصنع الحليب</v>
      </c>
    </row>
    <row r="231" spans="1:44">
      <c r="A231" s="7">
        <v>3319</v>
      </c>
      <c r="B231" s="222" t="s">
        <v>394</v>
      </c>
      <c r="C231" s="222" t="s">
        <v>395</v>
      </c>
      <c r="D231" s="96">
        <v>38</v>
      </c>
      <c r="E231" s="96">
        <v>39</v>
      </c>
      <c r="F231" s="96">
        <v>39</v>
      </c>
      <c r="G231" s="97"/>
      <c r="H231" s="96" t="s">
        <v>1591</v>
      </c>
      <c r="I231" s="96" t="s">
        <v>1591</v>
      </c>
      <c r="J231" s="96">
        <v>38</v>
      </c>
      <c r="K231" s="96" t="s">
        <v>43</v>
      </c>
      <c r="L231" s="96">
        <v>0</v>
      </c>
      <c r="M231" s="96" t="s">
        <v>1607</v>
      </c>
      <c r="N231" s="97"/>
      <c r="O231" s="96" t="s">
        <v>1494</v>
      </c>
      <c r="P231" s="96" t="s">
        <v>1494</v>
      </c>
      <c r="Q231" s="96" t="s">
        <v>1584</v>
      </c>
      <c r="R231" s="223" t="s">
        <v>1567</v>
      </c>
      <c r="S231" s="223" t="s">
        <v>1567</v>
      </c>
      <c r="T231" s="223" t="s">
        <v>1567</v>
      </c>
      <c r="U231" s="97"/>
      <c r="V231" s="96">
        <v>0</v>
      </c>
      <c r="W231" s="96">
        <v>8</v>
      </c>
      <c r="X231" s="96">
        <v>0</v>
      </c>
      <c r="Y231" s="96"/>
      <c r="Z231" s="96"/>
      <c r="AA231" s="96"/>
      <c r="AB231" s="97"/>
      <c r="AC231" s="96"/>
      <c r="AD231" s="96"/>
      <c r="AE231" s="96"/>
      <c r="AF231" s="96"/>
      <c r="AG231" s="96"/>
      <c r="AH231" s="96"/>
      <c r="AI231" s="111">
        <f>COUNTIF(الجدول2336[[#This Row],[21]:[20]],"س")</f>
        <v>2</v>
      </c>
      <c r="AJ231" s="96">
        <f>COUNTIF(الجدول2336[[#This Row],[21]:[20]],"ب")</f>
        <v>1</v>
      </c>
      <c r="AK231" s="96">
        <f>COUNTIF(الجدول2336[[#This Row],[21]:[20]],"غياب")</f>
        <v>1</v>
      </c>
      <c r="AL231" s="96">
        <f>COUNTIF(الجدول2336[[#This Row],[21]:[20]],"غ")</f>
        <v>2</v>
      </c>
      <c r="AM231" s="96">
        <f>SUM(الجدول2336[[#This Row],[21]:[20]])</f>
        <v>162</v>
      </c>
      <c r="AN231" s="224">
        <f>الجدول2336[[#This Row],[أيام العمل الفعي ]]-الجدول2336[[#This Row],[الغياب*2]]</f>
        <v>6</v>
      </c>
      <c r="AO231" s="108"/>
      <c r="AP231" s="108">
        <f>COUNTIF(الجدول2336[[#This Row],[21]:[20]],"&lt;480")</f>
        <v>8</v>
      </c>
      <c r="AQ231" s="108">
        <f>الجدول2336[[#This Row],[الغياب ]]*2</f>
        <v>2</v>
      </c>
      <c r="AR231" s="108" t="str">
        <f>VLOOKUP(الجدول2336[[#This Row],[الرقم الوظيفي ]],[2]المستمرين!$D:$F,3,0)</f>
        <v>رؤساء الاقسام</v>
      </c>
    </row>
    <row r="232" spans="1:44">
      <c r="A232" s="7">
        <v>3332</v>
      </c>
      <c r="B232" s="222" t="s">
        <v>396</v>
      </c>
      <c r="C232" s="222" t="s">
        <v>397</v>
      </c>
      <c r="D232" s="96">
        <v>0</v>
      </c>
      <c r="E232" s="96">
        <v>0</v>
      </c>
      <c r="F232" s="96">
        <v>0</v>
      </c>
      <c r="G232" s="97"/>
      <c r="H232" s="96">
        <v>22</v>
      </c>
      <c r="I232" s="96">
        <v>0</v>
      </c>
      <c r="J232" s="96">
        <v>0</v>
      </c>
      <c r="K232" s="96">
        <v>0</v>
      </c>
      <c r="L232" s="96">
        <v>0</v>
      </c>
      <c r="M232" s="96">
        <v>0</v>
      </c>
      <c r="N232" s="97"/>
      <c r="O232" s="96">
        <v>0</v>
      </c>
      <c r="P232" s="96">
        <v>0</v>
      </c>
      <c r="Q232" s="96" t="s">
        <v>1591</v>
      </c>
      <c r="R232" s="223" t="s">
        <v>1567</v>
      </c>
      <c r="S232" s="223" t="s">
        <v>1567</v>
      </c>
      <c r="T232" s="223" t="s">
        <v>1567</v>
      </c>
      <c r="U232" s="97"/>
      <c r="V232" s="96">
        <v>0</v>
      </c>
      <c r="W232" s="96">
        <v>19</v>
      </c>
      <c r="X232" s="96" t="s">
        <v>1494</v>
      </c>
      <c r="Y232" s="96"/>
      <c r="Z232" s="96"/>
      <c r="AA232" s="96"/>
      <c r="AB232" s="97"/>
      <c r="AC232" s="96"/>
      <c r="AD232" s="96"/>
      <c r="AE232" s="96"/>
      <c r="AF232" s="96"/>
      <c r="AG232" s="96"/>
      <c r="AH232" s="96"/>
      <c r="AI232" s="111">
        <f>COUNTIF(الجدول2336[[#This Row],[21]:[20]],"س")</f>
        <v>1</v>
      </c>
      <c r="AJ232" s="96">
        <f>COUNTIF(الجدول2336[[#This Row],[21]:[20]],"ب")</f>
        <v>0</v>
      </c>
      <c r="AK232" s="96">
        <f>COUNTIF(الجدول2336[[#This Row],[21]:[20]],"غياب")</f>
        <v>0</v>
      </c>
      <c r="AL232" s="96">
        <f>COUNTIF(الجدول2336[[#This Row],[21]:[20]],"غ")</f>
        <v>1</v>
      </c>
      <c r="AM232" s="96">
        <f>SUM(الجدول2336[[#This Row],[21]:[20]])</f>
        <v>41</v>
      </c>
      <c r="AN232" s="224">
        <f>الجدول2336[[#This Row],[أيام العمل الفعي ]]-الجدول2336[[#This Row],[الغياب*2]]</f>
        <v>13</v>
      </c>
      <c r="AO232" s="108"/>
      <c r="AP232" s="108">
        <f>COUNTIF(الجدول2336[[#This Row],[21]:[20]],"&lt;480")</f>
        <v>13</v>
      </c>
      <c r="AQ232" s="108">
        <f>الجدول2336[[#This Row],[الغياب ]]*2</f>
        <v>0</v>
      </c>
      <c r="AR232" s="108" t="str">
        <f>VLOOKUP(الجدول2336[[#This Row],[الرقم الوظيفي ]],[2]المستمرين!$D:$F,3,0)</f>
        <v xml:space="preserve">الإدارة العامة </v>
      </c>
    </row>
    <row r="233" spans="1:44" hidden="1">
      <c r="A233" s="7">
        <v>3349</v>
      </c>
      <c r="B233" s="222" t="s">
        <v>399</v>
      </c>
      <c r="C233" s="222" t="s">
        <v>71</v>
      </c>
      <c r="D233" s="96">
        <v>0</v>
      </c>
      <c r="E233" s="96">
        <v>0</v>
      </c>
      <c r="F233" s="96">
        <v>0</v>
      </c>
      <c r="G233" s="97"/>
      <c r="H233" s="96">
        <v>0</v>
      </c>
      <c r="I233" s="96">
        <v>0</v>
      </c>
      <c r="J233" s="96">
        <v>0</v>
      </c>
      <c r="K233" s="96">
        <v>0</v>
      </c>
      <c r="L233" s="96">
        <v>0</v>
      </c>
      <c r="M233" s="96">
        <v>0</v>
      </c>
      <c r="N233" s="97"/>
      <c r="O233" s="96">
        <v>0</v>
      </c>
      <c r="P233" s="96" t="s">
        <v>1591</v>
      </c>
      <c r="Q233" s="96" t="s">
        <v>1591</v>
      </c>
      <c r="R233" s="223" t="s">
        <v>1567</v>
      </c>
      <c r="S233" s="223" t="s">
        <v>1567</v>
      </c>
      <c r="T233" s="223" t="s">
        <v>1567</v>
      </c>
      <c r="U233" s="97"/>
      <c r="V233" s="96">
        <v>0</v>
      </c>
      <c r="W233" s="96">
        <v>0</v>
      </c>
      <c r="X233" s="96">
        <v>0</v>
      </c>
      <c r="Y233" s="96"/>
      <c r="Z233" s="96"/>
      <c r="AA233" s="96"/>
      <c r="AB233" s="97"/>
      <c r="AC233" s="96"/>
      <c r="AD233" s="96"/>
      <c r="AE233" s="96"/>
      <c r="AF233" s="96"/>
      <c r="AG233" s="96"/>
      <c r="AH233" s="96"/>
      <c r="AI233" s="111">
        <f>COUNTIF(الجدول2336[[#This Row],[21]:[20]],"س")</f>
        <v>2</v>
      </c>
      <c r="AJ233" s="96">
        <f>COUNTIF(الجدول2336[[#This Row],[21]:[20]],"ب")</f>
        <v>0</v>
      </c>
      <c r="AK233" s="96">
        <f>COUNTIF(الجدول2336[[#This Row],[21]:[20]],"غياب")</f>
        <v>0</v>
      </c>
      <c r="AL233" s="96">
        <f>COUNTIF(الجدول2336[[#This Row],[21]:[20]],"غ")</f>
        <v>0</v>
      </c>
      <c r="AM233" s="96">
        <f>SUM(الجدول2336[[#This Row],[21]:[20]])</f>
        <v>0</v>
      </c>
      <c r="AN233" s="224">
        <f>الجدول2336[[#This Row],[أيام العمل الفعي ]]-الجدول2336[[#This Row],[الغياب*2]]</f>
        <v>13</v>
      </c>
      <c r="AO233" s="108"/>
      <c r="AP233" s="108">
        <f>COUNTIF(الجدول2336[[#This Row],[21]:[20]],"&lt;480")</f>
        <v>13</v>
      </c>
      <c r="AQ233" s="108">
        <f>الجدول2336[[#This Row],[الغياب ]]*2</f>
        <v>0</v>
      </c>
      <c r="AR233" s="108" t="str">
        <f>VLOOKUP(الجدول2336[[#This Row],[الرقم الوظيفي ]],[2]المستمرين!$D:$F,3,0)</f>
        <v xml:space="preserve">مصنع الحليب </v>
      </c>
    </row>
    <row r="234" spans="1:44">
      <c r="A234" s="7">
        <v>3353</v>
      </c>
      <c r="B234" s="222" t="s">
        <v>400</v>
      </c>
      <c r="C234" s="222" t="s">
        <v>453</v>
      </c>
      <c r="D234" s="96">
        <v>35</v>
      </c>
      <c r="E234" s="96">
        <v>20</v>
      </c>
      <c r="F234" s="96">
        <v>49</v>
      </c>
      <c r="G234" s="97"/>
      <c r="H234" s="96">
        <v>82</v>
      </c>
      <c r="I234" s="96" t="s">
        <v>1494</v>
      </c>
      <c r="J234" s="96">
        <v>0</v>
      </c>
      <c r="K234" s="96">
        <v>28</v>
      </c>
      <c r="L234" s="96">
        <v>47</v>
      </c>
      <c r="M234" s="96">
        <v>42</v>
      </c>
      <c r="N234" s="97"/>
      <c r="O234" s="96">
        <v>124</v>
      </c>
      <c r="P234" s="96">
        <v>38</v>
      </c>
      <c r="Q234" s="96" t="s">
        <v>1591</v>
      </c>
      <c r="R234" s="223" t="s">
        <v>1567</v>
      </c>
      <c r="S234" s="223" t="s">
        <v>1567</v>
      </c>
      <c r="T234" s="223" t="s">
        <v>1567</v>
      </c>
      <c r="U234" s="97"/>
      <c r="V234" s="96">
        <v>0</v>
      </c>
      <c r="W234" s="96">
        <v>11</v>
      </c>
      <c r="X234" s="96" t="s">
        <v>1494</v>
      </c>
      <c r="Y234" s="96"/>
      <c r="Z234" s="96"/>
      <c r="AA234" s="96"/>
      <c r="AB234" s="97"/>
      <c r="AC234" s="96"/>
      <c r="AD234" s="96"/>
      <c r="AE234" s="96"/>
      <c r="AF234" s="96"/>
      <c r="AG234" s="96"/>
      <c r="AH234" s="96"/>
      <c r="AI234" s="111">
        <f>COUNTIF(الجدول2336[[#This Row],[21]:[20]],"س")</f>
        <v>1</v>
      </c>
      <c r="AJ234" s="96">
        <f>COUNTIF(الجدول2336[[#This Row],[21]:[20]],"ب")</f>
        <v>0</v>
      </c>
      <c r="AK234" s="96">
        <f>COUNTIF(الجدول2336[[#This Row],[21]:[20]],"غياب")</f>
        <v>0</v>
      </c>
      <c r="AL234" s="96">
        <f>COUNTIF(الجدول2336[[#This Row],[21]:[20]],"غ")</f>
        <v>2</v>
      </c>
      <c r="AM234" s="96">
        <f>SUM(الجدول2336[[#This Row],[21]:[20]])</f>
        <v>476</v>
      </c>
      <c r="AN234" s="224">
        <f>الجدول2336[[#This Row],[أيام العمل الفعي ]]-الجدول2336[[#This Row],[الغياب*2]]</f>
        <v>12</v>
      </c>
      <c r="AO234" s="108"/>
      <c r="AP234" s="108">
        <f>COUNTIF(الجدول2336[[#This Row],[21]:[20]],"&lt;480")</f>
        <v>12</v>
      </c>
      <c r="AQ234" s="108">
        <f>الجدول2336[[#This Row],[الغياب ]]*2</f>
        <v>0</v>
      </c>
      <c r="AR234" s="108" t="str">
        <f>VLOOKUP(الجدول2336[[#This Row],[الرقم الوظيفي ]],[2]المستمرين!$D:$F,3,0)</f>
        <v>مصنع الحليب</v>
      </c>
    </row>
    <row r="235" spans="1:44">
      <c r="A235" s="7">
        <v>3359</v>
      </c>
      <c r="B235" s="222" t="s">
        <v>402</v>
      </c>
      <c r="C235" s="222" t="s">
        <v>59</v>
      </c>
      <c r="D235" s="96">
        <v>0</v>
      </c>
      <c r="E235" s="96">
        <v>0</v>
      </c>
      <c r="F235" s="96" t="s">
        <v>1494</v>
      </c>
      <c r="G235" s="97"/>
      <c r="H235" s="96">
        <v>13</v>
      </c>
      <c r="I235" s="96">
        <v>0</v>
      </c>
      <c r="J235" s="96">
        <v>0</v>
      </c>
      <c r="K235" s="96">
        <v>0</v>
      </c>
      <c r="L235" s="96">
        <v>9</v>
      </c>
      <c r="M235" s="96">
        <v>7</v>
      </c>
      <c r="N235" s="97"/>
      <c r="O235" s="96">
        <v>20</v>
      </c>
      <c r="P235" s="96" t="s">
        <v>1494</v>
      </c>
      <c r="Q235" s="96" t="s">
        <v>1591</v>
      </c>
      <c r="R235" s="223" t="s">
        <v>1567</v>
      </c>
      <c r="S235" s="223" t="s">
        <v>1567</v>
      </c>
      <c r="T235" s="223" t="s">
        <v>1567</v>
      </c>
      <c r="U235" s="97"/>
      <c r="V235" s="96" t="s">
        <v>1494</v>
      </c>
      <c r="W235" s="96">
        <v>8</v>
      </c>
      <c r="X235" s="96">
        <v>0</v>
      </c>
      <c r="Y235" s="96"/>
      <c r="Z235" s="96"/>
      <c r="AA235" s="96"/>
      <c r="AB235" s="97"/>
      <c r="AC235" s="96"/>
      <c r="AD235" s="96"/>
      <c r="AE235" s="96"/>
      <c r="AF235" s="96"/>
      <c r="AG235" s="96"/>
      <c r="AH235" s="96"/>
      <c r="AI235" s="111">
        <f>COUNTIF(الجدول2336[[#This Row],[21]:[20]],"س")</f>
        <v>1</v>
      </c>
      <c r="AJ235" s="96">
        <f>COUNTIF(الجدول2336[[#This Row],[21]:[20]],"ب")</f>
        <v>0</v>
      </c>
      <c r="AK235" s="96">
        <f>COUNTIF(الجدول2336[[#This Row],[21]:[20]],"غياب")</f>
        <v>0</v>
      </c>
      <c r="AL235" s="96">
        <f>COUNTIF(الجدول2336[[#This Row],[21]:[20]],"غ")</f>
        <v>3</v>
      </c>
      <c r="AM235" s="96">
        <f>SUM(الجدول2336[[#This Row],[21]:[20]])</f>
        <v>57</v>
      </c>
      <c r="AN235" s="224">
        <f>الجدول2336[[#This Row],[أيام العمل الفعي ]]-الجدول2336[[#This Row],[الغياب*2]]</f>
        <v>11</v>
      </c>
      <c r="AO235" s="108"/>
      <c r="AP235" s="108">
        <f>COUNTIF(الجدول2336[[#This Row],[21]:[20]],"&lt;480")</f>
        <v>11</v>
      </c>
      <c r="AQ235" s="108">
        <f>الجدول2336[[#This Row],[الغياب ]]*2</f>
        <v>0</v>
      </c>
      <c r="AR235" s="108" t="str">
        <f>VLOOKUP(الجدول2336[[#This Row],[الرقم الوظيفي ]],[2]المستمرين!$D:$F,3,0)</f>
        <v>مصنع الحليب</v>
      </c>
    </row>
    <row r="236" spans="1:44">
      <c r="A236" s="7">
        <v>3381</v>
      </c>
      <c r="B236" s="222" t="s">
        <v>403</v>
      </c>
      <c r="C236" s="222" t="s">
        <v>109</v>
      </c>
      <c r="D236" s="96">
        <v>23</v>
      </c>
      <c r="E236" s="96">
        <v>20</v>
      </c>
      <c r="F236" s="96">
        <v>26</v>
      </c>
      <c r="G236" s="97"/>
      <c r="H236" s="96">
        <v>15</v>
      </c>
      <c r="I236" s="96" t="s">
        <v>1494</v>
      </c>
      <c r="J236" s="96">
        <v>26</v>
      </c>
      <c r="K236" s="96">
        <v>55</v>
      </c>
      <c r="L236" s="96">
        <v>20</v>
      </c>
      <c r="M236" s="96">
        <v>47</v>
      </c>
      <c r="N236" s="97"/>
      <c r="O236" s="96">
        <v>12</v>
      </c>
      <c r="P236" s="96">
        <v>17</v>
      </c>
      <c r="Q236" s="96">
        <v>16</v>
      </c>
      <c r="R236" s="223" t="s">
        <v>1567</v>
      </c>
      <c r="S236" s="223" t="s">
        <v>1567</v>
      </c>
      <c r="T236" s="223" t="s">
        <v>1567</v>
      </c>
      <c r="U236" s="97"/>
      <c r="V236" s="96">
        <v>17</v>
      </c>
      <c r="W236" s="96"/>
      <c r="X236" s="96"/>
      <c r="Y236" s="96"/>
      <c r="Z236" s="96"/>
      <c r="AA236" s="96"/>
      <c r="AB236" s="97"/>
      <c r="AC236" s="96"/>
      <c r="AD236" s="96"/>
      <c r="AE236" s="96"/>
      <c r="AF236" s="96"/>
      <c r="AG236" s="96"/>
      <c r="AH236" s="96"/>
      <c r="AI236" s="111">
        <f>COUNTIF(الجدول2336[[#This Row],[21]:[20]],"س")</f>
        <v>0</v>
      </c>
      <c r="AJ236" s="96">
        <f>COUNTIF(الجدول2336[[#This Row],[21]:[20]],"ب")</f>
        <v>0</v>
      </c>
      <c r="AK236" s="96">
        <f>COUNTIF(الجدول2336[[#This Row],[21]:[20]],"غياب")</f>
        <v>0</v>
      </c>
      <c r="AL236" s="96">
        <f>COUNTIF(الجدول2336[[#This Row],[21]:[20]],"غ")</f>
        <v>1</v>
      </c>
      <c r="AM236" s="96">
        <f>SUM(الجدول2336[[#This Row],[21]:[20]])</f>
        <v>294</v>
      </c>
      <c r="AN236" s="224">
        <f>الجدول2336[[#This Row],[أيام العمل الفعي ]]-الجدول2336[[#This Row],[الغياب*2]]</f>
        <v>12</v>
      </c>
      <c r="AO236" s="108"/>
      <c r="AP236" s="108">
        <f>COUNTIF(الجدول2336[[#This Row],[21]:[20]],"&lt;480")</f>
        <v>12</v>
      </c>
      <c r="AQ236" s="108">
        <f>الجدول2336[[#This Row],[الغياب ]]*2</f>
        <v>0</v>
      </c>
      <c r="AR236" s="108" t="str">
        <f>VLOOKUP(الجدول2336[[#This Row],[الرقم الوظيفي ]],[2]المستمرين!$D:$F,3,0)</f>
        <v xml:space="preserve">مركز تسويق بنغازي </v>
      </c>
    </row>
    <row r="237" spans="1:44" hidden="1">
      <c r="A237" s="7">
        <v>3383</v>
      </c>
      <c r="B237" s="222" t="s">
        <v>404</v>
      </c>
      <c r="C237" s="222" t="s">
        <v>174</v>
      </c>
      <c r="D237" s="96">
        <v>11</v>
      </c>
      <c r="E237" s="96">
        <v>14</v>
      </c>
      <c r="F237" s="96">
        <v>16</v>
      </c>
      <c r="G237" s="97"/>
      <c r="H237" s="96">
        <v>12</v>
      </c>
      <c r="I237" s="96">
        <v>0</v>
      </c>
      <c r="J237" s="96">
        <v>12</v>
      </c>
      <c r="K237" s="96">
        <v>0</v>
      </c>
      <c r="L237" s="96">
        <v>0</v>
      </c>
      <c r="M237" s="96">
        <v>0</v>
      </c>
      <c r="N237" s="97"/>
      <c r="O237" s="96">
        <v>0</v>
      </c>
      <c r="P237" s="96">
        <v>0</v>
      </c>
      <c r="Q237" s="96" t="s">
        <v>1591</v>
      </c>
      <c r="R237" s="223" t="s">
        <v>1567</v>
      </c>
      <c r="S237" s="223" t="s">
        <v>1567</v>
      </c>
      <c r="T237" s="223" t="s">
        <v>1567</v>
      </c>
      <c r="U237" s="97"/>
      <c r="V237" s="96">
        <v>0</v>
      </c>
      <c r="W237" s="96">
        <v>0</v>
      </c>
      <c r="X237" s="96">
        <v>0</v>
      </c>
      <c r="Y237" s="96"/>
      <c r="Z237" s="96"/>
      <c r="AA237" s="96"/>
      <c r="AB237" s="97"/>
      <c r="AC237" s="96"/>
      <c r="AD237" s="96"/>
      <c r="AE237" s="96"/>
      <c r="AF237" s="96"/>
      <c r="AG237" s="96"/>
      <c r="AH237" s="96"/>
      <c r="AI237" s="111">
        <f>COUNTIF(الجدول2336[[#This Row],[21]:[20]],"س")</f>
        <v>1</v>
      </c>
      <c r="AJ237" s="96">
        <f>COUNTIF(الجدول2336[[#This Row],[21]:[20]],"ب")</f>
        <v>0</v>
      </c>
      <c r="AK237" s="96">
        <f>COUNTIF(الجدول2336[[#This Row],[21]:[20]],"غياب")</f>
        <v>0</v>
      </c>
      <c r="AL237" s="96">
        <f>COUNTIF(الجدول2336[[#This Row],[21]:[20]],"غ")</f>
        <v>0</v>
      </c>
      <c r="AM237" s="96">
        <f>SUM(الجدول2336[[#This Row],[21]:[20]])</f>
        <v>65</v>
      </c>
      <c r="AN237" s="224">
        <f>الجدول2336[[#This Row],[أيام العمل الفعي ]]-الجدول2336[[#This Row],[الغياب*2]]</f>
        <v>14</v>
      </c>
      <c r="AO237" s="108"/>
      <c r="AP237" s="108">
        <f>COUNTIF(الجدول2336[[#This Row],[21]:[20]],"&lt;480")</f>
        <v>14</v>
      </c>
      <c r="AQ237" s="108">
        <f>الجدول2336[[#This Row],[الغياب ]]*2</f>
        <v>0</v>
      </c>
      <c r="AR237" s="108" t="str">
        <f>VLOOKUP(الجدول2336[[#This Row],[الرقم الوظيفي ]],[2]المستمرين!$D:$F,3,0)</f>
        <v>مصنع الحليب</v>
      </c>
    </row>
    <row r="238" spans="1:44">
      <c r="A238" s="7">
        <v>3387</v>
      </c>
      <c r="B238" s="222" t="s">
        <v>407</v>
      </c>
      <c r="C238" s="222" t="s">
        <v>148</v>
      </c>
      <c r="D238" s="96">
        <v>8</v>
      </c>
      <c r="E238" s="96">
        <v>89</v>
      </c>
      <c r="F238" s="96">
        <v>0</v>
      </c>
      <c r="G238" s="97"/>
      <c r="H238" s="96">
        <v>21</v>
      </c>
      <c r="I238" s="96">
        <v>35</v>
      </c>
      <c r="J238" s="96">
        <v>10</v>
      </c>
      <c r="K238" s="96">
        <v>32</v>
      </c>
      <c r="L238" s="96" t="s">
        <v>1591</v>
      </c>
      <c r="M238" s="96">
        <v>0</v>
      </c>
      <c r="N238" s="97"/>
      <c r="O238" s="96" t="s">
        <v>1607</v>
      </c>
      <c r="P238" s="96" t="s">
        <v>1494</v>
      </c>
      <c r="Q238" s="96" t="s">
        <v>1591</v>
      </c>
      <c r="R238" s="223" t="s">
        <v>1567</v>
      </c>
      <c r="S238" s="223" t="s">
        <v>1567</v>
      </c>
      <c r="T238" s="223" t="s">
        <v>1567</v>
      </c>
      <c r="U238" s="97"/>
      <c r="V238" s="96" t="s">
        <v>1607</v>
      </c>
      <c r="W238" s="96">
        <v>0</v>
      </c>
      <c r="X238" s="96">
        <v>32</v>
      </c>
      <c r="Y238" s="96"/>
      <c r="Z238" s="96"/>
      <c r="AA238" s="96"/>
      <c r="AB238" s="97"/>
      <c r="AC238" s="96"/>
      <c r="AD238" s="96"/>
      <c r="AE238" s="96"/>
      <c r="AF238" s="96"/>
      <c r="AG238" s="96"/>
      <c r="AH238" s="96"/>
      <c r="AI238" s="111">
        <f>COUNTIF(الجدول2336[[#This Row],[21]:[20]],"س")</f>
        <v>2</v>
      </c>
      <c r="AJ238" s="96">
        <f>COUNTIF(الجدول2336[[#This Row],[21]:[20]],"ب")</f>
        <v>0</v>
      </c>
      <c r="AK238" s="96">
        <f>COUNTIF(الجدول2336[[#This Row],[21]:[20]],"غياب")</f>
        <v>2</v>
      </c>
      <c r="AL238" s="96">
        <f>COUNTIF(الجدول2336[[#This Row],[21]:[20]],"غ")</f>
        <v>1</v>
      </c>
      <c r="AM238" s="96">
        <f>SUM(الجدول2336[[#This Row],[21]:[20]])</f>
        <v>227</v>
      </c>
      <c r="AN238" s="224">
        <f>الجدول2336[[#This Row],[أيام العمل الفعي ]]-الجدول2336[[#This Row],[الغياب*2]]</f>
        <v>6</v>
      </c>
      <c r="AO238" s="108"/>
      <c r="AP238" s="108">
        <f>COUNTIF(الجدول2336[[#This Row],[21]:[20]],"&lt;480")</f>
        <v>10</v>
      </c>
      <c r="AQ238" s="108">
        <f>الجدول2336[[#This Row],[الغياب ]]*2</f>
        <v>4</v>
      </c>
      <c r="AR238" s="108" t="str">
        <f>VLOOKUP(الجدول2336[[#This Row],[الرقم الوظيفي ]],[2]المستمرين!$D:$F,3,0)</f>
        <v>مصنع الحليب</v>
      </c>
    </row>
    <row r="239" spans="1:44" hidden="1">
      <c r="A239" s="7">
        <v>3391</v>
      </c>
      <c r="B239" s="222" t="s">
        <v>408</v>
      </c>
      <c r="C239" s="222" t="s">
        <v>347</v>
      </c>
      <c r="D239" s="96">
        <v>39</v>
      </c>
      <c r="E239" s="96">
        <v>130</v>
      </c>
      <c r="F239" s="96">
        <v>72</v>
      </c>
      <c r="G239" s="97"/>
      <c r="H239" s="96">
        <v>44</v>
      </c>
      <c r="I239" s="96">
        <v>119</v>
      </c>
      <c r="J239" s="96">
        <v>74</v>
      </c>
      <c r="K239" s="96">
        <v>37</v>
      </c>
      <c r="L239" s="96">
        <v>44</v>
      </c>
      <c r="M239" s="96">
        <v>76</v>
      </c>
      <c r="N239" s="97"/>
      <c r="O239" s="96">
        <v>42</v>
      </c>
      <c r="P239" s="96">
        <v>0</v>
      </c>
      <c r="Q239" s="96" t="s">
        <v>1591</v>
      </c>
      <c r="R239" s="223" t="s">
        <v>1567</v>
      </c>
      <c r="S239" s="223" t="s">
        <v>1567</v>
      </c>
      <c r="T239" s="223" t="s">
        <v>1567</v>
      </c>
      <c r="U239" s="97"/>
      <c r="V239" s="96">
        <v>13</v>
      </c>
      <c r="W239" s="96">
        <v>104</v>
      </c>
      <c r="X239" s="96">
        <v>0</v>
      </c>
      <c r="Y239" s="96"/>
      <c r="Z239" s="96"/>
      <c r="AA239" s="96"/>
      <c r="AB239" s="97"/>
      <c r="AC239" s="96"/>
      <c r="AD239" s="96"/>
      <c r="AE239" s="96"/>
      <c r="AF239" s="96"/>
      <c r="AG239" s="96"/>
      <c r="AH239" s="96"/>
      <c r="AI239" s="111">
        <f>COUNTIF(الجدول2336[[#This Row],[21]:[20]],"س")</f>
        <v>1</v>
      </c>
      <c r="AJ239" s="96">
        <f>COUNTIF(الجدول2336[[#This Row],[21]:[20]],"ب")</f>
        <v>0</v>
      </c>
      <c r="AK239" s="96">
        <f>COUNTIF(الجدول2336[[#This Row],[21]:[20]],"غياب")</f>
        <v>0</v>
      </c>
      <c r="AL239" s="96">
        <f>COUNTIF(الجدول2336[[#This Row],[21]:[20]],"غ")</f>
        <v>0</v>
      </c>
      <c r="AM239" s="96">
        <f>SUM(الجدول2336[[#This Row],[21]:[20]])</f>
        <v>794</v>
      </c>
      <c r="AN239" s="224">
        <f>الجدول2336[[#This Row],[أيام العمل الفعي ]]-الجدول2336[[#This Row],[الغياب*2]]</f>
        <v>14</v>
      </c>
      <c r="AO239" s="108"/>
      <c r="AP239" s="108">
        <f>COUNTIF(الجدول2336[[#This Row],[21]:[20]],"&lt;480")</f>
        <v>14</v>
      </c>
      <c r="AQ239" s="108">
        <f>الجدول2336[[#This Row],[الغياب ]]*2</f>
        <v>0</v>
      </c>
      <c r="AR239" s="108" t="str">
        <f>VLOOKUP(الجدول2336[[#This Row],[الرقم الوظيفي ]],[2]المستمرين!$D:$F,3,0)</f>
        <v>مصنع الحليب</v>
      </c>
    </row>
    <row r="240" spans="1:44">
      <c r="A240" s="14">
        <v>3407</v>
      </c>
      <c r="B240" s="222" t="s">
        <v>410</v>
      </c>
      <c r="C240" s="222" t="s">
        <v>353</v>
      </c>
      <c r="D240" s="96">
        <v>13</v>
      </c>
      <c r="E240" s="96">
        <v>6</v>
      </c>
      <c r="F240" s="96">
        <v>8</v>
      </c>
      <c r="G240" s="97"/>
      <c r="H240" s="96">
        <v>8</v>
      </c>
      <c r="I240" s="96">
        <v>0</v>
      </c>
      <c r="J240" s="96">
        <v>6</v>
      </c>
      <c r="K240" s="96">
        <v>10</v>
      </c>
      <c r="L240" s="96">
        <v>0</v>
      </c>
      <c r="M240" s="96">
        <v>39</v>
      </c>
      <c r="N240" s="97"/>
      <c r="O240" s="96">
        <v>0</v>
      </c>
      <c r="P240" s="96">
        <v>59</v>
      </c>
      <c r="Q240" s="96" t="s">
        <v>1591</v>
      </c>
      <c r="R240" s="223" t="s">
        <v>1567</v>
      </c>
      <c r="S240" s="223" t="s">
        <v>1567</v>
      </c>
      <c r="T240" s="223" t="s">
        <v>1567</v>
      </c>
      <c r="U240" s="97"/>
      <c r="V240" s="96">
        <v>7</v>
      </c>
      <c r="W240" s="96">
        <v>13</v>
      </c>
      <c r="X240" s="96" t="s">
        <v>1494</v>
      </c>
      <c r="Y240" s="96"/>
      <c r="Z240" s="96"/>
      <c r="AA240" s="96"/>
      <c r="AB240" s="97"/>
      <c r="AC240" s="96"/>
      <c r="AD240" s="96"/>
      <c r="AE240" s="96"/>
      <c r="AF240" s="96"/>
      <c r="AG240" s="96"/>
      <c r="AH240" s="96"/>
      <c r="AI240" s="111">
        <f>COUNTIF(الجدول2336[[#This Row],[21]:[20]],"س")</f>
        <v>1</v>
      </c>
      <c r="AJ240" s="96">
        <f>COUNTIF(الجدول2336[[#This Row],[21]:[20]],"ب")</f>
        <v>0</v>
      </c>
      <c r="AK240" s="96">
        <f>COUNTIF(الجدول2336[[#This Row],[21]:[20]],"غياب")</f>
        <v>0</v>
      </c>
      <c r="AL240" s="96">
        <f>COUNTIF(الجدول2336[[#This Row],[21]:[20]],"غ")</f>
        <v>1</v>
      </c>
      <c r="AM240" s="96">
        <f>SUM(الجدول2336[[#This Row],[21]:[20]])</f>
        <v>169</v>
      </c>
      <c r="AN240" s="224">
        <f>الجدول2336[[#This Row],[أيام العمل الفعي ]]-الجدول2336[[#This Row],[الغياب*2]]</f>
        <v>13</v>
      </c>
      <c r="AO240" s="108"/>
      <c r="AP240" s="108">
        <f>COUNTIF(الجدول2336[[#This Row],[21]:[20]],"&lt;480")</f>
        <v>13</v>
      </c>
      <c r="AQ240" s="108">
        <f>الجدول2336[[#This Row],[الغياب ]]*2</f>
        <v>0</v>
      </c>
      <c r="AR240" s="108" t="str">
        <f>VLOOKUP(الجدول2336[[#This Row],[الرقم الوظيفي ]],[2]المستمرين!$D:$F,3,0)</f>
        <v>مصنع الحليب</v>
      </c>
    </row>
    <row r="241" spans="1:44" hidden="1">
      <c r="A241" s="7">
        <v>3409</v>
      </c>
      <c r="B241" s="222" t="s">
        <v>411</v>
      </c>
      <c r="C241" s="222" t="s">
        <v>316</v>
      </c>
      <c r="D241" s="96"/>
      <c r="E241" s="96"/>
      <c r="F241" s="96"/>
      <c r="G241" s="97"/>
      <c r="H241" s="96"/>
      <c r="I241" s="96"/>
      <c r="J241" s="96"/>
      <c r="K241" s="96"/>
      <c r="L241" s="96"/>
      <c r="M241" s="96"/>
      <c r="N241" s="97"/>
      <c r="O241" s="96"/>
      <c r="P241" s="96"/>
      <c r="Q241" s="96" t="s">
        <v>1591</v>
      </c>
      <c r="R241" s="223" t="s">
        <v>1567</v>
      </c>
      <c r="S241" s="223" t="s">
        <v>1567</v>
      </c>
      <c r="T241" s="223" t="s">
        <v>1567</v>
      </c>
      <c r="U241" s="97"/>
      <c r="V241" s="96"/>
      <c r="W241" s="96"/>
      <c r="X241" s="96"/>
      <c r="Y241" s="96"/>
      <c r="Z241" s="96"/>
      <c r="AA241" s="96"/>
      <c r="AB241" s="97"/>
      <c r="AC241" s="96"/>
      <c r="AD241" s="96"/>
      <c r="AE241" s="96"/>
      <c r="AF241" s="96"/>
      <c r="AG241" s="96"/>
      <c r="AH241" s="96"/>
      <c r="AI241" s="111">
        <f>COUNTIF(الجدول2336[[#This Row],[21]:[20]],"س")</f>
        <v>1</v>
      </c>
      <c r="AJ241" s="96">
        <f>COUNTIF(الجدول2336[[#This Row],[21]:[20]],"ب")</f>
        <v>0</v>
      </c>
      <c r="AK241" s="96">
        <f>COUNTIF(الجدول2336[[#This Row],[21]:[20]],"غياب")</f>
        <v>0</v>
      </c>
      <c r="AL241" s="96">
        <f>COUNTIF(الجدول2336[[#This Row],[21]:[20]],"غ")</f>
        <v>0</v>
      </c>
      <c r="AM241" s="96">
        <f>SUM(الجدول2336[[#This Row],[21]:[20]])</f>
        <v>0</v>
      </c>
      <c r="AN241" s="224">
        <f>الجدول2336[[#This Row],[أيام العمل الفعي ]]-الجدول2336[[#This Row],[الغياب*2]]</f>
        <v>0</v>
      </c>
      <c r="AO241" s="108"/>
      <c r="AP241" s="108">
        <f>COUNTIF(الجدول2336[[#This Row],[21]:[20]],"&lt;480")</f>
        <v>0</v>
      </c>
      <c r="AQ241" s="108">
        <f>الجدول2336[[#This Row],[الغياب ]]*2</f>
        <v>0</v>
      </c>
      <c r="AR241" s="108" t="str">
        <f>VLOOKUP(الجدول2336[[#This Row],[الرقم الوظيفي ]],[2]المستمرين!$D:$F,3,0)</f>
        <v xml:space="preserve">الادارة العامة </v>
      </c>
    </row>
    <row r="242" spans="1:44" hidden="1">
      <c r="A242" s="7">
        <v>3421</v>
      </c>
      <c r="B242" s="222" t="s">
        <v>412</v>
      </c>
      <c r="C242" s="222" t="s">
        <v>413</v>
      </c>
      <c r="D242" s="96">
        <v>0</v>
      </c>
      <c r="E242" s="96">
        <v>0</v>
      </c>
      <c r="F242" s="96">
        <v>0</v>
      </c>
      <c r="G242" s="97"/>
      <c r="H242" s="96">
        <v>0</v>
      </c>
      <c r="I242" s="96">
        <v>0</v>
      </c>
      <c r="J242" s="96">
        <v>0</v>
      </c>
      <c r="K242" s="96">
        <v>0</v>
      </c>
      <c r="L242" s="96">
        <v>0</v>
      </c>
      <c r="M242" s="96">
        <v>0</v>
      </c>
      <c r="N242" s="97"/>
      <c r="O242" s="96">
        <v>0</v>
      </c>
      <c r="P242" s="96">
        <v>0</v>
      </c>
      <c r="Q242" s="96">
        <v>0</v>
      </c>
      <c r="R242" s="223">
        <v>0</v>
      </c>
      <c r="S242" s="223">
        <v>0</v>
      </c>
      <c r="T242" s="223">
        <v>0</v>
      </c>
      <c r="U242" s="97"/>
      <c r="V242" s="96">
        <v>0</v>
      </c>
      <c r="W242" s="96">
        <v>0</v>
      </c>
      <c r="X242" s="96">
        <v>0</v>
      </c>
      <c r="Y242" s="96"/>
      <c r="Z242" s="96"/>
      <c r="AA242" s="96"/>
      <c r="AB242" s="97"/>
      <c r="AC242" s="96"/>
      <c r="AD242" s="96"/>
      <c r="AE242" s="96"/>
      <c r="AF242" s="96"/>
      <c r="AG242" s="96"/>
      <c r="AH242" s="96"/>
      <c r="AI242" s="111">
        <f>COUNTIF(الجدول2336[[#This Row],[21]:[20]],"س")</f>
        <v>0</v>
      </c>
      <c r="AJ242" s="96">
        <f>COUNTIF(الجدول2336[[#This Row],[21]:[20]],"ب")</f>
        <v>0</v>
      </c>
      <c r="AK242" s="96">
        <f>COUNTIF(الجدول2336[[#This Row],[21]:[20]],"غياب")</f>
        <v>0</v>
      </c>
      <c r="AL242" s="96">
        <f>COUNTIF(الجدول2336[[#This Row],[21]:[20]],"غ")</f>
        <v>0</v>
      </c>
      <c r="AM242" s="96">
        <f>SUM(الجدول2336[[#This Row],[21]:[20]])</f>
        <v>0</v>
      </c>
      <c r="AN242" s="224">
        <f>الجدول2336[[#This Row],[أيام العمل الفعي ]]-الجدول2336[[#This Row],[الغياب*2]]</f>
        <v>18</v>
      </c>
      <c r="AO242" s="108"/>
      <c r="AP242" s="108">
        <f>COUNTIF(الجدول2336[[#This Row],[21]:[20]],"&lt;480")</f>
        <v>18</v>
      </c>
      <c r="AQ242" s="108">
        <f>الجدول2336[[#This Row],[الغياب ]]*2</f>
        <v>0</v>
      </c>
      <c r="AR242" s="108" t="str">
        <f>VLOOKUP(الجدول2336[[#This Row],[الرقم الوظيفي ]],[2]المستمرين!$D:$F,3,0)</f>
        <v>رؤساء الاقسام</v>
      </c>
    </row>
    <row r="243" spans="1:44" hidden="1">
      <c r="A243" s="7">
        <v>3424</v>
      </c>
      <c r="B243" s="222" t="s">
        <v>414</v>
      </c>
      <c r="C243" s="222" t="s">
        <v>86</v>
      </c>
      <c r="D243" s="96">
        <v>0</v>
      </c>
      <c r="E243" s="96">
        <v>0</v>
      </c>
      <c r="F243" s="96">
        <v>0</v>
      </c>
      <c r="G243" s="97"/>
      <c r="H243" s="96">
        <v>0</v>
      </c>
      <c r="I243" s="96">
        <v>13</v>
      </c>
      <c r="J243" s="96">
        <v>0</v>
      </c>
      <c r="K243" s="96">
        <v>0</v>
      </c>
      <c r="L243" s="96">
        <v>0</v>
      </c>
      <c r="M243" s="96">
        <v>0</v>
      </c>
      <c r="N243" s="97"/>
      <c r="O243" s="96">
        <v>0</v>
      </c>
      <c r="P243" s="96">
        <v>0</v>
      </c>
      <c r="Q243" s="96" t="s">
        <v>1591</v>
      </c>
      <c r="R243" s="223" t="s">
        <v>1567</v>
      </c>
      <c r="S243" s="223" t="s">
        <v>1567</v>
      </c>
      <c r="T243" s="223" t="s">
        <v>1567</v>
      </c>
      <c r="U243" s="97"/>
      <c r="V243" s="96">
        <v>0</v>
      </c>
      <c r="W243" s="96">
        <v>0</v>
      </c>
      <c r="X243" s="96">
        <v>0</v>
      </c>
      <c r="Y243" s="96"/>
      <c r="Z243" s="96"/>
      <c r="AA243" s="96"/>
      <c r="AB243" s="97"/>
      <c r="AC243" s="96"/>
      <c r="AD243" s="96"/>
      <c r="AE243" s="96"/>
      <c r="AF243" s="96"/>
      <c r="AG243" s="96"/>
      <c r="AH243" s="96"/>
      <c r="AI243" s="111">
        <f>COUNTIF(الجدول2336[[#This Row],[21]:[20]],"س")</f>
        <v>1</v>
      </c>
      <c r="AJ243" s="96">
        <f>COUNTIF(الجدول2336[[#This Row],[21]:[20]],"ب")</f>
        <v>0</v>
      </c>
      <c r="AK243" s="96">
        <f>COUNTIF(الجدول2336[[#This Row],[21]:[20]],"غياب")</f>
        <v>0</v>
      </c>
      <c r="AL243" s="96">
        <f>COUNTIF(الجدول2336[[#This Row],[21]:[20]],"غ")</f>
        <v>0</v>
      </c>
      <c r="AM243" s="96">
        <f>SUM(الجدول2336[[#This Row],[21]:[20]])</f>
        <v>13</v>
      </c>
      <c r="AN243" s="224">
        <f>الجدول2336[[#This Row],[أيام العمل الفعي ]]-الجدول2336[[#This Row],[الغياب*2]]</f>
        <v>14</v>
      </c>
      <c r="AO243" s="108"/>
      <c r="AP243" s="108">
        <f>COUNTIF(الجدول2336[[#This Row],[21]:[20]],"&lt;480")</f>
        <v>14</v>
      </c>
      <c r="AQ243" s="108">
        <f>الجدول2336[[#This Row],[الغياب ]]*2</f>
        <v>0</v>
      </c>
      <c r="AR243" s="108" t="str">
        <f>VLOOKUP(الجدول2336[[#This Row],[الرقم الوظيفي ]],[2]المستمرين!$D:$F,3,0)</f>
        <v xml:space="preserve">الإدارة العامة </v>
      </c>
    </row>
    <row r="244" spans="1:44">
      <c r="A244" s="7">
        <v>3426</v>
      </c>
      <c r="B244" s="222" t="s">
        <v>415</v>
      </c>
      <c r="C244" s="222" t="s">
        <v>67</v>
      </c>
      <c r="D244" s="96">
        <v>0</v>
      </c>
      <c r="E244" s="96">
        <v>0</v>
      </c>
      <c r="F244" s="96">
        <v>0</v>
      </c>
      <c r="G244" s="97"/>
      <c r="H244" s="96">
        <v>6</v>
      </c>
      <c r="I244" s="96">
        <v>0</v>
      </c>
      <c r="J244" s="96">
        <v>0</v>
      </c>
      <c r="K244" s="96">
        <v>0</v>
      </c>
      <c r="L244" s="96">
        <v>0</v>
      </c>
      <c r="M244" s="96">
        <v>0</v>
      </c>
      <c r="N244" s="97"/>
      <c r="O244" s="96" t="s">
        <v>1494</v>
      </c>
      <c r="P244" s="96" t="s">
        <v>1494</v>
      </c>
      <c r="Q244" s="96" t="s">
        <v>1591</v>
      </c>
      <c r="R244" s="223" t="s">
        <v>1567</v>
      </c>
      <c r="S244" s="223" t="s">
        <v>1567</v>
      </c>
      <c r="T244" s="223" t="s">
        <v>1567</v>
      </c>
      <c r="U244" s="97"/>
      <c r="V244" s="96">
        <v>0</v>
      </c>
      <c r="W244" s="96">
        <v>0</v>
      </c>
      <c r="X244" s="96">
        <v>0</v>
      </c>
      <c r="Y244" s="96"/>
      <c r="Z244" s="96"/>
      <c r="AA244" s="96"/>
      <c r="AB244" s="97"/>
      <c r="AC244" s="96"/>
      <c r="AD244" s="96"/>
      <c r="AE244" s="96"/>
      <c r="AF244" s="96"/>
      <c r="AG244" s="96"/>
      <c r="AH244" s="96"/>
      <c r="AI244" s="111">
        <f>COUNTIF(الجدول2336[[#This Row],[21]:[20]],"س")</f>
        <v>1</v>
      </c>
      <c r="AJ244" s="96">
        <f>COUNTIF(الجدول2336[[#This Row],[21]:[20]],"ب")</f>
        <v>0</v>
      </c>
      <c r="AK244" s="96">
        <f>COUNTIF(الجدول2336[[#This Row],[21]:[20]],"غياب")</f>
        <v>0</v>
      </c>
      <c r="AL244" s="96">
        <f>COUNTIF(الجدول2336[[#This Row],[21]:[20]],"غ")</f>
        <v>2</v>
      </c>
      <c r="AM244" s="96">
        <f>SUM(الجدول2336[[#This Row],[21]:[20]])</f>
        <v>6</v>
      </c>
      <c r="AN244" s="224">
        <f>الجدول2336[[#This Row],[أيام العمل الفعي ]]-الجدول2336[[#This Row],[الغياب*2]]</f>
        <v>12</v>
      </c>
      <c r="AO244" s="108"/>
      <c r="AP244" s="108">
        <f>COUNTIF(الجدول2336[[#This Row],[21]:[20]],"&lt;480")</f>
        <v>12</v>
      </c>
      <c r="AQ244" s="108">
        <f>الجدول2336[[#This Row],[الغياب ]]*2</f>
        <v>0</v>
      </c>
      <c r="AR244" s="108" t="str">
        <f>VLOOKUP(الجدول2336[[#This Row],[الرقم الوظيفي ]],[2]المستمرين!$D:$F,3,0)</f>
        <v>مصنع الحليب</v>
      </c>
    </row>
    <row r="245" spans="1:44" hidden="1">
      <c r="A245" s="16">
        <v>3432</v>
      </c>
      <c r="B245" s="222" t="s">
        <v>418</v>
      </c>
      <c r="C245" s="222" t="s">
        <v>419</v>
      </c>
      <c r="D245" s="96">
        <v>0</v>
      </c>
      <c r="E245" s="96">
        <v>94</v>
      </c>
      <c r="F245" s="96">
        <v>0</v>
      </c>
      <c r="G245" s="97"/>
      <c r="H245" s="96">
        <v>9</v>
      </c>
      <c r="I245" s="96">
        <v>0</v>
      </c>
      <c r="J245" s="96">
        <v>0</v>
      </c>
      <c r="K245" s="96">
        <v>0</v>
      </c>
      <c r="L245" s="96">
        <v>11</v>
      </c>
      <c r="M245" s="96">
        <v>102</v>
      </c>
      <c r="N245" s="97"/>
      <c r="O245" s="96">
        <v>0</v>
      </c>
      <c r="P245" s="96">
        <v>8</v>
      </c>
      <c r="Q245" s="96" t="s">
        <v>1591</v>
      </c>
      <c r="R245" s="223" t="s">
        <v>1567</v>
      </c>
      <c r="S245" s="223" t="s">
        <v>1567</v>
      </c>
      <c r="T245" s="223" t="s">
        <v>1567</v>
      </c>
      <c r="U245" s="97"/>
      <c r="V245" s="96">
        <v>0</v>
      </c>
      <c r="W245" s="96">
        <v>0</v>
      </c>
      <c r="X245" s="96">
        <v>0</v>
      </c>
      <c r="Y245" s="96"/>
      <c r="Z245" s="96"/>
      <c r="AA245" s="96"/>
      <c r="AB245" s="97"/>
      <c r="AC245" s="96"/>
      <c r="AD245" s="96"/>
      <c r="AE245" s="96"/>
      <c r="AF245" s="96"/>
      <c r="AG245" s="96"/>
      <c r="AH245" s="96"/>
      <c r="AI245" s="111">
        <f>COUNTIF(الجدول2336[[#This Row],[21]:[20]],"س")</f>
        <v>1</v>
      </c>
      <c r="AJ245" s="96">
        <f>COUNTIF(الجدول2336[[#This Row],[21]:[20]],"ب")</f>
        <v>0</v>
      </c>
      <c r="AK245" s="96">
        <f>COUNTIF(الجدول2336[[#This Row],[21]:[20]],"غياب")</f>
        <v>0</v>
      </c>
      <c r="AL245" s="96">
        <f>COUNTIF(الجدول2336[[#This Row],[21]:[20]],"غ")</f>
        <v>0</v>
      </c>
      <c r="AM245" s="96">
        <f>SUM(الجدول2336[[#This Row],[21]:[20]])</f>
        <v>224</v>
      </c>
      <c r="AN245" s="224">
        <f>الجدول2336[[#This Row],[أيام العمل الفعي ]]-الجدول2336[[#This Row],[الغياب*2]]</f>
        <v>14</v>
      </c>
      <c r="AO245" s="108"/>
      <c r="AP245" s="108">
        <f>COUNTIF(الجدول2336[[#This Row],[21]:[20]],"&lt;480")</f>
        <v>14</v>
      </c>
      <c r="AQ245" s="108">
        <f>الجدول2336[[#This Row],[الغياب ]]*2</f>
        <v>0</v>
      </c>
      <c r="AR245" s="108" t="str">
        <f>VLOOKUP(الجدول2336[[#This Row],[الرقم الوظيفي ]],[2]المستمرين!$D:$F,3,0)</f>
        <v>مصنع الحليب</v>
      </c>
    </row>
    <row r="246" spans="1:44">
      <c r="A246" s="214">
        <v>3443</v>
      </c>
      <c r="B246" s="234" t="s">
        <v>1509</v>
      </c>
      <c r="C246" s="222" t="s">
        <v>372</v>
      </c>
      <c r="D246" s="96">
        <v>0</v>
      </c>
      <c r="E246" s="96">
        <v>0</v>
      </c>
      <c r="F246" s="96">
        <v>0</v>
      </c>
      <c r="G246" s="97"/>
      <c r="H246" s="96">
        <v>0</v>
      </c>
      <c r="I246" s="96">
        <v>0</v>
      </c>
      <c r="J246" s="96">
        <v>0</v>
      </c>
      <c r="K246" s="96">
        <v>108</v>
      </c>
      <c r="L246" s="96">
        <v>0</v>
      </c>
      <c r="M246" s="96">
        <v>0</v>
      </c>
      <c r="N246" s="97"/>
      <c r="O246" s="96">
        <v>0</v>
      </c>
      <c r="P246" s="96">
        <v>0</v>
      </c>
      <c r="Q246" s="96" t="s">
        <v>1584</v>
      </c>
      <c r="R246" s="223" t="s">
        <v>1567</v>
      </c>
      <c r="S246" s="223" t="s">
        <v>1567</v>
      </c>
      <c r="T246" s="223" t="s">
        <v>1567</v>
      </c>
      <c r="U246" s="97"/>
      <c r="V246" s="96" t="s">
        <v>1494</v>
      </c>
      <c r="W246" s="96" t="s">
        <v>1494</v>
      </c>
      <c r="X246" s="96">
        <v>0</v>
      </c>
      <c r="Y246" s="96"/>
      <c r="Z246" s="96"/>
      <c r="AA246" s="96"/>
      <c r="AB246" s="97"/>
      <c r="AC246" s="96"/>
      <c r="AD246" s="96"/>
      <c r="AE246" s="96"/>
      <c r="AF246" s="96"/>
      <c r="AG246" s="96"/>
      <c r="AH246" s="96"/>
      <c r="AI246" s="227">
        <f>COUNTIF(الجدول2336[[#This Row],[21]:[20]],"س")</f>
        <v>0</v>
      </c>
      <c r="AJ246" s="108">
        <f>COUNTIF(الجدول2336[[#This Row],[21]:[20]],"ب")</f>
        <v>0</v>
      </c>
      <c r="AK246" s="108">
        <f>COUNTIF(الجدول2336[[#This Row],[21]:[20]],"غياب")</f>
        <v>0</v>
      </c>
      <c r="AL246" s="108">
        <f>COUNTIF(الجدول2336[[#This Row],[21]:[20]],"غ")</f>
        <v>2</v>
      </c>
      <c r="AM246" s="108">
        <f>SUM(الجدول2336[[#This Row],[21]:[20]])</f>
        <v>108</v>
      </c>
      <c r="AN246" s="228">
        <f>الجدول2336[[#This Row],[أيام العمل الفعي ]]-الجدول2336[[#This Row],[الغياب*2]]</f>
        <v>12</v>
      </c>
      <c r="AO246" s="108"/>
      <c r="AP246" s="108">
        <f>COUNTIF(الجدول2336[[#This Row],[21]:[20]],"&lt;480")</f>
        <v>12</v>
      </c>
      <c r="AQ246" s="108">
        <f>الجدول2336[[#This Row],[الغياب ]]*2</f>
        <v>0</v>
      </c>
      <c r="AR246" s="108" t="str">
        <f>VLOOKUP(الجدول2336[[#This Row],[الرقم الوظيفي ]],[2]المستمرين!$D:$F,3,0)</f>
        <v xml:space="preserve">الادارة العامة </v>
      </c>
    </row>
    <row r="247" spans="1:44">
      <c r="A247" s="7">
        <v>3445</v>
      </c>
      <c r="B247" s="222" t="s">
        <v>420</v>
      </c>
      <c r="C247" s="222" t="s">
        <v>148</v>
      </c>
      <c r="D247" s="96">
        <v>0</v>
      </c>
      <c r="E247" s="96">
        <v>28</v>
      </c>
      <c r="F247" s="96">
        <v>0</v>
      </c>
      <c r="G247" s="97"/>
      <c r="H247" s="96">
        <v>33</v>
      </c>
      <c r="I247" s="96" t="s">
        <v>1591</v>
      </c>
      <c r="J247" s="96">
        <v>22</v>
      </c>
      <c r="K247" s="96">
        <v>19</v>
      </c>
      <c r="L247" s="96">
        <v>60</v>
      </c>
      <c r="M247" s="96">
        <v>0</v>
      </c>
      <c r="N247" s="97"/>
      <c r="O247" s="96" t="s">
        <v>1607</v>
      </c>
      <c r="P247" s="96" t="s">
        <v>1494</v>
      </c>
      <c r="Q247" s="96" t="s">
        <v>1591</v>
      </c>
      <c r="R247" s="223" t="s">
        <v>1567</v>
      </c>
      <c r="S247" s="223" t="s">
        <v>1567</v>
      </c>
      <c r="T247" s="223" t="s">
        <v>1567</v>
      </c>
      <c r="U247" s="97"/>
      <c r="V247" s="96">
        <v>16</v>
      </c>
      <c r="W247" s="96" t="s">
        <v>1607</v>
      </c>
      <c r="X247" s="96">
        <v>12</v>
      </c>
      <c r="Y247" s="96"/>
      <c r="Z247" s="96"/>
      <c r="AA247" s="96"/>
      <c r="AB247" s="97"/>
      <c r="AC247" s="96"/>
      <c r="AD247" s="96"/>
      <c r="AE247" s="96"/>
      <c r="AF247" s="96"/>
      <c r="AG247" s="96"/>
      <c r="AH247" s="96"/>
      <c r="AI247" s="111">
        <f>COUNTIF(الجدول2336[[#This Row],[21]:[20]],"س")</f>
        <v>2</v>
      </c>
      <c r="AJ247" s="96">
        <f>COUNTIF(الجدول2336[[#This Row],[21]:[20]],"ب")</f>
        <v>0</v>
      </c>
      <c r="AK247" s="96">
        <f>COUNTIF(الجدول2336[[#This Row],[21]:[20]],"غياب")</f>
        <v>2</v>
      </c>
      <c r="AL247" s="96">
        <f>COUNTIF(الجدول2336[[#This Row],[21]:[20]],"غ")</f>
        <v>1</v>
      </c>
      <c r="AM247" s="96">
        <f>SUM(الجدول2336[[#This Row],[21]:[20]])</f>
        <v>190</v>
      </c>
      <c r="AN247" s="224">
        <f>الجدول2336[[#This Row],[أيام العمل الفعي ]]-الجدول2336[[#This Row],[الغياب*2]]</f>
        <v>6</v>
      </c>
      <c r="AO247" s="108"/>
      <c r="AP247" s="108">
        <f>COUNTIF(الجدول2336[[#This Row],[21]:[20]],"&lt;480")</f>
        <v>10</v>
      </c>
      <c r="AQ247" s="108">
        <f>الجدول2336[[#This Row],[الغياب ]]*2</f>
        <v>4</v>
      </c>
      <c r="AR247" s="108" t="str">
        <f>VLOOKUP(الجدول2336[[#This Row],[الرقم الوظيفي ]],[2]المستمرين!$D:$F,3,0)</f>
        <v>مصنع الحليب</v>
      </c>
    </row>
    <row r="248" spans="1:44">
      <c r="A248" s="7">
        <v>3453</v>
      </c>
      <c r="B248" s="222" t="s">
        <v>421</v>
      </c>
      <c r="C248" s="222" t="s">
        <v>105</v>
      </c>
      <c r="D248" s="96">
        <v>0</v>
      </c>
      <c r="E248" s="96" t="s">
        <v>1592</v>
      </c>
      <c r="F248" s="96">
        <v>0</v>
      </c>
      <c r="G248" s="97">
        <v>0</v>
      </c>
      <c r="H248" s="96">
        <v>0</v>
      </c>
      <c r="I248" s="96">
        <v>0</v>
      </c>
      <c r="J248" s="96">
        <v>0</v>
      </c>
      <c r="K248" s="96">
        <v>0</v>
      </c>
      <c r="L248" s="96" t="s">
        <v>1592</v>
      </c>
      <c r="M248" s="96">
        <v>0</v>
      </c>
      <c r="N248" s="97">
        <v>0</v>
      </c>
      <c r="O248" s="96">
        <v>0</v>
      </c>
      <c r="P248" s="96">
        <v>0</v>
      </c>
      <c r="Q248" s="96">
        <v>0</v>
      </c>
      <c r="R248" s="223">
        <v>0</v>
      </c>
      <c r="S248" s="223" t="s">
        <v>1494</v>
      </c>
      <c r="T248" s="223">
        <v>0</v>
      </c>
      <c r="U248" s="97">
        <v>0</v>
      </c>
      <c r="V248" s="96">
        <v>0</v>
      </c>
      <c r="W248" s="96">
        <v>0</v>
      </c>
      <c r="X248" s="96" t="s">
        <v>1494</v>
      </c>
      <c r="Y248" s="96"/>
      <c r="Z248" s="96"/>
      <c r="AA248" s="96"/>
      <c r="AB248" s="97"/>
      <c r="AC248" s="96"/>
      <c r="AD248" s="96"/>
      <c r="AE248" s="96"/>
      <c r="AF248" s="96"/>
      <c r="AG248" s="96"/>
      <c r="AH248" s="96"/>
      <c r="AI248" s="111">
        <f>COUNTIF(الجدول2336[[#This Row],[21]:[20]],"س")</f>
        <v>0</v>
      </c>
      <c r="AJ248" s="96">
        <f>COUNTIF(الجدول2336[[#This Row],[21]:[20]],"ب")</f>
        <v>0</v>
      </c>
      <c r="AK248" s="96">
        <f>COUNTIF(الجدول2336[[#This Row],[21]:[20]],"غياب")</f>
        <v>0</v>
      </c>
      <c r="AL248" s="96">
        <f>COUNTIF(الجدول2336[[#This Row],[21]:[20]],"غ")</f>
        <v>2</v>
      </c>
      <c r="AM248" s="96">
        <f>SUM(الجدول2336[[#This Row],[21]:[20]])</f>
        <v>0</v>
      </c>
      <c r="AN248" s="224">
        <f>الجدول2336[[#This Row],[أيام العمل الفعي ]]-الجدول2336[[#This Row],[الغياب*2]]</f>
        <v>17</v>
      </c>
      <c r="AO248" s="108"/>
      <c r="AP248" s="108">
        <f>COUNTIF(الجدول2336[[#This Row],[21]:[20]],"&lt;480")</f>
        <v>17</v>
      </c>
      <c r="AQ248" s="108">
        <f>الجدول2336[[#This Row],[الغياب ]]*2</f>
        <v>0</v>
      </c>
      <c r="AR248" s="108" t="str">
        <f>VLOOKUP(الجدول2336[[#This Row],[الرقم الوظيفي ]],[2]المستمرين!$D:$F,3,0)</f>
        <v>مصنع الحليب</v>
      </c>
    </row>
    <row r="249" spans="1:44">
      <c r="A249" s="14">
        <v>3454</v>
      </c>
      <c r="B249" s="222" t="s">
        <v>422</v>
      </c>
      <c r="C249" s="222" t="s">
        <v>105</v>
      </c>
      <c r="D249" s="96">
        <v>12</v>
      </c>
      <c r="E249" s="96" t="s">
        <v>1494</v>
      </c>
      <c r="F249" s="96" t="s">
        <v>1592</v>
      </c>
      <c r="G249" s="97"/>
      <c r="H249" s="96">
        <v>20</v>
      </c>
      <c r="I249" s="96">
        <v>12</v>
      </c>
      <c r="J249" s="96">
        <v>20</v>
      </c>
      <c r="K249" s="96">
        <v>29</v>
      </c>
      <c r="L249" s="96">
        <v>23</v>
      </c>
      <c r="M249" s="96" t="s">
        <v>1592</v>
      </c>
      <c r="N249" s="97">
        <v>34</v>
      </c>
      <c r="O249" s="96">
        <v>20</v>
      </c>
      <c r="P249" s="96">
        <v>0</v>
      </c>
      <c r="Q249" s="96" t="s">
        <v>1464</v>
      </c>
      <c r="R249" s="223" t="s">
        <v>1494</v>
      </c>
      <c r="S249" s="223" t="s">
        <v>1494</v>
      </c>
      <c r="T249" s="223" t="s">
        <v>1494</v>
      </c>
      <c r="U249" s="97" t="s">
        <v>1494</v>
      </c>
      <c r="V249" s="96">
        <v>12</v>
      </c>
      <c r="W249" s="96">
        <v>9</v>
      </c>
      <c r="X249" s="96" t="s">
        <v>1494</v>
      </c>
      <c r="Y249" s="96"/>
      <c r="Z249" s="96"/>
      <c r="AA249" s="96"/>
      <c r="AB249" s="97"/>
      <c r="AC249" s="96"/>
      <c r="AD249" s="96"/>
      <c r="AE249" s="96"/>
      <c r="AF249" s="96"/>
      <c r="AG249" s="96"/>
      <c r="AH249" s="96"/>
      <c r="AI249" s="111">
        <f>COUNTIF(الجدول2336[[#This Row],[21]:[20]],"س")</f>
        <v>0</v>
      </c>
      <c r="AJ249" s="96">
        <f>COUNTIF(الجدول2336[[#This Row],[21]:[20]],"ب")</f>
        <v>0</v>
      </c>
      <c r="AK249" s="96">
        <f>COUNTIF(الجدول2336[[#This Row],[21]:[20]],"غياب")</f>
        <v>0</v>
      </c>
      <c r="AL249" s="96">
        <f>COUNTIF(الجدول2336[[#This Row],[21]:[20]],"غ")</f>
        <v>6</v>
      </c>
      <c r="AM249" s="96">
        <f>SUM(الجدول2336[[#This Row],[21]:[20]])</f>
        <v>191</v>
      </c>
      <c r="AN249" s="224">
        <f>الجدول2336[[#This Row],[أيام العمل الفعي ]]-الجدول2336[[#This Row],[الغياب*2]]</f>
        <v>11</v>
      </c>
      <c r="AO249" s="108"/>
      <c r="AP249" s="108">
        <f>COUNTIF(الجدول2336[[#This Row],[21]:[20]],"&lt;480")</f>
        <v>11</v>
      </c>
      <c r="AQ249" s="108">
        <f>الجدول2336[[#This Row],[الغياب ]]*2</f>
        <v>0</v>
      </c>
      <c r="AR249" s="108" t="str">
        <f>VLOOKUP(الجدول2336[[#This Row],[الرقم الوظيفي ]],[2]المستمرين!$D:$F,3,0)</f>
        <v>مصنع الحليب</v>
      </c>
    </row>
    <row r="250" spans="1:44">
      <c r="A250" s="7">
        <v>3456</v>
      </c>
      <c r="B250" s="222" t="s">
        <v>423</v>
      </c>
      <c r="C250" s="222" t="s">
        <v>105</v>
      </c>
      <c r="D250" s="96" t="s">
        <v>1591</v>
      </c>
      <c r="E250" s="96" t="s">
        <v>1591</v>
      </c>
      <c r="F250" s="96">
        <v>0</v>
      </c>
      <c r="G250" s="97">
        <v>0</v>
      </c>
      <c r="H250" s="96" t="s">
        <v>1592</v>
      </c>
      <c r="I250" s="96">
        <v>20</v>
      </c>
      <c r="J250" s="96" t="s">
        <v>43</v>
      </c>
      <c r="K250" s="96">
        <v>23</v>
      </c>
      <c r="L250" s="96">
        <v>56</v>
      </c>
      <c r="M250" s="96">
        <v>0</v>
      </c>
      <c r="N250" s="97">
        <v>35</v>
      </c>
      <c r="O250" s="96" t="s">
        <v>1592</v>
      </c>
      <c r="P250" s="96" t="s">
        <v>43</v>
      </c>
      <c r="Q250" s="96" t="s">
        <v>43</v>
      </c>
      <c r="R250" s="223" t="s">
        <v>1494</v>
      </c>
      <c r="S250" s="223">
        <v>0</v>
      </c>
      <c r="T250" s="223" t="s">
        <v>1494</v>
      </c>
      <c r="U250" s="97">
        <v>0</v>
      </c>
      <c r="V250" s="96" t="s">
        <v>1592</v>
      </c>
      <c r="W250" s="96">
        <v>0</v>
      </c>
      <c r="X250" s="96">
        <v>6</v>
      </c>
      <c r="Y250" s="96"/>
      <c r="Z250" s="96"/>
      <c r="AA250" s="96"/>
      <c r="AB250" s="97"/>
      <c r="AC250" s="96"/>
      <c r="AD250" s="96"/>
      <c r="AE250" s="96"/>
      <c r="AF250" s="96"/>
      <c r="AG250" s="96"/>
      <c r="AH250" s="96"/>
      <c r="AI250" s="111">
        <f>COUNTIF(الجدول2336[[#This Row],[21]:[20]],"س")</f>
        <v>2</v>
      </c>
      <c r="AJ250" s="96">
        <f>COUNTIF(الجدول2336[[#This Row],[21]:[20]],"ب")</f>
        <v>3</v>
      </c>
      <c r="AK250" s="96">
        <f>COUNTIF(الجدول2336[[#This Row],[21]:[20]],"غياب")</f>
        <v>0</v>
      </c>
      <c r="AL250" s="96">
        <f>COUNTIF(الجدول2336[[#This Row],[21]:[20]],"غ")</f>
        <v>2</v>
      </c>
      <c r="AM250" s="96">
        <f>SUM(الجدول2336[[#This Row],[21]:[20]])</f>
        <v>140</v>
      </c>
      <c r="AN250" s="224">
        <f>الجدول2336[[#This Row],[أيام العمل الفعي ]]-الجدول2336[[#This Row],[الغياب*2]]</f>
        <v>11</v>
      </c>
      <c r="AO250" s="108"/>
      <c r="AP250" s="108">
        <f>COUNTIF(الجدول2336[[#This Row],[21]:[20]],"&lt;480")</f>
        <v>11</v>
      </c>
      <c r="AQ250" s="108">
        <f>الجدول2336[[#This Row],[الغياب ]]*2</f>
        <v>0</v>
      </c>
      <c r="AR250" s="108" t="str">
        <f>VLOOKUP(الجدول2336[[#This Row],[الرقم الوظيفي ]],[2]المستمرين!$D:$F,3,0)</f>
        <v>مصنع الحليب</v>
      </c>
    </row>
    <row r="251" spans="1:44">
      <c r="A251" s="7">
        <v>3471</v>
      </c>
      <c r="B251" s="222" t="s">
        <v>424</v>
      </c>
      <c r="C251" s="222" t="s">
        <v>105</v>
      </c>
      <c r="D251" s="96">
        <v>19</v>
      </c>
      <c r="E251" s="96">
        <v>26</v>
      </c>
      <c r="F251" s="96">
        <v>0</v>
      </c>
      <c r="G251" s="97">
        <v>8</v>
      </c>
      <c r="H251" s="96">
        <v>0</v>
      </c>
      <c r="I251" s="96">
        <v>0</v>
      </c>
      <c r="J251" s="96" t="s">
        <v>1592</v>
      </c>
      <c r="K251" s="96">
        <v>11</v>
      </c>
      <c r="L251" s="96">
        <v>14</v>
      </c>
      <c r="M251" s="96">
        <v>12</v>
      </c>
      <c r="N251" s="97">
        <v>6</v>
      </c>
      <c r="O251" s="96">
        <v>0</v>
      </c>
      <c r="P251" s="96">
        <v>15</v>
      </c>
      <c r="Q251" s="96" t="s">
        <v>1592</v>
      </c>
      <c r="R251" s="223">
        <v>0</v>
      </c>
      <c r="S251" s="223">
        <v>0</v>
      </c>
      <c r="T251" s="223" t="s">
        <v>1494</v>
      </c>
      <c r="U251" s="97">
        <v>22</v>
      </c>
      <c r="V251" s="96" t="s">
        <v>1494</v>
      </c>
      <c r="W251" s="96" t="s">
        <v>1494</v>
      </c>
      <c r="X251" s="96" t="s">
        <v>1494</v>
      </c>
      <c r="Y251" s="96"/>
      <c r="Z251" s="96"/>
      <c r="AA251" s="96"/>
      <c r="AB251" s="97"/>
      <c r="AC251" s="96"/>
      <c r="AD251" s="96"/>
      <c r="AE251" s="96"/>
      <c r="AF251" s="96"/>
      <c r="AG251" s="96"/>
      <c r="AH251" s="96"/>
      <c r="AI251" s="111">
        <f>COUNTIF(الجدول2336[[#This Row],[21]:[20]],"س")</f>
        <v>0</v>
      </c>
      <c r="AJ251" s="96">
        <f>COUNTIF(الجدول2336[[#This Row],[21]:[20]],"ب")</f>
        <v>0</v>
      </c>
      <c r="AK251" s="96">
        <f>COUNTIF(الجدول2336[[#This Row],[21]:[20]],"غياب")</f>
        <v>0</v>
      </c>
      <c r="AL251" s="96">
        <f>COUNTIF(الجدول2336[[#This Row],[21]:[20]],"غ")</f>
        <v>4</v>
      </c>
      <c r="AM251" s="96">
        <f>SUM(الجدول2336[[#This Row],[21]:[20]])</f>
        <v>133</v>
      </c>
      <c r="AN251" s="224">
        <f>الجدول2336[[#This Row],[أيام العمل الفعي ]]-الجدول2336[[#This Row],[الغياب*2]]</f>
        <v>15</v>
      </c>
      <c r="AO251" s="108"/>
      <c r="AP251" s="108">
        <f>COUNTIF(الجدول2336[[#This Row],[21]:[20]],"&lt;480")</f>
        <v>15</v>
      </c>
      <c r="AQ251" s="108">
        <f>الجدول2336[[#This Row],[الغياب ]]*2</f>
        <v>0</v>
      </c>
      <c r="AR251" s="108" t="str">
        <f>VLOOKUP(الجدول2336[[#This Row],[الرقم الوظيفي ]],[2]المستمرين!$D:$F,3,0)</f>
        <v>مصنع الحليب</v>
      </c>
    </row>
    <row r="252" spans="1:44">
      <c r="A252" s="7">
        <v>3481</v>
      </c>
      <c r="B252" s="222" t="s">
        <v>426</v>
      </c>
      <c r="C252" s="222" t="s">
        <v>80</v>
      </c>
      <c r="D252" s="96" t="s">
        <v>1591</v>
      </c>
      <c r="E252" s="96">
        <v>0</v>
      </c>
      <c r="F252" s="96">
        <v>12</v>
      </c>
      <c r="G252" s="97"/>
      <c r="H252" s="96" t="s">
        <v>1591</v>
      </c>
      <c r="I252" s="96">
        <v>0</v>
      </c>
      <c r="J252" s="96">
        <v>0</v>
      </c>
      <c r="K252" s="96" t="s">
        <v>1608</v>
      </c>
      <c r="L252" s="96" t="s">
        <v>1608</v>
      </c>
      <c r="M252" s="96" t="s">
        <v>1608</v>
      </c>
      <c r="N252" s="97"/>
      <c r="O252" s="96" t="s">
        <v>43</v>
      </c>
      <c r="P252" s="96" t="s">
        <v>43</v>
      </c>
      <c r="Q252" s="96" t="s">
        <v>1584</v>
      </c>
      <c r="R252" s="223" t="s">
        <v>1567</v>
      </c>
      <c r="S252" s="223" t="s">
        <v>1567</v>
      </c>
      <c r="T252" s="223" t="s">
        <v>1567</v>
      </c>
      <c r="U252" s="97"/>
      <c r="V252" s="96" t="s">
        <v>43</v>
      </c>
      <c r="W252" s="96" t="s">
        <v>43</v>
      </c>
      <c r="X252" s="96" t="s">
        <v>1494</v>
      </c>
      <c r="Y252" s="96"/>
      <c r="Z252" s="96"/>
      <c r="AA252" s="96"/>
      <c r="AB252" s="97"/>
      <c r="AC252" s="96"/>
      <c r="AD252" s="96"/>
      <c r="AE252" s="96"/>
      <c r="AF252" s="96"/>
      <c r="AG252" s="96"/>
      <c r="AH252" s="96"/>
      <c r="AI252" s="111">
        <f>COUNTIF(الجدول2336[[#This Row],[21]:[20]],"س")</f>
        <v>2</v>
      </c>
      <c r="AJ252" s="96">
        <f>COUNTIF(الجدول2336[[#This Row],[21]:[20]],"ب")</f>
        <v>4</v>
      </c>
      <c r="AK252" s="96">
        <f>COUNTIF(الجدول2336[[#This Row],[21]:[20]],"غياب")</f>
        <v>0</v>
      </c>
      <c r="AL252" s="96">
        <f>COUNTIF(الجدول2336[[#This Row],[21]:[20]],"غ")</f>
        <v>1</v>
      </c>
      <c r="AM252" s="96">
        <f>SUM(الجدول2336[[#This Row],[21]:[20]])</f>
        <v>12</v>
      </c>
      <c r="AN252" s="224">
        <f>الجدول2336[[#This Row],[أيام العمل الفعي ]]-الجدول2336[[#This Row],[الغياب*2]]</f>
        <v>4</v>
      </c>
      <c r="AO252" s="108"/>
      <c r="AP252" s="108">
        <f>COUNTIF(الجدول2336[[#This Row],[21]:[20]],"&lt;480")</f>
        <v>4</v>
      </c>
      <c r="AQ252" s="108">
        <f>الجدول2336[[#This Row],[الغياب ]]*2</f>
        <v>0</v>
      </c>
      <c r="AR252" s="108" t="str">
        <f>VLOOKUP(الجدول2336[[#This Row],[الرقم الوظيفي ]],[2]المستمرين!$D:$F,3,0)</f>
        <v>مصنع الحليب</v>
      </c>
    </row>
    <row r="253" spans="1:44" hidden="1">
      <c r="A253" s="7">
        <v>3483</v>
      </c>
      <c r="B253" s="222" t="s">
        <v>427</v>
      </c>
      <c r="C253" s="222" t="s">
        <v>428</v>
      </c>
      <c r="D253" s="96">
        <v>0</v>
      </c>
      <c r="E253" s="96">
        <v>0</v>
      </c>
      <c r="F253" s="96">
        <v>6</v>
      </c>
      <c r="G253" s="97"/>
      <c r="H253" s="96">
        <v>0</v>
      </c>
      <c r="I253" s="96">
        <v>12</v>
      </c>
      <c r="J253" s="96">
        <v>7</v>
      </c>
      <c r="K253" s="96">
        <v>6</v>
      </c>
      <c r="L253" s="96">
        <v>9</v>
      </c>
      <c r="M253" s="96">
        <v>14</v>
      </c>
      <c r="N253" s="97"/>
      <c r="O253" s="96">
        <v>12</v>
      </c>
      <c r="P253" s="96">
        <v>54</v>
      </c>
      <c r="Q253" s="96" t="s">
        <v>1591</v>
      </c>
      <c r="R253" s="223" t="s">
        <v>1567</v>
      </c>
      <c r="S253" s="223" t="s">
        <v>1567</v>
      </c>
      <c r="T253" s="223" t="s">
        <v>1567</v>
      </c>
      <c r="U253" s="97"/>
      <c r="V253" s="96">
        <v>11</v>
      </c>
      <c r="W253" s="96">
        <v>15</v>
      </c>
      <c r="X253" s="96">
        <v>0</v>
      </c>
      <c r="Y253" s="96"/>
      <c r="Z253" s="96"/>
      <c r="AA253" s="96"/>
      <c r="AB253" s="97"/>
      <c r="AC253" s="96"/>
      <c r="AD253" s="96"/>
      <c r="AE253" s="96"/>
      <c r="AF253" s="96"/>
      <c r="AG253" s="96"/>
      <c r="AH253" s="96"/>
      <c r="AI253" s="111">
        <f>COUNTIF(الجدول2336[[#This Row],[21]:[20]],"س")</f>
        <v>1</v>
      </c>
      <c r="AJ253" s="96">
        <f>COUNTIF(الجدول2336[[#This Row],[21]:[20]],"ب")</f>
        <v>0</v>
      </c>
      <c r="AK253" s="96">
        <f>COUNTIF(الجدول2336[[#This Row],[21]:[20]],"غياب")</f>
        <v>0</v>
      </c>
      <c r="AL253" s="96">
        <f>COUNTIF(الجدول2336[[#This Row],[21]:[20]],"غ")</f>
        <v>0</v>
      </c>
      <c r="AM253" s="96">
        <f>SUM(الجدول2336[[#This Row],[21]:[20]])</f>
        <v>146</v>
      </c>
      <c r="AN253" s="224">
        <f>الجدول2336[[#This Row],[أيام العمل الفعي ]]-الجدول2336[[#This Row],[الغياب*2]]</f>
        <v>14</v>
      </c>
      <c r="AO253" s="108"/>
      <c r="AP253" s="108">
        <f>COUNTIF(الجدول2336[[#This Row],[21]:[20]],"&lt;480")</f>
        <v>14</v>
      </c>
      <c r="AQ253" s="108">
        <f>الجدول2336[[#This Row],[الغياب ]]*2</f>
        <v>0</v>
      </c>
      <c r="AR253" s="108" t="str">
        <f>VLOOKUP(الجدول2336[[#This Row],[الرقم الوظيفي ]],[2]المستمرين!$D:$F,3,0)</f>
        <v>مصنع الحليب</v>
      </c>
    </row>
    <row r="254" spans="1:44" hidden="1">
      <c r="A254" s="7">
        <v>3484</v>
      </c>
      <c r="B254" s="222" t="s">
        <v>429</v>
      </c>
      <c r="C254" s="222" t="s">
        <v>109</v>
      </c>
      <c r="D254" s="96">
        <v>0</v>
      </c>
      <c r="E254" s="96">
        <v>0</v>
      </c>
      <c r="F254" s="96">
        <v>0</v>
      </c>
      <c r="G254" s="97"/>
      <c r="H254" s="96">
        <v>0</v>
      </c>
      <c r="I254" s="96">
        <v>0</v>
      </c>
      <c r="J254" s="96">
        <v>0</v>
      </c>
      <c r="K254" s="96" t="s">
        <v>43</v>
      </c>
      <c r="L254" s="96">
        <v>0</v>
      </c>
      <c r="M254" s="96">
        <v>0</v>
      </c>
      <c r="N254" s="97"/>
      <c r="O254" s="96">
        <v>0</v>
      </c>
      <c r="P254" s="96">
        <v>0</v>
      </c>
      <c r="Q254" s="96">
        <v>0</v>
      </c>
      <c r="R254" s="223" t="s">
        <v>1567</v>
      </c>
      <c r="S254" s="223" t="s">
        <v>1567</v>
      </c>
      <c r="T254" s="223" t="s">
        <v>1567</v>
      </c>
      <c r="U254" s="97"/>
      <c r="V254" s="96">
        <v>0</v>
      </c>
      <c r="W254" s="96"/>
      <c r="X254" s="96"/>
      <c r="Y254" s="96"/>
      <c r="Z254" s="96"/>
      <c r="AA254" s="96"/>
      <c r="AB254" s="97"/>
      <c r="AC254" s="96"/>
      <c r="AD254" s="96"/>
      <c r="AE254" s="96"/>
      <c r="AF254" s="96"/>
      <c r="AG254" s="96"/>
      <c r="AH254" s="96"/>
      <c r="AI254" s="111">
        <f>COUNTIF(الجدول2336[[#This Row],[21]:[20]],"س")</f>
        <v>0</v>
      </c>
      <c r="AJ254" s="96">
        <f>COUNTIF(الجدول2336[[#This Row],[21]:[20]],"ب")</f>
        <v>1</v>
      </c>
      <c r="AK254" s="96">
        <f>COUNTIF(الجدول2336[[#This Row],[21]:[20]],"غياب")</f>
        <v>0</v>
      </c>
      <c r="AL254" s="96">
        <f>COUNTIF(الجدول2336[[#This Row],[21]:[20]],"غ")</f>
        <v>0</v>
      </c>
      <c r="AM254" s="96">
        <f>SUM(الجدول2336[[#This Row],[21]:[20]])</f>
        <v>0</v>
      </c>
      <c r="AN254" s="224">
        <f>الجدول2336[[#This Row],[أيام العمل الفعي ]]-الجدول2336[[#This Row],[الغياب*2]]</f>
        <v>12</v>
      </c>
      <c r="AO254" s="108"/>
      <c r="AP254" s="108">
        <f>COUNTIF(الجدول2336[[#This Row],[21]:[20]],"&lt;480")</f>
        <v>12</v>
      </c>
      <c r="AQ254" s="108">
        <f>الجدول2336[[#This Row],[الغياب ]]*2</f>
        <v>0</v>
      </c>
      <c r="AR254" s="108" t="str">
        <f>VLOOKUP(الجدول2336[[#This Row],[الرقم الوظيفي ]],[2]المستمرين!$D:$F,3,0)</f>
        <v xml:space="preserve">مركز تسويق بنغازي </v>
      </c>
    </row>
    <row r="255" spans="1:44">
      <c r="A255" s="14">
        <v>3490</v>
      </c>
      <c r="B255" s="222" t="s">
        <v>430</v>
      </c>
      <c r="C255" s="222" t="s">
        <v>353</v>
      </c>
      <c r="D255" s="96">
        <v>0</v>
      </c>
      <c r="E255" s="96">
        <v>0</v>
      </c>
      <c r="F255" s="96">
        <v>0</v>
      </c>
      <c r="G255" s="97"/>
      <c r="H255" s="96">
        <v>18</v>
      </c>
      <c r="I255" s="96">
        <v>0</v>
      </c>
      <c r="J255" s="96" t="s">
        <v>1494</v>
      </c>
      <c r="K255" s="96" t="s">
        <v>1607</v>
      </c>
      <c r="L255" s="96" t="s">
        <v>1494</v>
      </c>
      <c r="M255" s="96">
        <v>0</v>
      </c>
      <c r="N255" s="97"/>
      <c r="O255" s="96">
        <v>0</v>
      </c>
      <c r="P255" s="96">
        <v>0</v>
      </c>
      <c r="Q255" s="96" t="s">
        <v>1591</v>
      </c>
      <c r="R255" s="223" t="s">
        <v>1567</v>
      </c>
      <c r="S255" s="223" t="s">
        <v>1567</v>
      </c>
      <c r="T255" s="223" t="s">
        <v>1567</v>
      </c>
      <c r="U255" s="97"/>
      <c r="V255" s="96">
        <v>0</v>
      </c>
      <c r="W255" s="96" t="s">
        <v>1591</v>
      </c>
      <c r="X255" s="96">
        <v>0</v>
      </c>
      <c r="Y255" s="96"/>
      <c r="Z255" s="96"/>
      <c r="AA255" s="96"/>
      <c r="AB255" s="97"/>
      <c r="AC255" s="96"/>
      <c r="AD255" s="96"/>
      <c r="AE255" s="96"/>
      <c r="AF255" s="96"/>
      <c r="AG255" s="96"/>
      <c r="AH255" s="96"/>
      <c r="AI255" s="111">
        <f>COUNTIF(الجدول2336[[#This Row],[21]:[20]],"س")</f>
        <v>2</v>
      </c>
      <c r="AJ255" s="96">
        <f>COUNTIF(الجدول2336[[#This Row],[21]:[20]],"ب")</f>
        <v>0</v>
      </c>
      <c r="AK255" s="96">
        <f>COUNTIF(الجدول2336[[#This Row],[21]:[20]],"غياب")</f>
        <v>1</v>
      </c>
      <c r="AL255" s="96">
        <f>COUNTIF(الجدول2336[[#This Row],[21]:[20]],"غ")</f>
        <v>2</v>
      </c>
      <c r="AM255" s="96">
        <f>SUM(الجدول2336[[#This Row],[21]:[20]])</f>
        <v>18</v>
      </c>
      <c r="AN255" s="224">
        <f>الجدول2336[[#This Row],[أيام العمل الفعي ]]-الجدول2336[[#This Row],[الغياب*2]]</f>
        <v>8</v>
      </c>
      <c r="AO255" s="108"/>
      <c r="AP255" s="108">
        <f>COUNTIF(الجدول2336[[#This Row],[21]:[20]],"&lt;480")</f>
        <v>10</v>
      </c>
      <c r="AQ255" s="108">
        <f>الجدول2336[[#This Row],[الغياب ]]*2</f>
        <v>2</v>
      </c>
      <c r="AR255" s="108" t="str">
        <f>VLOOKUP(الجدول2336[[#This Row],[الرقم الوظيفي ]],[2]المستمرين!$D:$F,3,0)</f>
        <v>مصنع الحليب</v>
      </c>
    </row>
    <row r="256" spans="1:44" hidden="1">
      <c r="A256" s="7">
        <v>3500</v>
      </c>
      <c r="B256" s="222" t="s">
        <v>432</v>
      </c>
      <c r="C256" s="222" t="s">
        <v>318</v>
      </c>
      <c r="D256" s="96">
        <v>0</v>
      </c>
      <c r="E256" s="96">
        <v>0</v>
      </c>
      <c r="F256" s="96">
        <v>0</v>
      </c>
      <c r="G256" s="97"/>
      <c r="H256" s="96">
        <v>0</v>
      </c>
      <c r="I256" s="96">
        <v>0</v>
      </c>
      <c r="J256" s="96">
        <v>0</v>
      </c>
      <c r="K256" s="96">
        <v>0</v>
      </c>
      <c r="L256" s="96">
        <v>0</v>
      </c>
      <c r="M256" s="96">
        <v>0</v>
      </c>
      <c r="N256" s="97"/>
      <c r="O256" s="96">
        <v>0</v>
      </c>
      <c r="P256" s="96">
        <v>0</v>
      </c>
      <c r="Q256" s="96" t="s">
        <v>1591</v>
      </c>
      <c r="R256" s="223" t="s">
        <v>1567</v>
      </c>
      <c r="S256" s="223" t="s">
        <v>1567</v>
      </c>
      <c r="T256" s="223" t="s">
        <v>1567</v>
      </c>
      <c r="U256" s="97"/>
      <c r="V256" s="96"/>
      <c r="W256" s="96"/>
      <c r="X256" s="96"/>
      <c r="Y256" s="96"/>
      <c r="Z256" s="96"/>
      <c r="AA256" s="96"/>
      <c r="AB256" s="97"/>
      <c r="AC256" s="96"/>
      <c r="AD256" s="96"/>
      <c r="AE256" s="96"/>
      <c r="AF256" s="96"/>
      <c r="AG256" s="96"/>
      <c r="AH256" s="96"/>
      <c r="AI256" s="111">
        <f>COUNTIF(الجدول2336[[#This Row],[21]:[20]],"س")</f>
        <v>1</v>
      </c>
      <c r="AJ256" s="96">
        <f>COUNTIF(الجدول2336[[#This Row],[21]:[20]],"ب")</f>
        <v>0</v>
      </c>
      <c r="AK256" s="96">
        <f>COUNTIF(الجدول2336[[#This Row],[21]:[20]],"غياب")</f>
        <v>0</v>
      </c>
      <c r="AL256" s="96">
        <f>COUNTIF(الجدول2336[[#This Row],[21]:[20]],"غ")</f>
        <v>0</v>
      </c>
      <c r="AM256" s="96">
        <f>SUM(الجدول2336[[#This Row],[21]:[20]])</f>
        <v>0</v>
      </c>
      <c r="AN256" s="224">
        <f>الجدول2336[[#This Row],[أيام العمل الفعي ]]-الجدول2336[[#This Row],[الغياب*2]]</f>
        <v>11</v>
      </c>
      <c r="AO256" s="108"/>
      <c r="AP256" s="108">
        <f>COUNTIF(الجدول2336[[#This Row],[21]:[20]],"&lt;480")</f>
        <v>11</v>
      </c>
      <c r="AQ256" s="108">
        <f>الجدول2336[[#This Row],[الغياب ]]*2</f>
        <v>0</v>
      </c>
      <c r="AR256" s="108" t="str">
        <f>VLOOKUP(الجدول2336[[#This Row],[الرقم الوظيفي ]],[2]المستمرين!$D:$F,3,0)</f>
        <v xml:space="preserve">الادارة العامة </v>
      </c>
    </row>
    <row r="257" spans="1:44" hidden="1">
      <c r="A257" s="7">
        <v>3508</v>
      </c>
      <c r="B257" s="222" t="s">
        <v>434</v>
      </c>
      <c r="C257" s="222" t="s">
        <v>84</v>
      </c>
      <c r="D257" s="96">
        <v>20</v>
      </c>
      <c r="E257" s="96">
        <v>16</v>
      </c>
      <c r="F257" s="96">
        <v>176</v>
      </c>
      <c r="G257" s="97"/>
      <c r="H257" s="96">
        <v>0</v>
      </c>
      <c r="I257" s="96">
        <v>12</v>
      </c>
      <c r="J257" s="96" t="s">
        <v>1591</v>
      </c>
      <c r="K257" s="96">
        <v>13</v>
      </c>
      <c r="L257" s="96">
        <v>13</v>
      </c>
      <c r="M257" s="96">
        <v>17</v>
      </c>
      <c r="N257" s="97"/>
      <c r="O257" s="96">
        <v>14</v>
      </c>
      <c r="P257" s="96">
        <v>16</v>
      </c>
      <c r="Q257" s="96">
        <v>85</v>
      </c>
      <c r="R257" s="223" t="s">
        <v>1567</v>
      </c>
      <c r="S257" s="223" t="s">
        <v>1567</v>
      </c>
      <c r="T257" s="223" t="s">
        <v>1567</v>
      </c>
      <c r="U257" s="97"/>
      <c r="V257" s="96">
        <v>0</v>
      </c>
      <c r="W257" s="96">
        <v>0</v>
      </c>
      <c r="X257" s="96">
        <v>0</v>
      </c>
      <c r="Y257" s="96"/>
      <c r="Z257" s="96"/>
      <c r="AA257" s="96"/>
      <c r="AB257" s="97"/>
      <c r="AC257" s="96"/>
      <c r="AD257" s="96"/>
      <c r="AE257" s="96"/>
      <c r="AF257" s="96"/>
      <c r="AG257" s="96"/>
      <c r="AH257" s="96"/>
      <c r="AI257" s="111">
        <f>COUNTIF(الجدول2336[[#This Row],[21]:[20]],"س")</f>
        <v>1</v>
      </c>
      <c r="AJ257" s="96">
        <f>COUNTIF(الجدول2336[[#This Row],[21]:[20]],"ب")</f>
        <v>0</v>
      </c>
      <c r="AK257" s="96">
        <f>COUNTIF(الجدول2336[[#This Row],[21]:[20]],"غياب")</f>
        <v>0</v>
      </c>
      <c r="AL257" s="96">
        <f>COUNTIF(الجدول2336[[#This Row],[21]:[20]],"غ")</f>
        <v>0</v>
      </c>
      <c r="AM257" s="96">
        <f>SUM(الجدول2336[[#This Row],[21]:[20]])</f>
        <v>382</v>
      </c>
      <c r="AN257" s="224">
        <f>الجدول2336[[#This Row],[أيام العمل الفعي ]]-الجدول2336[[#This Row],[الغياب*2]]</f>
        <v>14</v>
      </c>
      <c r="AO257" s="108"/>
      <c r="AP257" s="108">
        <f>COUNTIF(الجدول2336[[#This Row],[21]:[20]],"&lt;480")</f>
        <v>14</v>
      </c>
      <c r="AQ257" s="108">
        <f>الجدول2336[[#This Row],[الغياب ]]*2</f>
        <v>0</v>
      </c>
      <c r="AR257" s="108" t="str">
        <f>VLOOKUP(الجدول2336[[#This Row],[الرقم الوظيفي ]],[2]المستمرين!$D:$F,3,0)</f>
        <v xml:space="preserve">الادارة العامة </v>
      </c>
    </row>
    <row r="258" spans="1:44">
      <c r="A258" s="7">
        <v>3512</v>
      </c>
      <c r="B258" s="222" t="s">
        <v>435</v>
      </c>
      <c r="C258" s="222" t="s">
        <v>436</v>
      </c>
      <c r="D258" s="96">
        <v>0</v>
      </c>
      <c r="E258" s="96">
        <v>89</v>
      </c>
      <c r="F258" s="96">
        <v>53</v>
      </c>
      <c r="G258" s="97"/>
      <c r="H258" s="96">
        <v>0</v>
      </c>
      <c r="I258" s="96">
        <v>27</v>
      </c>
      <c r="J258" s="96">
        <v>0</v>
      </c>
      <c r="K258" s="96" t="s">
        <v>1591</v>
      </c>
      <c r="L258" s="96">
        <v>25</v>
      </c>
      <c r="M258" s="96">
        <v>0</v>
      </c>
      <c r="N258" s="97"/>
      <c r="O258" s="96" t="s">
        <v>1591</v>
      </c>
      <c r="P258" s="96" t="s">
        <v>1494</v>
      </c>
      <c r="Q258" s="96">
        <v>0</v>
      </c>
      <c r="R258" s="223">
        <v>0</v>
      </c>
      <c r="S258" s="223">
        <v>0</v>
      </c>
      <c r="T258" s="223">
        <v>0</v>
      </c>
      <c r="U258" s="97"/>
      <c r="V258" s="96">
        <v>0</v>
      </c>
      <c r="W258" s="96">
        <v>0</v>
      </c>
      <c r="X258" s="96">
        <v>13</v>
      </c>
      <c r="Y258" s="96"/>
      <c r="Z258" s="96"/>
      <c r="AA258" s="96"/>
      <c r="AB258" s="97"/>
      <c r="AC258" s="96"/>
      <c r="AD258" s="96"/>
      <c r="AE258" s="96"/>
      <c r="AF258" s="96"/>
      <c r="AG258" s="96"/>
      <c r="AH258" s="96"/>
      <c r="AI258" s="111">
        <f>COUNTIF(الجدول2336[[#This Row],[21]:[20]],"س")</f>
        <v>2</v>
      </c>
      <c r="AJ258" s="96">
        <f>COUNTIF(الجدول2336[[#This Row],[21]:[20]],"ب")</f>
        <v>0</v>
      </c>
      <c r="AK258" s="96">
        <f>COUNTIF(الجدول2336[[#This Row],[21]:[20]],"غياب")</f>
        <v>0</v>
      </c>
      <c r="AL258" s="96">
        <f>COUNTIF(الجدول2336[[#This Row],[21]:[20]],"غ")</f>
        <v>1</v>
      </c>
      <c r="AM258" s="96">
        <f>SUM(الجدول2336[[#This Row],[21]:[20]])</f>
        <v>207</v>
      </c>
      <c r="AN258" s="224">
        <f>الجدول2336[[#This Row],[أيام العمل الفعي ]]-الجدول2336[[#This Row],[الغياب*2]]</f>
        <v>15</v>
      </c>
      <c r="AO258" s="108"/>
      <c r="AP258" s="108">
        <f>COUNTIF(الجدول2336[[#This Row],[21]:[20]],"&lt;480")</f>
        <v>15</v>
      </c>
      <c r="AQ258" s="108">
        <f>الجدول2336[[#This Row],[الغياب ]]*2</f>
        <v>0</v>
      </c>
      <c r="AR258" s="108" t="str">
        <f>VLOOKUP(الجدول2336[[#This Row],[الرقم الوظيفي ]],[2]المستمرين!$D:$F,3,0)</f>
        <v>مصنع الحليب</v>
      </c>
    </row>
    <row r="259" spans="1:44">
      <c r="A259" s="14">
        <v>3521</v>
      </c>
      <c r="B259" s="222" t="s">
        <v>437</v>
      </c>
      <c r="C259" s="222" t="s">
        <v>419</v>
      </c>
      <c r="D259" s="96">
        <v>6</v>
      </c>
      <c r="E259" s="96">
        <v>32</v>
      </c>
      <c r="F259" s="96" t="s">
        <v>1494</v>
      </c>
      <c r="G259" s="97"/>
      <c r="H259" s="96">
        <v>20</v>
      </c>
      <c r="I259" s="96">
        <v>0</v>
      </c>
      <c r="J259" s="96">
        <v>0</v>
      </c>
      <c r="K259" s="96" t="s">
        <v>1494</v>
      </c>
      <c r="L259" s="96">
        <v>0</v>
      </c>
      <c r="M259" s="96" t="s">
        <v>1591</v>
      </c>
      <c r="N259" s="97"/>
      <c r="O259" s="96">
        <v>0</v>
      </c>
      <c r="P259" s="96">
        <v>0</v>
      </c>
      <c r="Q259" s="96" t="s">
        <v>1591</v>
      </c>
      <c r="R259" s="223" t="s">
        <v>1567</v>
      </c>
      <c r="S259" s="223" t="s">
        <v>1567</v>
      </c>
      <c r="T259" s="223" t="s">
        <v>1567</v>
      </c>
      <c r="U259" s="97"/>
      <c r="V259" s="96">
        <v>0</v>
      </c>
      <c r="W259" s="96">
        <v>0</v>
      </c>
      <c r="X259" s="96">
        <v>0</v>
      </c>
      <c r="Y259" s="96"/>
      <c r="Z259" s="96"/>
      <c r="AA259" s="96"/>
      <c r="AB259" s="97"/>
      <c r="AC259" s="96"/>
      <c r="AD259" s="96"/>
      <c r="AE259" s="96"/>
      <c r="AF259" s="96"/>
      <c r="AG259" s="96"/>
      <c r="AH259" s="96"/>
      <c r="AI259" s="111">
        <f>COUNTIF(الجدول2336[[#This Row],[21]:[20]],"س")</f>
        <v>2</v>
      </c>
      <c r="AJ259" s="96">
        <f>COUNTIF(الجدول2336[[#This Row],[21]:[20]],"ب")</f>
        <v>0</v>
      </c>
      <c r="AK259" s="96">
        <f>COUNTIF(الجدول2336[[#This Row],[21]:[20]],"غياب")</f>
        <v>0</v>
      </c>
      <c r="AL259" s="96">
        <f>COUNTIF(الجدول2336[[#This Row],[21]:[20]],"غ")</f>
        <v>2</v>
      </c>
      <c r="AM259" s="96">
        <f>SUM(الجدول2336[[#This Row],[21]:[20]])</f>
        <v>58</v>
      </c>
      <c r="AN259" s="224">
        <f>الجدول2336[[#This Row],[أيام العمل الفعي ]]-الجدول2336[[#This Row],[الغياب*2]]</f>
        <v>11</v>
      </c>
      <c r="AO259" s="108"/>
      <c r="AP259" s="108">
        <f>COUNTIF(الجدول2336[[#This Row],[21]:[20]],"&lt;480")</f>
        <v>11</v>
      </c>
      <c r="AQ259" s="108">
        <f>الجدول2336[[#This Row],[الغياب ]]*2</f>
        <v>0</v>
      </c>
      <c r="AR259" s="108" t="str">
        <f>VLOOKUP(الجدول2336[[#This Row],[الرقم الوظيفي ]],[2]المستمرين!$D:$F,3,0)</f>
        <v>مصنع الحليب</v>
      </c>
    </row>
    <row r="260" spans="1:44" hidden="1">
      <c r="A260" s="7">
        <v>3526</v>
      </c>
      <c r="B260" s="222" t="s">
        <v>438</v>
      </c>
      <c r="C260" s="222" t="s">
        <v>71</v>
      </c>
      <c r="D260" s="96">
        <v>0</v>
      </c>
      <c r="E260" s="96">
        <v>0</v>
      </c>
      <c r="F260" s="96">
        <v>148</v>
      </c>
      <c r="G260" s="97"/>
      <c r="H260" s="96" t="s">
        <v>1591</v>
      </c>
      <c r="I260" s="96" t="s">
        <v>1591</v>
      </c>
      <c r="J260" s="96">
        <v>0</v>
      </c>
      <c r="K260" s="96">
        <v>6</v>
      </c>
      <c r="L260" s="96">
        <v>16</v>
      </c>
      <c r="M260" s="96">
        <v>0</v>
      </c>
      <c r="N260" s="97"/>
      <c r="O260" s="96">
        <v>64</v>
      </c>
      <c r="P260" s="96">
        <v>0</v>
      </c>
      <c r="Q260" s="96" t="s">
        <v>1591</v>
      </c>
      <c r="R260" s="223" t="s">
        <v>1567</v>
      </c>
      <c r="S260" s="223" t="s">
        <v>1567</v>
      </c>
      <c r="T260" s="223" t="s">
        <v>1567</v>
      </c>
      <c r="U260" s="97"/>
      <c r="V260" s="96">
        <v>0</v>
      </c>
      <c r="W260" s="96">
        <v>7</v>
      </c>
      <c r="X260" s="96">
        <v>0</v>
      </c>
      <c r="Y260" s="96"/>
      <c r="Z260" s="96"/>
      <c r="AA260" s="96"/>
      <c r="AB260" s="97"/>
      <c r="AC260" s="96"/>
      <c r="AD260" s="96"/>
      <c r="AE260" s="96"/>
      <c r="AF260" s="96"/>
      <c r="AG260" s="96"/>
      <c r="AH260" s="96"/>
      <c r="AI260" s="111">
        <f>COUNTIF(الجدول2336[[#This Row],[21]:[20]],"س")</f>
        <v>3</v>
      </c>
      <c r="AJ260" s="96">
        <f>COUNTIF(الجدول2336[[#This Row],[21]:[20]],"ب")</f>
        <v>0</v>
      </c>
      <c r="AK260" s="96">
        <f>COUNTIF(الجدول2336[[#This Row],[21]:[20]],"غياب")</f>
        <v>0</v>
      </c>
      <c r="AL260" s="96">
        <f>COUNTIF(الجدول2336[[#This Row],[21]:[20]],"غ")</f>
        <v>0</v>
      </c>
      <c r="AM260" s="96">
        <f>SUM(الجدول2336[[#This Row],[21]:[20]])</f>
        <v>241</v>
      </c>
      <c r="AN260" s="224">
        <f>الجدول2336[[#This Row],[أيام العمل الفعي ]]-الجدول2336[[#This Row],[الغياب*2]]</f>
        <v>12</v>
      </c>
      <c r="AO260" s="108"/>
      <c r="AP260" s="108">
        <f>COUNTIF(الجدول2336[[#This Row],[21]:[20]],"&lt;480")</f>
        <v>12</v>
      </c>
      <c r="AQ260" s="108">
        <f>الجدول2336[[#This Row],[الغياب ]]*2</f>
        <v>0</v>
      </c>
      <c r="AR260" s="108" t="str">
        <f>VLOOKUP(الجدول2336[[#This Row],[الرقم الوظيفي ]],[2]المستمرين!$D:$F,3,0)</f>
        <v>مصنع الحليب</v>
      </c>
    </row>
    <row r="261" spans="1:44" hidden="1">
      <c r="A261" s="7">
        <v>3528</v>
      </c>
      <c r="B261" s="222" t="s">
        <v>439</v>
      </c>
      <c r="C261" s="222" t="s">
        <v>71</v>
      </c>
      <c r="D261" s="96">
        <v>0</v>
      </c>
      <c r="E261" s="96">
        <v>0</v>
      </c>
      <c r="F261" s="96">
        <v>11</v>
      </c>
      <c r="G261" s="97"/>
      <c r="H261" s="96">
        <v>0</v>
      </c>
      <c r="I261" s="96">
        <v>0</v>
      </c>
      <c r="J261" s="96">
        <v>7</v>
      </c>
      <c r="K261" s="96">
        <v>25</v>
      </c>
      <c r="L261" s="96">
        <v>10</v>
      </c>
      <c r="M261" s="96">
        <v>10</v>
      </c>
      <c r="N261" s="97"/>
      <c r="O261" s="96">
        <v>0</v>
      </c>
      <c r="P261" s="96">
        <v>18</v>
      </c>
      <c r="Q261" s="96" t="s">
        <v>1591</v>
      </c>
      <c r="R261" s="223" t="s">
        <v>1567</v>
      </c>
      <c r="S261" s="223" t="s">
        <v>1567</v>
      </c>
      <c r="T261" s="223" t="s">
        <v>1567</v>
      </c>
      <c r="U261" s="97"/>
      <c r="V261" s="96">
        <v>0</v>
      </c>
      <c r="W261" s="96">
        <v>0</v>
      </c>
      <c r="X261" s="96">
        <v>7</v>
      </c>
      <c r="Y261" s="96"/>
      <c r="Z261" s="96"/>
      <c r="AA261" s="96"/>
      <c r="AB261" s="97"/>
      <c r="AC261" s="96"/>
      <c r="AD261" s="96"/>
      <c r="AE261" s="96"/>
      <c r="AF261" s="96"/>
      <c r="AG261" s="96"/>
      <c r="AH261" s="96"/>
      <c r="AI261" s="111">
        <f>COUNTIF(الجدول2336[[#This Row],[21]:[20]],"س")</f>
        <v>1</v>
      </c>
      <c r="AJ261" s="96">
        <f>COUNTIF(الجدول2336[[#This Row],[21]:[20]],"ب")</f>
        <v>0</v>
      </c>
      <c r="AK261" s="96">
        <f>COUNTIF(الجدول2336[[#This Row],[21]:[20]],"غياب")</f>
        <v>0</v>
      </c>
      <c r="AL261" s="96">
        <f>COUNTIF(الجدول2336[[#This Row],[21]:[20]],"غ")</f>
        <v>0</v>
      </c>
      <c r="AM261" s="96">
        <f>SUM(الجدول2336[[#This Row],[21]:[20]])</f>
        <v>88</v>
      </c>
      <c r="AN261" s="224">
        <f>الجدول2336[[#This Row],[أيام العمل الفعي ]]-الجدول2336[[#This Row],[الغياب*2]]</f>
        <v>14</v>
      </c>
      <c r="AO261" s="108"/>
      <c r="AP261" s="108">
        <f>COUNTIF(الجدول2336[[#This Row],[21]:[20]],"&lt;480")</f>
        <v>14</v>
      </c>
      <c r="AQ261" s="108">
        <f>الجدول2336[[#This Row],[الغياب ]]*2</f>
        <v>0</v>
      </c>
      <c r="AR261" s="108" t="str">
        <f>VLOOKUP(الجدول2336[[#This Row],[الرقم الوظيفي ]],[2]المستمرين!$D:$F,3,0)</f>
        <v>مصنع الحليب</v>
      </c>
    </row>
    <row r="262" spans="1:44" hidden="1">
      <c r="A262" s="7">
        <v>3529</v>
      </c>
      <c r="B262" s="222" t="s">
        <v>440</v>
      </c>
      <c r="C262" s="222" t="s">
        <v>436</v>
      </c>
      <c r="D262" s="96">
        <v>0</v>
      </c>
      <c r="E262" s="96">
        <v>0</v>
      </c>
      <c r="F262" s="96" t="s">
        <v>1591</v>
      </c>
      <c r="G262" s="97"/>
      <c r="H262" s="96" t="s">
        <v>1591</v>
      </c>
      <c r="I262" s="96">
        <v>0</v>
      </c>
      <c r="J262" s="96">
        <v>0</v>
      </c>
      <c r="K262" s="96">
        <v>0</v>
      </c>
      <c r="L262" s="96">
        <v>0</v>
      </c>
      <c r="M262" s="96">
        <v>0</v>
      </c>
      <c r="N262" s="97"/>
      <c r="O262" s="96">
        <v>0</v>
      </c>
      <c r="P262" s="96">
        <v>7</v>
      </c>
      <c r="Q262" s="96" t="s">
        <v>1591</v>
      </c>
      <c r="R262" s="223" t="s">
        <v>1567</v>
      </c>
      <c r="S262" s="223" t="s">
        <v>1567</v>
      </c>
      <c r="T262" s="223" t="s">
        <v>1567</v>
      </c>
      <c r="U262" s="97"/>
      <c r="V262" s="96">
        <v>7</v>
      </c>
      <c r="W262" s="96">
        <v>0</v>
      </c>
      <c r="X262" s="96">
        <v>8</v>
      </c>
      <c r="Y262" s="96"/>
      <c r="Z262" s="96"/>
      <c r="AA262" s="96"/>
      <c r="AB262" s="97"/>
      <c r="AC262" s="96"/>
      <c r="AD262" s="96"/>
      <c r="AE262" s="96"/>
      <c r="AF262" s="96"/>
      <c r="AG262" s="96"/>
      <c r="AH262" s="96"/>
      <c r="AI262" s="111">
        <f>COUNTIF(الجدول2336[[#This Row],[21]:[20]],"س")</f>
        <v>3</v>
      </c>
      <c r="AJ262" s="96">
        <f>COUNTIF(الجدول2336[[#This Row],[21]:[20]],"ب")</f>
        <v>0</v>
      </c>
      <c r="AK262" s="96">
        <f>COUNTIF(الجدول2336[[#This Row],[21]:[20]],"غياب")</f>
        <v>0</v>
      </c>
      <c r="AL262" s="96">
        <f>COUNTIF(الجدول2336[[#This Row],[21]:[20]],"غ")</f>
        <v>0</v>
      </c>
      <c r="AM262" s="96">
        <f>SUM(الجدول2336[[#This Row],[21]:[20]])</f>
        <v>22</v>
      </c>
      <c r="AN262" s="224">
        <f>الجدول2336[[#This Row],[أيام العمل الفعي ]]-الجدول2336[[#This Row],[الغياب*2]]</f>
        <v>12</v>
      </c>
      <c r="AO262" s="108"/>
      <c r="AP262" s="108">
        <f>COUNTIF(الجدول2336[[#This Row],[21]:[20]],"&lt;480")</f>
        <v>12</v>
      </c>
      <c r="AQ262" s="108">
        <f>الجدول2336[[#This Row],[الغياب ]]*2</f>
        <v>0</v>
      </c>
      <c r="AR262" s="108" t="str">
        <f>VLOOKUP(الجدول2336[[#This Row],[الرقم الوظيفي ]],[2]المستمرين!$D:$F,3,0)</f>
        <v>مصنع الحليب</v>
      </c>
    </row>
    <row r="263" spans="1:44">
      <c r="A263" s="7">
        <v>3532</v>
      </c>
      <c r="B263" s="222" t="s">
        <v>441</v>
      </c>
      <c r="C263" s="222" t="s">
        <v>230</v>
      </c>
      <c r="D263" s="96">
        <v>0</v>
      </c>
      <c r="E263" s="96">
        <v>0</v>
      </c>
      <c r="F263" s="96">
        <v>0</v>
      </c>
      <c r="G263" s="97"/>
      <c r="H263" s="96">
        <v>0</v>
      </c>
      <c r="I263" s="96">
        <v>0</v>
      </c>
      <c r="J263" s="96">
        <v>0</v>
      </c>
      <c r="K263" s="96" t="s">
        <v>1494</v>
      </c>
      <c r="L263" s="96" t="s">
        <v>1494</v>
      </c>
      <c r="M263" s="96">
        <v>0</v>
      </c>
      <c r="N263" s="97"/>
      <c r="O263" s="96">
        <v>0</v>
      </c>
      <c r="P263" s="96">
        <v>0</v>
      </c>
      <c r="Q263" s="96" t="s">
        <v>1591</v>
      </c>
      <c r="R263" s="223" t="s">
        <v>1567</v>
      </c>
      <c r="S263" s="223" t="s">
        <v>1567</v>
      </c>
      <c r="T263" s="223" t="s">
        <v>1567</v>
      </c>
      <c r="U263" s="97"/>
      <c r="V263" s="96">
        <v>0</v>
      </c>
      <c r="W263" s="96"/>
      <c r="X263" s="96"/>
      <c r="Y263" s="96"/>
      <c r="Z263" s="96"/>
      <c r="AA263" s="96"/>
      <c r="AB263" s="97"/>
      <c r="AC263" s="96"/>
      <c r="AD263" s="96"/>
      <c r="AE263" s="96"/>
      <c r="AF263" s="96"/>
      <c r="AG263" s="96"/>
      <c r="AH263" s="96"/>
      <c r="AI263" s="111">
        <f>COUNTIF(الجدول2336[[#This Row],[21]:[20]],"س")</f>
        <v>1</v>
      </c>
      <c r="AJ263" s="96">
        <f>COUNTIF(الجدول2336[[#This Row],[21]:[20]],"ب")</f>
        <v>0</v>
      </c>
      <c r="AK263" s="96">
        <f>COUNTIF(الجدول2336[[#This Row],[21]:[20]],"غياب")</f>
        <v>0</v>
      </c>
      <c r="AL263" s="96">
        <f>COUNTIF(الجدول2336[[#This Row],[21]:[20]],"غ")</f>
        <v>2</v>
      </c>
      <c r="AM263" s="96">
        <f>SUM(الجدول2336[[#This Row],[21]:[20]])</f>
        <v>0</v>
      </c>
      <c r="AN263" s="224">
        <f>الجدول2336[[#This Row],[أيام العمل الفعي ]]-الجدول2336[[#This Row],[الغياب*2]]</f>
        <v>10</v>
      </c>
      <c r="AO263" s="108"/>
      <c r="AP263" s="108">
        <f>COUNTIF(الجدول2336[[#This Row],[21]:[20]],"&lt;480")</f>
        <v>10</v>
      </c>
      <c r="AQ263" s="108">
        <f>الجدول2336[[#This Row],[الغياب ]]*2</f>
        <v>0</v>
      </c>
      <c r="AR263" s="108" t="str">
        <f>VLOOKUP(الجدول2336[[#This Row],[الرقم الوظيفي ]],[2]المستمرين!$D:$F,3,0)</f>
        <v xml:space="preserve">مركز تسويق بنغازي </v>
      </c>
    </row>
    <row r="264" spans="1:44">
      <c r="A264" s="7">
        <v>3538</v>
      </c>
      <c r="B264" s="222" t="s">
        <v>442</v>
      </c>
      <c r="C264" s="222" t="s">
        <v>337</v>
      </c>
      <c r="D264" s="96" t="s">
        <v>1591</v>
      </c>
      <c r="E264" s="96">
        <v>0</v>
      </c>
      <c r="F264" s="96">
        <v>49</v>
      </c>
      <c r="G264" s="97"/>
      <c r="H264" s="96">
        <v>0</v>
      </c>
      <c r="I264" s="96">
        <v>0</v>
      </c>
      <c r="J264" s="96">
        <v>0</v>
      </c>
      <c r="K264" s="96">
        <v>13</v>
      </c>
      <c r="L264" s="96" t="s">
        <v>1591</v>
      </c>
      <c r="M264" s="96">
        <v>0</v>
      </c>
      <c r="N264" s="97"/>
      <c r="O264" s="96">
        <v>0</v>
      </c>
      <c r="P264" s="96">
        <v>0</v>
      </c>
      <c r="Q264" s="96" t="s">
        <v>1584</v>
      </c>
      <c r="R264" s="223" t="s">
        <v>1567</v>
      </c>
      <c r="S264" s="223" t="s">
        <v>1567</v>
      </c>
      <c r="T264" s="223" t="s">
        <v>1567</v>
      </c>
      <c r="U264" s="97"/>
      <c r="V264" s="96">
        <v>14</v>
      </c>
      <c r="W264" s="96">
        <v>11</v>
      </c>
      <c r="X264" s="96" t="s">
        <v>1494</v>
      </c>
      <c r="Y264" s="96"/>
      <c r="Z264" s="96"/>
      <c r="AA264" s="96"/>
      <c r="AB264" s="97"/>
      <c r="AC264" s="96"/>
      <c r="AD264" s="96"/>
      <c r="AE264" s="96"/>
      <c r="AF264" s="96"/>
      <c r="AG264" s="96"/>
      <c r="AH264" s="96"/>
      <c r="AI264" s="111">
        <f>COUNTIF(الجدول2336[[#This Row],[21]:[20]],"س")</f>
        <v>2</v>
      </c>
      <c r="AJ264" s="96">
        <f>COUNTIF(الجدول2336[[#This Row],[21]:[20]],"ب")</f>
        <v>0</v>
      </c>
      <c r="AK264" s="96">
        <f>COUNTIF(الجدول2336[[#This Row],[21]:[20]],"غياب")</f>
        <v>0</v>
      </c>
      <c r="AL264" s="96">
        <f>COUNTIF(الجدول2336[[#This Row],[21]:[20]],"غ")</f>
        <v>1</v>
      </c>
      <c r="AM264" s="96">
        <f>SUM(الجدول2336[[#This Row],[21]:[20]])</f>
        <v>87</v>
      </c>
      <c r="AN264" s="224">
        <f>الجدول2336[[#This Row],[أيام العمل الفعي ]]-الجدول2336[[#This Row],[الغياب*2]]</f>
        <v>11</v>
      </c>
      <c r="AO264" s="108"/>
      <c r="AP264" s="108">
        <f>COUNTIF(الجدول2336[[#This Row],[21]:[20]],"&lt;480")</f>
        <v>11</v>
      </c>
      <c r="AQ264" s="108">
        <f>الجدول2336[[#This Row],[الغياب ]]*2</f>
        <v>0</v>
      </c>
      <c r="AR264" s="108" t="str">
        <f>VLOOKUP(الجدول2336[[#This Row],[الرقم الوظيفي ]],[2]المستمرين!$D:$F,3,0)</f>
        <v>مصنع الحليب</v>
      </c>
    </row>
    <row r="265" spans="1:44" hidden="1">
      <c r="A265" s="7">
        <v>3539</v>
      </c>
      <c r="B265" s="222" t="s">
        <v>443</v>
      </c>
      <c r="C265" s="222" t="s">
        <v>458</v>
      </c>
      <c r="D265" s="96">
        <v>0</v>
      </c>
      <c r="E265" s="96">
        <v>6</v>
      </c>
      <c r="F265" s="96">
        <v>11</v>
      </c>
      <c r="G265" s="97"/>
      <c r="H265" s="96">
        <v>56</v>
      </c>
      <c r="I265" s="96">
        <v>7</v>
      </c>
      <c r="J265" s="96">
        <v>0</v>
      </c>
      <c r="K265" s="96">
        <v>8</v>
      </c>
      <c r="L265" s="96">
        <v>8</v>
      </c>
      <c r="M265" s="96">
        <v>0</v>
      </c>
      <c r="N265" s="97"/>
      <c r="O265" s="96">
        <v>0</v>
      </c>
      <c r="P265" s="96">
        <v>6</v>
      </c>
      <c r="Q265" s="96" t="s">
        <v>1591</v>
      </c>
      <c r="R265" s="223" t="s">
        <v>1567</v>
      </c>
      <c r="S265" s="223" t="s">
        <v>1567</v>
      </c>
      <c r="T265" s="223" t="s">
        <v>1567</v>
      </c>
      <c r="U265" s="97"/>
      <c r="V265" s="96">
        <v>0</v>
      </c>
      <c r="W265" s="96" t="s">
        <v>1591</v>
      </c>
      <c r="X265" s="96">
        <v>0</v>
      </c>
      <c r="Y265" s="96"/>
      <c r="Z265" s="96"/>
      <c r="AA265" s="96"/>
      <c r="AB265" s="97"/>
      <c r="AC265" s="96"/>
      <c r="AD265" s="96"/>
      <c r="AE265" s="96"/>
      <c r="AF265" s="96"/>
      <c r="AG265" s="96"/>
      <c r="AH265" s="96"/>
      <c r="AI265" s="111">
        <f>COUNTIF(الجدول2336[[#This Row],[21]:[20]],"س")</f>
        <v>2</v>
      </c>
      <c r="AJ265" s="96">
        <f>COUNTIF(الجدول2336[[#This Row],[21]:[20]],"ب")</f>
        <v>0</v>
      </c>
      <c r="AK265" s="96">
        <f>COUNTIF(الجدول2336[[#This Row],[21]:[20]],"غياب")</f>
        <v>0</v>
      </c>
      <c r="AL265" s="96">
        <f>COUNTIF(الجدول2336[[#This Row],[21]:[20]],"غ")</f>
        <v>0</v>
      </c>
      <c r="AM265" s="96">
        <f>SUM(الجدول2336[[#This Row],[21]:[20]])</f>
        <v>102</v>
      </c>
      <c r="AN265" s="224">
        <f>الجدول2336[[#This Row],[أيام العمل الفعي ]]-الجدول2336[[#This Row],[الغياب*2]]</f>
        <v>13</v>
      </c>
      <c r="AO265" s="108"/>
      <c r="AP265" s="108">
        <f>COUNTIF(الجدول2336[[#This Row],[21]:[20]],"&lt;480")</f>
        <v>13</v>
      </c>
      <c r="AQ265" s="108">
        <f>الجدول2336[[#This Row],[الغياب ]]*2</f>
        <v>0</v>
      </c>
      <c r="AR265" s="108" t="str">
        <f>VLOOKUP(الجدول2336[[#This Row],[الرقم الوظيفي ]],[2]المستمرين!$D:$F,3,0)</f>
        <v>مصنع الحليب</v>
      </c>
    </row>
    <row r="266" spans="1:44" hidden="1">
      <c r="A266" s="7">
        <v>3544</v>
      </c>
      <c r="B266" s="222" t="s">
        <v>444</v>
      </c>
      <c r="C266" s="222" t="s">
        <v>212</v>
      </c>
      <c r="D266" s="96">
        <v>0</v>
      </c>
      <c r="E266" s="96">
        <v>0</v>
      </c>
      <c r="F266" s="96">
        <v>0</v>
      </c>
      <c r="G266" s="97"/>
      <c r="H266" s="96">
        <v>0</v>
      </c>
      <c r="I266" s="96">
        <v>0</v>
      </c>
      <c r="J266" s="96">
        <v>0</v>
      </c>
      <c r="K266" s="96">
        <v>0</v>
      </c>
      <c r="L266" s="96">
        <v>0</v>
      </c>
      <c r="M266" s="96">
        <v>0</v>
      </c>
      <c r="N266" s="97"/>
      <c r="O266" s="96" t="s">
        <v>1591</v>
      </c>
      <c r="P266" s="96">
        <v>0</v>
      </c>
      <c r="Q266" s="96" t="s">
        <v>1591</v>
      </c>
      <c r="R266" s="223" t="s">
        <v>1567</v>
      </c>
      <c r="S266" s="223" t="s">
        <v>1567</v>
      </c>
      <c r="T266" s="223" t="s">
        <v>1567</v>
      </c>
      <c r="U266" s="97"/>
      <c r="V266" s="96">
        <v>19</v>
      </c>
      <c r="W266" s="96">
        <v>0</v>
      </c>
      <c r="X266" s="96">
        <v>8</v>
      </c>
      <c r="Y266" s="96"/>
      <c r="Z266" s="96"/>
      <c r="AA266" s="96"/>
      <c r="AB266" s="97"/>
      <c r="AC266" s="96"/>
      <c r="AD266" s="96"/>
      <c r="AE266" s="96"/>
      <c r="AF266" s="96"/>
      <c r="AG266" s="96"/>
      <c r="AH266" s="96"/>
      <c r="AI266" s="111">
        <f>COUNTIF(الجدول2336[[#This Row],[21]:[20]],"س")</f>
        <v>2</v>
      </c>
      <c r="AJ266" s="96">
        <f>COUNTIF(الجدول2336[[#This Row],[21]:[20]],"ب")</f>
        <v>0</v>
      </c>
      <c r="AK266" s="96">
        <f>COUNTIF(الجدول2336[[#This Row],[21]:[20]],"غياب")</f>
        <v>0</v>
      </c>
      <c r="AL266" s="96">
        <f>COUNTIF(الجدول2336[[#This Row],[21]:[20]],"غ")</f>
        <v>0</v>
      </c>
      <c r="AM266" s="96">
        <f>SUM(الجدول2336[[#This Row],[21]:[20]])</f>
        <v>27</v>
      </c>
      <c r="AN266" s="224">
        <f>الجدول2336[[#This Row],[أيام العمل الفعي ]]-الجدول2336[[#This Row],[الغياب*2]]</f>
        <v>13</v>
      </c>
      <c r="AO266" s="108"/>
      <c r="AP266" s="108">
        <f>COUNTIF(الجدول2336[[#This Row],[21]:[20]],"&lt;480")</f>
        <v>13</v>
      </c>
      <c r="AQ266" s="108">
        <f>الجدول2336[[#This Row],[الغياب ]]*2</f>
        <v>0</v>
      </c>
      <c r="AR266" s="108" t="str">
        <f>VLOOKUP(الجدول2336[[#This Row],[الرقم الوظيفي ]],[2]المستمرين!$D:$F,3,0)</f>
        <v xml:space="preserve">الادارة العامة </v>
      </c>
    </row>
    <row r="267" spans="1:44">
      <c r="A267" s="7">
        <v>3546</v>
      </c>
      <c r="B267" s="222" t="s">
        <v>445</v>
      </c>
      <c r="C267" s="222" t="s">
        <v>446</v>
      </c>
      <c r="D267" s="96">
        <v>63</v>
      </c>
      <c r="E267" s="96">
        <v>0</v>
      </c>
      <c r="F267" s="96" t="s">
        <v>1494</v>
      </c>
      <c r="G267" s="97"/>
      <c r="H267" s="96">
        <v>12</v>
      </c>
      <c r="I267" s="96">
        <v>7</v>
      </c>
      <c r="J267" s="96">
        <v>21</v>
      </c>
      <c r="K267" s="96">
        <v>29</v>
      </c>
      <c r="L267" s="96" t="s">
        <v>1591</v>
      </c>
      <c r="M267" s="96" t="s">
        <v>1591</v>
      </c>
      <c r="N267" s="97" t="s">
        <v>1494</v>
      </c>
      <c r="O267" s="96" t="s">
        <v>43</v>
      </c>
      <c r="P267" s="96" t="s">
        <v>1494</v>
      </c>
      <c r="Q267" s="96" t="s">
        <v>1584</v>
      </c>
      <c r="R267" s="223" t="s">
        <v>1567</v>
      </c>
      <c r="S267" s="223" t="s">
        <v>1567</v>
      </c>
      <c r="T267" s="223" t="s">
        <v>1567</v>
      </c>
      <c r="U267" s="97"/>
      <c r="V267" s="96">
        <v>6</v>
      </c>
      <c r="W267" s="96">
        <v>41</v>
      </c>
      <c r="X267" s="96">
        <v>16</v>
      </c>
      <c r="Y267" s="96"/>
      <c r="Z267" s="96"/>
      <c r="AA267" s="96"/>
      <c r="AB267" s="97"/>
      <c r="AC267" s="96"/>
      <c r="AD267" s="96"/>
      <c r="AE267" s="96"/>
      <c r="AF267" s="96"/>
      <c r="AG267" s="96"/>
      <c r="AH267" s="96"/>
      <c r="AI267" s="111">
        <f>COUNTIF(الجدول2336[[#This Row],[21]:[20]],"س")</f>
        <v>2</v>
      </c>
      <c r="AJ267" s="96">
        <f>COUNTIF(الجدول2336[[#This Row],[21]:[20]],"ب")</f>
        <v>1</v>
      </c>
      <c r="AK267" s="96">
        <f>COUNTIF(الجدول2336[[#This Row],[21]:[20]],"غياب")</f>
        <v>0</v>
      </c>
      <c r="AL267" s="96">
        <f>COUNTIF(الجدول2336[[#This Row],[21]:[20]],"غ")</f>
        <v>3</v>
      </c>
      <c r="AM267" s="96">
        <f>SUM(الجدول2336[[#This Row],[21]:[20]])</f>
        <v>195</v>
      </c>
      <c r="AN267" s="224">
        <f>الجدول2336[[#This Row],[أيام العمل الفعي ]]-الجدول2336[[#This Row],[الغياب*2]]</f>
        <v>9</v>
      </c>
      <c r="AO267" s="108"/>
      <c r="AP267" s="108">
        <f>COUNTIF(الجدول2336[[#This Row],[21]:[20]],"&lt;480")</f>
        <v>9</v>
      </c>
      <c r="AQ267" s="108">
        <f>الجدول2336[[#This Row],[الغياب ]]*2</f>
        <v>0</v>
      </c>
      <c r="AR267" s="108" t="str">
        <f>VLOOKUP(الجدول2336[[#This Row],[الرقم الوظيفي ]],[2]المستمرين!$D:$F,3,0)</f>
        <v>رؤساء الاقسام</v>
      </c>
    </row>
    <row r="268" spans="1:44" hidden="1">
      <c r="A268" s="7">
        <v>3552</v>
      </c>
      <c r="B268" s="222" t="s">
        <v>447</v>
      </c>
      <c r="C268" s="222" t="s">
        <v>374</v>
      </c>
      <c r="D268" s="96">
        <v>8</v>
      </c>
      <c r="E268" s="96">
        <v>15</v>
      </c>
      <c r="F268" s="96">
        <v>0</v>
      </c>
      <c r="G268" s="97"/>
      <c r="H268" s="96">
        <v>8</v>
      </c>
      <c r="I268" s="96">
        <v>8</v>
      </c>
      <c r="J268" s="96">
        <v>116</v>
      </c>
      <c r="K268" s="96">
        <v>0</v>
      </c>
      <c r="L268" s="96">
        <v>0</v>
      </c>
      <c r="M268" s="96">
        <v>0</v>
      </c>
      <c r="N268" s="97"/>
      <c r="O268" s="96">
        <v>41</v>
      </c>
      <c r="P268" s="96">
        <v>0</v>
      </c>
      <c r="Q268" s="96">
        <v>0</v>
      </c>
      <c r="R268" s="223" t="s">
        <v>1567</v>
      </c>
      <c r="S268" s="223" t="s">
        <v>1567</v>
      </c>
      <c r="T268" s="223" t="s">
        <v>1567</v>
      </c>
      <c r="U268" s="97"/>
      <c r="V268" s="96">
        <v>11</v>
      </c>
      <c r="W268" s="96">
        <v>9</v>
      </c>
      <c r="X268" s="96">
        <v>0</v>
      </c>
      <c r="Y268" s="96"/>
      <c r="Z268" s="96"/>
      <c r="AA268" s="96"/>
      <c r="AB268" s="97"/>
      <c r="AC268" s="96"/>
      <c r="AD268" s="96"/>
      <c r="AE268" s="96"/>
      <c r="AF268" s="96"/>
      <c r="AG268" s="96"/>
      <c r="AH268" s="96"/>
      <c r="AI268" s="111">
        <f>COUNTIF(الجدول2336[[#This Row],[21]:[20]],"س")</f>
        <v>0</v>
      </c>
      <c r="AJ268" s="96">
        <f>COUNTIF(الجدول2336[[#This Row],[21]:[20]],"ب")</f>
        <v>0</v>
      </c>
      <c r="AK268" s="96">
        <f>COUNTIF(الجدول2336[[#This Row],[21]:[20]],"غياب")</f>
        <v>0</v>
      </c>
      <c r="AL268" s="96">
        <f>COUNTIF(الجدول2336[[#This Row],[21]:[20]],"غ")</f>
        <v>0</v>
      </c>
      <c r="AM268" s="96">
        <f>SUM(الجدول2336[[#This Row],[21]:[20]])</f>
        <v>216</v>
      </c>
      <c r="AN268" s="224">
        <f>الجدول2336[[#This Row],[أيام العمل الفعي ]]-الجدول2336[[#This Row],[الغياب*2]]</f>
        <v>15</v>
      </c>
      <c r="AO268" s="108"/>
      <c r="AP268" s="108">
        <f>COUNTIF(الجدول2336[[#This Row],[21]:[20]],"&lt;480")</f>
        <v>15</v>
      </c>
      <c r="AQ268" s="108">
        <f>الجدول2336[[#This Row],[الغياب ]]*2</f>
        <v>0</v>
      </c>
      <c r="AR268" s="108" t="str">
        <f>VLOOKUP(الجدول2336[[#This Row],[الرقم الوظيفي ]],[2]المستمرين!$D:$F,3,0)</f>
        <v xml:space="preserve">مركز تسويق بنغازي </v>
      </c>
    </row>
    <row r="269" spans="1:44">
      <c r="A269" s="220">
        <v>3554</v>
      </c>
      <c r="B269" s="231" t="s">
        <v>448</v>
      </c>
      <c r="C269" s="222" t="s">
        <v>353</v>
      </c>
      <c r="D269" s="96">
        <v>13</v>
      </c>
      <c r="E269" s="96" t="s">
        <v>1591</v>
      </c>
      <c r="F269" s="96">
        <v>9</v>
      </c>
      <c r="G269" s="97"/>
      <c r="H269" s="96">
        <v>0</v>
      </c>
      <c r="I269" s="96">
        <v>33</v>
      </c>
      <c r="J269" s="96">
        <v>18</v>
      </c>
      <c r="K269" s="96" t="s">
        <v>1607</v>
      </c>
      <c r="L269" s="96">
        <v>0</v>
      </c>
      <c r="M269" s="96">
        <v>0</v>
      </c>
      <c r="N269" s="97"/>
      <c r="O269" s="96" t="s">
        <v>1607</v>
      </c>
      <c r="P269" s="96">
        <v>50</v>
      </c>
      <c r="Q269" s="96" t="s">
        <v>1591</v>
      </c>
      <c r="R269" s="223" t="s">
        <v>1567</v>
      </c>
      <c r="S269" s="223" t="s">
        <v>1567</v>
      </c>
      <c r="T269" s="223" t="s">
        <v>1567</v>
      </c>
      <c r="U269" s="97"/>
      <c r="V269" s="96" t="s">
        <v>43</v>
      </c>
      <c r="W269" s="96">
        <v>7</v>
      </c>
      <c r="X269" s="96" t="s">
        <v>1494</v>
      </c>
      <c r="Y269" s="96"/>
      <c r="Z269" s="96"/>
      <c r="AA269" s="96"/>
      <c r="AB269" s="97"/>
      <c r="AC269" s="96"/>
      <c r="AD269" s="96"/>
      <c r="AE269" s="96"/>
      <c r="AF269" s="96"/>
      <c r="AG269" s="96"/>
      <c r="AH269" s="96"/>
      <c r="AI269" s="227">
        <f>COUNTIF(الجدول2336[[#This Row],[21]:[20]],"س")</f>
        <v>2</v>
      </c>
      <c r="AJ269" s="108">
        <f>COUNTIF(الجدول2336[[#This Row],[21]:[20]],"ب")</f>
        <v>1</v>
      </c>
      <c r="AK269" s="108">
        <f>COUNTIF(الجدول2336[[#This Row],[21]:[20]],"غياب")</f>
        <v>2</v>
      </c>
      <c r="AL269" s="108">
        <f>COUNTIF(الجدول2336[[#This Row],[21]:[20]],"غ")</f>
        <v>1</v>
      </c>
      <c r="AM269" s="108">
        <f>SUM(الجدول2336[[#This Row],[21]:[20]])</f>
        <v>130</v>
      </c>
      <c r="AN269" s="228">
        <f>الجدول2336[[#This Row],[أيام العمل الفعي ]]-الجدول2336[[#This Row],[الغياب*2]]</f>
        <v>5</v>
      </c>
      <c r="AO269" s="108"/>
      <c r="AP269" s="108">
        <f>COUNTIF(الجدول2336[[#This Row],[21]:[20]],"&lt;480")</f>
        <v>9</v>
      </c>
      <c r="AQ269" s="108">
        <f>الجدول2336[[#This Row],[الغياب ]]*2</f>
        <v>4</v>
      </c>
      <c r="AR269" s="108" t="str">
        <f>VLOOKUP(الجدول2336[[#This Row],[الرقم الوظيفي ]],[2]المستمرين!$D:$F,3,0)</f>
        <v>مصنع الحليب</v>
      </c>
    </row>
    <row r="270" spans="1:44">
      <c r="A270" s="7">
        <v>3562</v>
      </c>
      <c r="B270" s="222" t="s">
        <v>449</v>
      </c>
      <c r="C270" s="222" t="s">
        <v>436</v>
      </c>
      <c r="D270" s="96">
        <v>26</v>
      </c>
      <c r="E270" s="96">
        <v>75</v>
      </c>
      <c r="F270" s="96" t="s">
        <v>1591</v>
      </c>
      <c r="G270" s="97" t="s">
        <v>1494</v>
      </c>
      <c r="H270" s="96" t="s">
        <v>1591</v>
      </c>
      <c r="I270" s="96">
        <v>15</v>
      </c>
      <c r="J270" s="96">
        <v>21</v>
      </c>
      <c r="K270" s="96">
        <v>129</v>
      </c>
      <c r="L270" s="96" t="s">
        <v>1494</v>
      </c>
      <c r="M270" s="96">
        <v>120</v>
      </c>
      <c r="N270" s="97"/>
      <c r="O270" s="96">
        <v>0</v>
      </c>
      <c r="P270" s="96">
        <v>18</v>
      </c>
      <c r="Q270" s="96" t="s">
        <v>1584</v>
      </c>
      <c r="R270" s="223" t="s">
        <v>1567</v>
      </c>
      <c r="S270" s="223" t="s">
        <v>1567</v>
      </c>
      <c r="T270" s="223" t="s">
        <v>1567</v>
      </c>
      <c r="U270" s="97"/>
      <c r="V270" s="96" t="s">
        <v>1494</v>
      </c>
      <c r="W270" s="96">
        <v>12</v>
      </c>
      <c r="X270" s="96">
        <v>22</v>
      </c>
      <c r="Y270" s="96"/>
      <c r="Z270" s="96"/>
      <c r="AA270" s="96"/>
      <c r="AB270" s="97"/>
      <c r="AC270" s="96"/>
      <c r="AD270" s="96"/>
      <c r="AE270" s="96"/>
      <c r="AF270" s="96"/>
      <c r="AG270" s="96"/>
      <c r="AH270" s="96"/>
      <c r="AI270" s="111">
        <f>COUNTIF(الجدول2336[[#This Row],[21]:[20]],"س")</f>
        <v>2</v>
      </c>
      <c r="AJ270" s="96">
        <f>COUNTIF(الجدول2336[[#This Row],[21]:[20]],"ب")</f>
        <v>0</v>
      </c>
      <c r="AK270" s="96">
        <f>COUNTIF(الجدول2336[[#This Row],[21]:[20]],"غياب")</f>
        <v>0</v>
      </c>
      <c r="AL270" s="96">
        <f>COUNTIF(الجدول2336[[#This Row],[21]:[20]],"غ")</f>
        <v>3</v>
      </c>
      <c r="AM270" s="96">
        <f>SUM(الجدول2336[[#This Row],[21]:[20]])</f>
        <v>438</v>
      </c>
      <c r="AN270" s="224">
        <f>الجدول2336[[#This Row],[أيام العمل الفعي ]]-الجدول2336[[#This Row],[الغياب*2]]</f>
        <v>10</v>
      </c>
      <c r="AO270" s="108"/>
      <c r="AP270" s="108">
        <f>COUNTIF(الجدول2336[[#This Row],[21]:[20]],"&lt;480")</f>
        <v>10</v>
      </c>
      <c r="AQ270" s="108">
        <f>الجدول2336[[#This Row],[الغياب ]]*2</f>
        <v>0</v>
      </c>
      <c r="AR270" s="108" t="str">
        <f>VLOOKUP(الجدول2336[[#This Row],[الرقم الوظيفي ]],[2]المستمرين!$D:$F,3,0)</f>
        <v xml:space="preserve">الادارة العامة </v>
      </c>
    </row>
    <row r="271" spans="1:44">
      <c r="A271" s="7">
        <v>3563</v>
      </c>
      <c r="B271" s="222" t="s">
        <v>450</v>
      </c>
      <c r="C271" s="222" t="s">
        <v>230</v>
      </c>
      <c r="D271" s="96" t="s">
        <v>1494</v>
      </c>
      <c r="E271" s="96">
        <v>0</v>
      </c>
      <c r="F271" s="96">
        <v>0</v>
      </c>
      <c r="G271" s="97"/>
      <c r="H271" s="96">
        <v>0</v>
      </c>
      <c r="I271" s="96">
        <v>0</v>
      </c>
      <c r="J271" s="96">
        <v>9</v>
      </c>
      <c r="K271" s="96" t="s">
        <v>1591</v>
      </c>
      <c r="L271" s="96">
        <v>14</v>
      </c>
      <c r="M271" s="96">
        <v>0</v>
      </c>
      <c r="N271" s="97"/>
      <c r="O271" s="96">
        <v>0</v>
      </c>
      <c r="P271" s="96">
        <v>0</v>
      </c>
      <c r="Q271" s="96" t="s">
        <v>1591</v>
      </c>
      <c r="R271" s="223" t="s">
        <v>1567</v>
      </c>
      <c r="S271" s="223" t="s">
        <v>1567</v>
      </c>
      <c r="T271" s="223" t="s">
        <v>1567</v>
      </c>
      <c r="U271" s="97"/>
      <c r="V271" s="96"/>
      <c r="W271" s="96"/>
      <c r="X271" s="96"/>
      <c r="Y271" s="96"/>
      <c r="Z271" s="96"/>
      <c r="AA271" s="96"/>
      <c r="AB271" s="97"/>
      <c r="AC271" s="96"/>
      <c r="AD271" s="96"/>
      <c r="AE271" s="96"/>
      <c r="AF271" s="96"/>
      <c r="AG271" s="96"/>
      <c r="AH271" s="96"/>
      <c r="AI271" s="111">
        <f>COUNTIF(الجدول2336[[#This Row],[21]:[20]],"س")</f>
        <v>2</v>
      </c>
      <c r="AJ271" s="96">
        <f>COUNTIF(الجدول2336[[#This Row],[21]:[20]],"ب")</f>
        <v>0</v>
      </c>
      <c r="AK271" s="96">
        <f>COUNTIF(الجدول2336[[#This Row],[21]:[20]],"غياب")</f>
        <v>0</v>
      </c>
      <c r="AL271" s="96">
        <f>COUNTIF(الجدول2336[[#This Row],[21]:[20]],"غ")</f>
        <v>1</v>
      </c>
      <c r="AM271" s="96">
        <f>SUM(الجدول2336[[#This Row],[21]:[20]])</f>
        <v>23</v>
      </c>
      <c r="AN271" s="224">
        <f>الجدول2336[[#This Row],[أيام العمل الفعي ]]-الجدول2336[[#This Row],[الغياب*2]]</f>
        <v>9</v>
      </c>
      <c r="AO271" s="108"/>
      <c r="AP271" s="108">
        <f>COUNTIF(الجدول2336[[#This Row],[21]:[20]],"&lt;480")</f>
        <v>9</v>
      </c>
      <c r="AQ271" s="108">
        <f>الجدول2336[[#This Row],[الغياب ]]*2</f>
        <v>0</v>
      </c>
      <c r="AR271" s="108" t="str">
        <f>VLOOKUP(الجدول2336[[#This Row],[الرقم الوظيفي ]],[2]المستمرين!$D:$F,3,0)</f>
        <v xml:space="preserve">مركز تسويق بنغازي </v>
      </c>
    </row>
    <row r="272" spans="1:44" hidden="1">
      <c r="A272" s="7">
        <v>3564</v>
      </c>
      <c r="B272" s="222" t="s">
        <v>451</v>
      </c>
      <c r="C272" s="222" t="s">
        <v>345</v>
      </c>
      <c r="D272" s="96">
        <v>0</v>
      </c>
      <c r="E272" s="96">
        <v>0</v>
      </c>
      <c r="F272" s="96">
        <v>0</v>
      </c>
      <c r="G272" s="97"/>
      <c r="H272" s="96">
        <v>0</v>
      </c>
      <c r="I272" s="96">
        <v>0</v>
      </c>
      <c r="J272" s="96">
        <v>0</v>
      </c>
      <c r="K272" s="96">
        <v>0</v>
      </c>
      <c r="L272" s="96">
        <v>0</v>
      </c>
      <c r="M272" s="96">
        <v>0</v>
      </c>
      <c r="N272" s="97"/>
      <c r="O272" s="96">
        <v>0</v>
      </c>
      <c r="P272" s="96">
        <v>0</v>
      </c>
      <c r="Q272" s="96">
        <v>0</v>
      </c>
      <c r="R272" s="223" t="s">
        <v>1567</v>
      </c>
      <c r="S272" s="223" t="s">
        <v>1567</v>
      </c>
      <c r="T272" s="223" t="s">
        <v>1567</v>
      </c>
      <c r="U272" s="97"/>
      <c r="V272" s="96">
        <v>0</v>
      </c>
      <c r="W272" s="96"/>
      <c r="X272" s="96"/>
      <c r="Y272" s="96"/>
      <c r="Z272" s="96"/>
      <c r="AA272" s="96"/>
      <c r="AB272" s="97"/>
      <c r="AC272" s="96"/>
      <c r="AD272" s="96"/>
      <c r="AE272" s="96"/>
      <c r="AF272" s="96"/>
      <c r="AG272" s="96"/>
      <c r="AH272" s="96"/>
      <c r="AI272" s="111">
        <f>COUNTIF(الجدول2336[[#This Row],[21]:[20]],"س")</f>
        <v>0</v>
      </c>
      <c r="AJ272" s="96">
        <f>COUNTIF(الجدول2336[[#This Row],[21]:[20]],"ب")</f>
        <v>0</v>
      </c>
      <c r="AK272" s="96">
        <f>COUNTIF(الجدول2336[[#This Row],[21]:[20]],"غياب")</f>
        <v>0</v>
      </c>
      <c r="AL272" s="96">
        <f>COUNTIF(الجدول2336[[#This Row],[21]:[20]],"غ")</f>
        <v>0</v>
      </c>
      <c r="AM272" s="96">
        <f>SUM(الجدول2336[[#This Row],[21]:[20]])</f>
        <v>0</v>
      </c>
      <c r="AN272" s="224">
        <f>الجدول2336[[#This Row],[أيام العمل الفعي ]]-الجدول2336[[#This Row],[الغياب*2]]</f>
        <v>13</v>
      </c>
      <c r="AO272" s="108"/>
      <c r="AP272" s="108">
        <f>COUNTIF(الجدول2336[[#This Row],[21]:[20]],"&lt;480")</f>
        <v>13</v>
      </c>
      <c r="AQ272" s="108">
        <f>الجدول2336[[#This Row],[الغياب ]]*2</f>
        <v>0</v>
      </c>
      <c r="AR272" s="108" t="str">
        <f>VLOOKUP(الجدول2336[[#This Row],[الرقم الوظيفي ]],[2]المستمرين!$D:$F,3,0)</f>
        <v xml:space="preserve">مركز تسويق بنغازي </v>
      </c>
    </row>
    <row r="273" spans="1:44" hidden="1">
      <c r="A273" s="7">
        <v>3565</v>
      </c>
      <c r="B273" s="222" t="s">
        <v>452</v>
      </c>
      <c r="C273" s="222" t="s">
        <v>453</v>
      </c>
      <c r="D273" s="96">
        <v>114</v>
      </c>
      <c r="E273" s="96">
        <v>33</v>
      </c>
      <c r="F273" s="96" t="s">
        <v>1591</v>
      </c>
      <c r="G273" s="97"/>
      <c r="H273" s="96">
        <v>17</v>
      </c>
      <c r="I273" s="96">
        <v>21</v>
      </c>
      <c r="J273" s="96">
        <v>137</v>
      </c>
      <c r="K273" s="96">
        <v>26</v>
      </c>
      <c r="L273" s="96">
        <v>24</v>
      </c>
      <c r="M273" s="96">
        <v>31</v>
      </c>
      <c r="N273" s="97"/>
      <c r="O273" s="96">
        <v>38</v>
      </c>
      <c r="P273" s="96">
        <v>13</v>
      </c>
      <c r="Q273" s="96" t="s">
        <v>1591</v>
      </c>
      <c r="R273" s="223" t="s">
        <v>1567</v>
      </c>
      <c r="S273" s="223" t="s">
        <v>1567</v>
      </c>
      <c r="T273" s="223" t="s">
        <v>1567</v>
      </c>
      <c r="U273" s="97"/>
      <c r="V273" s="96">
        <v>14</v>
      </c>
      <c r="W273" s="96">
        <v>41</v>
      </c>
      <c r="X273" s="96">
        <v>21</v>
      </c>
      <c r="Y273" s="96"/>
      <c r="Z273" s="96"/>
      <c r="AA273" s="96"/>
      <c r="AB273" s="97"/>
      <c r="AC273" s="96"/>
      <c r="AD273" s="96"/>
      <c r="AE273" s="96"/>
      <c r="AF273" s="96"/>
      <c r="AG273" s="96"/>
      <c r="AH273" s="96"/>
      <c r="AI273" s="111">
        <f>COUNTIF(الجدول2336[[#This Row],[21]:[20]],"س")</f>
        <v>2</v>
      </c>
      <c r="AJ273" s="96">
        <f>COUNTIF(الجدول2336[[#This Row],[21]:[20]],"ب")</f>
        <v>0</v>
      </c>
      <c r="AK273" s="96">
        <f>COUNTIF(الجدول2336[[#This Row],[21]:[20]],"غياب")</f>
        <v>0</v>
      </c>
      <c r="AL273" s="96">
        <f>COUNTIF(الجدول2336[[#This Row],[21]:[20]],"غ")</f>
        <v>0</v>
      </c>
      <c r="AM273" s="96">
        <f>SUM(الجدول2336[[#This Row],[21]:[20]])</f>
        <v>530</v>
      </c>
      <c r="AN273" s="224">
        <f>الجدول2336[[#This Row],[أيام العمل الفعي ]]-الجدول2336[[#This Row],[الغياب*2]]</f>
        <v>13</v>
      </c>
      <c r="AO273" s="108"/>
      <c r="AP273" s="108">
        <f>COUNTIF(الجدول2336[[#This Row],[21]:[20]],"&lt;480")</f>
        <v>13</v>
      </c>
      <c r="AQ273" s="108">
        <f>الجدول2336[[#This Row],[الغياب ]]*2</f>
        <v>0</v>
      </c>
      <c r="AR273" s="108" t="str">
        <f>VLOOKUP(الجدول2336[[#This Row],[الرقم الوظيفي ]],[2]المستمرين!$D:$F,3,0)</f>
        <v xml:space="preserve">مصنع الحليب </v>
      </c>
    </row>
    <row r="274" spans="1:44">
      <c r="A274" s="220">
        <v>3567</v>
      </c>
      <c r="B274" s="231" t="s">
        <v>454</v>
      </c>
      <c r="C274" s="222" t="s">
        <v>148</v>
      </c>
      <c r="D274" s="96">
        <v>9</v>
      </c>
      <c r="E274" s="96" t="s">
        <v>1494</v>
      </c>
      <c r="F274" s="96" t="s">
        <v>1494</v>
      </c>
      <c r="G274" s="97"/>
      <c r="H274" s="96">
        <v>0</v>
      </c>
      <c r="I274" s="96">
        <v>0</v>
      </c>
      <c r="J274" s="96">
        <v>0</v>
      </c>
      <c r="K274" s="96">
        <v>32</v>
      </c>
      <c r="L274" s="96">
        <v>0</v>
      </c>
      <c r="M274" s="96" t="s">
        <v>1494</v>
      </c>
      <c r="N274" s="97" t="s">
        <v>1494</v>
      </c>
      <c r="O274" s="96" t="s">
        <v>1607</v>
      </c>
      <c r="P274" s="96" t="s">
        <v>1494</v>
      </c>
      <c r="Q274" s="96" t="s">
        <v>1591</v>
      </c>
      <c r="R274" s="223" t="s">
        <v>1567</v>
      </c>
      <c r="S274" s="223" t="s">
        <v>1567</v>
      </c>
      <c r="T274" s="223" t="s">
        <v>1567</v>
      </c>
      <c r="U274" s="97"/>
      <c r="V274" s="96">
        <v>0</v>
      </c>
      <c r="W274" s="96">
        <v>0</v>
      </c>
      <c r="X274" s="96">
        <v>0</v>
      </c>
      <c r="Y274" s="96"/>
      <c r="Z274" s="96"/>
      <c r="AA274" s="96"/>
      <c r="AB274" s="97"/>
      <c r="AC274" s="96"/>
      <c r="AD274" s="96"/>
      <c r="AE274" s="96"/>
      <c r="AF274" s="96"/>
      <c r="AG274" s="96"/>
      <c r="AH274" s="96"/>
      <c r="AI274" s="111">
        <f>COUNTIF(الجدول2336[[#This Row],[21]:[20]],"س")</f>
        <v>1</v>
      </c>
      <c r="AJ274" s="96">
        <f>COUNTIF(الجدول2336[[#This Row],[21]:[20]],"ب")</f>
        <v>0</v>
      </c>
      <c r="AK274" s="96">
        <f>COUNTIF(الجدول2336[[#This Row],[21]:[20]],"غياب")</f>
        <v>1</v>
      </c>
      <c r="AL274" s="96">
        <f>COUNTIF(الجدول2336[[#This Row],[21]:[20]],"غ")</f>
        <v>5</v>
      </c>
      <c r="AM274" s="96">
        <f>SUM(الجدول2336[[#This Row],[21]:[20]])</f>
        <v>41</v>
      </c>
      <c r="AN274" s="224">
        <f>الجدول2336[[#This Row],[أيام العمل الفعي ]]-الجدول2336[[#This Row],[الغياب*2]]</f>
        <v>7</v>
      </c>
      <c r="AO274" s="108"/>
      <c r="AP274" s="108">
        <f>COUNTIF(الجدول2336[[#This Row],[21]:[20]],"&lt;480")</f>
        <v>9</v>
      </c>
      <c r="AQ274" s="108">
        <f>الجدول2336[[#This Row],[الغياب ]]*2</f>
        <v>2</v>
      </c>
      <c r="AR274" s="108" t="str">
        <f>VLOOKUP(الجدول2336[[#This Row],[الرقم الوظيفي ]],[2]المستمرين!$D:$F,3,0)</f>
        <v>مصنع الحليب</v>
      </c>
    </row>
    <row r="275" spans="1:44" hidden="1">
      <c r="A275" s="7">
        <v>3572</v>
      </c>
      <c r="B275" s="222" t="s">
        <v>455</v>
      </c>
      <c r="C275" s="222" t="s">
        <v>456</v>
      </c>
      <c r="D275" s="96">
        <v>8</v>
      </c>
      <c r="E275" s="96">
        <v>15</v>
      </c>
      <c r="F275" s="96">
        <v>0</v>
      </c>
      <c r="G275" s="97"/>
      <c r="H275" s="96">
        <v>8</v>
      </c>
      <c r="I275" s="96">
        <v>9</v>
      </c>
      <c r="J275" s="96">
        <v>116</v>
      </c>
      <c r="K275" s="96" t="s">
        <v>1591</v>
      </c>
      <c r="L275" s="96">
        <v>0</v>
      </c>
      <c r="M275" s="96">
        <v>0</v>
      </c>
      <c r="N275" s="97"/>
      <c r="O275" s="96">
        <v>41</v>
      </c>
      <c r="P275" s="96">
        <v>0</v>
      </c>
      <c r="Q275" s="96" t="s">
        <v>1591</v>
      </c>
      <c r="R275" s="223" t="s">
        <v>1567</v>
      </c>
      <c r="S275" s="223" t="s">
        <v>1567</v>
      </c>
      <c r="T275" s="223" t="s">
        <v>1567</v>
      </c>
      <c r="U275" s="97"/>
      <c r="V275" s="96">
        <v>10</v>
      </c>
      <c r="W275" s="96">
        <v>8</v>
      </c>
      <c r="X275" s="96">
        <v>0</v>
      </c>
      <c r="Y275" s="96"/>
      <c r="Z275" s="96"/>
      <c r="AA275" s="96"/>
      <c r="AB275" s="97"/>
      <c r="AC275" s="96"/>
      <c r="AD275" s="96"/>
      <c r="AE275" s="96"/>
      <c r="AF275" s="96"/>
      <c r="AG275" s="96"/>
      <c r="AH275" s="96"/>
      <c r="AI275" s="111">
        <f>COUNTIF(الجدول2336[[#This Row],[21]:[20]],"س")</f>
        <v>2</v>
      </c>
      <c r="AJ275" s="96">
        <f>COUNTIF(الجدول2336[[#This Row],[21]:[20]],"ب")</f>
        <v>0</v>
      </c>
      <c r="AK275" s="96">
        <f>COUNTIF(الجدول2336[[#This Row],[21]:[20]],"غياب")</f>
        <v>0</v>
      </c>
      <c r="AL275" s="96">
        <f>COUNTIF(الجدول2336[[#This Row],[21]:[20]],"غ")</f>
        <v>0</v>
      </c>
      <c r="AM275" s="96">
        <f>SUM(الجدول2336[[#This Row],[21]:[20]])</f>
        <v>215</v>
      </c>
      <c r="AN275" s="224">
        <f>الجدول2336[[#This Row],[أيام العمل الفعي ]]-الجدول2336[[#This Row],[الغياب*2]]</f>
        <v>13</v>
      </c>
      <c r="AO275" s="108"/>
      <c r="AP275" s="108">
        <f>COUNTIF(الجدول2336[[#This Row],[21]:[20]],"&lt;480")</f>
        <v>13</v>
      </c>
      <c r="AQ275" s="108">
        <f>الجدول2336[[#This Row],[الغياب ]]*2</f>
        <v>0</v>
      </c>
      <c r="AR275" s="108" t="str">
        <f>VLOOKUP(الجدول2336[[#This Row],[الرقم الوظيفي ]],[2]المستمرين!$D:$F,3,0)</f>
        <v xml:space="preserve">الادارة العامة </v>
      </c>
    </row>
    <row r="276" spans="1:44" hidden="1">
      <c r="A276" s="7">
        <v>3577</v>
      </c>
      <c r="B276" s="222" t="s">
        <v>457</v>
      </c>
      <c r="C276" s="222" t="s">
        <v>458</v>
      </c>
      <c r="D276" s="96">
        <v>21</v>
      </c>
      <c r="E276" s="96">
        <v>37</v>
      </c>
      <c r="F276" s="96">
        <v>7</v>
      </c>
      <c r="G276" s="97"/>
      <c r="H276" s="96">
        <v>0</v>
      </c>
      <c r="I276" s="96">
        <v>10</v>
      </c>
      <c r="J276" s="96">
        <v>0</v>
      </c>
      <c r="K276" s="96">
        <v>8</v>
      </c>
      <c r="L276" s="96" t="s">
        <v>1591</v>
      </c>
      <c r="M276" s="96" t="s">
        <v>1591</v>
      </c>
      <c r="N276" s="97"/>
      <c r="O276" s="96">
        <v>6</v>
      </c>
      <c r="P276" s="96">
        <v>11</v>
      </c>
      <c r="Q276" s="96" t="s">
        <v>1584</v>
      </c>
      <c r="R276" s="223" t="s">
        <v>1567</v>
      </c>
      <c r="S276" s="223" t="s">
        <v>1567</v>
      </c>
      <c r="T276" s="223" t="s">
        <v>1567</v>
      </c>
      <c r="U276" s="97"/>
      <c r="V276" s="96">
        <v>29</v>
      </c>
      <c r="W276" s="96">
        <v>7</v>
      </c>
      <c r="X276" s="96">
        <v>10</v>
      </c>
      <c r="Y276" s="96"/>
      <c r="Z276" s="96"/>
      <c r="AA276" s="96"/>
      <c r="AB276" s="97"/>
      <c r="AC276" s="96"/>
      <c r="AD276" s="96"/>
      <c r="AE276" s="96"/>
      <c r="AF276" s="96"/>
      <c r="AG276" s="96"/>
      <c r="AH276" s="96"/>
      <c r="AI276" s="111">
        <f>COUNTIF(الجدول2336[[#This Row],[21]:[20]],"س")</f>
        <v>2</v>
      </c>
      <c r="AJ276" s="96">
        <f>COUNTIF(الجدول2336[[#This Row],[21]:[20]],"ب")</f>
        <v>0</v>
      </c>
      <c r="AK276" s="96">
        <f>COUNTIF(الجدول2336[[#This Row],[21]:[20]],"غياب")</f>
        <v>0</v>
      </c>
      <c r="AL276" s="96">
        <f>COUNTIF(الجدول2336[[#This Row],[21]:[20]],"غ")</f>
        <v>0</v>
      </c>
      <c r="AM276" s="96">
        <f>SUM(الجدول2336[[#This Row],[21]:[20]])</f>
        <v>146</v>
      </c>
      <c r="AN276" s="224">
        <f>الجدول2336[[#This Row],[أيام العمل الفعي ]]-الجدول2336[[#This Row],[الغياب*2]]</f>
        <v>12</v>
      </c>
      <c r="AO276" s="108"/>
      <c r="AP276" s="108">
        <f>COUNTIF(الجدول2336[[#This Row],[21]:[20]],"&lt;480")</f>
        <v>12</v>
      </c>
      <c r="AQ276" s="108">
        <f>الجدول2336[[#This Row],[الغياب ]]*2</f>
        <v>0</v>
      </c>
      <c r="AR276" s="108" t="str">
        <f>VLOOKUP(الجدول2336[[#This Row],[الرقم الوظيفي ]],[2]المستمرين!$D:$F,3,0)</f>
        <v>مصنع الحليب</v>
      </c>
    </row>
    <row r="277" spans="1:44" hidden="1">
      <c r="A277" s="7">
        <v>3589</v>
      </c>
      <c r="B277" s="222" t="s">
        <v>459</v>
      </c>
      <c r="C277" s="222" t="s">
        <v>148</v>
      </c>
      <c r="D277" s="96">
        <v>0</v>
      </c>
      <c r="E277" s="96">
        <v>13</v>
      </c>
      <c r="F277" s="96">
        <v>0</v>
      </c>
      <c r="G277" s="97"/>
      <c r="H277" s="96">
        <v>0</v>
      </c>
      <c r="I277" s="96">
        <v>0</v>
      </c>
      <c r="J277" s="96">
        <v>0</v>
      </c>
      <c r="K277" s="96">
        <v>0</v>
      </c>
      <c r="L277" s="96">
        <v>9</v>
      </c>
      <c r="M277" s="96">
        <v>0</v>
      </c>
      <c r="N277" s="97"/>
      <c r="O277" s="96">
        <v>6</v>
      </c>
      <c r="P277" s="96">
        <v>0</v>
      </c>
      <c r="Q277" s="96" t="s">
        <v>1591</v>
      </c>
      <c r="R277" s="223" t="s">
        <v>1567</v>
      </c>
      <c r="S277" s="223" t="s">
        <v>1567</v>
      </c>
      <c r="T277" s="223" t="s">
        <v>1567</v>
      </c>
      <c r="U277" s="97"/>
      <c r="V277" s="96">
        <v>0</v>
      </c>
      <c r="W277" s="96">
        <v>0</v>
      </c>
      <c r="X277" s="96">
        <v>0</v>
      </c>
      <c r="Y277" s="96"/>
      <c r="Z277" s="96"/>
      <c r="AA277" s="96"/>
      <c r="AB277" s="97"/>
      <c r="AC277" s="96"/>
      <c r="AD277" s="96"/>
      <c r="AE277" s="96"/>
      <c r="AF277" s="96"/>
      <c r="AG277" s="96"/>
      <c r="AH277" s="96"/>
      <c r="AI277" s="111">
        <f>COUNTIF(الجدول2336[[#This Row],[21]:[20]],"س")</f>
        <v>1</v>
      </c>
      <c r="AJ277" s="96">
        <f>COUNTIF(الجدول2336[[#This Row],[21]:[20]],"ب")</f>
        <v>0</v>
      </c>
      <c r="AK277" s="96">
        <f>COUNTIF(الجدول2336[[#This Row],[21]:[20]],"غياب")</f>
        <v>0</v>
      </c>
      <c r="AL277" s="96">
        <f>COUNTIF(الجدول2336[[#This Row],[21]:[20]],"غ")</f>
        <v>0</v>
      </c>
      <c r="AM277" s="96">
        <f>SUM(الجدول2336[[#This Row],[21]:[20]])</f>
        <v>28</v>
      </c>
      <c r="AN277" s="224">
        <f>الجدول2336[[#This Row],[أيام العمل الفعي ]]-الجدول2336[[#This Row],[الغياب*2]]</f>
        <v>14</v>
      </c>
      <c r="AO277" s="108"/>
      <c r="AP277" s="108">
        <f>COUNTIF(الجدول2336[[#This Row],[21]:[20]],"&lt;480")</f>
        <v>14</v>
      </c>
      <c r="AQ277" s="108">
        <f>الجدول2336[[#This Row],[الغياب ]]*2</f>
        <v>0</v>
      </c>
      <c r="AR277" s="108" t="str">
        <f>VLOOKUP(الجدول2336[[#This Row],[الرقم الوظيفي ]],[2]المستمرين!$D:$F,3,0)</f>
        <v xml:space="preserve">مصنع الحليب </v>
      </c>
    </row>
    <row r="278" spans="1:44" hidden="1">
      <c r="A278" s="7">
        <v>3592</v>
      </c>
      <c r="B278" s="222" t="s">
        <v>460</v>
      </c>
      <c r="C278" s="222" t="s">
        <v>80</v>
      </c>
      <c r="D278" s="96">
        <v>16</v>
      </c>
      <c r="E278" s="96">
        <v>15</v>
      </c>
      <c r="F278" s="96">
        <v>12</v>
      </c>
      <c r="G278" s="97"/>
      <c r="H278" s="96">
        <v>9</v>
      </c>
      <c r="I278" s="96">
        <v>18</v>
      </c>
      <c r="J278" s="96">
        <v>11</v>
      </c>
      <c r="K278" s="96">
        <v>17</v>
      </c>
      <c r="L278" s="96" t="s">
        <v>1591</v>
      </c>
      <c r="M278" s="96">
        <v>140</v>
      </c>
      <c r="N278" s="97"/>
      <c r="O278" s="96">
        <v>0</v>
      </c>
      <c r="P278" s="96">
        <v>23</v>
      </c>
      <c r="Q278" s="96" t="s">
        <v>1591</v>
      </c>
      <c r="R278" s="223" t="s">
        <v>1567</v>
      </c>
      <c r="S278" s="223" t="s">
        <v>1567</v>
      </c>
      <c r="T278" s="223" t="s">
        <v>1567</v>
      </c>
      <c r="U278" s="97"/>
      <c r="V278" s="96">
        <v>22</v>
      </c>
      <c r="W278" s="96">
        <v>0</v>
      </c>
      <c r="X278" s="96">
        <v>0</v>
      </c>
      <c r="Y278" s="96"/>
      <c r="Z278" s="96"/>
      <c r="AA278" s="96"/>
      <c r="AB278" s="97"/>
      <c r="AC278" s="96"/>
      <c r="AD278" s="96"/>
      <c r="AE278" s="96"/>
      <c r="AF278" s="96"/>
      <c r="AG278" s="96"/>
      <c r="AH278" s="96"/>
      <c r="AI278" s="111">
        <f>COUNTIF(الجدول2336[[#This Row],[21]:[20]],"س")</f>
        <v>2</v>
      </c>
      <c r="AJ278" s="96">
        <f>COUNTIF(الجدول2336[[#This Row],[21]:[20]],"ب")</f>
        <v>0</v>
      </c>
      <c r="AK278" s="96">
        <f>COUNTIF(الجدول2336[[#This Row],[21]:[20]],"غياب")</f>
        <v>0</v>
      </c>
      <c r="AL278" s="96">
        <f>COUNTIF(الجدول2336[[#This Row],[21]:[20]],"غ")</f>
        <v>0</v>
      </c>
      <c r="AM278" s="96">
        <f>SUM(الجدول2336[[#This Row],[21]:[20]])</f>
        <v>283</v>
      </c>
      <c r="AN278" s="224">
        <f>الجدول2336[[#This Row],[أيام العمل الفعي ]]-الجدول2336[[#This Row],[الغياب*2]]</f>
        <v>13</v>
      </c>
      <c r="AO278" s="108"/>
      <c r="AP278" s="108">
        <f>COUNTIF(الجدول2336[[#This Row],[21]:[20]],"&lt;480")</f>
        <v>13</v>
      </c>
      <c r="AQ278" s="108">
        <f>الجدول2336[[#This Row],[الغياب ]]*2</f>
        <v>0</v>
      </c>
      <c r="AR278" s="108" t="str">
        <f>VLOOKUP(الجدول2336[[#This Row],[الرقم الوظيفي ]],[2]المستمرين!$D:$F,3,0)</f>
        <v>مصنع الحليب</v>
      </c>
    </row>
    <row r="279" spans="1:44" hidden="1">
      <c r="A279" s="7">
        <v>3596</v>
      </c>
      <c r="B279" s="222" t="s">
        <v>461</v>
      </c>
      <c r="C279" s="222" t="s">
        <v>109</v>
      </c>
      <c r="D279" s="96">
        <v>0</v>
      </c>
      <c r="E279" s="96">
        <v>0</v>
      </c>
      <c r="F279" s="96">
        <v>0</v>
      </c>
      <c r="G279" s="97"/>
      <c r="H279" s="96">
        <v>0</v>
      </c>
      <c r="I279" s="96">
        <v>0</v>
      </c>
      <c r="J279" s="96">
        <v>0</v>
      </c>
      <c r="K279" s="96">
        <v>0</v>
      </c>
      <c r="L279" s="96">
        <v>0</v>
      </c>
      <c r="M279" s="96">
        <v>0</v>
      </c>
      <c r="N279" s="97"/>
      <c r="O279" s="96">
        <v>6</v>
      </c>
      <c r="P279" s="96">
        <v>0</v>
      </c>
      <c r="Q279" s="96">
        <v>0</v>
      </c>
      <c r="R279" s="223" t="s">
        <v>1567</v>
      </c>
      <c r="S279" s="223" t="s">
        <v>1567</v>
      </c>
      <c r="T279" s="223" t="s">
        <v>1567</v>
      </c>
      <c r="U279" s="97"/>
      <c r="V279" s="96">
        <v>0</v>
      </c>
      <c r="W279" s="96"/>
      <c r="X279" s="96"/>
      <c r="Y279" s="96"/>
      <c r="Z279" s="96"/>
      <c r="AA279" s="96"/>
      <c r="AB279" s="97"/>
      <c r="AC279" s="96"/>
      <c r="AD279" s="96"/>
      <c r="AE279" s="96"/>
      <c r="AF279" s="96"/>
      <c r="AG279" s="96"/>
      <c r="AH279" s="96"/>
      <c r="AI279" s="111">
        <f>COUNTIF(الجدول2336[[#This Row],[21]:[20]],"س")</f>
        <v>0</v>
      </c>
      <c r="AJ279" s="96">
        <f>COUNTIF(الجدول2336[[#This Row],[21]:[20]],"ب")</f>
        <v>0</v>
      </c>
      <c r="AK279" s="96">
        <f>COUNTIF(الجدول2336[[#This Row],[21]:[20]],"غياب")</f>
        <v>0</v>
      </c>
      <c r="AL279" s="96">
        <f>COUNTIF(الجدول2336[[#This Row],[21]:[20]],"غ")</f>
        <v>0</v>
      </c>
      <c r="AM279" s="96">
        <f>SUM(الجدول2336[[#This Row],[21]:[20]])</f>
        <v>6</v>
      </c>
      <c r="AN279" s="224">
        <f>الجدول2336[[#This Row],[أيام العمل الفعي ]]-الجدول2336[[#This Row],[الغياب*2]]</f>
        <v>13</v>
      </c>
      <c r="AO279" s="108"/>
      <c r="AP279" s="108">
        <f>COUNTIF(الجدول2336[[#This Row],[21]:[20]],"&lt;480")</f>
        <v>13</v>
      </c>
      <c r="AQ279" s="108">
        <f>الجدول2336[[#This Row],[الغياب ]]*2</f>
        <v>0</v>
      </c>
      <c r="AR279" s="108" t="str">
        <f>VLOOKUP(الجدول2336[[#This Row],[الرقم الوظيفي ]],[2]المستمرين!$D:$F,3,0)</f>
        <v xml:space="preserve">مركز تسويق بنغازي </v>
      </c>
    </row>
    <row r="280" spans="1:44" hidden="1">
      <c r="A280" s="12">
        <v>3598</v>
      </c>
      <c r="B280" s="232" t="s">
        <v>462</v>
      </c>
      <c r="C280" s="222" t="s">
        <v>458</v>
      </c>
      <c r="D280" s="96">
        <v>0</v>
      </c>
      <c r="E280" s="96">
        <v>0</v>
      </c>
      <c r="F280" s="96">
        <v>0</v>
      </c>
      <c r="G280" s="97"/>
      <c r="H280" s="96">
        <v>0</v>
      </c>
      <c r="I280" s="96">
        <v>0</v>
      </c>
      <c r="J280" s="96">
        <v>7</v>
      </c>
      <c r="K280" s="96">
        <v>0</v>
      </c>
      <c r="L280" s="96" t="s">
        <v>1591</v>
      </c>
      <c r="M280" s="96" t="s">
        <v>1591</v>
      </c>
      <c r="N280" s="97"/>
      <c r="O280" s="96">
        <v>0</v>
      </c>
      <c r="P280" s="96">
        <v>18</v>
      </c>
      <c r="Q280" s="96" t="s">
        <v>1591</v>
      </c>
      <c r="R280" s="223" t="s">
        <v>1567</v>
      </c>
      <c r="S280" s="223" t="s">
        <v>1567</v>
      </c>
      <c r="T280" s="223" t="s">
        <v>1567</v>
      </c>
      <c r="U280" s="97"/>
      <c r="V280" s="96">
        <v>0</v>
      </c>
      <c r="W280" s="96">
        <v>0</v>
      </c>
      <c r="X280" s="96">
        <v>0</v>
      </c>
      <c r="Y280" s="96"/>
      <c r="Z280" s="96"/>
      <c r="AA280" s="96"/>
      <c r="AB280" s="97"/>
      <c r="AC280" s="96"/>
      <c r="AD280" s="96"/>
      <c r="AE280" s="96"/>
      <c r="AF280" s="96"/>
      <c r="AG280" s="96"/>
      <c r="AH280" s="96"/>
      <c r="AI280" s="227">
        <f>COUNTIF(الجدول2336[[#This Row],[21]:[20]],"س")</f>
        <v>3</v>
      </c>
      <c r="AJ280" s="108">
        <f>COUNTIF(الجدول2336[[#This Row],[21]:[20]],"ب")</f>
        <v>0</v>
      </c>
      <c r="AK280" s="108">
        <f>COUNTIF(الجدول2336[[#This Row],[21]:[20]],"غياب")</f>
        <v>0</v>
      </c>
      <c r="AL280" s="108">
        <f>COUNTIF(الجدول2336[[#This Row],[21]:[20]],"غ")</f>
        <v>0</v>
      </c>
      <c r="AM280" s="108">
        <f>SUM(الجدول2336[[#This Row],[21]:[20]])</f>
        <v>25</v>
      </c>
      <c r="AN280" s="228">
        <f>الجدول2336[[#This Row],[أيام العمل الفعي ]]-الجدول2336[[#This Row],[الغياب*2]]</f>
        <v>12</v>
      </c>
      <c r="AO280" s="108"/>
      <c r="AP280" s="108">
        <f>COUNTIF(الجدول2336[[#This Row],[21]:[20]],"&lt;480")</f>
        <v>12</v>
      </c>
      <c r="AQ280" s="108">
        <f>الجدول2336[[#This Row],[الغياب ]]*2</f>
        <v>0</v>
      </c>
      <c r="AR280" s="108" t="str">
        <f>VLOOKUP(الجدول2336[[#This Row],[الرقم الوظيفي ]],[2]المستمرين!$D:$F,3,0)</f>
        <v>مصنع الحليب</v>
      </c>
    </row>
    <row r="281" spans="1:44" hidden="1">
      <c r="A281" s="7">
        <v>3607</v>
      </c>
      <c r="B281" s="222" t="s">
        <v>463</v>
      </c>
      <c r="C281" s="222" t="s">
        <v>55</v>
      </c>
      <c r="D281" s="96">
        <v>0</v>
      </c>
      <c r="E281" s="96">
        <v>0</v>
      </c>
      <c r="F281" s="96">
        <v>0</v>
      </c>
      <c r="G281" s="97"/>
      <c r="H281" s="96">
        <v>0</v>
      </c>
      <c r="I281" s="96">
        <v>103</v>
      </c>
      <c r="J281" s="96">
        <v>0</v>
      </c>
      <c r="K281" s="96">
        <v>0</v>
      </c>
      <c r="L281" s="96">
        <v>0</v>
      </c>
      <c r="M281" s="96">
        <v>0</v>
      </c>
      <c r="N281" s="97"/>
      <c r="O281" s="96">
        <v>23</v>
      </c>
      <c r="P281" s="96">
        <v>0</v>
      </c>
      <c r="Q281" s="96" t="s">
        <v>1591</v>
      </c>
      <c r="R281" s="223" t="s">
        <v>1567</v>
      </c>
      <c r="S281" s="223" t="s">
        <v>1567</v>
      </c>
      <c r="T281" s="223" t="s">
        <v>1567</v>
      </c>
      <c r="U281" s="97"/>
      <c r="V281" s="96">
        <v>0</v>
      </c>
      <c r="W281" s="96">
        <v>0</v>
      </c>
      <c r="X281" s="96">
        <v>0</v>
      </c>
      <c r="Y281" s="96"/>
      <c r="Z281" s="96"/>
      <c r="AA281" s="96"/>
      <c r="AB281" s="97"/>
      <c r="AC281" s="96"/>
      <c r="AD281" s="96"/>
      <c r="AE281" s="96"/>
      <c r="AF281" s="96"/>
      <c r="AG281" s="96"/>
      <c r="AH281" s="96"/>
      <c r="AI281" s="111">
        <f>COUNTIF(الجدول2336[[#This Row],[21]:[20]],"س")</f>
        <v>1</v>
      </c>
      <c r="AJ281" s="96">
        <f>COUNTIF(الجدول2336[[#This Row],[21]:[20]],"ب")</f>
        <v>0</v>
      </c>
      <c r="AK281" s="96">
        <f>COUNTIF(الجدول2336[[#This Row],[21]:[20]],"غياب")</f>
        <v>0</v>
      </c>
      <c r="AL281" s="96">
        <f>COUNTIF(الجدول2336[[#This Row],[21]:[20]],"غ")</f>
        <v>0</v>
      </c>
      <c r="AM281" s="96">
        <f>SUM(الجدول2336[[#This Row],[21]:[20]])</f>
        <v>126</v>
      </c>
      <c r="AN281" s="224">
        <f>الجدول2336[[#This Row],[أيام العمل الفعي ]]-الجدول2336[[#This Row],[الغياب*2]]</f>
        <v>14</v>
      </c>
      <c r="AO281" s="108"/>
      <c r="AP281" s="108">
        <f>COUNTIF(الجدول2336[[#This Row],[21]:[20]],"&lt;480")</f>
        <v>14</v>
      </c>
      <c r="AQ281" s="108">
        <f>الجدول2336[[#This Row],[الغياب ]]*2</f>
        <v>0</v>
      </c>
      <c r="AR281" s="108" t="str">
        <f>VLOOKUP(الجدول2336[[#This Row],[الرقم الوظيفي ]],[2]المستمرين!$D:$F,3,0)</f>
        <v>مصنع الحليب</v>
      </c>
    </row>
    <row r="282" spans="1:44">
      <c r="A282" s="7">
        <v>3609</v>
      </c>
      <c r="B282" s="222" t="s">
        <v>464</v>
      </c>
      <c r="C282" s="222" t="s">
        <v>480</v>
      </c>
      <c r="D282" s="96">
        <v>0</v>
      </c>
      <c r="E282" s="96">
        <v>0</v>
      </c>
      <c r="F282" s="96">
        <v>0</v>
      </c>
      <c r="G282" s="97"/>
      <c r="H282" s="96">
        <v>0</v>
      </c>
      <c r="I282" s="96">
        <v>0</v>
      </c>
      <c r="J282" s="96">
        <v>0</v>
      </c>
      <c r="K282" s="96">
        <v>0</v>
      </c>
      <c r="L282" s="96" t="s">
        <v>1591</v>
      </c>
      <c r="M282" s="96">
        <v>0</v>
      </c>
      <c r="N282" s="97"/>
      <c r="O282" s="96" t="s">
        <v>1607</v>
      </c>
      <c r="P282" s="96" t="s">
        <v>1494</v>
      </c>
      <c r="Q282" s="96" t="s">
        <v>1591</v>
      </c>
      <c r="R282" s="223" t="s">
        <v>1567</v>
      </c>
      <c r="S282" s="223" t="s">
        <v>1567</v>
      </c>
      <c r="T282" s="223" t="s">
        <v>1567</v>
      </c>
      <c r="U282" s="97"/>
      <c r="V282" s="96" t="s">
        <v>43</v>
      </c>
      <c r="W282" s="96" t="s">
        <v>1494</v>
      </c>
      <c r="X282" s="96" t="s">
        <v>1494</v>
      </c>
      <c r="Y282" s="96"/>
      <c r="Z282" s="96"/>
      <c r="AA282" s="96"/>
      <c r="AB282" s="97"/>
      <c r="AC282" s="96"/>
      <c r="AD282" s="96"/>
      <c r="AE282" s="96"/>
      <c r="AF282" s="96"/>
      <c r="AG282" s="96"/>
      <c r="AH282" s="96"/>
      <c r="AI282" s="111">
        <f>COUNTIF(الجدول2336[[#This Row],[21]:[20]],"س")</f>
        <v>2</v>
      </c>
      <c r="AJ282" s="96">
        <f>COUNTIF(الجدول2336[[#This Row],[21]:[20]],"ب")</f>
        <v>1</v>
      </c>
      <c r="AK282" s="96">
        <f>COUNTIF(الجدول2336[[#This Row],[21]:[20]],"غياب")</f>
        <v>1</v>
      </c>
      <c r="AL282" s="96">
        <f>COUNTIF(الجدول2336[[#This Row],[21]:[20]],"غ")</f>
        <v>3</v>
      </c>
      <c r="AM282" s="96">
        <f>SUM(الجدول2336[[#This Row],[21]:[20]])</f>
        <v>0</v>
      </c>
      <c r="AN282" s="224">
        <f>الجدول2336[[#This Row],[أيام العمل الفعي ]]-الجدول2336[[#This Row],[الغياب*2]]</f>
        <v>6</v>
      </c>
      <c r="AO282" s="108"/>
      <c r="AP282" s="108">
        <f>COUNTIF(الجدول2336[[#This Row],[21]:[20]],"&lt;480")</f>
        <v>8</v>
      </c>
      <c r="AQ282" s="108">
        <f>الجدول2336[[#This Row],[الغياب ]]*2</f>
        <v>2</v>
      </c>
      <c r="AR282" s="108" t="str">
        <f>VLOOKUP(الجدول2336[[#This Row],[الرقم الوظيفي ]],[2]المستمرين!$D:$F,3,0)</f>
        <v>مصنع الحليب</v>
      </c>
    </row>
    <row r="283" spans="1:44" hidden="1">
      <c r="A283" s="7">
        <v>3611</v>
      </c>
      <c r="B283" s="222" t="s">
        <v>465</v>
      </c>
      <c r="C283" s="222" t="s">
        <v>353</v>
      </c>
      <c r="D283" s="96">
        <v>9</v>
      </c>
      <c r="E283" s="96" t="s">
        <v>1591</v>
      </c>
      <c r="F283" s="96" t="s">
        <v>1607</v>
      </c>
      <c r="G283" s="97"/>
      <c r="H283" s="96">
        <v>8</v>
      </c>
      <c r="I283" s="96">
        <v>31</v>
      </c>
      <c r="J283" s="96">
        <v>0</v>
      </c>
      <c r="K283" s="96">
        <v>13</v>
      </c>
      <c r="L283" s="96" t="s">
        <v>1591</v>
      </c>
      <c r="M283" s="96">
        <v>30</v>
      </c>
      <c r="N283" s="97"/>
      <c r="O283" s="96">
        <v>13</v>
      </c>
      <c r="P283" s="96">
        <v>37</v>
      </c>
      <c r="Q283" s="96" t="s">
        <v>1591</v>
      </c>
      <c r="R283" s="223" t="s">
        <v>1567</v>
      </c>
      <c r="S283" s="223" t="s">
        <v>1567</v>
      </c>
      <c r="T283" s="223" t="s">
        <v>1567</v>
      </c>
      <c r="U283" s="97"/>
      <c r="V283" s="96" t="s">
        <v>43</v>
      </c>
      <c r="W283" s="96">
        <v>9</v>
      </c>
      <c r="X283" s="96">
        <v>0</v>
      </c>
      <c r="Y283" s="96"/>
      <c r="Z283" s="96"/>
      <c r="AA283" s="96"/>
      <c r="AB283" s="97"/>
      <c r="AC283" s="96"/>
      <c r="AD283" s="96"/>
      <c r="AE283" s="96"/>
      <c r="AF283" s="96"/>
      <c r="AG283" s="96"/>
      <c r="AH283" s="96"/>
      <c r="AI283" s="111">
        <f>COUNTIF(الجدول2336[[#This Row],[21]:[20]],"س")</f>
        <v>3</v>
      </c>
      <c r="AJ283" s="96">
        <f>COUNTIF(الجدول2336[[#This Row],[21]:[20]],"ب")</f>
        <v>1</v>
      </c>
      <c r="AK283" s="96">
        <f>COUNTIF(الجدول2336[[#This Row],[21]:[20]],"غياب")</f>
        <v>1</v>
      </c>
      <c r="AL283" s="96">
        <f>COUNTIF(الجدول2336[[#This Row],[21]:[20]],"غ")</f>
        <v>0</v>
      </c>
      <c r="AM283" s="96">
        <f>SUM(الجدول2336[[#This Row],[21]:[20]])</f>
        <v>150</v>
      </c>
      <c r="AN283" s="224">
        <f>الجدول2336[[#This Row],[أيام العمل الفعي ]]-الجدول2336[[#This Row],[الغياب*2]]</f>
        <v>8</v>
      </c>
      <c r="AO283" s="108"/>
      <c r="AP283" s="108">
        <f>COUNTIF(الجدول2336[[#This Row],[21]:[20]],"&lt;480")</f>
        <v>10</v>
      </c>
      <c r="AQ283" s="108">
        <f>الجدول2336[[#This Row],[الغياب ]]*2</f>
        <v>2</v>
      </c>
      <c r="AR283" s="108" t="str">
        <f>VLOOKUP(الجدول2336[[#This Row],[الرقم الوظيفي ]],[2]المستمرين!$D:$F,3,0)</f>
        <v>مصنع الحليب</v>
      </c>
    </row>
    <row r="284" spans="1:44" hidden="1">
      <c r="A284" s="7">
        <v>3634</v>
      </c>
      <c r="B284" s="222" t="s">
        <v>468</v>
      </c>
      <c r="C284" s="222" t="s">
        <v>469</v>
      </c>
      <c r="D284" s="96">
        <v>57</v>
      </c>
      <c r="E284" s="96">
        <v>48</v>
      </c>
      <c r="F284" s="96">
        <v>49</v>
      </c>
      <c r="G284" s="97"/>
      <c r="H284" s="96">
        <v>55</v>
      </c>
      <c r="I284" s="96" t="s">
        <v>1591</v>
      </c>
      <c r="J284" s="96">
        <v>35</v>
      </c>
      <c r="K284" s="96">
        <v>68</v>
      </c>
      <c r="L284" s="96">
        <v>78</v>
      </c>
      <c r="M284" s="96">
        <v>92</v>
      </c>
      <c r="N284" s="97"/>
      <c r="O284" s="96">
        <v>78</v>
      </c>
      <c r="P284" s="96">
        <v>91</v>
      </c>
      <c r="Q284" s="96" t="s">
        <v>1591</v>
      </c>
      <c r="R284" s="223" t="s">
        <v>1567</v>
      </c>
      <c r="S284" s="223" t="s">
        <v>1567</v>
      </c>
      <c r="T284" s="223" t="s">
        <v>1567</v>
      </c>
      <c r="U284" s="97"/>
      <c r="V284" s="96">
        <v>45</v>
      </c>
      <c r="W284" s="96">
        <v>15</v>
      </c>
      <c r="X284" s="96">
        <v>46</v>
      </c>
      <c r="Y284" s="96"/>
      <c r="Z284" s="96"/>
      <c r="AA284" s="96"/>
      <c r="AB284" s="97"/>
      <c r="AC284" s="96"/>
      <c r="AD284" s="96"/>
      <c r="AE284" s="96"/>
      <c r="AF284" s="96"/>
      <c r="AG284" s="96"/>
      <c r="AH284" s="96"/>
      <c r="AI284" s="111">
        <f>COUNTIF(الجدول2336[[#This Row],[21]:[20]],"س")</f>
        <v>2</v>
      </c>
      <c r="AJ284" s="96">
        <f>COUNTIF(الجدول2336[[#This Row],[21]:[20]],"ب")</f>
        <v>0</v>
      </c>
      <c r="AK284" s="96">
        <f>COUNTIF(الجدول2336[[#This Row],[21]:[20]],"غياب")</f>
        <v>0</v>
      </c>
      <c r="AL284" s="96">
        <f>COUNTIF(الجدول2336[[#This Row],[21]:[20]],"غ")</f>
        <v>0</v>
      </c>
      <c r="AM284" s="96">
        <f>SUM(الجدول2336[[#This Row],[21]:[20]])</f>
        <v>757</v>
      </c>
      <c r="AN284" s="224">
        <f>الجدول2336[[#This Row],[أيام العمل الفعي ]]-الجدول2336[[#This Row],[الغياب*2]]</f>
        <v>13</v>
      </c>
      <c r="AO284" s="108"/>
      <c r="AP284" s="108">
        <f>COUNTIF(الجدول2336[[#This Row],[21]:[20]],"&lt;480")</f>
        <v>13</v>
      </c>
      <c r="AQ284" s="108">
        <f>الجدول2336[[#This Row],[الغياب ]]*2</f>
        <v>0</v>
      </c>
      <c r="AR284" s="108" t="str">
        <f>VLOOKUP(الجدول2336[[#This Row],[الرقم الوظيفي ]],[2]المستمرين!$D:$F,3,0)</f>
        <v xml:space="preserve">الادارة العامة </v>
      </c>
    </row>
    <row r="285" spans="1:44" hidden="1">
      <c r="A285" s="7">
        <v>3641</v>
      </c>
      <c r="B285" s="222" t="s">
        <v>470</v>
      </c>
      <c r="C285" s="222" t="s">
        <v>405</v>
      </c>
      <c r="D285" s="96">
        <v>0</v>
      </c>
      <c r="E285" s="96">
        <v>23</v>
      </c>
      <c r="F285" s="96">
        <v>12</v>
      </c>
      <c r="G285" s="97"/>
      <c r="H285" s="96">
        <v>15</v>
      </c>
      <c r="I285" s="96">
        <v>20</v>
      </c>
      <c r="J285" s="96">
        <v>17</v>
      </c>
      <c r="K285" s="96">
        <v>26</v>
      </c>
      <c r="L285" s="96">
        <v>27</v>
      </c>
      <c r="M285" s="96">
        <v>21</v>
      </c>
      <c r="N285" s="97"/>
      <c r="O285" s="96">
        <v>65</v>
      </c>
      <c r="P285" s="96">
        <v>26</v>
      </c>
      <c r="Q285" s="96" t="s">
        <v>1591</v>
      </c>
      <c r="R285" s="223" t="s">
        <v>1567</v>
      </c>
      <c r="S285" s="223" t="s">
        <v>1567</v>
      </c>
      <c r="T285" s="223" t="s">
        <v>1567</v>
      </c>
      <c r="U285" s="97"/>
      <c r="V285" s="96">
        <v>25</v>
      </c>
      <c r="W285" s="96">
        <v>25</v>
      </c>
      <c r="X285" s="96">
        <v>23</v>
      </c>
      <c r="Y285" s="96"/>
      <c r="Z285" s="96"/>
      <c r="AA285" s="96"/>
      <c r="AB285" s="97"/>
      <c r="AC285" s="96"/>
      <c r="AD285" s="96"/>
      <c r="AE285" s="96"/>
      <c r="AF285" s="96"/>
      <c r="AG285" s="96"/>
      <c r="AH285" s="96"/>
      <c r="AI285" s="111">
        <f>COUNTIF(الجدول2336[[#This Row],[21]:[20]],"س")</f>
        <v>1</v>
      </c>
      <c r="AJ285" s="96">
        <f>COUNTIF(الجدول2336[[#This Row],[21]:[20]],"ب")</f>
        <v>0</v>
      </c>
      <c r="AK285" s="96">
        <f>COUNTIF(الجدول2336[[#This Row],[21]:[20]],"غياب")</f>
        <v>0</v>
      </c>
      <c r="AL285" s="96">
        <f>COUNTIF(الجدول2336[[#This Row],[21]:[20]],"غ")</f>
        <v>0</v>
      </c>
      <c r="AM285" s="96">
        <f>SUM(الجدول2336[[#This Row],[21]:[20]])</f>
        <v>325</v>
      </c>
      <c r="AN285" s="224">
        <f>الجدول2336[[#This Row],[أيام العمل الفعي ]]-الجدول2336[[#This Row],[الغياب*2]]</f>
        <v>14</v>
      </c>
      <c r="AO285" s="108"/>
      <c r="AP285" s="108">
        <f>COUNTIF(الجدول2336[[#This Row],[21]:[20]],"&lt;480")</f>
        <v>14</v>
      </c>
      <c r="AQ285" s="108">
        <f>الجدول2336[[#This Row],[الغياب ]]*2</f>
        <v>0</v>
      </c>
      <c r="AR285" s="108" t="str">
        <f>VLOOKUP(الجدول2336[[#This Row],[الرقم الوظيفي ]],[2]المستمرين!$D:$F,3,0)</f>
        <v>مصنع الحليب</v>
      </c>
    </row>
    <row r="286" spans="1:44">
      <c r="A286" s="7">
        <v>3661</v>
      </c>
      <c r="B286" s="222" t="s">
        <v>471</v>
      </c>
      <c r="C286" s="222" t="s">
        <v>230</v>
      </c>
      <c r="D286" s="96">
        <v>19</v>
      </c>
      <c r="E286" s="96">
        <v>0</v>
      </c>
      <c r="F286" s="96">
        <v>6</v>
      </c>
      <c r="G286" s="97"/>
      <c r="H286" s="96"/>
      <c r="I286" s="96">
        <v>7</v>
      </c>
      <c r="J286" s="96">
        <v>7</v>
      </c>
      <c r="K286" s="96">
        <v>0</v>
      </c>
      <c r="L286" s="96">
        <v>0</v>
      </c>
      <c r="M286" s="96">
        <v>10</v>
      </c>
      <c r="N286" s="97"/>
      <c r="O286" s="96" t="s">
        <v>1494</v>
      </c>
      <c r="P286" s="96" t="s">
        <v>1591</v>
      </c>
      <c r="Q286" s="96">
        <v>0</v>
      </c>
      <c r="R286" s="223" t="s">
        <v>1567</v>
      </c>
      <c r="S286" s="223" t="s">
        <v>1567</v>
      </c>
      <c r="T286" s="223" t="s">
        <v>1567</v>
      </c>
      <c r="U286" s="97"/>
      <c r="V286" s="96">
        <v>0</v>
      </c>
      <c r="W286" s="96"/>
      <c r="X286" s="96"/>
      <c r="Y286" s="96"/>
      <c r="Z286" s="96"/>
      <c r="AA286" s="96"/>
      <c r="AB286" s="97"/>
      <c r="AC286" s="96"/>
      <c r="AD286" s="96"/>
      <c r="AE286" s="96"/>
      <c r="AF286" s="96"/>
      <c r="AG286" s="96"/>
      <c r="AH286" s="96"/>
      <c r="AI286" s="111">
        <f>COUNTIF(الجدول2336[[#This Row],[21]:[20]],"س")</f>
        <v>1</v>
      </c>
      <c r="AJ286" s="96">
        <f>COUNTIF(الجدول2336[[#This Row],[21]:[20]],"ب")</f>
        <v>0</v>
      </c>
      <c r="AK286" s="96">
        <f>COUNTIF(الجدول2336[[#This Row],[21]:[20]],"غياب")</f>
        <v>0</v>
      </c>
      <c r="AL286" s="96">
        <f>COUNTIF(الجدول2336[[#This Row],[21]:[20]],"غ")</f>
        <v>1</v>
      </c>
      <c r="AM286" s="96">
        <f>SUM(الجدول2336[[#This Row],[21]:[20]])</f>
        <v>49</v>
      </c>
      <c r="AN286" s="224">
        <f>الجدول2336[[#This Row],[أيام العمل الفعي ]]-الجدول2336[[#This Row],[الغياب*2]]</f>
        <v>10</v>
      </c>
      <c r="AO286" s="108"/>
      <c r="AP286" s="108">
        <f>COUNTIF(الجدول2336[[#This Row],[21]:[20]],"&lt;480")</f>
        <v>10</v>
      </c>
      <c r="AQ286" s="108">
        <f>الجدول2336[[#This Row],[الغياب ]]*2</f>
        <v>0</v>
      </c>
      <c r="AR286" s="108" t="str">
        <f>VLOOKUP(الجدول2336[[#This Row],[الرقم الوظيفي ]],[2]المستمرين!$D:$F,3,0)</f>
        <v xml:space="preserve">مركز تسويق بنغازي </v>
      </c>
    </row>
    <row r="287" spans="1:44" hidden="1">
      <c r="A287" s="7">
        <v>3664</v>
      </c>
      <c r="B287" s="222" t="s">
        <v>472</v>
      </c>
      <c r="C287" s="222" t="s">
        <v>71</v>
      </c>
      <c r="D287" s="96">
        <v>0</v>
      </c>
      <c r="E287" s="96">
        <v>0</v>
      </c>
      <c r="F287" s="96">
        <v>0</v>
      </c>
      <c r="G287" s="97"/>
      <c r="H287" s="96">
        <v>0</v>
      </c>
      <c r="I287" s="96">
        <v>0</v>
      </c>
      <c r="J287" s="96">
        <v>0</v>
      </c>
      <c r="K287" s="96" t="s">
        <v>1591</v>
      </c>
      <c r="L287" s="96" t="s">
        <v>1591</v>
      </c>
      <c r="M287" s="96">
        <v>0</v>
      </c>
      <c r="N287" s="97"/>
      <c r="O287" s="96">
        <v>0</v>
      </c>
      <c r="P287" s="96">
        <v>0</v>
      </c>
      <c r="Q287" s="96" t="s">
        <v>1591</v>
      </c>
      <c r="R287" s="223" t="s">
        <v>1567</v>
      </c>
      <c r="S287" s="223" t="s">
        <v>1567</v>
      </c>
      <c r="T287" s="223" t="s">
        <v>1567</v>
      </c>
      <c r="U287" s="97"/>
      <c r="V287" s="96">
        <v>0</v>
      </c>
      <c r="W287" s="96">
        <v>0</v>
      </c>
      <c r="X287" s="96">
        <v>0</v>
      </c>
      <c r="Y287" s="96"/>
      <c r="Z287" s="96"/>
      <c r="AA287" s="96"/>
      <c r="AB287" s="97"/>
      <c r="AC287" s="96"/>
      <c r="AD287" s="96"/>
      <c r="AE287" s="96"/>
      <c r="AF287" s="96"/>
      <c r="AG287" s="96"/>
      <c r="AH287" s="96"/>
      <c r="AI287" s="111">
        <f>COUNTIF(الجدول2336[[#This Row],[21]:[20]],"س")</f>
        <v>3</v>
      </c>
      <c r="AJ287" s="96">
        <f>COUNTIF(الجدول2336[[#This Row],[21]:[20]],"ب")</f>
        <v>0</v>
      </c>
      <c r="AK287" s="96">
        <f>COUNTIF(الجدول2336[[#This Row],[21]:[20]],"غياب")</f>
        <v>0</v>
      </c>
      <c r="AL287" s="96">
        <f>COUNTIF(الجدول2336[[#This Row],[21]:[20]],"غ")</f>
        <v>0</v>
      </c>
      <c r="AM287" s="96">
        <f>SUM(الجدول2336[[#This Row],[21]:[20]])</f>
        <v>0</v>
      </c>
      <c r="AN287" s="224">
        <f>الجدول2336[[#This Row],[أيام العمل الفعي ]]-الجدول2336[[#This Row],[الغياب*2]]</f>
        <v>12</v>
      </c>
      <c r="AO287" s="108"/>
      <c r="AP287" s="108">
        <f>COUNTIF(الجدول2336[[#This Row],[21]:[20]],"&lt;480")</f>
        <v>12</v>
      </c>
      <c r="AQ287" s="108">
        <f>الجدول2336[[#This Row],[الغياب ]]*2</f>
        <v>0</v>
      </c>
      <c r="AR287" s="108" t="str">
        <f>VLOOKUP(الجدول2336[[#This Row],[الرقم الوظيفي ]],[2]المستمرين!$D:$F,3,0)</f>
        <v xml:space="preserve">مصنع الحليب </v>
      </c>
    </row>
    <row r="288" spans="1:44" hidden="1">
      <c r="A288" s="7">
        <v>3665</v>
      </c>
      <c r="B288" s="222" t="s">
        <v>473</v>
      </c>
      <c r="C288" s="222" t="s">
        <v>474</v>
      </c>
      <c r="D288" s="96">
        <v>0</v>
      </c>
      <c r="E288" s="96">
        <v>0</v>
      </c>
      <c r="F288" s="96">
        <v>0</v>
      </c>
      <c r="G288" s="97"/>
      <c r="H288" s="96">
        <v>0</v>
      </c>
      <c r="I288" s="96">
        <v>0</v>
      </c>
      <c r="J288" s="96">
        <v>0</v>
      </c>
      <c r="K288" s="96">
        <v>0</v>
      </c>
      <c r="L288" s="96">
        <v>0</v>
      </c>
      <c r="M288" s="96">
        <v>0</v>
      </c>
      <c r="N288" s="97"/>
      <c r="O288" s="96" t="s">
        <v>1591</v>
      </c>
      <c r="P288" s="96">
        <v>0</v>
      </c>
      <c r="Q288" s="96" t="s">
        <v>1591</v>
      </c>
      <c r="R288" s="223" t="s">
        <v>1567</v>
      </c>
      <c r="S288" s="223" t="s">
        <v>1567</v>
      </c>
      <c r="T288" s="223" t="s">
        <v>1567</v>
      </c>
      <c r="U288" s="97"/>
      <c r="V288" s="96">
        <v>0</v>
      </c>
      <c r="W288" s="96">
        <v>6</v>
      </c>
      <c r="X288" s="96">
        <v>0</v>
      </c>
      <c r="Y288" s="96"/>
      <c r="Z288" s="96"/>
      <c r="AA288" s="96"/>
      <c r="AB288" s="97"/>
      <c r="AC288" s="96"/>
      <c r="AD288" s="96"/>
      <c r="AE288" s="96"/>
      <c r="AF288" s="96"/>
      <c r="AG288" s="96"/>
      <c r="AH288" s="96"/>
      <c r="AI288" s="111">
        <f>COUNTIF(الجدول2336[[#This Row],[21]:[20]],"س")</f>
        <v>2</v>
      </c>
      <c r="AJ288" s="96">
        <f>COUNTIF(الجدول2336[[#This Row],[21]:[20]],"ب")</f>
        <v>0</v>
      </c>
      <c r="AK288" s="96">
        <f>COUNTIF(الجدول2336[[#This Row],[21]:[20]],"غياب")</f>
        <v>0</v>
      </c>
      <c r="AL288" s="96">
        <f>COUNTIF(الجدول2336[[#This Row],[21]:[20]],"غ")</f>
        <v>0</v>
      </c>
      <c r="AM288" s="96">
        <f>SUM(الجدول2336[[#This Row],[21]:[20]])</f>
        <v>6</v>
      </c>
      <c r="AN288" s="224">
        <f>الجدول2336[[#This Row],[أيام العمل الفعي ]]-الجدول2336[[#This Row],[الغياب*2]]</f>
        <v>13</v>
      </c>
      <c r="AO288" s="108"/>
      <c r="AP288" s="108">
        <f>COUNTIF(الجدول2336[[#This Row],[21]:[20]],"&lt;480")</f>
        <v>13</v>
      </c>
      <c r="AQ288" s="108">
        <f>الجدول2336[[#This Row],[الغياب ]]*2</f>
        <v>0</v>
      </c>
      <c r="AR288" s="108" t="str">
        <f>VLOOKUP(الجدول2336[[#This Row],[الرقم الوظيفي ]],[2]المستمرين!$D:$F,3,0)</f>
        <v xml:space="preserve">الإدارة العامة </v>
      </c>
    </row>
    <row r="289" spans="1:44" hidden="1">
      <c r="A289" s="7">
        <v>3666</v>
      </c>
      <c r="B289" s="222" t="s">
        <v>475</v>
      </c>
      <c r="C289" s="222" t="s">
        <v>374</v>
      </c>
      <c r="D289" s="96">
        <v>13</v>
      </c>
      <c r="E289" s="96" t="s">
        <v>1591</v>
      </c>
      <c r="F289" s="96">
        <v>0</v>
      </c>
      <c r="G289" s="97"/>
      <c r="H289" s="96">
        <v>7</v>
      </c>
      <c r="I289" s="96">
        <v>35</v>
      </c>
      <c r="J289" s="96">
        <v>0</v>
      </c>
      <c r="K289" s="96">
        <v>8</v>
      </c>
      <c r="L289" s="96" t="s">
        <v>1591</v>
      </c>
      <c r="M289" s="96">
        <v>12</v>
      </c>
      <c r="N289" s="97"/>
      <c r="O289" s="96">
        <v>23</v>
      </c>
      <c r="P289" s="96">
        <v>136</v>
      </c>
      <c r="Q289" s="96" t="s">
        <v>1591</v>
      </c>
      <c r="R289" s="223" t="s">
        <v>1567</v>
      </c>
      <c r="S289" s="223" t="s">
        <v>1567</v>
      </c>
      <c r="T289" s="223" t="s">
        <v>1567</v>
      </c>
      <c r="U289" s="97"/>
      <c r="V289" s="96">
        <v>8</v>
      </c>
      <c r="W289" s="96" t="s">
        <v>1591</v>
      </c>
      <c r="X289" s="96">
        <v>24</v>
      </c>
      <c r="Y289" s="96"/>
      <c r="Z289" s="96"/>
      <c r="AA289" s="96"/>
      <c r="AB289" s="97"/>
      <c r="AC289" s="96"/>
      <c r="AD289" s="96"/>
      <c r="AE289" s="96"/>
      <c r="AF289" s="96"/>
      <c r="AG289" s="96"/>
      <c r="AH289" s="96"/>
      <c r="AI289" s="111">
        <f>COUNTIF(الجدول2336[[#This Row],[21]:[20]],"س")</f>
        <v>4</v>
      </c>
      <c r="AJ289" s="96">
        <f>COUNTIF(الجدول2336[[#This Row],[21]:[20]],"ب")</f>
        <v>0</v>
      </c>
      <c r="AK289" s="96">
        <f>COUNTIF(الجدول2336[[#This Row],[21]:[20]],"غياب")</f>
        <v>0</v>
      </c>
      <c r="AL289" s="96">
        <f>COUNTIF(الجدول2336[[#This Row],[21]:[20]],"غ")</f>
        <v>0</v>
      </c>
      <c r="AM289" s="96">
        <f>SUM(الجدول2336[[#This Row],[21]:[20]])</f>
        <v>266</v>
      </c>
      <c r="AN289" s="224">
        <f>الجدول2336[[#This Row],[أيام العمل الفعي ]]-الجدول2336[[#This Row],[الغياب*2]]</f>
        <v>11</v>
      </c>
      <c r="AO289" s="108"/>
      <c r="AP289" s="108">
        <f>COUNTIF(الجدول2336[[#This Row],[21]:[20]],"&lt;480")</f>
        <v>11</v>
      </c>
      <c r="AQ289" s="108">
        <f>الجدول2336[[#This Row],[الغياب ]]*2</f>
        <v>0</v>
      </c>
      <c r="AR289" s="108" t="str">
        <f>VLOOKUP(الجدول2336[[#This Row],[الرقم الوظيفي ]],[2]المستمرين!$D:$F,3,0)</f>
        <v xml:space="preserve">الادارة العامة </v>
      </c>
    </row>
    <row r="290" spans="1:44" hidden="1">
      <c r="A290" s="7">
        <v>3667</v>
      </c>
      <c r="B290" s="222" t="s">
        <v>476</v>
      </c>
      <c r="C290" s="222" t="s">
        <v>374</v>
      </c>
      <c r="D290" s="96">
        <v>0</v>
      </c>
      <c r="E290" s="96">
        <v>0</v>
      </c>
      <c r="F290" s="96">
        <v>0</v>
      </c>
      <c r="G290" s="97"/>
      <c r="H290" s="96">
        <v>0</v>
      </c>
      <c r="I290" s="96">
        <v>0</v>
      </c>
      <c r="J290" s="96">
        <v>0</v>
      </c>
      <c r="K290" s="96">
        <v>0</v>
      </c>
      <c r="L290" s="96">
        <v>24</v>
      </c>
      <c r="M290" s="96">
        <v>0</v>
      </c>
      <c r="N290" s="97"/>
      <c r="O290" s="96" t="s">
        <v>1591</v>
      </c>
      <c r="P290" s="96">
        <v>0</v>
      </c>
      <c r="Q290" s="96" t="s">
        <v>1591</v>
      </c>
      <c r="R290" s="223" t="s">
        <v>1567</v>
      </c>
      <c r="S290" s="223" t="s">
        <v>1567</v>
      </c>
      <c r="T290" s="223" t="s">
        <v>1567</v>
      </c>
      <c r="U290" s="97"/>
      <c r="V290" s="96">
        <v>8</v>
      </c>
      <c r="W290" s="96">
        <v>0</v>
      </c>
      <c r="X290" s="96">
        <v>8</v>
      </c>
      <c r="Y290" s="96"/>
      <c r="Z290" s="96"/>
      <c r="AA290" s="96"/>
      <c r="AB290" s="97"/>
      <c r="AC290" s="96"/>
      <c r="AD290" s="96"/>
      <c r="AE290" s="96"/>
      <c r="AF290" s="96"/>
      <c r="AG290" s="96"/>
      <c r="AH290" s="96"/>
      <c r="AI290" s="111">
        <f>COUNTIF(الجدول2336[[#This Row],[21]:[20]],"س")</f>
        <v>2</v>
      </c>
      <c r="AJ290" s="96">
        <f>COUNTIF(الجدول2336[[#This Row],[21]:[20]],"ب")</f>
        <v>0</v>
      </c>
      <c r="AK290" s="96">
        <f>COUNTIF(الجدول2336[[#This Row],[21]:[20]],"غياب")</f>
        <v>0</v>
      </c>
      <c r="AL290" s="96">
        <f>COUNTIF(الجدول2336[[#This Row],[21]:[20]],"غ")</f>
        <v>0</v>
      </c>
      <c r="AM290" s="96">
        <f>SUM(الجدول2336[[#This Row],[21]:[20]])</f>
        <v>40</v>
      </c>
      <c r="AN290" s="224">
        <f>الجدول2336[[#This Row],[أيام العمل الفعي ]]-الجدول2336[[#This Row],[الغياب*2]]</f>
        <v>13</v>
      </c>
      <c r="AO290" s="108"/>
      <c r="AP290" s="108">
        <f>COUNTIF(الجدول2336[[#This Row],[21]:[20]],"&lt;480")</f>
        <v>13</v>
      </c>
      <c r="AQ290" s="108">
        <f>الجدول2336[[#This Row],[الغياب ]]*2</f>
        <v>0</v>
      </c>
      <c r="AR290" s="108" t="str">
        <f>VLOOKUP(الجدول2336[[#This Row],[الرقم الوظيفي ]],[2]المستمرين!$D:$F,3,0)</f>
        <v xml:space="preserve">الادارة العامة </v>
      </c>
    </row>
    <row r="291" spans="1:44">
      <c r="A291" s="7">
        <v>3668</v>
      </c>
      <c r="B291" s="222" t="s">
        <v>477</v>
      </c>
      <c r="C291" s="222" t="s">
        <v>382</v>
      </c>
      <c r="D291" s="96">
        <v>0</v>
      </c>
      <c r="E291" s="96" t="s">
        <v>1494</v>
      </c>
      <c r="F291" s="96">
        <v>0</v>
      </c>
      <c r="G291" s="97"/>
      <c r="H291" s="96">
        <v>11</v>
      </c>
      <c r="I291" s="96">
        <v>31</v>
      </c>
      <c r="J291" s="96">
        <v>34</v>
      </c>
      <c r="K291" s="96">
        <v>13</v>
      </c>
      <c r="L291" s="96">
        <v>31</v>
      </c>
      <c r="M291" s="96">
        <v>31</v>
      </c>
      <c r="N291" s="97"/>
      <c r="O291" s="96">
        <v>13</v>
      </c>
      <c r="P291" s="96">
        <v>37</v>
      </c>
      <c r="Q291" s="96" t="s">
        <v>1591</v>
      </c>
      <c r="R291" s="223" t="s">
        <v>1567</v>
      </c>
      <c r="S291" s="223" t="s">
        <v>1567</v>
      </c>
      <c r="T291" s="223" t="s">
        <v>1567</v>
      </c>
      <c r="U291" s="97"/>
      <c r="V291" s="96">
        <v>13</v>
      </c>
      <c r="W291" s="96">
        <v>31</v>
      </c>
      <c r="X291" s="96">
        <v>32</v>
      </c>
      <c r="Y291" s="96"/>
      <c r="Z291" s="96"/>
      <c r="AA291" s="96"/>
      <c r="AB291" s="97"/>
      <c r="AC291" s="96"/>
      <c r="AD291" s="96"/>
      <c r="AE291" s="96"/>
      <c r="AF291" s="96"/>
      <c r="AG291" s="96"/>
      <c r="AH291" s="96"/>
      <c r="AI291" s="111">
        <f>COUNTIF(الجدول2336[[#This Row],[21]:[20]],"س")</f>
        <v>1</v>
      </c>
      <c r="AJ291" s="96">
        <f>COUNTIF(الجدول2336[[#This Row],[21]:[20]],"ب")</f>
        <v>0</v>
      </c>
      <c r="AK291" s="96">
        <f>COUNTIF(الجدول2336[[#This Row],[21]:[20]],"غياب")</f>
        <v>0</v>
      </c>
      <c r="AL291" s="96">
        <f>COUNTIF(الجدول2336[[#This Row],[21]:[20]],"غ")</f>
        <v>1</v>
      </c>
      <c r="AM291" s="96">
        <f>SUM(الجدول2336[[#This Row],[21]:[20]])</f>
        <v>277</v>
      </c>
      <c r="AN291" s="224">
        <f>الجدول2336[[#This Row],[أيام العمل الفعي ]]-الجدول2336[[#This Row],[الغياب*2]]</f>
        <v>13</v>
      </c>
      <c r="AO291" s="108"/>
      <c r="AP291" s="108">
        <f>COUNTIF(الجدول2336[[#This Row],[21]:[20]],"&lt;480")</f>
        <v>13</v>
      </c>
      <c r="AQ291" s="108">
        <f>الجدول2336[[#This Row],[الغياب ]]*2</f>
        <v>0</v>
      </c>
      <c r="AR291" s="108" t="str">
        <f>VLOOKUP(الجدول2336[[#This Row],[الرقم الوظيفي ]],[2]المستمرين!$D:$F,3,0)</f>
        <v>رؤساء الاقسام</v>
      </c>
    </row>
    <row r="292" spans="1:44" hidden="1">
      <c r="A292" s="14">
        <v>3670</v>
      </c>
      <c r="B292" s="222" t="s">
        <v>478</v>
      </c>
      <c r="C292" s="222" t="s">
        <v>148</v>
      </c>
      <c r="D292" s="96">
        <v>0</v>
      </c>
      <c r="E292" s="96">
        <v>0</v>
      </c>
      <c r="F292" s="96">
        <v>0</v>
      </c>
      <c r="G292" s="97"/>
      <c r="H292" s="96">
        <v>0</v>
      </c>
      <c r="I292" s="96">
        <v>0</v>
      </c>
      <c r="J292" s="96">
        <v>8</v>
      </c>
      <c r="K292" s="96">
        <v>14</v>
      </c>
      <c r="L292" s="96" t="s">
        <v>1591</v>
      </c>
      <c r="M292" s="96">
        <v>0</v>
      </c>
      <c r="N292" s="97"/>
      <c r="O292" s="96">
        <v>0</v>
      </c>
      <c r="P292" s="96">
        <v>0</v>
      </c>
      <c r="Q292" s="96" t="s">
        <v>1591</v>
      </c>
      <c r="R292" s="223" t="s">
        <v>1567</v>
      </c>
      <c r="S292" s="223" t="s">
        <v>1567</v>
      </c>
      <c r="T292" s="223" t="s">
        <v>1567</v>
      </c>
      <c r="U292" s="97"/>
      <c r="V292" s="96">
        <v>0</v>
      </c>
      <c r="W292" s="96">
        <v>0</v>
      </c>
      <c r="X292" s="96">
        <v>0</v>
      </c>
      <c r="Y292" s="96"/>
      <c r="Z292" s="96"/>
      <c r="AA292" s="96"/>
      <c r="AB292" s="97"/>
      <c r="AC292" s="96"/>
      <c r="AD292" s="96"/>
      <c r="AE292" s="96"/>
      <c r="AF292" s="96"/>
      <c r="AG292" s="96"/>
      <c r="AH292" s="96"/>
      <c r="AI292" s="111">
        <f>COUNTIF(الجدول2336[[#This Row],[21]:[20]],"س")</f>
        <v>2</v>
      </c>
      <c r="AJ292" s="96">
        <f>COUNTIF(الجدول2336[[#This Row],[21]:[20]],"ب")</f>
        <v>0</v>
      </c>
      <c r="AK292" s="96">
        <f>COUNTIF(الجدول2336[[#This Row],[21]:[20]],"غياب")</f>
        <v>0</v>
      </c>
      <c r="AL292" s="96">
        <f>COUNTIF(الجدول2336[[#This Row],[21]:[20]],"غ")</f>
        <v>0</v>
      </c>
      <c r="AM292" s="96">
        <f>SUM(الجدول2336[[#This Row],[21]:[20]])</f>
        <v>22</v>
      </c>
      <c r="AN292" s="224">
        <f>الجدول2336[[#This Row],[أيام العمل الفعي ]]-الجدول2336[[#This Row],[الغياب*2]]</f>
        <v>13</v>
      </c>
      <c r="AO292" s="108"/>
      <c r="AP292" s="108">
        <f>COUNTIF(الجدول2336[[#This Row],[21]:[20]],"&lt;480")</f>
        <v>13</v>
      </c>
      <c r="AQ292" s="108">
        <f>الجدول2336[[#This Row],[الغياب ]]*2</f>
        <v>0</v>
      </c>
      <c r="AR292" s="108" t="str">
        <f>VLOOKUP(الجدول2336[[#This Row],[الرقم الوظيفي ]],[2]المستمرين!$D:$F,3,0)</f>
        <v>مصنع الحليب</v>
      </c>
    </row>
    <row r="293" spans="1:44">
      <c r="A293" s="7">
        <v>3680</v>
      </c>
      <c r="B293" s="222" t="s">
        <v>479</v>
      </c>
      <c r="C293" s="222" t="s">
        <v>353</v>
      </c>
      <c r="D293" s="96">
        <v>0</v>
      </c>
      <c r="E293" s="96">
        <v>8</v>
      </c>
      <c r="F293" s="96">
        <v>0</v>
      </c>
      <c r="G293" s="97"/>
      <c r="H293" s="96">
        <v>36</v>
      </c>
      <c r="I293" s="96">
        <v>0</v>
      </c>
      <c r="J293" s="96">
        <v>0</v>
      </c>
      <c r="K293" s="96">
        <v>0</v>
      </c>
      <c r="L293" s="96">
        <v>30</v>
      </c>
      <c r="M293" s="96">
        <v>13</v>
      </c>
      <c r="N293" s="97"/>
      <c r="O293" s="96">
        <v>45</v>
      </c>
      <c r="P293" s="96">
        <v>0</v>
      </c>
      <c r="Q293" s="96" t="s">
        <v>1591</v>
      </c>
      <c r="R293" s="223" t="s">
        <v>1567</v>
      </c>
      <c r="S293" s="223" t="s">
        <v>1567</v>
      </c>
      <c r="T293" s="223" t="s">
        <v>1567</v>
      </c>
      <c r="U293" s="97"/>
      <c r="V293" s="96">
        <v>9</v>
      </c>
      <c r="W293" s="96">
        <v>17</v>
      </c>
      <c r="X293" s="96" t="s">
        <v>1494</v>
      </c>
      <c r="Y293" s="96"/>
      <c r="Z293" s="96"/>
      <c r="AA293" s="96"/>
      <c r="AB293" s="97"/>
      <c r="AC293" s="96"/>
      <c r="AD293" s="96"/>
      <c r="AE293" s="96"/>
      <c r="AF293" s="96"/>
      <c r="AG293" s="96"/>
      <c r="AH293" s="96"/>
      <c r="AI293" s="111">
        <f>COUNTIF(الجدول2336[[#This Row],[21]:[20]],"س")</f>
        <v>1</v>
      </c>
      <c r="AJ293" s="96">
        <f>COUNTIF(الجدول2336[[#This Row],[21]:[20]],"ب")</f>
        <v>0</v>
      </c>
      <c r="AK293" s="96">
        <f>COUNTIF(الجدول2336[[#This Row],[21]:[20]],"غياب")</f>
        <v>0</v>
      </c>
      <c r="AL293" s="96">
        <f>COUNTIF(الجدول2336[[#This Row],[21]:[20]],"غ")</f>
        <v>1</v>
      </c>
      <c r="AM293" s="96">
        <f>SUM(الجدول2336[[#This Row],[21]:[20]])</f>
        <v>158</v>
      </c>
      <c r="AN293" s="224">
        <f>الجدول2336[[#This Row],[أيام العمل الفعي ]]-الجدول2336[[#This Row],[الغياب*2]]</f>
        <v>13</v>
      </c>
      <c r="AO293" s="108"/>
      <c r="AP293" s="108">
        <f>COUNTIF(الجدول2336[[#This Row],[21]:[20]],"&lt;480")</f>
        <v>13</v>
      </c>
      <c r="AQ293" s="108">
        <f>الجدول2336[[#This Row],[الغياب ]]*2</f>
        <v>0</v>
      </c>
      <c r="AR293" s="108" t="str">
        <f>VLOOKUP(الجدول2336[[#This Row],[الرقم الوظيفي ]],[2]المستمرين!$D:$F,3,0)</f>
        <v>مصنع الحليب</v>
      </c>
    </row>
    <row r="294" spans="1:44">
      <c r="A294" s="7">
        <v>3706</v>
      </c>
      <c r="B294" s="222" t="s">
        <v>483</v>
      </c>
      <c r="C294" s="222" t="s">
        <v>353</v>
      </c>
      <c r="D294" s="96" t="s">
        <v>1591</v>
      </c>
      <c r="E294" s="96">
        <v>0</v>
      </c>
      <c r="F294" s="96" t="s">
        <v>1607</v>
      </c>
      <c r="G294" s="97" t="s">
        <v>1494</v>
      </c>
      <c r="H294" s="96" t="s">
        <v>1494</v>
      </c>
      <c r="I294" s="96">
        <v>0</v>
      </c>
      <c r="J294" s="96">
        <v>0</v>
      </c>
      <c r="K294" s="96" t="s">
        <v>1494</v>
      </c>
      <c r="L294" s="96">
        <v>0</v>
      </c>
      <c r="M294" s="96">
        <v>0</v>
      </c>
      <c r="N294" s="97"/>
      <c r="O294" s="96">
        <v>0</v>
      </c>
      <c r="P294" s="96">
        <v>0</v>
      </c>
      <c r="Q294" s="96" t="s">
        <v>1591</v>
      </c>
      <c r="R294" s="223" t="s">
        <v>1567</v>
      </c>
      <c r="S294" s="223" t="s">
        <v>1567</v>
      </c>
      <c r="T294" s="223" t="s">
        <v>1567</v>
      </c>
      <c r="U294" s="97"/>
      <c r="V294" s="96">
        <v>0</v>
      </c>
      <c r="W294" s="96">
        <v>0</v>
      </c>
      <c r="X294" s="96">
        <v>0</v>
      </c>
      <c r="Y294" s="96"/>
      <c r="Z294" s="96"/>
      <c r="AA294" s="96"/>
      <c r="AB294" s="97"/>
      <c r="AC294" s="96"/>
      <c r="AD294" s="96"/>
      <c r="AE294" s="96"/>
      <c r="AF294" s="96"/>
      <c r="AG294" s="96"/>
      <c r="AH294" s="96"/>
      <c r="AI294" s="111">
        <f>COUNTIF(الجدول2336[[#This Row],[21]:[20]],"س")</f>
        <v>2</v>
      </c>
      <c r="AJ294" s="96">
        <f>COUNTIF(الجدول2336[[#This Row],[21]:[20]],"ب")</f>
        <v>0</v>
      </c>
      <c r="AK294" s="96">
        <f>COUNTIF(الجدول2336[[#This Row],[21]:[20]],"غياب")</f>
        <v>1</v>
      </c>
      <c r="AL294" s="96">
        <f>COUNTIF(الجدول2336[[#This Row],[21]:[20]],"غ")</f>
        <v>3</v>
      </c>
      <c r="AM294" s="96">
        <f>SUM(الجدول2336[[#This Row],[21]:[20]])</f>
        <v>0</v>
      </c>
      <c r="AN294" s="224">
        <f>الجدول2336[[#This Row],[أيام العمل الفعي ]]-الجدول2336[[#This Row],[الغياب*2]]</f>
        <v>8</v>
      </c>
      <c r="AO294" s="108"/>
      <c r="AP294" s="108">
        <f>COUNTIF(الجدول2336[[#This Row],[21]:[20]],"&lt;480")</f>
        <v>10</v>
      </c>
      <c r="AQ294" s="108">
        <f>الجدول2336[[#This Row],[الغياب ]]*2</f>
        <v>2</v>
      </c>
      <c r="AR294" s="108" t="str">
        <f>VLOOKUP(الجدول2336[[#This Row],[الرقم الوظيفي ]],[2]المستمرين!$D:$F,3,0)</f>
        <v>مصنع الحليب</v>
      </c>
    </row>
    <row r="295" spans="1:44">
      <c r="A295" s="7">
        <v>3711</v>
      </c>
      <c r="B295" s="222" t="s">
        <v>484</v>
      </c>
      <c r="C295" s="222" t="s">
        <v>53</v>
      </c>
      <c r="D295" s="96">
        <v>0</v>
      </c>
      <c r="E295" s="96">
        <v>0</v>
      </c>
      <c r="F295" s="96">
        <v>0</v>
      </c>
      <c r="G295" s="97"/>
      <c r="H295" s="96">
        <v>0</v>
      </c>
      <c r="I295" s="96">
        <v>0</v>
      </c>
      <c r="J295" s="96">
        <v>0</v>
      </c>
      <c r="K295" s="96">
        <v>0</v>
      </c>
      <c r="L295" s="96">
        <v>0</v>
      </c>
      <c r="M295" s="96">
        <v>0</v>
      </c>
      <c r="N295" s="97"/>
      <c r="O295" s="96">
        <v>0</v>
      </c>
      <c r="P295" s="96">
        <v>0</v>
      </c>
      <c r="Q295" s="96">
        <v>0</v>
      </c>
      <c r="R295" s="223">
        <v>0</v>
      </c>
      <c r="S295" s="223">
        <v>0</v>
      </c>
      <c r="T295" s="223">
        <v>0</v>
      </c>
      <c r="U295" s="97"/>
      <c r="V295" s="96">
        <v>0</v>
      </c>
      <c r="W295" s="96">
        <v>0</v>
      </c>
      <c r="X295" s="96" t="s">
        <v>1494</v>
      </c>
      <c r="Y295" s="96"/>
      <c r="Z295" s="96"/>
      <c r="AA295" s="96"/>
      <c r="AB295" s="97"/>
      <c r="AC295" s="96"/>
      <c r="AD295" s="96"/>
      <c r="AE295" s="96"/>
      <c r="AF295" s="96"/>
      <c r="AG295" s="96"/>
      <c r="AH295" s="96"/>
      <c r="AI295" s="111">
        <f>COUNTIF(الجدول2336[[#This Row],[21]:[20]],"س")</f>
        <v>0</v>
      </c>
      <c r="AJ295" s="96">
        <f>COUNTIF(الجدول2336[[#This Row],[21]:[20]],"ب")</f>
        <v>0</v>
      </c>
      <c r="AK295" s="96">
        <f>COUNTIF(الجدول2336[[#This Row],[21]:[20]],"غياب")</f>
        <v>0</v>
      </c>
      <c r="AL295" s="96">
        <f>COUNTIF(الجدول2336[[#This Row],[21]:[20]],"غ")</f>
        <v>1</v>
      </c>
      <c r="AM295" s="96">
        <f>SUM(الجدول2336[[#This Row],[21]:[20]])</f>
        <v>0</v>
      </c>
      <c r="AN295" s="224">
        <f>الجدول2336[[#This Row],[أيام العمل الفعي ]]-الجدول2336[[#This Row],[الغياب*2]]</f>
        <v>17</v>
      </c>
      <c r="AO295" s="108"/>
      <c r="AP295" s="108">
        <f>COUNTIF(الجدول2336[[#This Row],[21]:[20]],"&lt;480")</f>
        <v>17</v>
      </c>
      <c r="AQ295" s="108">
        <f>الجدول2336[[#This Row],[الغياب ]]*2</f>
        <v>0</v>
      </c>
      <c r="AR295" s="108" t="str">
        <f>VLOOKUP(الجدول2336[[#This Row],[الرقم الوظيفي ]],[2]المستمرين!$D:$F,3,0)</f>
        <v xml:space="preserve">مصنع العصير </v>
      </c>
    </row>
    <row r="296" spans="1:44" hidden="1">
      <c r="A296" s="7">
        <v>3712</v>
      </c>
      <c r="B296" s="222" t="s">
        <v>485</v>
      </c>
      <c r="C296" s="222" t="s">
        <v>53</v>
      </c>
      <c r="D296" s="96">
        <v>0</v>
      </c>
      <c r="E296" s="96">
        <v>0</v>
      </c>
      <c r="F296" s="96">
        <v>0</v>
      </c>
      <c r="G296" s="97">
        <v>0</v>
      </c>
      <c r="H296" s="96">
        <v>0</v>
      </c>
      <c r="I296" s="96">
        <v>0</v>
      </c>
      <c r="J296" s="96">
        <v>0</v>
      </c>
      <c r="K296" s="96">
        <v>0</v>
      </c>
      <c r="L296" s="96">
        <v>0</v>
      </c>
      <c r="M296" s="96">
        <v>0</v>
      </c>
      <c r="N296" s="97">
        <v>0</v>
      </c>
      <c r="O296" s="96">
        <v>0</v>
      </c>
      <c r="P296" s="96">
        <v>0</v>
      </c>
      <c r="Q296" s="96">
        <v>0</v>
      </c>
      <c r="R296" s="223">
        <v>0</v>
      </c>
      <c r="S296" s="223">
        <v>0</v>
      </c>
      <c r="T296" s="223">
        <v>0</v>
      </c>
      <c r="U296" s="97">
        <v>0</v>
      </c>
      <c r="V296" s="96">
        <v>0</v>
      </c>
      <c r="W296" s="96">
        <v>0</v>
      </c>
      <c r="X296" s="96">
        <v>0</v>
      </c>
      <c r="Y296" s="96"/>
      <c r="Z296" s="96"/>
      <c r="AA296" s="96"/>
      <c r="AB296" s="97"/>
      <c r="AC296" s="96"/>
      <c r="AD296" s="96"/>
      <c r="AE296" s="96"/>
      <c r="AF296" s="96"/>
      <c r="AG296" s="96"/>
      <c r="AH296" s="96"/>
      <c r="AI296" s="111">
        <f>COUNTIF(الجدول2336[[#This Row],[21]:[20]],"س")</f>
        <v>0</v>
      </c>
      <c r="AJ296" s="96">
        <f>COUNTIF(الجدول2336[[#This Row],[21]:[20]],"ب")</f>
        <v>0</v>
      </c>
      <c r="AK296" s="96">
        <f>COUNTIF(الجدول2336[[#This Row],[21]:[20]],"غياب")</f>
        <v>0</v>
      </c>
      <c r="AL296" s="96">
        <f>COUNTIF(الجدول2336[[#This Row],[21]:[20]],"غ")</f>
        <v>0</v>
      </c>
      <c r="AM296" s="96">
        <f>SUM(الجدول2336[[#This Row],[21]:[20]])</f>
        <v>0</v>
      </c>
      <c r="AN296" s="224">
        <f>الجدول2336[[#This Row],[أيام العمل الفعي ]]-الجدول2336[[#This Row],[الغياب*2]]</f>
        <v>21</v>
      </c>
      <c r="AO296" s="108"/>
      <c r="AP296" s="108">
        <f>COUNTIF(الجدول2336[[#This Row],[21]:[20]],"&lt;480")</f>
        <v>21</v>
      </c>
      <c r="AQ296" s="108">
        <f>الجدول2336[[#This Row],[الغياب ]]*2</f>
        <v>0</v>
      </c>
      <c r="AR296" s="108" t="str">
        <f>VLOOKUP(الجدول2336[[#This Row],[الرقم الوظيفي ]],[2]المستمرين!$D:$F,3,0)</f>
        <v xml:space="preserve">مصنع العصير </v>
      </c>
    </row>
    <row r="297" spans="1:44" hidden="1">
      <c r="A297" s="7">
        <v>3713</v>
      </c>
      <c r="B297" s="222" t="s">
        <v>486</v>
      </c>
      <c r="C297" s="222" t="s">
        <v>53</v>
      </c>
      <c r="D297" s="96">
        <v>0</v>
      </c>
      <c r="E297" s="96">
        <v>0</v>
      </c>
      <c r="F297" s="96">
        <v>0</v>
      </c>
      <c r="G297" s="97">
        <v>0</v>
      </c>
      <c r="H297" s="96">
        <v>0</v>
      </c>
      <c r="I297" s="96">
        <v>0</v>
      </c>
      <c r="J297" s="96">
        <v>0</v>
      </c>
      <c r="K297" s="96">
        <v>0</v>
      </c>
      <c r="L297" s="96">
        <v>0</v>
      </c>
      <c r="M297" s="96">
        <v>0</v>
      </c>
      <c r="N297" s="97">
        <v>0</v>
      </c>
      <c r="O297" s="96">
        <v>0</v>
      </c>
      <c r="P297" s="96">
        <v>0</v>
      </c>
      <c r="Q297" s="96">
        <v>0</v>
      </c>
      <c r="R297" s="223">
        <v>0</v>
      </c>
      <c r="S297" s="223">
        <v>0</v>
      </c>
      <c r="T297" s="223">
        <v>0</v>
      </c>
      <c r="U297" s="97">
        <v>0</v>
      </c>
      <c r="V297" s="96">
        <v>0</v>
      </c>
      <c r="W297" s="96"/>
      <c r="X297" s="96"/>
      <c r="Y297" s="96"/>
      <c r="Z297" s="96"/>
      <c r="AA297" s="96"/>
      <c r="AB297" s="97"/>
      <c r="AC297" s="96"/>
      <c r="AD297" s="96"/>
      <c r="AE297" s="96"/>
      <c r="AF297" s="96"/>
      <c r="AG297" s="96"/>
      <c r="AH297" s="96"/>
      <c r="AI297" s="111">
        <f>COUNTIF(الجدول2336[[#This Row],[21]:[20]],"س")</f>
        <v>0</v>
      </c>
      <c r="AJ297" s="96">
        <f>COUNTIF(الجدول2336[[#This Row],[21]:[20]],"ب")</f>
        <v>0</v>
      </c>
      <c r="AK297" s="96">
        <f>COUNTIF(الجدول2336[[#This Row],[21]:[20]],"غياب")</f>
        <v>0</v>
      </c>
      <c r="AL297" s="96">
        <f>COUNTIF(الجدول2336[[#This Row],[21]:[20]],"غ")</f>
        <v>0</v>
      </c>
      <c r="AM297" s="96">
        <f>SUM(الجدول2336[[#This Row],[21]:[20]])</f>
        <v>0</v>
      </c>
      <c r="AN297" s="224">
        <f>الجدول2336[[#This Row],[أيام العمل الفعي ]]-الجدول2336[[#This Row],[الغياب*2]]</f>
        <v>19</v>
      </c>
      <c r="AO297" s="108"/>
      <c r="AP297" s="108">
        <f>COUNTIF(الجدول2336[[#This Row],[21]:[20]],"&lt;480")</f>
        <v>19</v>
      </c>
      <c r="AQ297" s="108">
        <f>الجدول2336[[#This Row],[الغياب ]]*2</f>
        <v>0</v>
      </c>
      <c r="AR297" s="108" t="str">
        <f>VLOOKUP(الجدول2336[[#This Row],[الرقم الوظيفي ]],[2]المستمرين!$D:$F,3,0)</f>
        <v xml:space="preserve">مصنع العصير </v>
      </c>
    </row>
    <row r="298" spans="1:44" hidden="1">
      <c r="A298" s="7">
        <v>3714</v>
      </c>
      <c r="B298" s="222" t="s">
        <v>487</v>
      </c>
      <c r="C298" s="222" t="s">
        <v>53</v>
      </c>
      <c r="D298" s="96">
        <v>0</v>
      </c>
      <c r="E298" s="96">
        <v>0</v>
      </c>
      <c r="F298" s="96">
        <v>0</v>
      </c>
      <c r="G298" s="97">
        <v>0</v>
      </c>
      <c r="H298" s="96">
        <v>0</v>
      </c>
      <c r="I298" s="96">
        <v>0</v>
      </c>
      <c r="J298" s="96">
        <v>0</v>
      </c>
      <c r="K298" s="96">
        <v>0</v>
      </c>
      <c r="L298" s="96">
        <v>0</v>
      </c>
      <c r="M298" s="96">
        <v>0</v>
      </c>
      <c r="N298" s="97">
        <v>0</v>
      </c>
      <c r="O298" s="96">
        <v>0</v>
      </c>
      <c r="P298" s="96">
        <v>0</v>
      </c>
      <c r="Q298" s="96">
        <v>0</v>
      </c>
      <c r="R298" s="223">
        <v>0</v>
      </c>
      <c r="S298" s="223">
        <v>0</v>
      </c>
      <c r="T298" s="223">
        <v>0</v>
      </c>
      <c r="U298" s="97">
        <v>0</v>
      </c>
      <c r="V298" s="96">
        <v>0</v>
      </c>
      <c r="W298" s="96">
        <v>0</v>
      </c>
      <c r="X298" s="96">
        <v>0</v>
      </c>
      <c r="Y298" s="96"/>
      <c r="Z298" s="96"/>
      <c r="AA298" s="96"/>
      <c r="AB298" s="97"/>
      <c r="AC298" s="96"/>
      <c r="AD298" s="96"/>
      <c r="AE298" s="96"/>
      <c r="AF298" s="96"/>
      <c r="AG298" s="96"/>
      <c r="AH298" s="96"/>
      <c r="AI298" s="111">
        <f>COUNTIF(الجدول2336[[#This Row],[21]:[20]],"س")</f>
        <v>0</v>
      </c>
      <c r="AJ298" s="96">
        <f>COUNTIF(الجدول2336[[#This Row],[21]:[20]],"ب")</f>
        <v>0</v>
      </c>
      <c r="AK298" s="96">
        <f>COUNTIF(الجدول2336[[#This Row],[21]:[20]],"غياب")</f>
        <v>0</v>
      </c>
      <c r="AL298" s="96">
        <f>COUNTIF(الجدول2336[[#This Row],[21]:[20]],"غ")</f>
        <v>0</v>
      </c>
      <c r="AM298" s="96">
        <f>SUM(الجدول2336[[#This Row],[21]:[20]])</f>
        <v>0</v>
      </c>
      <c r="AN298" s="224">
        <f>الجدول2336[[#This Row],[أيام العمل الفعي ]]-الجدول2336[[#This Row],[الغياب*2]]</f>
        <v>21</v>
      </c>
      <c r="AO298" s="108"/>
      <c r="AP298" s="108">
        <f>COUNTIF(الجدول2336[[#This Row],[21]:[20]],"&lt;480")</f>
        <v>21</v>
      </c>
      <c r="AQ298" s="108">
        <f>الجدول2336[[#This Row],[الغياب ]]*2</f>
        <v>0</v>
      </c>
      <c r="AR298" s="108" t="str">
        <f>VLOOKUP(الجدول2336[[#This Row],[الرقم الوظيفي ]],[2]المستمرين!$D:$F,3,0)</f>
        <v>مصنع الحليب</v>
      </c>
    </row>
    <row r="299" spans="1:44" hidden="1">
      <c r="A299" s="197">
        <v>3716</v>
      </c>
      <c r="B299" s="235" t="s">
        <v>488</v>
      </c>
      <c r="C299" s="222" t="s">
        <v>390</v>
      </c>
      <c r="D299" s="96">
        <v>11</v>
      </c>
      <c r="E299" s="96">
        <v>0</v>
      </c>
      <c r="F299" s="96">
        <v>0</v>
      </c>
      <c r="G299" s="97"/>
      <c r="H299" s="96">
        <v>0</v>
      </c>
      <c r="I299" s="96">
        <v>20</v>
      </c>
      <c r="J299" s="96">
        <v>0</v>
      </c>
      <c r="K299" s="96">
        <v>0</v>
      </c>
      <c r="L299" s="96">
        <v>0</v>
      </c>
      <c r="M299" s="96">
        <v>0</v>
      </c>
      <c r="N299" s="97"/>
      <c r="O299" s="96">
        <v>0</v>
      </c>
      <c r="P299" s="96">
        <v>0</v>
      </c>
      <c r="Q299" s="96" t="s">
        <v>1591</v>
      </c>
      <c r="R299" s="223" t="s">
        <v>1567</v>
      </c>
      <c r="S299" s="223" t="s">
        <v>1567</v>
      </c>
      <c r="T299" s="223" t="s">
        <v>1567</v>
      </c>
      <c r="U299" s="97"/>
      <c r="V299" s="96">
        <v>0</v>
      </c>
      <c r="W299" s="96">
        <v>0</v>
      </c>
      <c r="X299" s="96">
        <v>0</v>
      </c>
      <c r="Y299" s="96"/>
      <c r="Z299" s="96"/>
      <c r="AA299" s="96"/>
      <c r="AB299" s="97"/>
      <c r="AC299" s="96"/>
      <c r="AD299" s="96"/>
      <c r="AE299" s="96"/>
      <c r="AF299" s="96"/>
      <c r="AG299" s="96"/>
      <c r="AH299" s="96"/>
      <c r="AI299" s="111">
        <f>COUNTIF(الجدول2336[[#This Row],[21]:[20]],"س")</f>
        <v>1</v>
      </c>
      <c r="AJ299" s="96">
        <f>COUNTIF(الجدول2336[[#This Row],[21]:[20]],"ب")</f>
        <v>0</v>
      </c>
      <c r="AK299" s="96">
        <f>COUNTIF(الجدول2336[[#This Row],[21]:[20]],"غياب")</f>
        <v>0</v>
      </c>
      <c r="AL299" s="96">
        <f>COUNTIF(الجدول2336[[#This Row],[21]:[20]],"غ")</f>
        <v>0</v>
      </c>
      <c r="AM299" s="96">
        <f>SUM(الجدول2336[[#This Row],[21]:[20]])</f>
        <v>31</v>
      </c>
      <c r="AN299" s="224">
        <f>الجدول2336[[#This Row],[أيام العمل الفعي ]]-الجدول2336[[#This Row],[الغياب*2]]</f>
        <v>14</v>
      </c>
      <c r="AO299" s="108"/>
      <c r="AP299" s="108">
        <f>COUNTIF(الجدول2336[[#This Row],[21]:[20]],"&lt;480")</f>
        <v>14</v>
      </c>
      <c r="AQ299" s="108">
        <f>الجدول2336[[#This Row],[الغياب ]]*2</f>
        <v>0</v>
      </c>
      <c r="AR299" s="108" t="str">
        <f>VLOOKUP(الجدول2336[[#This Row],[الرقم الوظيفي ]],[2]المستمرين!$D:$F,3,0)</f>
        <v xml:space="preserve">الادارة العامة </v>
      </c>
    </row>
    <row r="300" spans="1:44" hidden="1">
      <c r="A300" s="7">
        <v>3719</v>
      </c>
      <c r="B300" s="222" t="s">
        <v>490</v>
      </c>
      <c r="C300" s="222" t="s">
        <v>210</v>
      </c>
      <c r="D300" s="96">
        <v>13</v>
      </c>
      <c r="E300" s="96">
        <v>17</v>
      </c>
      <c r="F300" s="96">
        <v>16</v>
      </c>
      <c r="G300" s="97"/>
      <c r="H300" s="96">
        <v>0</v>
      </c>
      <c r="I300" s="96">
        <v>27</v>
      </c>
      <c r="J300" s="96">
        <v>16</v>
      </c>
      <c r="K300" s="96">
        <v>21</v>
      </c>
      <c r="L300" s="96">
        <v>22</v>
      </c>
      <c r="M300" s="96">
        <v>22</v>
      </c>
      <c r="N300" s="97"/>
      <c r="O300" s="96" t="s">
        <v>1591</v>
      </c>
      <c r="P300" s="96">
        <v>0</v>
      </c>
      <c r="Q300" s="96">
        <v>0</v>
      </c>
      <c r="R300" s="223" t="s">
        <v>1567</v>
      </c>
      <c r="S300" s="223" t="s">
        <v>1567</v>
      </c>
      <c r="T300" s="223" t="s">
        <v>1567</v>
      </c>
      <c r="U300" s="97"/>
      <c r="V300" s="96">
        <v>0</v>
      </c>
      <c r="W300" s="96"/>
      <c r="X300" s="96"/>
      <c r="Y300" s="96"/>
      <c r="Z300" s="96"/>
      <c r="AA300" s="96"/>
      <c r="AB300" s="97"/>
      <c r="AC300" s="96"/>
      <c r="AD300" s="96"/>
      <c r="AE300" s="96"/>
      <c r="AF300" s="96"/>
      <c r="AG300" s="96"/>
      <c r="AH300" s="96"/>
      <c r="AI300" s="111">
        <f>COUNTIF(الجدول2336[[#This Row],[21]:[20]],"س")</f>
        <v>1</v>
      </c>
      <c r="AJ300" s="96">
        <f>COUNTIF(الجدول2336[[#This Row],[21]:[20]],"ب")</f>
        <v>0</v>
      </c>
      <c r="AK300" s="96">
        <f>COUNTIF(الجدول2336[[#This Row],[21]:[20]],"غياب")</f>
        <v>0</v>
      </c>
      <c r="AL300" s="96">
        <f>COUNTIF(الجدول2336[[#This Row],[21]:[20]],"غ")</f>
        <v>0</v>
      </c>
      <c r="AM300" s="96">
        <f>SUM(الجدول2336[[#This Row],[21]:[20]])</f>
        <v>154</v>
      </c>
      <c r="AN300" s="224">
        <f>الجدول2336[[#This Row],[أيام العمل الفعي ]]-الجدول2336[[#This Row],[الغياب*2]]</f>
        <v>12</v>
      </c>
      <c r="AO300" s="108"/>
      <c r="AP300" s="108">
        <f>COUNTIF(الجدول2336[[#This Row],[21]:[20]],"&lt;480")</f>
        <v>12</v>
      </c>
      <c r="AQ300" s="108">
        <f>الجدول2336[[#This Row],[الغياب ]]*2</f>
        <v>0</v>
      </c>
      <c r="AR300" s="108" t="str">
        <f>VLOOKUP(الجدول2336[[#This Row],[الرقم الوظيفي ]],[2]المستمرين!$D:$F,3,0)</f>
        <v xml:space="preserve">مركز تسويق بنغازي </v>
      </c>
    </row>
    <row r="301" spans="1:44" hidden="1">
      <c r="A301" s="7">
        <v>3720</v>
      </c>
      <c r="B301" s="222" t="s">
        <v>491</v>
      </c>
      <c r="C301" s="222" t="s">
        <v>99</v>
      </c>
      <c r="D301" s="96">
        <v>0</v>
      </c>
      <c r="E301" s="96">
        <v>10</v>
      </c>
      <c r="F301" s="96">
        <v>40</v>
      </c>
      <c r="G301" s="97"/>
      <c r="H301" s="96">
        <v>65</v>
      </c>
      <c r="I301" s="96">
        <v>13</v>
      </c>
      <c r="J301" s="96">
        <v>36</v>
      </c>
      <c r="K301" s="96">
        <v>10</v>
      </c>
      <c r="L301" s="96">
        <v>17</v>
      </c>
      <c r="M301" s="96">
        <v>0</v>
      </c>
      <c r="N301" s="97"/>
      <c r="O301" s="96">
        <v>10</v>
      </c>
      <c r="P301" s="96">
        <v>13</v>
      </c>
      <c r="Q301" s="96" t="s">
        <v>1591</v>
      </c>
      <c r="R301" s="223" t="s">
        <v>1567</v>
      </c>
      <c r="S301" s="223" t="s">
        <v>1567</v>
      </c>
      <c r="T301" s="223" t="s">
        <v>1567</v>
      </c>
      <c r="U301" s="97"/>
      <c r="V301" s="96">
        <v>14</v>
      </c>
      <c r="W301" s="96">
        <v>10</v>
      </c>
      <c r="X301" s="96">
        <v>0</v>
      </c>
      <c r="Y301" s="96"/>
      <c r="Z301" s="96"/>
      <c r="AA301" s="96"/>
      <c r="AB301" s="97"/>
      <c r="AC301" s="96"/>
      <c r="AD301" s="96"/>
      <c r="AE301" s="96"/>
      <c r="AF301" s="96"/>
      <c r="AG301" s="96"/>
      <c r="AH301" s="96"/>
      <c r="AI301" s="111">
        <f>COUNTIF(الجدول2336[[#This Row],[21]:[20]],"س")</f>
        <v>1</v>
      </c>
      <c r="AJ301" s="96">
        <f>COUNTIF(الجدول2336[[#This Row],[21]:[20]],"ب")</f>
        <v>0</v>
      </c>
      <c r="AK301" s="96">
        <f>COUNTIF(الجدول2336[[#This Row],[21]:[20]],"غياب")</f>
        <v>0</v>
      </c>
      <c r="AL301" s="96">
        <f>COUNTIF(الجدول2336[[#This Row],[21]:[20]],"غ")</f>
        <v>0</v>
      </c>
      <c r="AM301" s="96">
        <f>SUM(الجدول2336[[#This Row],[21]:[20]])</f>
        <v>238</v>
      </c>
      <c r="AN301" s="224">
        <f>الجدول2336[[#This Row],[أيام العمل الفعي ]]-الجدول2336[[#This Row],[الغياب*2]]</f>
        <v>14</v>
      </c>
      <c r="AO301" s="108"/>
      <c r="AP301" s="108">
        <f>COUNTIF(الجدول2336[[#This Row],[21]:[20]],"&lt;480")</f>
        <v>14</v>
      </c>
      <c r="AQ301" s="108">
        <f>الجدول2336[[#This Row],[الغياب ]]*2</f>
        <v>0</v>
      </c>
      <c r="AR301" s="108" t="str">
        <f>VLOOKUP(الجدول2336[[#This Row],[الرقم الوظيفي ]],[2]المستمرين!$D:$F,3,0)</f>
        <v>مصنع الحليب</v>
      </c>
    </row>
    <row r="302" spans="1:44" hidden="1">
      <c r="A302" s="7">
        <v>3724</v>
      </c>
      <c r="B302" s="222" t="s">
        <v>492</v>
      </c>
      <c r="C302" s="222" t="s">
        <v>80</v>
      </c>
      <c r="D302" s="96">
        <v>0</v>
      </c>
      <c r="E302" s="96">
        <v>0</v>
      </c>
      <c r="F302" s="96">
        <v>0</v>
      </c>
      <c r="G302" s="97"/>
      <c r="H302" s="96">
        <v>0</v>
      </c>
      <c r="I302" s="96">
        <v>0</v>
      </c>
      <c r="J302" s="96">
        <v>6</v>
      </c>
      <c r="K302" s="96">
        <v>19</v>
      </c>
      <c r="L302" s="96">
        <v>0</v>
      </c>
      <c r="M302" s="96">
        <v>0</v>
      </c>
      <c r="N302" s="97"/>
      <c r="O302" s="96" t="s">
        <v>1591</v>
      </c>
      <c r="P302" s="96">
        <v>0</v>
      </c>
      <c r="Q302" s="96" t="s">
        <v>1591</v>
      </c>
      <c r="R302" s="223" t="s">
        <v>1567</v>
      </c>
      <c r="S302" s="223" t="s">
        <v>1567</v>
      </c>
      <c r="T302" s="223" t="s">
        <v>1567</v>
      </c>
      <c r="U302" s="97"/>
      <c r="V302" s="96">
        <v>0</v>
      </c>
      <c r="W302" s="96">
        <v>0</v>
      </c>
      <c r="X302" s="96">
        <v>0</v>
      </c>
      <c r="Y302" s="96"/>
      <c r="Z302" s="96"/>
      <c r="AA302" s="96"/>
      <c r="AB302" s="97"/>
      <c r="AC302" s="96"/>
      <c r="AD302" s="96"/>
      <c r="AE302" s="96"/>
      <c r="AF302" s="96"/>
      <c r="AG302" s="96"/>
      <c r="AH302" s="96"/>
      <c r="AI302" s="111">
        <f>COUNTIF(الجدول2336[[#This Row],[21]:[20]],"س")</f>
        <v>2</v>
      </c>
      <c r="AJ302" s="96">
        <f>COUNTIF(الجدول2336[[#This Row],[21]:[20]],"ب")</f>
        <v>0</v>
      </c>
      <c r="AK302" s="96">
        <f>COUNTIF(الجدول2336[[#This Row],[21]:[20]],"غياب")</f>
        <v>0</v>
      </c>
      <c r="AL302" s="96">
        <f>COUNTIF(الجدول2336[[#This Row],[21]:[20]],"غ")</f>
        <v>0</v>
      </c>
      <c r="AM302" s="96">
        <f>SUM(الجدول2336[[#This Row],[21]:[20]])</f>
        <v>25</v>
      </c>
      <c r="AN302" s="224">
        <f>الجدول2336[[#This Row],[أيام العمل الفعي ]]-الجدول2336[[#This Row],[الغياب*2]]</f>
        <v>13</v>
      </c>
      <c r="AO302" s="108"/>
      <c r="AP302" s="108">
        <f>COUNTIF(الجدول2336[[#This Row],[21]:[20]],"&lt;480")</f>
        <v>13</v>
      </c>
      <c r="AQ302" s="108">
        <f>الجدول2336[[#This Row],[الغياب ]]*2</f>
        <v>0</v>
      </c>
      <c r="AR302" s="108" t="str">
        <f>VLOOKUP(الجدول2336[[#This Row],[الرقم الوظيفي ]],[2]المستمرين!$D:$F,3,0)</f>
        <v>مصنع الحليب</v>
      </c>
    </row>
    <row r="303" spans="1:44">
      <c r="A303" s="14">
        <v>3732</v>
      </c>
      <c r="B303" s="222" t="s">
        <v>494</v>
      </c>
      <c r="C303" s="222" t="s">
        <v>353</v>
      </c>
      <c r="D303" s="96">
        <v>0</v>
      </c>
      <c r="E303" s="96">
        <v>0</v>
      </c>
      <c r="F303" s="96" t="s">
        <v>1591</v>
      </c>
      <c r="G303" s="97"/>
      <c r="H303" s="96">
        <v>0</v>
      </c>
      <c r="I303" s="96">
        <v>6</v>
      </c>
      <c r="J303" s="96" t="s">
        <v>1494</v>
      </c>
      <c r="K303" s="96" t="s">
        <v>1607</v>
      </c>
      <c r="L303" s="96">
        <v>0</v>
      </c>
      <c r="M303" s="96">
        <v>0</v>
      </c>
      <c r="N303" s="97"/>
      <c r="O303" s="96">
        <v>0</v>
      </c>
      <c r="P303" s="96">
        <v>0</v>
      </c>
      <c r="Q303" s="96" t="s">
        <v>1591</v>
      </c>
      <c r="R303" s="223" t="s">
        <v>1567</v>
      </c>
      <c r="S303" s="223" t="s">
        <v>1567</v>
      </c>
      <c r="T303" s="223" t="s">
        <v>1567</v>
      </c>
      <c r="U303" s="97"/>
      <c r="V303" s="96">
        <v>0</v>
      </c>
      <c r="W303" s="96">
        <v>0</v>
      </c>
      <c r="X303" s="96">
        <v>0</v>
      </c>
      <c r="Y303" s="96"/>
      <c r="Z303" s="96"/>
      <c r="AA303" s="96"/>
      <c r="AB303" s="97"/>
      <c r="AC303" s="96"/>
      <c r="AD303" s="96"/>
      <c r="AE303" s="96"/>
      <c r="AF303" s="96"/>
      <c r="AG303" s="96"/>
      <c r="AH303" s="96"/>
      <c r="AI303" s="111">
        <f>COUNTIF(الجدول2336[[#This Row],[21]:[20]],"س")</f>
        <v>2</v>
      </c>
      <c r="AJ303" s="96">
        <f>COUNTIF(الجدول2336[[#This Row],[21]:[20]],"ب")</f>
        <v>0</v>
      </c>
      <c r="AK303" s="96">
        <f>COUNTIF(الجدول2336[[#This Row],[21]:[20]],"غياب")</f>
        <v>1</v>
      </c>
      <c r="AL303" s="96">
        <f>COUNTIF(الجدول2336[[#This Row],[21]:[20]],"غ")</f>
        <v>1</v>
      </c>
      <c r="AM303" s="96">
        <f>SUM(الجدول2336[[#This Row],[21]:[20]])</f>
        <v>6</v>
      </c>
      <c r="AN303" s="224">
        <f>الجدول2336[[#This Row],[أيام العمل الفعي ]]-الجدول2336[[#This Row],[الغياب*2]]</f>
        <v>9</v>
      </c>
      <c r="AO303" s="108"/>
      <c r="AP303" s="108">
        <f>COUNTIF(الجدول2336[[#This Row],[21]:[20]],"&lt;480")</f>
        <v>11</v>
      </c>
      <c r="AQ303" s="108">
        <f>الجدول2336[[#This Row],[الغياب ]]*2</f>
        <v>2</v>
      </c>
      <c r="AR303" s="108" t="str">
        <f>VLOOKUP(الجدول2336[[#This Row],[الرقم الوظيفي ]],[2]المستمرين!$D:$F,3,0)</f>
        <v>مصنع الحليب</v>
      </c>
    </row>
    <row r="304" spans="1:44" hidden="1">
      <c r="A304" s="12">
        <v>3733</v>
      </c>
      <c r="B304" s="232" t="s">
        <v>495</v>
      </c>
      <c r="C304" s="222" t="s">
        <v>1575</v>
      </c>
      <c r="D304" s="96"/>
      <c r="E304" s="96"/>
      <c r="F304" s="96"/>
      <c r="G304" s="97"/>
      <c r="H304" s="96"/>
      <c r="I304" s="96"/>
      <c r="J304" s="96"/>
      <c r="K304" s="96"/>
      <c r="L304" s="96"/>
      <c r="M304" s="96"/>
      <c r="N304" s="97"/>
      <c r="O304" s="96"/>
      <c r="P304" s="96"/>
      <c r="Q304" s="96"/>
      <c r="R304" s="223" t="s">
        <v>1567</v>
      </c>
      <c r="S304" s="223" t="s">
        <v>1567</v>
      </c>
      <c r="T304" s="223" t="s">
        <v>1567</v>
      </c>
      <c r="U304" s="97"/>
      <c r="V304" s="96"/>
      <c r="W304" s="96"/>
      <c r="X304" s="96"/>
      <c r="Y304" s="96"/>
      <c r="Z304" s="96"/>
      <c r="AA304" s="96"/>
      <c r="AB304" s="97"/>
      <c r="AC304" s="96"/>
      <c r="AD304" s="96"/>
      <c r="AE304" s="96"/>
      <c r="AF304" s="96"/>
      <c r="AG304" s="96"/>
      <c r="AH304" s="96"/>
      <c r="AI304" s="227">
        <f>COUNTIF(الجدول2336[[#This Row],[21]:[20]],"س")</f>
        <v>0</v>
      </c>
      <c r="AJ304" s="108">
        <f>COUNTIF(الجدول2336[[#This Row],[21]:[20]],"ب")</f>
        <v>0</v>
      </c>
      <c r="AK304" s="108">
        <f>COUNTIF(الجدول2336[[#This Row],[21]:[20]],"غياب")</f>
        <v>0</v>
      </c>
      <c r="AL304" s="108">
        <f>COUNTIF(الجدول2336[[#This Row],[21]:[20]],"غ")</f>
        <v>0</v>
      </c>
      <c r="AM304" s="108">
        <f>SUM(الجدول2336[[#This Row],[21]:[20]])</f>
        <v>0</v>
      </c>
      <c r="AN304" s="228">
        <f>الجدول2336[[#This Row],[أيام العمل الفعي ]]-الجدول2336[[#This Row],[الغياب*2]]</f>
        <v>0</v>
      </c>
      <c r="AO304" s="108"/>
      <c r="AP304" s="108">
        <f>COUNTIF(الجدول2336[[#This Row],[21]:[20]],"&lt;480")</f>
        <v>0</v>
      </c>
      <c r="AQ304" s="108">
        <f>الجدول2336[[#This Row],[الغياب ]]*2</f>
        <v>0</v>
      </c>
      <c r="AR304" s="108" t="str">
        <f>VLOOKUP(الجدول2336[[#This Row],[الرقم الوظيفي ]],[2]المستمرين!$D:$F,3,0)</f>
        <v>مكتب مصر</v>
      </c>
    </row>
    <row r="305" spans="1:44" hidden="1">
      <c r="A305" s="12">
        <v>3734</v>
      </c>
      <c r="B305" s="232" t="s">
        <v>496</v>
      </c>
      <c r="C305" s="222" t="s">
        <v>374</v>
      </c>
      <c r="D305" s="96"/>
      <c r="E305" s="96"/>
      <c r="F305" s="96"/>
      <c r="G305" s="97"/>
      <c r="H305" s="96"/>
      <c r="I305" s="96"/>
      <c r="J305" s="96"/>
      <c r="K305" s="96"/>
      <c r="L305" s="96"/>
      <c r="M305" s="96"/>
      <c r="N305" s="97"/>
      <c r="O305" s="96"/>
      <c r="P305" s="96"/>
      <c r="Q305" s="96"/>
      <c r="R305" s="223" t="s">
        <v>1567</v>
      </c>
      <c r="S305" s="223" t="s">
        <v>1567</v>
      </c>
      <c r="T305" s="223" t="s">
        <v>1567</v>
      </c>
      <c r="U305" s="97"/>
      <c r="V305" s="96"/>
      <c r="W305" s="96"/>
      <c r="X305" s="96"/>
      <c r="Y305" s="96"/>
      <c r="Z305" s="96"/>
      <c r="AA305" s="96"/>
      <c r="AB305" s="97"/>
      <c r="AC305" s="96"/>
      <c r="AD305" s="96"/>
      <c r="AE305" s="96"/>
      <c r="AF305" s="96"/>
      <c r="AG305" s="96"/>
      <c r="AH305" s="96"/>
      <c r="AI305" s="227">
        <f>COUNTIF(الجدول2336[[#This Row],[21]:[20]],"س")</f>
        <v>0</v>
      </c>
      <c r="AJ305" s="108">
        <f>COUNTIF(الجدول2336[[#This Row],[21]:[20]],"ب")</f>
        <v>0</v>
      </c>
      <c r="AK305" s="108">
        <f>COUNTIF(الجدول2336[[#This Row],[21]:[20]],"غياب")</f>
        <v>0</v>
      </c>
      <c r="AL305" s="108">
        <f>COUNTIF(الجدول2336[[#This Row],[21]:[20]],"غ")</f>
        <v>0</v>
      </c>
      <c r="AM305" s="108">
        <f>SUM(الجدول2336[[#This Row],[21]:[20]])</f>
        <v>0</v>
      </c>
      <c r="AN305" s="228">
        <f>الجدول2336[[#This Row],[أيام العمل الفعي ]]-الجدول2336[[#This Row],[الغياب*2]]</f>
        <v>0</v>
      </c>
      <c r="AO305" s="108"/>
      <c r="AP305" s="108">
        <f>COUNTIF(الجدول2336[[#This Row],[21]:[20]],"&lt;480")</f>
        <v>0</v>
      </c>
      <c r="AQ305" s="108">
        <f>الجدول2336[[#This Row],[الغياب ]]*2</f>
        <v>0</v>
      </c>
      <c r="AR305" s="108" t="str">
        <f>VLOOKUP(الجدول2336[[#This Row],[الرقم الوظيفي ]],[2]المستمرين!$D:$F,3,0)</f>
        <v>مكتب مصر</v>
      </c>
    </row>
    <row r="306" spans="1:44" hidden="1">
      <c r="A306" s="14">
        <v>3735</v>
      </c>
      <c r="B306" s="222" t="s">
        <v>497</v>
      </c>
      <c r="C306" s="222" t="s">
        <v>498</v>
      </c>
      <c r="D306" s="96"/>
      <c r="E306" s="96"/>
      <c r="F306" s="96"/>
      <c r="G306" s="97"/>
      <c r="H306" s="96"/>
      <c r="I306" s="96"/>
      <c r="J306" s="96"/>
      <c r="K306" s="96"/>
      <c r="L306" s="96"/>
      <c r="M306" s="96"/>
      <c r="N306" s="97"/>
      <c r="O306" s="96"/>
      <c r="P306" s="96"/>
      <c r="Q306" s="96" t="s">
        <v>1591</v>
      </c>
      <c r="R306" s="223" t="s">
        <v>1567</v>
      </c>
      <c r="S306" s="223" t="s">
        <v>1567</v>
      </c>
      <c r="T306" s="223" t="s">
        <v>1567</v>
      </c>
      <c r="U306" s="97"/>
      <c r="V306" s="96"/>
      <c r="W306" s="96"/>
      <c r="X306" s="96"/>
      <c r="Y306" s="96"/>
      <c r="Z306" s="96"/>
      <c r="AA306" s="96"/>
      <c r="AB306" s="97"/>
      <c r="AC306" s="96"/>
      <c r="AD306" s="96"/>
      <c r="AE306" s="96"/>
      <c r="AF306" s="96"/>
      <c r="AG306" s="96"/>
      <c r="AH306" s="96"/>
      <c r="AI306" s="111">
        <f>COUNTIF(الجدول2336[[#This Row],[21]:[20]],"س")</f>
        <v>1</v>
      </c>
      <c r="AJ306" s="96">
        <f>COUNTIF(الجدول2336[[#This Row],[21]:[20]],"ب")</f>
        <v>0</v>
      </c>
      <c r="AK306" s="96">
        <f>COUNTIF(الجدول2336[[#This Row],[21]:[20]],"غياب")</f>
        <v>0</v>
      </c>
      <c r="AL306" s="96">
        <f>COUNTIF(الجدول2336[[#This Row],[21]:[20]],"غ")</f>
        <v>0</v>
      </c>
      <c r="AM306" s="96">
        <f>SUM(الجدول2336[[#This Row],[21]:[20]])</f>
        <v>0</v>
      </c>
      <c r="AN306" s="224">
        <f>الجدول2336[[#This Row],[أيام العمل الفعي ]]-الجدول2336[[#This Row],[الغياب*2]]</f>
        <v>0</v>
      </c>
      <c r="AO306" s="108"/>
      <c r="AP306" s="108">
        <f>COUNTIF(الجدول2336[[#This Row],[21]:[20]],"&lt;480")</f>
        <v>0</v>
      </c>
      <c r="AQ306" s="108">
        <f>الجدول2336[[#This Row],[الغياب ]]*2</f>
        <v>0</v>
      </c>
      <c r="AR306" s="108" t="str">
        <f>VLOOKUP(الجدول2336[[#This Row],[الرقم الوظيفي ]],[2]المستمرين!$D:$F,3,0)</f>
        <v>مكتب مصر</v>
      </c>
    </row>
    <row r="307" spans="1:44" hidden="1">
      <c r="A307" s="7">
        <v>3747</v>
      </c>
      <c r="B307" s="222" t="s">
        <v>499</v>
      </c>
      <c r="C307" s="222" t="s">
        <v>500</v>
      </c>
      <c r="D307" s="96">
        <v>0</v>
      </c>
      <c r="E307" s="96">
        <v>0</v>
      </c>
      <c r="F307" s="96" t="s">
        <v>1591</v>
      </c>
      <c r="G307" s="97"/>
      <c r="H307" s="96">
        <v>0</v>
      </c>
      <c r="I307" s="96">
        <v>0</v>
      </c>
      <c r="J307" s="96">
        <v>0</v>
      </c>
      <c r="K307" s="96">
        <v>0</v>
      </c>
      <c r="L307" s="96">
        <v>0</v>
      </c>
      <c r="M307" s="96">
        <v>0</v>
      </c>
      <c r="N307" s="97"/>
      <c r="O307" s="96">
        <v>0</v>
      </c>
      <c r="P307" s="96">
        <v>0</v>
      </c>
      <c r="Q307" s="96" t="s">
        <v>1591</v>
      </c>
      <c r="R307" s="223" t="s">
        <v>1567</v>
      </c>
      <c r="S307" s="223" t="s">
        <v>1567</v>
      </c>
      <c r="T307" s="223" t="s">
        <v>1567</v>
      </c>
      <c r="U307" s="97"/>
      <c r="V307" s="96">
        <v>0</v>
      </c>
      <c r="W307" s="96">
        <v>0</v>
      </c>
      <c r="X307" s="96">
        <v>0</v>
      </c>
      <c r="Y307" s="96"/>
      <c r="Z307" s="96"/>
      <c r="AA307" s="96"/>
      <c r="AB307" s="97"/>
      <c r="AC307" s="96"/>
      <c r="AD307" s="96"/>
      <c r="AE307" s="96"/>
      <c r="AF307" s="96"/>
      <c r="AG307" s="96"/>
      <c r="AH307" s="96"/>
      <c r="AI307" s="111">
        <f>COUNTIF(الجدول2336[[#This Row],[21]:[20]],"س")</f>
        <v>2</v>
      </c>
      <c r="AJ307" s="96">
        <f>COUNTIF(الجدول2336[[#This Row],[21]:[20]],"ب")</f>
        <v>0</v>
      </c>
      <c r="AK307" s="96">
        <f>COUNTIF(الجدول2336[[#This Row],[21]:[20]],"غياب")</f>
        <v>0</v>
      </c>
      <c r="AL307" s="96">
        <f>COUNTIF(الجدول2336[[#This Row],[21]:[20]],"غ")</f>
        <v>0</v>
      </c>
      <c r="AM307" s="96">
        <f>SUM(الجدول2336[[#This Row],[21]:[20]])</f>
        <v>0</v>
      </c>
      <c r="AN307" s="224">
        <f>الجدول2336[[#This Row],[أيام العمل الفعي ]]-الجدول2336[[#This Row],[الغياب*2]]</f>
        <v>13</v>
      </c>
      <c r="AO307" s="108"/>
      <c r="AP307" s="108">
        <f>COUNTIF(الجدول2336[[#This Row],[21]:[20]],"&lt;480")</f>
        <v>13</v>
      </c>
      <c r="AQ307" s="108">
        <f>الجدول2336[[#This Row],[الغياب ]]*2</f>
        <v>0</v>
      </c>
      <c r="AR307" s="108" t="str">
        <f>VLOOKUP(الجدول2336[[#This Row],[الرقم الوظيفي ]],[2]المستمرين!$D:$F,3,0)</f>
        <v xml:space="preserve">الادارة العامة </v>
      </c>
    </row>
    <row r="308" spans="1:44">
      <c r="A308" s="7">
        <v>3755</v>
      </c>
      <c r="B308" s="222" t="s">
        <v>501</v>
      </c>
      <c r="C308" s="222" t="s">
        <v>502</v>
      </c>
      <c r="D308" s="96">
        <v>0</v>
      </c>
      <c r="E308" s="96">
        <v>0</v>
      </c>
      <c r="F308" s="96">
        <v>0</v>
      </c>
      <c r="G308" s="97"/>
      <c r="H308" s="96" t="s">
        <v>1591</v>
      </c>
      <c r="I308" s="96">
        <v>0</v>
      </c>
      <c r="J308" s="96">
        <v>0</v>
      </c>
      <c r="K308" s="96">
        <v>0</v>
      </c>
      <c r="L308" s="96">
        <v>0</v>
      </c>
      <c r="M308" s="96">
        <v>0</v>
      </c>
      <c r="N308" s="97"/>
      <c r="O308" s="96" t="s">
        <v>1494</v>
      </c>
      <c r="P308" s="96" t="s">
        <v>1494</v>
      </c>
      <c r="Q308" s="96" t="s">
        <v>1591</v>
      </c>
      <c r="R308" s="223" t="s">
        <v>1567</v>
      </c>
      <c r="S308" s="223" t="s">
        <v>1567</v>
      </c>
      <c r="T308" s="223" t="s">
        <v>1567</v>
      </c>
      <c r="U308" s="97"/>
      <c r="V308" s="96" t="s">
        <v>1494</v>
      </c>
      <c r="W308" s="96">
        <v>0</v>
      </c>
      <c r="X308" s="96">
        <v>0</v>
      </c>
      <c r="Y308" s="96"/>
      <c r="Z308" s="96"/>
      <c r="AA308" s="96"/>
      <c r="AB308" s="97"/>
      <c r="AC308" s="96"/>
      <c r="AD308" s="96"/>
      <c r="AE308" s="96"/>
      <c r="AF308" s="96"/>
      <c r="AG308" s="96"/>
      <c r="AH308" s="96"/>
      <c r="AI308" s="111">
        <f>COUNTIF(الجدول2336[[#This Row],[21]:[20]],"س")</f>
        <v>2</v>
      </c>
      <c r="AJ308" s="96">
        <f>COUNTIF(الجدول2336[[#This Row],[21]:[20]],"ب")</f>
        <v>0</v>
      </c>
      <c r="AK308" s="96">
        <f>COUNTIF(الجدول2336[[#This Row],[21]:[20]],"غياب")</f>
        <v>0</v>
      </c>
      <c r="AL308" s="96">
        <f>COUNTIF(الجدول2336[[#This Row],[21]:[20]],"غ")</f>
        <v>3</v>
      </c>
      <c r="AM308" s="96">
        <f>SUM(الجدول2336[[#This Row],[21]:[20]])</f>
        <v>0</v>
      </c>
      <c r="AN308" s="224">
        <f>الجدول2336[[#This Row],[أيام العمل الفعي ]]-الجدول2336[[#This Row],[الغياب*2]]</f>
        <v>10</v>
      </c>
      <c r="AO308" s="108"/>
      <c r="AP308" s="108">
        <f>COUNTIF(الجدول2336[[#This Row],[21]:[20]],"&lt;480")</f>
        <v>10</v>
      </c>
      <c r="AQ308" s="108">
        <f>الجدول2336[[#This Row],[الغياب ]]*2</f>
        <v>0</v>
      </c>
      <c r="AR308" s="108" t="str">
        <f>VLOOKUP(الجدول2336[[#This Row],[الرقم الوظيفي ]],[2]المستمرين!$D:$F,3,0)</f>
        <v>مصنع الحليب</v>
      </c>
    </row>
    <row r="309" spans="1:44">
      <c r="A309" s="7">
        <v>3757</v>
      </c>
      <c r="B309" s="222" t="s">
        <v>503</v>
      </c>
      <c r="C309" s="222" t="s">
        <v>263</v>
      </c>
      <c r="D309" s="96">
        <v>0</v>
      </c>
      <c r="E309" s="96" t="s">
        <v>1494</v>
      </c>
      <c r="F309" s="96">
        <v>0</v>
      </c>
      <c r="G309" s="97"/>
      <c r="H309" s="96">
        <v>12</v>
      </c>
      <c r="I309" s="96">
        <v>7</v>
      </c>
      <c r="J309" s="96" t="s">
        <v>1494</v>
      </c>
      <c r="K309" s="96">
        <v>0</v>
      </c>
      <c r="L309" s="96">
        <v>14</v>
      </c>
      <c r="M309" s="96">
        <v>15</v>
      </c>
      <c r="N309" s="97"/>
      <c r="O309" s="96" t="s">
        <v>1494</v>
      </c>
      <c r="P309" s="96">
        <v>0</v>
      </c>
      <c r="Q309" s="96" t="s">
        <v>1591</v>
      </c>
      <c r="R309" s="223" t="s">
        <v>1567</v>
      </c>
      <c r="S309" s="223" t="s">
        <v>1567</v>
      </c>
      <c r="T309" s="223" t="s">
        <v>1567</v>
      </c>
      <c r="U309" s="97"/>
      <c r="V309" s="96">
        <v>0</v>
      </c>
      <c r="W309" s="96">
        <v>0</v>
      </c>
      <c r="X309" s="96">
        <v>0</v>
      </c>
      <c r="Y309" s="96"/>
      <c r="Z309" s="96"/>
      <c r="AA309" s="96"/>
      <c r="AB309" s="97"/>
      <c r="AC309" s="96"/>
      <c r="AD309" s="96"/>
      <c r="AE309" s="96"/>
      <c r="AF309" s="96"/>
      <c r="AG309" s="96"/>
      <c r="AH309" s="96"/>
      <c r="AI309" s="111">
        <f>COUNTIF(الجدول2336[[#This Row],[21]:[20]],"س")</f>
        <v>1</v>
      </c>
      <c r="AJ309" s="96">
        <f>COUNTIF(الجدول2336[[#This Row],[21]:[20]],"ب")</f>
        <v>0</v>
      </c>
      <c r="AK309" s="96">
        <f>COUNTIF(الجدول2336[[#This Row],[21]:[20]],"غياب")</f>
        <v>0</v>
      </c>
      <c r="AL309" s="96">
        <f>COUNTIF(الجدول2336[[#This Row],[21]:[20]],"غ")</f>
        <v>3</v>
      </c>
      <c r="AM309" s="96">
        <f>SUM(الجدول2336[[#This Row],[21]:[20]])</f>
        <v>48</v>
      </c>
      <c r="AN309" s="224">
        <f>الجدول2336[[#This Row],[أيام العمل الفعي ]]-الجدول2336[[#This Row],[الغياب*2]]</f>
        <v>11</v>
      </c>
      <c r="AO309" s="108"/>
      <c r="AP309" s="108">
        <f>COUNTIF(الجدول2336[[#This Row],[21]:[20]],"&lt;480")</f>
        <v>11</v>
      </c>
      <c r="AQ309" s="108">
        <f>الجدول2336[[#This Row],[الغياب ]]*2</f>
        <v>0</v>
      </c>
      <c r="AR309" s="108" t="str">
        <f>VLOOKUP(الجدول2336[[#This Row],[الرقم الوظيفي ]],[2]المستمرين!$D:$F,3,0)</f>
        <v xml:space="preserve">الادارة العامة </v>
      </c>
    </row>
    <row r="310" spans="1:44" hidden="1">
      <c r="A310" s="7">
        <v>3761</v>
      </c>
      <c r="B310" s="222" t="s">
        <v>504</v>
      </c>
      <c r="C310" s="222" t="s">
        <v>99</v>
      </c>
      <c r="D310" s="96">
        <v>0</v>
      </c>
      <c r="E310" s="96">
        <v>0</v>
      </c>
      <c r="F310" s="96">
        <v>0</v>
      </c>
      <c r="G310" s="97"/>
      <c r="H310" s="96">
        <v>0</v>
      </c>
      <c r="I310" s="96">
        <v>0</v>
      </c>
      <c r="J310" s="96">
        <v>0</v>
      </c>
      <c r="K310" s="96">
        <v>0</v>
      </c>
      <c r="L310" s="96">
        <v>8</v>
      </c>
      <c r="M310" s="96">
        <v>0</v>
      </c>
      <c r="N310" s="97"/>
      <c r="O310" s="96">
        <v>0</v>
      </c>
      <c r="P310" s="96">
        <v>0</v>
      </c>
      <c r="Q310" s="96" t="s">
        <v>1591</v>
      </c>
      <c r="R310" s="223" t="s">
        <v>1567</v>
      </c>
      <c r="S310" s="223" t="s">
        <v>1567</v>
      </c>
      <c r="T310" s="223" t="s">
        <v>1567</v>
      </c>
      <c r="U310" s="97"/>
      <c r="V310" s="96">
        <v>0</v>
      </c>
      <c r="W310" s="96">
        <v>0</v>
      </c>
      <c r="X310" s="96">
        <v>7</v>
      </c>
      <c r="Y310" s="96"/>
      <c r="Z310" s="96"/>
      <c r="AA310" s="96"/>
      <c r="AB310" s="97"/>
      <c r="AC310" s="96"/>
      <c r="AD310" s="96"/>
      <c r="AE310" s="96"/>
      <c r="AF310" s="96"/>
      <c r="AG310" s="96"/>
      <c r="AH310" s="96"/>
      <c r="AI310" s="111">
        <f>COUNTIF(الجدول2336[[#This Row],[21]:[20]],"س")</f>
        <v>1</v>
      </c>
      <c r="AJ310" s="96">
        <f>COUNTIF(الجدول2336[[#This Row],[21]:[20]],"ب")</f>
        <v>0</v>
      </c>
      <c r="AK310" s="96">
        <f>COUNTIF(الجدول2336[[#This Row],[21]:[20]],"غياب")</f>
        <v>0</v>
      </c>
      <c r="AL310" s="96">
        <f>COUNTIF(الجدول2336[[#This Row],[21]:[20]],"غ")</f>
        <v>0</v>
      </c>
      <c r="AM310" s="96">
        <f>SUM(الجدول2336[[#This Row],[21]:[20]])</f>
        <v>15</v>
      </c>
      <c r="AN310" s="224">
        <f>الجدول2336[[#This Row],[أيام العمل الفعي ]]-الجدول2336[[#This Row],[الغياب*2]]</f>
        <v>14</v>
      </c>
      <c r="AO310" s="108"/>
      <c r="AP310" s="108">
        <f>COUNTIF(الجدول2336[[#This Row],[21]:[20]],"&lt;480")</f>
        <v>14</v>
      </c>
      <c r="AQ310" s="108">
        <f>الجدول2336[[#This Row],[الغياب ]]*2</f>
        <v>0</v>
      </c>
      <c r="AR310" s="108" t="str">
        <f>VLOOKUP(الجدول2336[[#This Row],[الرقم الوظيفي ]],[2]المستمرين!$D:$F,3,0)</f>
        <v>مصنع الحليب</v>
      </c>
    </row>
    <row r="311" spans="1:44">
      <c r="A311" s="12">
        <v>3765</v>
      </c>
      <c r="B311" s="232" t="s">
        <v>505</v>
      </c>
      <c r="C311" s="222" t="s">
        <v>67</v>
      </c>
      <c r="D311" s="96">
        <v>0</v>
      </c>
      <c r="E311" s="96">
        <v>6</v>
      </c>
      <c r="F311" s="96">
        <v>18</v>
      </c>
      <c r="G311" s="97"/>
      <c r="H311" s="96">
        <v>0</v>
      </c>
      <c r="I311" s="96">
        <v>0</v>
      </c>
      <c r="J311" s="96" t="s">
        <v>1607</v>
      </c>
      <c r="K311" s="96">
        <v>0</v>
      </c>
      <c r="L311" s="96">
        <v>21</v>
      </c>
      <c r="M311" s="96">
        <v>6</v>
      </c>
      <c r="N311" s="97"/>
      <c r="O311" s="96">
        <v>49</v>
      </c>
      <c r="P311" s="96" t="s">
        <v>1607</v>
      </c>
      <c r="Q311" s="96" t="s">
        <v>1591</v>
      </c>
      <c r="R311" s="223" t="s">
        <v>1567</v>
      </c>
      <c r="S311" s="223" t="s">
        <v>1567</v>
      </c>
      <c r="T311" s="223" t="s">
        <v>1567</v>
      </c>
      <c r="U311" s="97"/>
      <c r="V311" s="96">
        <v>0</v>
      </c>
      <c r="W311" s="96">
        <v>0</v>
      </c>
      <c r="X311" s="96" t="s">
        <v>1494</v>
      </c>
      <c r="Y311" s="96"/>
      <c r="Z311" s="96"/>
      <c r="AA311" s="96"/>
      <c r="AB311" s="97"/>
      <c r="AC311" s="96"/>
      <c r="AD311" s="96"/>
      <c r="AE311" s="96"/>
      <c r="AF311" s="96"/>
      <c r="AG311" s="96"/>
      <c r="AH311" s="96"/>
      <c r="AI311" s="227">
        <f>COUNTIF(الجدول2336[[#This Row],[21]:[20]],"س")</f>
        <v>1</v>
      </c>
      <c r="AJ311" s="108">
        <f>COUNTIF(الجدول2336[[#This Row],[21]:[20]],"ب")</f>
        <v>0</v>
      </c>
      <c r="AK311" s="108">
        <f>COUNTIF(الجدول2336[[#This Row],[21]:[20]],"غياب")</f>
        <v>2</v>
      </c>
      <c r="AL311" s="108">
        <f>COUNTIF(الجدول2336[[#This Row],[21]:[20]],"غ")</f>
        <v>1</v>
      </c>
      <c r="AM311" s="108">
        <f>SUM(الجدول2336[[#This Row],[21]:[20]])</f>
        <v>100</v>
      </c>
      <c r="AN311" s="228">
        <f>الجدول2336[[#This Row],[أيام العمل الفعي ]]-الجدول2336[[#This Row],[الغياب*2]]</f>
        <v>7</v>
      </c>
      <c r="AO311" s="108"/>
      <c r="AP311" s="108">
        <f>COUNTIF(الجدول2336[[#This Row],[21]:[20]],"&lt;480")</f>
        <v>11</v>
      </c>
      <c r="AQ311" s="108">
        <f>الجدول2336[[#This Row],[الغياب ]]*2</f>
        <v>4</v>
      </c>
      <c r="AR311" s="108" t="str">
        <f>VLOOKUP(الجدول2336[[#This Row],[الرقم الوظيفي ]],[2]المستمرين!$D:$F,3,0)</f>
        <v>مصنع الحليب</v>
      </c>
    </row>
    <row r="312" spans="1:44">
      <c r="A312" s="12">
        <v>3767</v>
      </c>
      <c r="B312" s="232" t="s">
        <v>506</v>
      </c>
      <c r="C312" s="222" t="s">
        <v>80</v>
      </c>
      <c r="D312" s="96" t="s">
        <v>1591</v>
      </c>
      <c r="E312" s="96">
        <v>0</v>
      </c>
      <c r="F312" s="96">
        <v>12</v>
      </c>
      <c r="G312" s="97"/>
      <c r="H312" s="96">
        <v>0</v>
      </c>
      <c r="I312" s="96">
        <v>0</v>
      </c>
      <c r="J312" s="96">
        <v>0</v>
      </c>
      <c r="K312" s="96">
        <v>22</v>
      </c>
      <c r="L312" s="96" t="s">
        <v>1494</v>
      </c>
      <c r="M312" s="96">
        <v>0</v>
      </c>
      <c r="N312" s="97"/>
      <c r="O312" s="96">
        <v>0</v>
      </c>
      <c r="P312" s="96">
        <v>73</v>
      </c>
      <c r="Q312" s="96" t="s">
        <v>1591</v>
      </c>
      <c r="R312" s="223" t="s">
        <v>1567</v>
      </c>
      <c r="S312" s="223" t="s">
        <v>1567</v>
      </c>
      <c r="T312" s="223" t="s">
        <v>1567</v>
      </c>
      <c r="U312" s="97"/>
      <c r="V312" s="96">
        <v>0</v>
      </c>
      <c r="W312" s="96">
        <v>137</v>
      </c>
      <c r="X312" s="96">
        <v>8</v>
      </c>
      <c r="Y312" s="96"/>
      <c r="Z312" s="96"/>
      <c r="AA312" s="96"/>
      <c r="AB312" s="97"/>
      <c r="AC312" s="96"/>
      <c r="AD312" s="96"/>
      <c r="AE312" s="96"/>
      <c r="AF312" s="96"/>
      <c r="AG312" s="96"/>
      <c r="AH312" s="96"/>
      <c r="AI312" s="227">
        <f>COUNTIF(الجدول2336[[#This Row],[21]:[20]],"س")</f>
        <v>2</v>
      </c>
      <c r="AJ312" s="108">
        <f>COUNTIF(الجدول2336[[#This Row],[21]:[20]],"ب")</f>
        <v>0</v>
      </c>
      <c r="AK312" s="108">
        <f>COUNTIF(الجدول2336[[#This Row],[21]:[20]],"غياب")</f>
        <v>0</v>
      </c>
      <c r="AL312" s="108">
        <f>COUNTIF(الجدول2336[[#This Row],[21]:[20]],"غ")</f>
        <v>1</v>
      </c>
      <c r="AM312" s="108">
        <f>SUM(الجدول2336[[#This Row],[21]:[20]])</f>
        <v>252</v>
      </c>
      <c r="AN312" s="228">
        <f>الجدول2336[[#This Row],[أيام العمل الفعي ]]-الجدول2336[[#This Row],[الغياب*2]]</f>
        <v>12</v>
      </c>
      <c r="AO312" s="108"/>
      <c r="AP312" s="108">
        <f>COUNTIF(الجدول2336[[#This Row],[21]:[20]],"&lt;480")</f>
        <v>12</v>
      </c>
      <c r="AQ312" s="108">
        <f>الجدول2336[[#This Row],[الغياب ]]*2</f>
        <v>0</v>
      </c>
      <c r="AR312" s="108" t="str">
        <f>VLOOKUP(الجدول2336[[#This Row],[الرقم الوظيفي ]],[2]المستمرين!$D:$F,3,0)</f>
        <v>مصنع الحليب</v>
      </c>
    </row>
    <row r="313" spans="1:44" hidden="1">
      <c r="A313" s="7">
        <v>3768</v>
      </c>
      <c r="B313" s="222" t="s">
        <v>507</v>
      </c>
      <c r="C313" s="222" t="s">
        <v>508</v>
      </c>
      <c r="D313" s="96"/>
      <c r="E313" s="96"/>
      <c r="F313" s="96"/>
      <c r="G313" s="97"/>
      <c r="H313" s="96"/>
      <c r="I313" s="96"/>
      <c r="J313" s="96"/>
      <c r="K313" s="96"/>
      <c r="L313" s="96"/>
      <c r="M313" s="96"/>
      <c r="N313" s="97"/>
      <c r="O313" s="96"/>
      <c r="P313" s="96"/>
      <c r="Q313" s="96" t="s">
        <v>1591</v>
      </c>
      <c r="R313" s="223" t="s">
        <v>1567</v>
      </c>
      <c r="S313" s="223" t="s">
        <v>1567</v>
      </c>
      <c r="T313" s="223" t="s">
        <v>1567</v>
      </c>
      <c r="U313" s="97"/>
      <c r="V313" s="96"/>
      <c r="W313" s="96"/>
      <c r="X313" s="96"/>
      <c r="Y313" s="96"/>
      <c r="Z313" s="96"/>
      <c r="AA313" s="96"/>
      <c r="AB313" s="97"/>
      <c r="AC313" s="96"/>
      <c r="AD313" s="96"/>
      <c r="AE313" s="96"/>
      <c r="AF313" s="96"/>
      <c r="AG313" s="96"/>
      <c r="AH313" s="96"/>
      <c r="AI313" s="111">
        <f>COUNTIF(الجدول2336[[#This Row],[21]:[20]],"س")</f>
        <v>1</v>
      </c>
      <c r="AJ313" s="96">
        <f>COUNTIF(الجدول2336[[#This Row],[21]:[20]],"ب")</f>
        <v>0</v>
      </c>
      <c r="AK313" s="96">
        <f>COUNTIF(الجدول2336[[#This Row],[21]:[20]],"غياب")</f>
        <v>0</v>
      </c>
      <c r="AL313" s="96">
        <f>COUNTIF(الجدول2336[[#This Row],[21]:[20]],"غ")</f>
        <v>0</v>
      </c>
      <c r="AM313" s="96">
        <f>SUM(الجدول2336[[#This Row],[21]:[20]])</f>
        <v>0</v>
      </c>
      <c r="AN313" s="224">
        <f>الجدول2336[[#This Row],[أيام العمل الفعي ]]-الجدول2336[[#This Row],[الغياب*2]]</f>
        <v>0</v>
      </c>
      <c r="AO313" s="108"/>
      <c r="AP313" s="108">
        <f>COUNTIF(الجدول2336[[#This Row],[21]:[20]],"&lt;480")</f>
        <v>0</v>
      </c>
      <c r="AQ313" s="108">
        <f>الجدول2336[[#This Row],[الغياب ]]*2</f>
        <v>0</v>
      </c>
      <c r="AR313" s="108" t="str">
        <f>VLOOKUP(الجدول2336[[#This Row],[الرقم الوظيفي ]],[2]المستمرين!$D:$F,3,0)</f>
        <v>رؤساء الاقسام</v>
      </c>
    </row>
    <row r="314" spans="1:44" hidden="1">
      <c r="A314" s="7">
        <v>3769</v>
      </c>
      <c r="B314" s="222" t="s">
        <v>509</v>
      </c>
      <c r="C314" s="222" t="s">
        <v>510</v>
      </c>
      <c r="D314" s="96"/>
      <c r="E314" s="96"/>
      <c r="F314" s="96"/>
      <c r="G314" s="97"/>
      <c r="H314" s="96"/>
      <c r="I314" s="96"/>
      <c r="J314" s="96"/>
      <c r="K314" s="96"/>
      <c r="L314" s="96"/>
      <c r="M314" s="96"/>
      <c r="N314" s="97"/>
      <c r="O314" s="96"/>
      <c r="P314" s="96"/>
      <c r="Q314" s="96" t="s">
        <v>1591</v>
      </c>
      <c r="R314" s="223" t="s">
        <v>1567</v>
      </c>
      <c r="S314" s="223" t="s">
        <v>1567</v>
      </c>
      <c r="T314" s="223" t="s">
        <v>1567</v>
      </c>
      <c r="U314" s="97"/>
      <c r="V314" s="96"/>
      <c r="W314" s="96"/>
      <c r="X314" s="96"/>
      <c r="Y314" s="96"/>
      <c r="Z314" s="96"/>
      <c r="AA314" s="96"/>
      <c r="AB314" s="97"/>
      <c r="AC314" s="96"/>
      <c r="AD314" s="96"/>
      <c r="AE314" s="96"/>
      <c r="AF314" s="96"/>
      <c r="AG314" s="96"/>
      <c r="AH314" s="96"/>
      <c r="AI314" s="111">
        <f>COUNTIF(الجدول2336[[#This Row],[21]:[20]],"س")</f>
        <v>1</v>
      </c>
      <c r="AJ314" s="96">
        <f>COUNTIF(الجدول2336[[#This Row],[21]:[20]],"ب")</f>
        <v>0</v>
      </c>
      <c r="AK314" s="96">
        <f>COUNTIF(الجدول2336[[#This Row],[21]:[20]],"غياب")</f>
        <v>0</v>
      </c>
      <c r="AL314" s="96">
        <f>COUNTIF(الجدول2336[[#This Row],[21]:[20]],"غ")</f>
        <v>0</v>
      </c>
      <c r="AM314" s="96">
        <f>SUM(الجدول2336[[#This Row],[21]:[20]])</f>
        <v>0</v>
      </c>
      <c r="AN314" s="224">
        <f>الجدول2336[[#This Row],[أيام العمل الفعي ]]-الجدول2336[[#This Row],[الغياب*2]]</f>
        <v>0</v>
      </c>
      <c r="AO314" s="108"/>
      <c r="AP314" s="108">
        <f>COUNTIF(الجدول2336[[#This Row],[21]:[20]],"&lt;480")</f>
        <v>0</v>
      </c>
      <c r="AQ314" s="108">
        <f>الجدول2336[[#This Row],[الغياب ]]*2</f>
        <v>0</v>
      </c>
      <c r="AR314" s="108" t="str">
        <f>VLOOKUP(الجدول2336[[#This Row],[الرقم الوظيفي ]],[2]المستمرين!$D:$F,3,0)</f>
        <v xml:space="preserve">الادارة العامة </v>
      </c>
    </row>
    <row r="315" spans="1:44" hidden="1">
      <c r="A315" s="14">
        <v>3775</v>
      </c>
      <c r="B315" s="222" t="s">
        <v>513</v>
      </c>
      <c r="C315" s="222" t="s">
        <v>187</v>
      </c>
      <c r="D315" s="96">
        <v>0</v>
      </c>
      <c r="E315" s="96">
        <v>0</v>
      </c>
      <c r="F315" s="96">
        <v>0</v>
      </c>
      <c r="G315" s="97"/>
      <c r="H315" s="96">
        <v>0</v>
      </c>
      <c r="I315" s="96">
        <v>0</v>
      </c>
      <c r="J315" s="96">
        <v>0</v>
      </c>
      <c r="K315" s="96">
        <v>0</v>
      </c>
      <c r="L315" s="96">
        <v>0</v>
      </c>
      <c r="M315" s="96">
        <v>0</v>
      </c>
      <c r="N315" s="97"/>
      <c r="O315" s="96">
        <v>0</v>
      </c>
      <c r="P315" s="96">
        <v>0</v>
      </c>
      <c r="Q315" s="96" t="s">
        <v>1591</v>
      </c>
      <c r="R315" s="223" t="s">
        <v>1567</v>
      </c>
      <c r="S315" s="223" t="s">
        <v>1567</v>
      </c>
      <c r="T315" s="223" t="s">
        <v>1567</v>
      </c>
      <c r="U315" s="97"/>
      <c r="V315" s="96">
        <v>0</v>
      </c>
      <c r="W315" s="96">
        <v>0</v>
      </c>
      <c r="X315" s="96">
        <v>0</v>
      </c>
      <c r="Y315" s="96"/>
      <c r="Z315" s="96"/>
      <c r="AA315" s="96"/>
      <c r="AB315" s="97"/>
      <c r="AC315" s="96"/>
      <c r="AD315" s="96"/>
      <c r="AE315" s="96"/>
      <c r="AF315" s="96"/>
      <c r="AG315" s="96"/>
      <c r="AH315" s="96"/>
      <c r="AI315" s="111">
        <f>COUNTIF(الجدول2336[[#This Row],[21]:[20]],"س")</f>
        <v>1</v>
      </c>
      <c r="AJ315" s="96">
        <f>COUNTIF(الجدول2336[[#This Row],[21]:[20]],"ب")</f>
        <v>0</v>
      </c>
      <c r="AK315" s="96">
        <f>COUNTIF(الجدول2336[[#This Row],[21]:[20]],"غياب")</f>
        <v>0</v>
      </c>
      <c r="AL315" s="96">
        <f>COUNTIF(الجدول2336[[#This Row],[21]:[20]],"غ")</f>
        <v>0</v>
      </c>
      <c r="AM315" s="96">
        <f>SUM(الجدول2336[[#This Row],[21]:[20]])</f>
        <v>0</v>
      </c>
      <c r="AN315" s="224">
        <f>الجدول2336[[#This Row],[أيام العمل الفعي ]]-الجدول2336[[#This Row],[الغياب*2]]</f>
        <v>14</v>
      </c>
      <c r="AO315" s="108"/>
      <c r="AP315" s="108">
        <f>COUNTIF(الجدول2336[[#This Row],[21]:[20]],"&lt;480")</f>
        <v>14</v>
      </c>
      <c r="AQ315" s="108">
        <f>الجدول2336[[#This Row],[الغياب ]]*2</f>
        <v>0</v>
      </c>
      <c r="AR315" s="108" t="str">
        <f>VLOOKUP(الجدول2336[[#This Row],[الرقم الوظيفي ]],[2]المستمرين!$D:$F,3,0)</f>
        <v>مصنع الحليب</v>
      </c>
    </row>
    <row r="316" spans="1:44" hidden="1">
      <c r="A316" s="14">
        <v>3776</v>
      </c>
      <c r="B316" s="222" t="s">
        <v>514</v>
      </c>
      <c r="C316" s="222" t="s">
        <v>353</v>
      </c>
      <c r="D316" s="96">
        <v>16</v>
      </c>
      <c r="E316" s="96">
        <v>8</v>
      </c>
      <c r="F316" s="96">
        <v>0</v>
      </c>
      <c r="G316" s="97"/>
      <c r="H316" s="96">
        <v>6</v>
      </c>
      <c r="I316" s="96">
        <v>0</v>
      </c>
      <c r="J316" s="96">
        <v>6</v>
      </c>
      <c r="K316" s="96">
        <v>0</v>
      </c>
      <c r="L316" s="96">
        <v>8</v>
      </c>
      <c r="M316" s="96">
        <v>0</v>
      </c>
      <c r="N316" s="97"/>
      <c r="O316" s="96" t="s">
        <v>1607</v>
      </c>
      <c r="P316" s="96">
        <v>0</v>
      </c>
      <c r="Q316" s="96" t="s">
        <v>1591</v>
      </c>
      <c r="R316" s="223" t="s">
        <v>1567</v>
      </c>
      <c r="S316" s="223" t="s">
        <v>1567</v>
      </c>
      <c r="T316" s="223" t="s">
        <v>1567</v>
      </c>
      <c r="U316" s="97"/>
      <c r="V316" s="96">
        <v>0</v>
      </c>
      <c r="W316" s="96">
        <v>6</v>
      </c>
      <c r="X316" s="96">
        <v>6</v>
      </c>
      <c r="Y316" s="96"/>
      <c r="Z316" s="96"/>
      <c r="AA316" s="96"/>
      <c r="AB316" s="97"/>
      <c r="AC316" s="96"/>
      <c r="AD316" s="96"/>
      <c r="AE316" s="96"/>
      <c r="AF316" s="96"/>
      <c r="AG316" s="96"/>
      <c r="AH316" s="96"/>
      <c r="AI316" s="111">
        <f>COUNTIF(الجدول2336[[#This Row],[21]:[20]],"س")</f>
        <v>1</v>
      </c>
      <c r="AJ316" s="96">
        <f>COUNTIF(الجدول2336[[#This Row],[21]:[20]],"ب")</f>
        <v>0</v>
      </c>
      <c r="AK316" s="96">
        <f>COUNTIF(الجدول2336[[#This Row],[21]:[20]],"غياب")</f>
        <v>1</v>
      </c>
      <c r="AL316" s="96">
        <f>COUNTIF(الجدول2336[[#This Row],[21]:[20]],"غ")</f>
        <v>0</v>
      </c>
      <c r="AM316" s="96">
        <f>SUM(الجدول2336[[#This Row],[21]:[20]])</f>
        <v>56</v>
      </c>
      <c r="AN316" s="224">
        <f>الجدول2336[[#This Row],[أيام العمل الفعي ]]-الجدول2336[[#This Row],[الغياب*2]]</f>
        <v>11</v>
      </c>
      <c r="AO316" s="108"/>
      <c r="AP316" s="108">
        <f>COUNTIF(الجدول2336[[#This Row],[21]:[20]],"&lt;480")</f>
        <v>13</v>
      </c>
      <c r="AQ316" s="108">
        <f>الجدول2336[[#This Row],[الغياب ]]*2</f>
        <v>2</v>
      </c>
      <c r="AR316" s="108" t="str">
        <f>VLOOKUP(الجدول2336[[#This Row],[الرقم الوظيفي ]],[2]المستمرين!$D:$F,3,0)</f>
        <v>مصنع الحليب</v>
      </c>
    </row>
    <row r="317" spans="1:44" hidden="1">
      <c r="A317" s="14">
        <v>3779</v>
      </c>
      <c r="B317" s="222" t="s">
        <v>515</v>
      </c>
      <c r="C317" s="222" t="s">
        <v>268</v>
      </c>
      <c r="D317" s="96">
        <v>0</v>
      </c>
      <c r="E317" s="96">
        <v>0</v>
      </c>
      <c r="F317" s="96">
        <v>0</v>
      </c>
      <c r="G317" s="97">
        <v>0</v>
      </c>
      <c r="H317" s="96">
        <v>0</v>
      </c>
      <c r="I317" s="96">
        <v>0</v>
      </c>
      <c r="J317" s="96">
        <v>0</v>
      </c>
      <c r="K317" s="96">
        <v>0</v>
      </c>
      <c r="L317" s="96">
        <v>0</v>
      </c>
      <c r="M317" s="96">
        <v>0</v>
      </c>
      <c r="N317" s="97">
        <v>0</v>
      </c>
      <c r="O317" s="96">
        <v>0</v>
      </c>
      <c r="P317" s="96">
        <v>0</v>
      </c>
      <c r="Q317" s="96">
        <v>0</v>
      </c>
      <c r="R317" s="223">
        <v>0</v>
      </c>
      <c r="S317" s="223">
        <v>0</v>
      </c>
      <c r="T317" s="223">
        <v>0</v>
      </c>
      <c r="U317" s="97">
        <v>0</v>
      </c>
      <c r="V317" s="96">
        <v>0</v>
      </c>
      <c r="W317" s="96">
        <v>0</v>
      </c>
      <c r="X317" s="96">
        <v>0</v>
      </c>
      <c r="Y317" s="96"/>
      <c r="Z317" s="96"/>
      <c r="AA317" s="96"/>
      <c r="AB317" s="97"/>
      <c r="AC317" s="96"/>
      <c r="AD317" s="96"/>
      <c r="AE317" s="96"/>
      <c r="AF317" s="96"/>
      <c r="AG317" s="96"/>
      <c r="AH317" s="96"/>
      <c r="AI317" s="111">
        <f>COUNTIF(الجدول2336[[#This Row],[21]:[20]],"س")</f>
        <v>0</v>
      </c>
      <c r="AJ317" s="96">
        <f>COUNTIF(الجدول2336[[#This Row],[21]:[20]],"ب")</f>
        <v>0</v>
      </c>
      <c r="AK317" s="96">
        <f>COUNTIF(الجدول2336[[#This Row],[21]:[20]],"غياب")</f>
        <v>0</v>
      </c>
      <c r="AL317" s="96">
        <f>COUNTIF(الجدول2336[[#This Row],[21]:[20]],"غ")</f>
        <v>0</v>
      </c>
      <c r="AM317" s="96">
        <f>SUM(الجدول2336[[#This Row],[21]:[20]])</f>
        <v>0</v>
      </c>
      <c r="AN317" s="224">
        <f>الجدول2336[[#This Row],[أيام العمل الفعي ]]-الجدول2336[[#This Row],[الغياب*2]]</f>
        <v>21</v>
      </c>
      <c r="AO317" s="108"/>
      <c r="AP317" s="108">
        <f>COUNTIF(الجدول2336[[#This Row],[21]:[20]],"&lt;480")</f>
        <v>21</v>
      </c>
      <c r="AQ317" s="108">
        <f>الجدول2336[[#This Row],[الغياب ]]*2</f>
        <v>0</v>
      </c>
      <c r="AR317" s="108" t="str">
        <f>VLOOKUP(الجدول2336[[#This Row],[الرقم الوظيفي ]],[2]المستمرين!$D:$F,3,0)</f>
        <v xml:space="preserve">مصنع العصير </v>
      </c>
    </row>
    <row r="318" spans="1:44" hidden="1">
      <c r="A318" s="14">
        <v>3782</v>
      </c>
      <c r="B318" s="222" t="s">
        <v>516</v>
      </c>
      <c r="C318" s="222" t="s">
        <v>353</v>
      </c>
      <c r="D318" s="96">
        <v>0</v>
      </c>
      <c r="E318" s="96">
        <v>0</v>
      </c>
      <c r="F318" s="96">
        <v>8</v>
      </c>
      <c r="G318" s="97"/>
      <c r="H318" s="96">
        <v>0</v>
      </c>
      <c r="I318" s="96">
        <v>0</v>
      </c>
      <c r="J318" s="96">
        <v>0</v>
      </c>
      <c r="K318" s="96">
        <v>6</v>
      </c>
      <c r="L318" s="96">
        <v>0</v>
      </c>
      <c r="M318" s="96">
        <v>0</v>
      </c>
      <c r="N318" s="97"/>
      <c r="O318" s="96">
        <v>0</v>
      </c>
      <c r="P318" s="96">
        <v>0</v>
      </c>
      <c r="Q318" s="96" t="s">
        <v>1591</v>
      </c>
      <c r="R318" s="223" t="s">
        <v>1567</v>
      </c>
      <c r="S318" s="223" t="s">
        <v>1567</v>
      </c>
      <c r="T318" s="223" t="s">
        <v>1567</v>
      </c>
      <c r="U318" s="97"/>
      <c r="V318" s="96">
        <v>0</v>
      </c>
      <c r="W318" s="96">
        <v>0</v>
      </c>
      <c r="X318" s="96">
        <v>0</v>
      </c>
      <c r="Y318" s="96"/>
      <c r="Z318" s="96"/>
      <c r="AA318" s="96"/>
      <c r="AB318" s="97"/>
      <c r="AC318" s="96"/>
      <c r="AD318" s="96"/>
      <c r="AE318" s="96"/>
      <c r="AF318" s="96"/>
      <c r="AG318" s="96"/>
      <c r="AH318" s="96"/>
      <c r="AI318" s="111">
        <f>COUNTIF(الجدول2336[[#This Row],[21]:[20]],"س")</f>
        <v>1</v>
      </c>
      <c r="AJ318" s="96">
        <f>COUNTIF(الجدول2336[[#This Row],[21]:[20]],"ب")</f>
        <v>0</v>
      </c>
      <c r="AK318" s="96">
        <f>COUNTIF(الجدول2336[[#This Row],[21]:[20]],"غياب")</f>
        <v>0</v>
      </c>
      <c r="AL318" s="96">
        <f>COUNTIF(الجدول2336[[#This Row],[21]:[20]],"غ")</f>
        <v>0</v>
      </c>
      <c r="AM318" s="96">
        <f>SUM(الجدول2336[[#This Row],[21]:[20]])</f>
        <v>14</v>
      </c>
      <c r="AN318" s="224">
        <f>الجدول2336[[#This Row],[أيام العمل الفعي ]]-الجدول2336[[#This Row],[الغياب*2]]</f>
        <v>14</v>
      </c>
      <c r="AO318" s="108"/>
      <c r="AP318" s="108">
        <f>COUNTIF(الجدول2336[[#This Row],[21]:[20]],"&lt;480")</f>
        <v>14</v>
      </c>
      <c r="AQ318" s="108">
        <f>الجدول2336[[#This Row],[الغياب ]]*2</f>
        <v>0</v>
      </c>
      <c r="AR318" s="108" t="str">
        <f>VLOOKUP(الجدول2336[[#This Row],[الرقم الوظيفي ]],[2]المستمرين!$D:$F,3,0)</f>
        <v>مصنع الحليب</v>
      </c>
    </row>
    <row r="319" spans="1:44">
      <c r="A319" s="14">
        <v>3784</v>
      </c>
      <c r="B319" s="222" t="s">
        <v>517</v>
      </c>
      <c r="C319" s="222" t="s">
        <v>397</v>
      </c>
      <c r="D319" s="96">
        <v>0</v>
      </c>
      <c r="E319" s="96">
        <v>0</v>
      </c>
      <c r="F319" s="96">
        <v>0</v>
      </c>
      <c r="G319" s="97"/>
      <c r="H319" s="96">
        <v>0</v>
      </c>
      <c r="I319" s="96">
        <v>0</v>
      </c>
      <c r="J319" s="96">
        <v>0</v>
      </c>
      <c r="K319" s="96">
        <v>0</v>
      </c>
      <c r="L319" s="96">
        <v>0</v>
      </c>
      <c r="M319" s="96" t="s">
        <v>1494</v>
      </c>
      <c r="N319" s="97"/>
      <c r="O319" s="96">
        <v>0</v>
      </c>
      <c r="P319" s="96">
        <v>0</v>
      </c>
      <c r="Q319" s="96" t="s">
        <v>1591</v>
      </c>
      <c r="R319" s="223" t="s">
        <v>1567</v>
      </c>
      <c r="S319" s="223" t="s">
        <v>1567</v>
      </c>
      <c r="T319" s="223" t="s">
        <v>1567</v>
      </c>
      <c r="U319" s="97"/>
      <c r="V319" s="96">
        <v>0</v>
      </c>
      <c r="W319" s="96">
        <v>16</v>
      </c>
      <c r="X319" s="96">
        <v>152</v>
      </c>
      <c r="Y319" s="96"/>
      <c r="Z319" s="96"/>
      <c r="AA319" s="96"/>
      <c r="AB319" s="97"/>
      <c r="AC319" s="96"/>
      <c r="AD319" s="96"/>
      <c r="AE319" s="96"/>
      <c r="AF319" s="96"/>
      <c r="AG319" s="96"/>
      <c r="AH319" s="96"/>
      <c r="AI319" s="111">
        <f>COUNTIF(الجدول2336[[#This Row],[21]:[20]],"س")</f>
        <v>1</v>
      </c>
      <c r="AJ319" s="96">
        <f>COUNTIF(الجدول2336[[#This Row],[21]:[20]],"ب")</f>
        <v>0</v>
      </c>
      <c r="AK319" s="96">
        <f>COUNTIF(الجدول2336[[#This Row],[21]:[20]],"غياب")</f>
        <v>0</v>
      </c>
      <c r="AL319" s="96">
        <f>COUNTIF(الجدول2336[[#This Row],[21]:[20]],"غ")</f>
        <v>1</v>
      </c>
      <c r="AM319" s="96">
        <f>SUM(الجدول2336[[#This Row],[21]:[20]])</f>
        <v>168</v>
      </c>
      <c r="AN319" s="224">
        <f>الجدول2336[[#This Row],[أيام العمل الفعي ]]-الجدول2336[[#This Row],[الغياب*2]]</f>
        <v>13</v>
      </c>
      <c r="AO319" s="108"/>
      <c r="AP319" s="108">
        <f>COUNTIF(الجدول2336[[#This Row],[21]:[20]],"&lt;480")</f>
        <v>13</v>
      </c>
      <c r="AQ319" s="108">
        <f>الجدول2336[[#This Row],[الغياب ]]*2</f>
        <v>0</v>
      </c>
      <c r="AR319" s="108" t="str">
        <f>VLOOKUP(الجدول2336[[#This Row],[الرقم الوظيفي ]],[2]المستمرين!$D:$F,3,0)</f>
        <v xml:space="preserve">الادارة العامة </v>
      </c>
    </row>
    <row r="320" spans="1:44" hidden="1">
      <c r="A320" s="14">
        <v>3786</v>
      </c>
      <c r="B320" s="222" t="s">
        <v>518</v>
      </c>
      <c r="C320" s="222" t="s">
        <v>474</v>
      </c>
      <c r="D320" s="96">
        <v>13</v>
      </c>
      <c r="E320" s="96">
        <v>13</v>
      </c>
      <c r="F320" s="96">
        <v>24</v>
      </c>
      <c r="G320" s="97"/>
      <c r="H320" s="96">
        <v>13</v>
      </c>
      <c r="I320" s="96">
        <v>0</v>
      </c>
      <c r="J320" s="96">
        <v>21</v>
      </c>
      <c r="K320" s="96">
        <v>14</v>
      </c>
      <c r="L320" s="96">
        <v>11</v>
      </c>
      <c r="M320" s="96">
        <v>17</v>
      </c>
      <c r="N320" s="97"/>
      <c r="O320" s="96">
        <v>20</v>
      </c>
      <c r="P320" s="96">
        <v>21</v>
      </c>
      <c r="Q320" s="96" t="s">
        <v>1591</v>
      </c>
      <c r="R320" s="223" t="s">
        <v>1567</v>
      </c>
      <c r="S320" s="223" t="s">
        <v>1567</v>
      </c>
      <c r="T320" s="223" t="s">
        <v>1567</v>
      </c>
      <c r="U320" s="97"/>
      <c r="V320" s="96">
        <v>0</v>
      </c>
      <c r="W320" s="96">
        <v>0</v>
      </c>
      <c r="X320" s="96">
        <v>0</v>
      </c>
      <c r="Y320" s="96"/>
      <c r="Z320" s="96"/>
      <c r="AA320" s="96"/>
      <c r="AB320" s="97"/>
      <c r="AC320" s="96"/>
      <c r="AD320" s="96"/>
      <c r="AE320" s="96"/>
      <c r="AF320" s="96"/>
      <c r="AG320" s="96"/>
      <c r="AH320" s="96"/>
      <c r="AI320" s="111">
        <f>COUNTIF(الجدول2336[[#This Row],[21]:[20]],"س")</f>
        <v>1</v>
      </c>
      <c r="AJ320" s="96">
        <f>COUNTIF(الجدول2336[[#This Row],[21]:[20]],"ب")</f>
        <v>0</v>
      </c>
      <c r="AK320" s="96">
        <f>COUNTIF(الجدول2336[[#This Row],[21]:[20]],"غياب")</f>
        <v>0</v>
      </c>
      <c r="AL320" s="96">
        <f>COUNTIF(الجدول2336[[#This Row],[21]:[20]],"غ")</f>
        <v>0</v>
      </c>
      <c r="AM320" s="96">
        <f>SUM(الجدول2336[[#This Row],[21]:[20]])</f>
        <v>167</v>
      </c>
      <c r="AN320" s="224">
        <f>الجدول2336[[#This Row],[أيام العمل الفعي ]]-الجدول2336[[#This Row],[الغياب*2]]</f>
        <v>14</v>
      </c>
      <c r="AO320" s="108"/>
      <c r="AP320" s="108">
        <f>COUNTIF(الجدول2336[[#This Row],[21]:[20]],"&lt;480")</f>
        <v>14</v>
      </c>
      <c r="AQ320" s="108">
        <f>الجدول2336[[#This Row],[الغياب ]]*2</f>
        <v>0</v>
      </c>
      <c r="AR320" s="108" t="str">
        <f>VLOOKUP(الجدول2336[[#This Row],[الرقم الوظيفي ]],[2]المستمرين!$D:$F,3,0)</f>
        <v xml:space="preserve">الادارة العامة </v>
      </c>
    </row>
    <row r="321" spans="1:44">
      <c r="A321" s="14">
        <v>3787</v>
      </c>
      <c r="B321" s="236" t="s">
        <v>519</v>
      </c>
      <c r="C321" s="222" t="s">
        <v>230</v>
      </c>
      <c r="D321" s="96">
        <v>0</v>
      </c>
      <c r="E321" s="96">
        <v>0</v>
      </c>
      <c r="F321" s="96">
        <v>0</v>
      </c>
      <c r="G321" s="97"/>
      <c r="H321" s="96">
        <v>0</v>
      </c>
      <c r="I321" s="96">
        <v>0</v>
      </c>
      <c r="J321" s="96">
        <v>0</v>
      </c>
      <c r="K321" s="96">
        <v>0</v>
      </c>
      <c r="L321" s="96">
        <v>0</v>
      </c>
      <c r="M321" s="96">
        <v>0</v>
      </c>
      <c r="N321" s="97"/>
      <c r="O321" s="96" t="s">
        <v>1494</v>
      </c>
      <c r="P321" s="96">
        <v>0</v>
      </c>
      <c r="Q321" s="96">
        <v>0</v>
      </c>
      <c r="R321" s="223" t="s">
        <v>1567</v>
      </c>
      <c r="S321" s="223" t="s">
        <v>1567</v>
      </c>
      <c r="T321" s="223" t="s">
        <v>1567</v>
      </c>
      <c r="U321" s="97"/>
      <c r="V321" s="96">
        <v>0</v>
      </c>
      <c r="W321" s="96"/>
      <c r="X321" s="96"/>
      <c r="Y321" s="96"/>
      <c r="Z321" s="96"/>
      <c r="AA321" s="96"/>
      <c r="AB321" s="97"/>
      <c r="AC321" s="96"/>
      <c r="AD321" s="96"/>
      <c r="AE321" s="96"/>
      <c r="AF321" s="96"/>
      <c r="AG321" s="96"/>
      <c r="AH321" s="96"/>
      <c r="AI321" s="111">
        <f>COUNTIF(الجدول2336[[#This Row],[21]:[20]],"س")</f>
        <v>0</v>
      </c>
      <c r="AJ321" s="96">
        <f>COUNTIF(الجدول2336[[#This Row],[21]:[20]],"ب")</f>
        <v>0</v>
      </c>
      <c r="AK321" s="96">
        <f>COUNTIF(الجدول2336[[#This Row],[21]:[20]],"غياب")</f>
        <v>0</v>
      </c>
      <c r="AL321" s="96">
        <f>COUNTIF(الجدول2336[[#This Row],[21]:[20]],"غ")</f>
        <v>1</v>
      </c>
      <c r="AM321" s="96">
        <f>SUM(الجدول2336[[#This Row],[21]:[20]])</f>
        <v>0</v>
      </c>
      <c r="AN321" s="224">
        <f>الجدول2336[[#This Row],[أيام العمل الفعي ]]-الجدول2336[[#This Row],[الغياب*2]]</f>
        <v>12</v>
      </c>
      <c r="AO321" s="108"/>
      <c r="AP321" s="108">
        <f>COUNTIF(الجدول2336[[#This Row],[21]:[20]],"&lt;480")</f>
        <v>12</v>
      </c>
      <c r="AQ321" s="108">
        <f>الجدول2336[[#This Row],[الغياب ]]*2</f>
        <v>0</v>
      </c>
      <c r="AR321" s="108" t="str">
        <f>VLOOKUP(الجدول2336[[#This Row],[الرقم الوظيفي ]],[2]المستمرين!$D:$F,3,0)</f>
        <v xml:space="preserve">مركز تسويق بنغازي </v>
      </c>
    </row>
    <row r="322" spans="1:44" hidden="1">
      <c r="A322" s="14">
        <v>3801</v>
      </c>
      <c r="B322" s="236" t="s">
        <v>520</v>
      </c>
      <c r="C322" s="222" t="s">
        <v>155</v>
      </c>
      <c r="D322" s="96">
        <v>7</v>
      </c>
      <c r="E322" s="96">
        <v>0</v>
      </c>
      <c r="F322" s="96">
        <v>0</v>
      </c>
      <c r="G322" s="97"/>
      <c r="H322" s="96">
        <v>15</v>
      </c>
      <c r="I322" s="96">
        <v>0</v>
      </c>
      <c r="J322" s="96">
        <v>0</v>
      </c>
      <c r="K322" s="96">
        <v>0</v>
      </c>
      <c r="L322" s="96">
        <v>0</v>
      </c>
      <c r="M322" s="96">
        <v>0</v>
      </c>
      <c r="N322" s="97"/>
      <c r="O322" s="96">
        <v>0</v>
      </c>
      <c r="P322" s="96">
        <v>0</v>
      </c>
      <c r="Q322" s="96" t="s">
        <v>1591</v>
      </c>
      <c r="R322" s="223" t="s">
        <v>1567</v>
      </c>
      <c r="S322" s="223" t="s">
        <v>1567</v>
      </c>
      <c r="T322" s="223" t="s">
        <v>1567</v>
      </c>
      <c r="U322" s="97"/>
      <c r="V322" s="96">
        <v>0</v>
      </c>
      <c r="W322" s="96">
        <v>0</v>
      </c>
      <c r="X322" s="96">
        <v>0</v>
      </c>
      <c r="Y322" s="96"/>
      <c r="Z322" s="96"/>
      <c r="AA322" s="96"/>
      <c r="AB322" s="97"/>
      <c r="AC322" s="96"/>
      <c r="AD322" s="96"/>
      <c r="AE322" s="96"/>
      <c r="AF322" s="96"/>
      <c r="AG322" s="96"/>
      <c r="AH322" s="96"/>
      <c r="AI322" s="111">
        <f>COUNTIF(الجدول2336[[#This Row],[21]:[20]],"س")</f>
        <v>1</v>
      </c>
      <c r="AJ322" s="96">
        <f>COUNTIF(الجدول2336[[#This Row],[21]:[20]],"ب")</f>
        <v>0</v>
      </c>
      <c r="AK322" s="96">
        <f>COUNTIF(الجدول2336[[#This Row],[21]:[20]],"غياب")</f>
        <v>0</v>
      </c>
      <c r="AL322" s="96">
        <f>COUNTIF(الجدول2336[[#This Row],[21]:[20]],"غ")</f>
        <v>0</v>
      </c>
      <c r="AM322" s="96">
        <f>SUM(الجدول2336[[#This Row],[21]:[20]])</f>
        <v>22</v>
      </c>
      <c r="AN322" s="224">
        <f>الجدول2336[[#This Row],[أيام العمل الفعي ]]-الجدول2336[[#This Row],[الغياب*2]]</f>
        <v>14</v>
      </c>
      <c r="AO322" s="108"/>
      <c r="AP322" s="108">
        <f>COUNTIF(الجدول2336[[#This Row],[21]:[20]],"&lt;480")</f>
        <v>14</v>
      </c>
      <c r="AQ322" s="108">
        <f>الجدول2336[[#This Row],[الغياب ]]*2</f>
        <v>0</v>
      </c>
      <c r="AR322" s="108" t="str">
        <f>VLOOKUP(الجدول2336[[#This Row],[الرقم الوظيفي ]],[2]المستمرين!$D:$F,3,0)</f>
        <v xml:space="preserve">الادارة العامة </v>
      </c>
    </row>
    <row r="323" spans="1:44" hidden="1">
      <c r="A323" s="14">
        <v>3804</v>
      </c>
      <c r="B323" s="236" t="s">
        <v>521</v>
      </c>
      <c r="C323" s="222" t="s">
        <v>197</v>
      </c>
      <c r="D323" s="96">
        <v>0</v>
      </c>
      <c r="E323" s="96">
        <v>0</v>
      </c>
      <c r="F323" s="96">
        <v>0</v>
      </c>
      <c r="G323" s="97"/>
      <c r="H323" s="96">
        <v>0</v>
      </c>
      <c r="I323" s="96">
        <v>0</v>
      </c>
      <c r="J323" s="96">
        <v>0</v>
      </c>
      <c r="K323" s="96">
        <v>0</v>
      </c>
      <c r="L323" s="96">
        <v>0</v>
      </c>
      <c r="M323" s="96">
        <v>0</v>
      </c>
      <c r="N323" s="97"/>
      <c r="O323" s="96">
        <v>0</v>
      </c>
      <c r="P323" s="96">
        <v>0</v>
      </c>
      <c r="Q323" s="96" t="s">
        <v>1591</v>
      </c>
      <c r="R323" s="223" t="s">
        <v>1567</v>
      </c>
      <c r="S323" s="223" t="s">
        <v>1567</v>
      </c>
      <c r="T323" s="223" t="s">
        <v>1567</v>
      </c>
      <c r="U323" s="97"/>
      <c r="V323" s="96">
        <v>0</v>
      </c>
      <c r="W323" s="96">
        <v>0</v>
      </c>
      <c r="X323" s="96">
        <v>0</v>
      </c>
      <c r="Y323" s="96"/>
      <c r="Z323" s="96"/>
      <c r="AA323" s="96"/>
      <c r="AB323" s="97"/>
      <c r="AC323" s="96"/>
      <c r="AD323" s="96"/>
      <c r="AE323" s="96"/>
      <c r="AF323" s="96"/>
      <c r="AG323" s="96"/>
      <c r="AH323" s="96"/>
      <c r="AI323" s="111">
        <f>COUNTIF(الجدول2336[[#This Row],[21]:[20]],"س")</f>
        <v>1</v>
      </c>
      <c r="AJ323" s="96">
        <f>COUNTIF(الجدول2336[[#This Row],[21]:[20]],"ب")</f>
        <v>0</v>
      </c>
      <c r="AK323" s="96">
        <f>COUNTIF(الجدول2336[[#This Row],[21]:[20]],"غياب")</f>
        <v>0</v>
      </c>
      <c r="AL323" s="96">
        <f>COUNTIF(الجدول2336[[#This Row],[21]:[20]],"غ")</f>
        <v>0</v>
      </c>
      <c r="AM323" s="96">
        <f>SUM(الجدول2336[[#This Row],[21]:[20]])</f>
        <v>0</v>
      </c>
      <c r="AN323" s="224">
        <f>الجدول2336[[#This Row],[أيام العمل الفعي ]]-الجدول2336[[#This Row],[الغياب*2]]</f>
        <v>14</v>
      </c>
      <c r="AO323" s="108"/>
      <c r="AP323" s="108">
        <f>COUNTIF(الجدول2336[[#This Row],[21]:[20]],"&lt;480")</f>
        <v>14</v>
      </c>
      <c r="AQ323" s="108">
        <f>الجدول2336[[#This Row],[الغياب ]]*2</f>
        <v>0</v>
      </c>
      <c r="AR323" s="108" t="str">
        <f>VLOOKUP(الجدول2336[[#This Row],[الرقم الوظيفي ]],[2]المستمرين!$D:$F,3,0)</f>
        <v>مصنع الحليب</v>
      </c>
    </row>
    <row r="324" spans="1:44" hidden="1">
      <c r="A324" s="14">
        <v>3806</v>
      </c>
      <c r="B324" s="236" t="s">
        <v>522</v>
      </c>
      <c r="C324" s="222" t="s">
        <v>374</v>
      </c>
      <c r="D324" s="96">
        <v>38</v>
      </c>
      <c r="E324" s="96">
        <v>38</v>
      </c>
      <c r="F324" s="96">
        <v>39</v>
      </c>
      <c r="G324" s="97"/>
      <c r="H324" s="96" t="s">
        <v>1591</v>
      </c>
      <c r="I324" s="96">
        <v>46</v>
      </c>
      <c r="J324" s="96">
        <v>38</v>
      </c>
      <c r="K324" s="96">
        <v>31</v>
      </c>
      <c r="L324" s="96">
        <v>36</v>
      </c>
      <c r="M324" s="96">
        <v>31</v>
      </c>
      <c r="N324" s="97"/>
      <c r="O324" s="96">
        <v>38</v>
      </c>
      <c r="P324" s="96" t="s">
        <v>1591</v>
      </c>
      <c r="Q324" s="96" t="s">
        <v>1584</v>
      </c>
      <c r="R324" s="223" t="s">
        <v>1567</v>
      </c>
      <c r="S324" s="223" t="s">
        <v>1567</v>
      </c>
      <c r="T324" s="223" t="s">
        <v>1567</v>
      </c>
      <c r="U324" s="97"/>
      <c r="V324" s="96">
        <v>6</v>
      </c>
      <c r="W324" s="96">
        <v>6</v>
      </c>
      <c r="X324" s="96">
        <v>11</v>
      </c>
      <c r="Y324" s="96"/>
      <c r="Z324" s="96"/>
      <c r="AA324" s="96"/>
      <c r="AB324" s="97"/>
      <c r="AC324" s="96"/>
      <c r="AD324" s="96"/>
      <c r="AE324" s="96"/>
      <c r="AF324" s="96"/>
      <c r="AG324" s="96"/>
      <c r="AH324" s="96"/>
      <c r="AI324" s="111">
        <f>COUNTIF(الجدول2336[[#This Row],[21]:[20]],"س")</f>
        <v>2</v>
      </c>
      <c r="AJ324" s="96">
        <f>COUNTIF(الجدول2336[[#This Row],[21]:[20]],"ب")</f>
        <v>0</v>
      </c>
      <c r="AK324" s="96">
        <f>COUNTIF(الجدول2336[[#This Row],[21]:[20]],"غياب")</f>
        <v>0</v>
      </c>
      <c r="AL324" s="96">
        <f>COUNTIF(الجدول2336[[#This Row],[21]:[20]],"غ")</f>
        <v>0</v>
      </c>
      <c r="AM324" s="96">
        <f>SUM(الجدول2336[[#This Row],[21]:[20]])</f>
        <v>358</v>
      </c>
      <c r="AN324" s="224">
        <f>الجدول2336[[#This Row],[أيام العمل الفعي ]]-الجدول2336[[#This Row],[الغياب*2]]</f>
        <v>12</v>
      </c>
      <c r="AO324" s="108"/>
      <c r="AP324" s="108">
        <f>COUNTIF(الجدول2336[[#This Row],[21]:[20]],"&lt;480")</f>
        <v>12</v>
      </c>
      <c r="AQ324" s="108">
        <f>الجدول2336[[#This Row],[الغياب ]]*2</f>
        <v>0</v>
      </c>
      <c r="AR324" s="108" t="str">
        <f>VLOOKUP(الجدول2336[[#This Row],[الرقم الوظيفي ]],[2]المستمرين!$D:$F,3,0)</f>
        <v xml:space="preserve">الادارة العامة </v>
      </c>
    </row>
    <row r="325" spans="1:44" hidden="1">
      <c r="A325" s="14">
        <v>3807</v>
      </c>
      <c r="B325" s="236" t="s">
        <v>523</v>
      </c>
      <c r="C325" s="222" t="s">
        <v>67</v>
      </c>
      <c r="D325" s="96">
        <v>9</v>
      </c>
      <c r="E325" s="96">
        <v>6</v>
      </c>
      <c r="F325" s="96">
        <v>9</v>
      </c>
      <c r="G325" s="97"/>
      <c r="H325" s="96">
        <v>8</v>
      </c>
      <c r="I325" s="96">
        <v>0</v>
      </c>
      <c r="J325" s="96">
        <v>0</v>
      </c>
      <c r="K325" s="96">
        <v>0</v>
      </c>
      <c r="L325" s="96">
        <v>0</v>
      </c>
      <c r="M325" s="96">
        <v>0</v>
      </c>
      <c r="N325" s="97"/>
      <c r="O325" s="96">
        <v>7</v>
      </c>
      <c r="P325" s="96">
        <v>0</v>
      </c>
      <c r="Q325" s="96" t="s">
        <v>1591</v>
      </c>
      <c r="R325" s="223" t="s">
        <v>1567</v>
      </c>
      <c r="S325" s="223" t="s">
        <v>1567</v>
      </c>
      <c r="T325" s="223" t="s">
        <v>1567</v>
      </c>
      <c r="U325" s="97"/>
      <c r="V325" s="96">
        <v>106</v>
      </c>
      <c r="W325" s="96">
        <v>0</v>
      </c>
      <c r="X325" s="96">
        <v>0</v>
      </c>
      <c r="Y325" s="96"/>
      <c r="Z325" s="96"/>
      <c r="AA325" s="96"/>
      <c r="AB325" s="97"/>
      <c r="AC325" s="96"/>
      <c r="AD325" s="96"/>
      <c r="AE325" s="96"/>
      <c r="AF325" s="96"/>
      <c r="AG325" s="96"/>
      <c r="AH325" s="96"/>
      <c r="AI325" s="111">
        <f>COUNTIF(الجدول2336[[#This Row],[21]:[20]],"س")</f>
        <v>1</v>
      </c>
      <c r="AJ325" s="96">
        <f>COUNTIF(الجدول2336[[#This Row],[21]:[20]],"ب")</f>
        <v>0</v>
      </c>
      <c r="AK325" s="96">
        <f>COUNTIF(الجدول2336[[#This Row],[21]:[20]],"غياب")</f>
        <v>0</v>
      </c>
      <c r="AL325" s="96">
        <f>COUNTIF(الجدول2336[[#This Row],[21]:[20]],"غ")</f>
        <v>0</v>
      </c>
      <c r="AM325" s="96">
        <f>SUM(الجدول2336[[#This Row],[21]:[20]])</f>
        <v>145</v>
      </c>
      <c r="AN325" s="224">
        <f>الجدول2336[[#This Row],[أيام العمل الفعي ]]-الجدول2336[[#This Row],[الغياب*2]]</f>
        <v>14</v>
      </c>
      <c r="AO325" s="108"/>
      <c r="AP325" s="108">
        <f>COUNTIF(الجدول2336[[#This Row],[21]:[20]],"&lt;480")</f>
        <v>14</v>
      </c>
      <c r="AQ325" s="108">
        <f>الجدول2336[[#This Row],[الغياب ]]*2</f>
        <v>0</v>
      </c>
      <c r="AR325" s="108" t="str">
        <f>VLOOKUP(الجدول2336[[#This Row],[الرقم الوظيفي ]],[2]المستمرين!$D:$F,3,0)</f>
        <v xml:space="preserve">مصنع الحليب </v>
      </c>
    </row>
    <row r="326" spans="1:44" hidden="1">
      <c r="A326" s="14">
        <v>3810</v>
      </c>
      <c r="B326" s="236" t="s">
        <v>524</v>
      </c>
      <c r="C326" s="222" t="s">
        <v>353</v>
      </c>
      <c r="D326" s="96">
        <v>0</v>
      </c>
      <c r="E326" s="96">
        <v>8</v>
      </c>
      <c r="F326" s="96">
        <v>0</v>
      </c>
      <c r="G326" s="97"/>
      <c r="H326" s="96">
        <v>10</v>
      </c>
      <c r="I326" s="96">
        <v>0</v>
      </c>
      <c r="J326" s="96">
        <v>0</v>
      </c>
      <c r="K326" s="96">
        <v>0</v>
      </c>
      <c r="L326" s="96">
        <v>60</v>
      </c>
      <c r="M326" s="96">
        <v>0</v>
      </c>
      <c r="N326" s="97"/>
      <c r="O326" s="96">
        <v>12</v>
      </c>
      <c r="P326" s="96">
        <v>0</v>
      </c>
      <c r="Q326" s="96" t="s">
        <v>1591</v>
      </c>
      <c r="R326" s="223" t="s">
        <v>1567</v>
      </c>
      <c r="S326" s="223" t="s">
        <v>1567</v>
      </c>
      <c r="T326" s="223" t="s">
        <v>1567</v>
      </c>
      <c r="U326" s="97"/>
      <c r="V326" s="96">
        <v>0</v>
      </c>
      <c r="W326" s="96" t="s">
        <v>1591</v>
      </c>
      <c r="X326" s="96">
        <v>35</v>
      </c>
      <c r="Y326" s="96"/>
      <c r="Z326" s="96"/>
      <c r="AA326" s="96"/>
      <c r="AB326" s="97"/>
      <c r="AC326" s="96"/>
      <c r="AD326" s="96"/>
      <c r="AE326" s="96"/>
      <c r="AF326" s="96"/>
      <c r="AG326" s="96"/>
      <c r="AH326" s="96"/>
      <c r="AI326" s="111">
        <f>COUNTIF(الجدول2336[[#This Row],[21]:[20]],"س")</f>
        <v>2</v>
      </c>
      <c r="AJ326" s="96">
        <f>COUNTIF(الجدول2336[[#This Row],[21]:[20]],"ب")</f>
        <v>0</v>
      </c>
      <c r="AK326" s="96">
        <f>COUNTIF(الجدول2336[[#This Row],[21]:[20]],"غياب")</f>
        <v>0</v>
      </c>
      <c r="AL326" s="96">
        <f>COUNTIF(الجدول2336[[#This Row],[21]:[20]],"غ")</f>
        <v>0</v>
      </c>
      <c r="AM326" s="96">
        <f>SUM(الجدول2336[[#This Row],[21]:[20]])</f>
        <v>125</v>
      </c>
      <c r="AN326" s="224">
        <f>الجدول2336[[#This Row],[أيام العمل الفعي ]]-الجدول2336[[#This Row],[الغياب*2]]</f>
        <v>13</v>
      </c>
      <c r="AO326" s="108"/>
      <c r="AP326" s="108">
        <f>COUNTIF(الجدول2336[[#This Row],[21]:[20]],"&lt;480")</f>
        <v>13</v>
      </c>
      <c r="AQ326" s="108">
        <f>الجدول2336[[#This Row],[الغياب ]]*2</f>
        <v>0</v>
      </c>
      <c r="AR326" s="108" t="str">
        <f>VLOOKUP(الجدول2336[[#This Row],[الرقم الوظيفي ]],[2]المستمرين!$D:$F,3,0)</f>
        <v>مصنع الحليب</v>
      </c>
    </row>
    <row r="327" spans="1:44" hidden="1">
      <c r="A327" s="14">
        <v>3812</v>
      </c>
      <c r="B327" s="236" t="s">
        <v>525</v>
      </c>
      <c r="C327" s="222" t="s">
        <v>67</v>
      </c>
      <c r="D327" s="96">
        <v>0</v>
      </c>
      <c r="E327" s="96">
        <v>0</v>
      </c>
      <c r="F327" s="96">
        <v>0</v>
      </c>
      <c r="G327" s="97"/>
      <c r="H327" s="96">
        <v>7</v>
      </c>
      <c r="I327" s="96">
        <v>0</v>
      </c>
      <c r="J327" s="96">
        <v>10</v>
      </c>
      <c r="K327" s="96">
        <v>0</v>
      </c>
      <c r="L327" s="96">
        <v>28</v>
      </c>
      <c r="M327" s="96">
        <v>19</v>
      </c>
      <c r="N327" s="97"/>
      <c r="O327" s="96">
        <v>16</v>
      </c>
      <c r="P327" s="96">
        <v>32</v>
      </c>
      <c r="Q327" s="96" t="s">
        <v>1591</v>
      </c>
      <c r="R327" s="223" t="s">
        <v>1567</v>
      </c>
      <c r="S327" s="223" t="s">
        <v>1567</v>
      </c>
      <c r="T327" s="223" t="s">
        <v>1567</v>
      </c>
      <c r="U327" s="97"/>
      <c r="V327" s="96">
        <v>8</v>
      </c>
      <c r="W327" s="96">
        <v>19</v>
      </c>
      <c r="X327" s="96">
        <v>0</v>
      </c>
      <c r="Y327" s="96"/>
      <c r="Z327" s="96"/>
      <c r="AA327" s="96"/>
      <c r="AB327" s="97"/>
      <c r="AC327" s="96"/>
      <c r="AD327" s="96"/>
      <c r="AE327" s="96"/>
      <c r="AF327" s="96"/>
      <c r="AG327" s="96"/>
      <c r="AH327" s="96"/>
      <c r="AI327" s="111">
        <f>COUNTIF(الجدول2336[[#This Row],[21]:[20]],"س")</f>
        <v>1</v>
      </c>
      <c r="AJ327" s="96">
        <f>COUNTIF(الجدول2336[[#This Row],[21]:[20]],"ب")</f>
        <v>0</v>
      </c>
      <c r="AK327" s="96">
        <f>COUNTIF(الجدول2336[[#This Row],[21]:[20]],"غياب")</f>
        <v>0</v>
      </c>
      <c r="AL327" s="96">
        <f>COUNTIF(الجدول2336[[#This Row],[21]:[20]],"غ")</f>
        <v>0</v>
      </c>
      <c r="AM327" s="96">
        <f>SUM(الجدول2336[[#This Row],[21]:[20]])</f>
        <v>139</v>
      </c>
      <c r="AN327" s="224">
        <f>الجدول2336[[#This Row],[أيام العمل الفعي ]]-الجدول2336[[#This Row],[الغياب*2]]</f>
        <v>14</v>
      </c>
      <c r="AO327" s="108"/>
      <c r="AP327" s="108">
        <f>COUNTIF(الجدول2336[[#This Row],[21]:[20]],"&lt;480")</f>
        <v>14</v>
      </c>
      <c r="AQ327" s="108">
        <f>الجدول2336[[#This Row],[الغياب ]]*2</f>
        <v>0</v>
      </c>
      <c r="AR327" s="108" t="str">
        <f>VLOOKUP(الجدول2336[[#This Row],[الرقم الوظيفي ]],[2]المستمرين!$D:$F,3,0)</f>
        <v xml:space="preserve">مصنع الحليب </v>
      </c>
    </row>
    <row r="328" spans="1:44" hidden="1">
      <c r="A328" s="14">
        <v>3813</v>
      </c>
      <c r="B328" s="236" t="s">
        <v>526</v>
      </c>
      <c r="C328" s="222" t="s">
        <v>345</v>
      </c>
      <c r="D328" s="96">
        <v>16</v>
      </c>
      <c r="E328" s="96">
        <v>34</v>
      </c>
      <c r="F328" s="96">
        <v>0</v>
      </c>
      <c r="G328" s="97"/>
      <c r="H328" s="96">
        <v>34</v>
      </c>
      <c r="I328" s="96">
        <v>26</v>
      </c>
      <c r="J328" s="96">
        <v>49</v>
      </c>
      <c r="K328" s="96">
        <v>34</v>
      </c>
      <c r="L328" s="96">
        <v>37</v>
      </c>
      <c r="M328" s="96">
        <v>38</v>
      </c>
      <c r="N328" s="97"/>
      <c r="O328" s="96">
        <v>38</v>
      </c>
      <c r="P328" s="96">
        <v>35</v>
      </c>
      <c r="Q328" s="96">
        <v>0</v>
      </c>
      <c r="R328" s="223" t="s">
        <v>1567</v>
      </c>
      <c r="S328" s="223" t="s">
        <v>1567</v>
      </c>
      <c r="T328" s="223" t="s">
        <v>1567</v>
      </c>
      <c r="U328" s="97"/>
      <c r="V328" s="96">
        <v>0</v>
      </c>
      <c r="W328" s="96"/>
      <c r="X328" s="96"/>
      <c r="Y328" s="96"/>
      <c r="Z328" s="96"/>
      <c r="AA328" s="96"/>
      <c r="AB328" s="97"/>
      <c r="AC328" s="96"/>
      <c r="AD328" s="96"/>
      <c r="AE328" s="96"/>
      <c r="AF328" s="96"/>
      <c r="AG328" s="96"/>
      <c r="AH328" s="96"/>
      <c r="AI328" s="111">
        <f>COUNTIF(الجدول2336[[#This Row],[21]:[20]],"س")</f>
        <v>0</v>
      </c>
      <c r="AJ328" s="96">
        <f>COUNTIF(الجدول2336[[#This Row],[21]:[20]],"ب")</f>
        <v>0</v>
      </c>
      <c r="AK328" s="96">
        <f>COUNTIF(الجدول2336[[#This Row],[21]:[20]],"غياب")</f>
        <v>0</v>
      </c>
      <c r="AL328" s="96">
        <f>COUNTIF(الجدول2336[[#This Row],[21]:[20]],"غ")</f>
        <v>0</v>
      </c>
      <c r="AM328" s="96">
        <f>SUM(الجدول2336[[#This Row],[21]:[20]])</f>
        <v>341</v>
      </c>
      <c r="AN328" s="224">
        <f>الجدول2336[[#This Row],[أيام العمل الفعي ]]-الجدول2336[[#This Row],[الغياب*2]]</f>
        <v>13</v>
      </c>
      <c r="AO328" s="108"/>
      <c r="AP328" s="108">
        <f>COUNTIF(الجدول2336[[#This Row],[21]:[20]],"&lt;480")</f>
        <v>13</v>
      </c>
      <c r="AQ328" s="108">
        <f>الجدول2336[[#This Row],[الغياب ]]*2</f>
        <v>0</v>
      </c>
      <c r="AR328" s="108" t="str">
        <f>VLOOKUP(الجدول2336[[#This Row],[الرقم الوظيفي ]],[2]المستمرين!$D:$F,3,0)</f>
        <v xml:space="preserve">مركز تسويق بنغازي </v>
      </c>
    </row>
    <row r="329" spans="1:44">
      <c r="A329" s="220">
        <v>3814</v>
      </c>
      <c r="B329" s="237" t="s">
        <v>527</v>
      </c>
      <c r="C329" s="222" t="s">
        <v>345</v>
      </c>
      <c r="D329" s="96" t="s">
        <v>1494</v>
      </c>
      <c r="E329" s="96">
        <v>9</v>
      </c>
      <c r="F329" s="96">
        <v>0</v>
      </c>
      <c r="G329" s="97"/>
      <c r="H329" s="96">
        <v>7</v>
      </c>
      <c r="I329" s="96">
        <v>0</v>
      </c>
      <c r="J329" s="96">
        <v>6</v>
      </c>
      <c r="K329" s="96">
        <v>0</v>
      </c>
      <c r="L329" s="96">
        <v>6</v>
      </c>
      <c r="M329" s="96">
        <v>0</v>
      </c>
      <c r="N329" s="97"/>
      <c r="O329" s="96" t="s">
        <v>1607</v>
      </c>
      <c r="P329" s="96">
        <v>0</v>
      </c>
      <c r="Q329" s="96">
        <v>0</v>
      </c>
      <c r="R329" s="223" t="s">
        <v>1567</v>
      </c>
      <c r="S329" s="223" t="s">
        <v>1567</v>
      </c>
      <c r="T329" s="223" t="s">
        <v>1567</v>
      </c>
      <c r="U329" s="97"/>
      <c r="V329" s="96">
        <v>0</v>
      </c>
      <c r="W329" s="96">
        <v>0</v>
      </c>
      <c r="X329" s="96"/>
      <c r="Y329" s="96"/>
      <c r="Z329" s="96"/>
      <c r="AA329" s="96"/>
      <c r="AB329" s="97"/>
      <c r="AC329" s="96"/>
      <c r="AD329" s="96"/>
      <c r="AE329" s="96"/>
      <c r="AF329" s="96"/>
      <c r="AG329" s="96"/>
      <c r="AH329" s="96"/>
      <c r="AI329" s="111">
        <f>COUNTIF(الجدول2336[[#This Row],[21]:[20]],"س")</f>
        <v>0</v>
      </c>
      <c r="AJ329" s="96">
        <f>COUNTIF(الجدول2336[[#This Row],[21]:[20]],"ب")</f>
        <v>0</v>
      </c>
      <c r="AK329" s="96">
        <f>COUNTIF(الجدول2336[[#This Row],[21]:[20]],"غياب")</f>
        <v>1</v>
      </c>
      <c r="AL329" s="96">
        <f>COUNTIF(الجدول2336[[#This Row],[21]:[20]],"غ")</f>
        <v>1</v>
      </c>
      <c r="AM329" s="96">
        <f>SUM(الجدول2336[[#This Row],[21]:[20]])</f>
        <v>28</v>
      </c>
      <c r="AN329" s="224">
        <f>الجدول2336[[#This Row],[أيام العمل الفعي ]]-الجدول2336[[#This Row],[الغياب*2]]</f>
        <v>10</v>
      </c>
      <c r="AO329" s="108"/>
      <c r="AP329" s="108">
        <f>COUNTIF(الجدول2336[[#This Row],[21]:[20]],"&lt;480")</f>
        <v>12</v>
      </c>
      <c r="AQ329" s="108">
        <f>الجدول2336[[#This Row],[الغياب ]]*2</f>
        <v>2</v>
      </c>
      <c r="AR329" s="108" t="str">
        <f>VLOOKUP(الجدول2336[[#This Row],[الرقم الوظيفي ]],[2]المستمرين!$D:$F,3,0)</f>
        <v xml:space="preserve">مركز تسويق بنغازي </v>
      </c>
    </row>
    <row r="330" spans="1:44">
      <c r="A330" s="220">
        <v>3815</v>
      </c>
      <c r="B330" s="237" t="s">
        <v>528</v>
      </c>
      <c r="C330" s="222" t="s">
        <v>148</v>
      </c>
      <c r="D330" s="96">
        <v>6</v>
      </c>
      <c r="E330" s="96">
        <v>29</v>
      </c>
      <c r="F330" s="96">
        <v>0</v>
      </c>
      <c r="G330" s="97"/>
      <c r="H330" s="96">
        <v>34</v>
      </c>
      <c r="I330" s="96">
        <v>62</v>
      </c>
      <c r="J330" s="96">
        <v>22</v>
      </c>
      <c r="K330" s="96">
        <v>19</v>
      </c>
      <c r="L330" s="96">
        <v>62</v>
      </c>
      <c r="M330" s="96" t="s">
        <v>1494</v>
      </c>
      <c r="N330" s="97" t="s">
        <v>1494</v>
      </c>
      <c r="O330" s="96" t="s">
        <v>1494</v>
      </c>
      <c r="P330" s="96" t="s">
        <v>1494</v>
      </c>
      <c r="Q330" s="96" t="s">
        <v>1591</v>
      </c>
      <c r="R330" s="223" t="s">
        <v>1567</v>
      </c>
      <c r="S330" s="223" t="s">
        <v>1567</v>
      </c>
      <c r="T330" s="223" t="s">
        <v>1567</v>
      </c>
      <c r="U330" s="97"/>
      <c r="V330" s="96" t="s">
        <v>1494</v>
      </c>
      <c r="W330" s="96" t="s">
        <v>1494</v>
      </c>
      <c r="X330" s="96" t="s">
        <v>1494</v>
      </c>
      <c r="Y330" s="96"/>
      <c r="Z330" s="96"/>
      <c r="AA330" s="96"/>
      <c r="AB330" s="97"/>
      <c r="AC330" s="96"/>
      <c r="AD330" s="96"/>
      <c r="AE330" s="96"/>
      <c r="AF330" s="96"/>
      <c r="AG330" s="96"/>
      <c r="AH330" s="96"/>
      <c r="AI330" s="111">
        <f>COUNTIF(الجدول2336[[#This Row],[21]:[20]],"س")</f>
        <v>1</v>
      </c>
      <c r="AJ330" s="96">
        <f>COUNTIF(الجدول2336[[#This Row],[21]:[20]],"ب")</f>
        <v>0</v>
      </c>
      <c r="AK330" s="96">
        <f>COUNTIF(الجدول2336[[#This Row],[21]:[20]],"غياب")</f>
        <v>0</v>
      </c>
      <c r="AL330" s="96">
        <f>COUNTIF(الجدول2336[[#This Row],[21]:[20]],"غ")</f>
        <v>7</v>
      </c>
      <c r="AM330" s="96">
        <f>SUM(الجدول2336[[#This Row],[21]:[20]])</f>
        <v>234</v>
      </c>
      <c r="AN330" s="224">
        <f>الجدول2336[[#This Row],[أيام العمل الفعي ]]-الجدول2336[[#This Row],[الغياب*2]]</f>
        <v>8</v>
      </c>
      <c r="AO330" s="108"/>
      <c r="AP330" s="108">
        <f>COUNTIF(الجدول2336[[#This Row],[21]:[20]],"&lt;480")</f>
        <v>8</v>
      </c>
      <c r="AQ330" s="108">
        <f>الجدول2336[[#This Row],[الغياب ]]*2</f>
        <v>0</v>
      </c>
      <c r="AR330" s="108" t="str">
        <f>VLOOKUP(الجدول2336[[#This Row],[الرقم الوظيفي ]],[2]المستمرين!$D:$F,3,0)</f>
        <v>مصنع الحليب</v>
      </c>
    </row>
    <row r="331" spans="1:44" hidden="1">
      <c r="A331" s="14">
        <v>3816</v>
      </c>
      <c r="B331" s="236" t="s">
        <v>529</v>
      </c>
      <c r="C331" s="222" t="s">
        <v>148</v>
      </c>
      <c r="D331" s="96">
        <v>0</v>
      </c>
      <c r="E331" s="96">
        <v>0</v>
      </c>
      <c r="F331" s="96">
        <v>0</v>
      </c>
      <c r="G331" s="97"/>
      <c r="H331" s="96">
        <v>0</v>
      </c>
      <c r="I331" s="96">
        <v>0</v>
      </c>
      <c r="J331" s="96">
        <v>0</v>
      </c>
      <c r="K331" s="96">
        <v>0</v>
      </c>
      <c r="L331" s="96">
        <v>0</v>
      </c>
      <c r="M331" s="96">
        <v>0</v>
      </c>
      <c r="N331" s="97"/>
      <c r="O331" s="96">
        <v>12</v>
      </c>
      <c r="P331" s="96">
        <v>0</v>
      </c>
      <c r="Q331" s="96" t="s">
        <v>1591</v>
      </c>
      <c r="R331" s="223" t="s">
        <v>1567</v>
      </c>
      <c r="S331" s="223" t="s">
        <v>1567</v>
      </c>
      <c r="T331" s="223" t="s">
        <v>1567</v>
      </c>
      <c r="U331" s="97"/>
      <c r="V331" s="96">
        <v>0</v>
      </c>
      <c r="W331" s="96">
        <v>0</v>
      </c>
      <c r="X331" s="96">
        <v>0</v>
      </c>
      <c r="Y331" s="96">
        <v>0</v>
      </c>
      <c r="Z331" s="96">
        <v>0</v>
      </c>
      <c r="AA331" s="96">
        <v>0</v>
      </c>
      <c r="AB331" s="97"/>
      <c r="AC331" s="96"/>
      <c r="AD331" s="96"/>
      <c r="AE331" s="96"/>
      <c r="AF331" s="96"/>
      <c r="AG331" s="96"/>
      <c r="AH331" s="96"/>
      <c r="AI331" s="111">
        <f>COUNTIF(الجدول2336[[#This Row],[21]:[20]],"س")</f>
        <v>1</v>
      </c>
      <c r="AJ331" s="96">
        <f>COUNTIF(الجدول2336[[#This Row],[21]:[20]],"ب")</f>
        <v>0</v>
      </c>
      <c r="AK331" s="96">
        <f>COUNTIF(الجدول2336[[#This Row],[21]:[20]],"غياب")</f>
        <v>0</v>
      </c>
      <c r="AL331" s="96">
        <f>COUNTIF(الجدول2336[[#This Row],[21]:[20]],"غ")</f>
        <v>0</v>
      </c>
      <c r="AM331" s="96">
        <f>SUM(الجدول2336[[#This Row],[21]:[20]])</f>
        <v>12</v>
      </c>
      <c r="AN331" s="224">
        <f>الجدول2336[[#This Row],[أيام العمل الفعي ]]-الجدول2336[[#This Row],[الغياب*2]]</f>
        <v>17</v>
      </c>
      <c r="AO331" s="108"/>
      <c r="AP331" s="108">
        <f>COUNTIF(الجدول2336[[#This Row],[21]:[20]],"&lt;480")</f>
        <v>17</v>
      </c>
      <c r="AQ331" s="108">
        <f>الجدول2336[[#This Row],[الغياب ]]*2</f>
        <v>0</v>
      </c>
      <c r="AR331" s="108" t="str">
        <f>VLOOKUP(الجدول2336[[#This Row],[الرقم الوظيفي ]],[2]المستمرين!$D:$F,3,0)</f>
        <v>مصنع الحليب</v>
      </c>
    </row>
    <row r="332" spans="1:44">
      <c r="A332" s="14">
        <v>3825</v>
      </c>
      <c r="B332" s="236" t="s">
        <v>532</v>
      </c>
      <c r="C332" s="222" t="s">
        <v>172</v>
      </c>
      <c r="D332" s="96"/>
      <c r="E332" s="96"/>
      <c r="F332" s="96"/>
      <c r="G332" s="97"/>
      <c r="H332" s="96"/>
      <c r="I332" s="96"/>
      <c r="J332" s="96"/>
      <c r="K332" s="96"/>
      <c r="L332" s="96"/>
      <c r="M332" s="96"/>
      <c r="N332" s="97"/>
      <c r="O332" s="96"/>
      <c r="P332" s="96"/>
      <c r="Q332" s="96" t="s">
        <v>1591</v>
      </c>
      <c r="R332" s="223" t="s">
        <v>1567</v>
      </c>
      <c r="S332" s="223" t="s">
        <v>1567</v>
      </c>
      <c r="T332" s="223" t="s">
        <v>1567</v>
      </c>
      <c r="U332" s="97"/>
      <c r="V332" s="96" t="s">
        <v>1494</v>
      </c>
      <c r="W332" s="96" t="s">
        <v>1494</v>
      </c>
      <c r="X332" s="96" t="s">
        <v>1494</v>
      </c>
      <c r="Y332" s="96" t="s">
        <v>1494</v>
      </c>
      <c r="Z332" s="96" t="s">
        <v>1494</v>
      </c>
      <c r="AA332" s="96" t="s">
        <v>1494</v>
      </c>
      <c r="AB332" s="97"/>
      <c r="AC332" s="96"/>
      <c r="AD332" s="96"/>
      <c r="AE332" s="96"/>
      <c r="AF332" s="96"/>
      <c r="AG332" s="96"/>
      <c r="AH332" s="96"/>
      <c r="AI332" s="111">
        <f>COUNTIF(الجدول2336[[#This Row],[21]:[20]],"س")</f>
        <v>1</v>
      </c>
      <c r="AJ332" s="96">
        <f>COUNTIF(الجدول2336[[#This Row],[21]:[20]],"ب")</f>
        <v>0</v>
      </c>
      <c r="AK332" s="96">
        <f>COUNTIF(الجدول2336[[#This Row],[21]:[20]],"غياب")</f>
        <v>0</v>
      </c>
      <c r="AL332" s="96">
        <f>COUNTIF(الجدول2336[[#This Row],[21]:[20]],"غ")</f>
        <v>6</v>
      </c>
      <c r="AM332" s="96">
        <f>SUM(الجدول2336[[#This Row],[21]:[20]])</f>
        <v>0</v>
      </c>
      <c r="AN332" s="224">
        <f>الجدول2336[[#This Row],[أيام العمل الفعي ]]-الجدول2336[[#This Row],[الغياب*2]]</f>
        <v>0</v>
      </c>
      <c r="AO332" s="108"/>
      <c r="AP332" s="108">
        <f>COUNTIF(الجدول2336[[#This Row],[21]:[20]],"&lt;480")</f>
        <v>0</v>
      </c>
      <c r="AQ332" s="108">
        <f>الجدول2336[[#This Row],[الغياب ]]*2</f>
        <v>0</v>
      </c>
      <c r="AR332" s="108" t="str">
        <f>VLOOKUP(الجدول2336[[#This Row],[الرقم الوظيفي ]],[2]المستمرين!$D:$F,3,0)</f>
        <v>مصنع الحليب</v>
      </c>
    </row>
    <row r="333" spans="1:44" hidden="1">
      <c r="A333" s="14">
        <v>3826</v>
      </c>
      <c r="B333" s="236" t="s">
        <v>533</v>
      </c>
      <c r="C333" s="222" t="s">
        <v>230</v>
      </c>
      <c r="D333" s="96">
        <v>13</v>
      </c>
      <c r="E333" s="96">
        <v>14</v>
      </c>
      <c r="F333" s="96">
        <v>18</v>
      </c>
      <c r="G333" s="97"/>
      <c r="H333" s="96">
        <v>11</v>
      </c>
      <c r="I333" s="96">
        <v>10</v>
      </c>
      <c r="J333" s="96">
        <v>16</v>
      </c>
      <c r="K333" s="96">
        <v>15</v>
      </c>
      <c r="L333" s="96">
        <v>13</v>
      </c>
      <c r="M333" s="96">
        <v>0</v>
      </c>
      <c r="N333" s="97"/>
      <c r="O333" s="96">
        <v>10</v>
      </c>
      <c r="P333" s="96">
        <v>16</v>
      </c>
      <c r="Q333" s="96">
        <v>18</v>
      </c>
      <c r="R333" s="223" t="s">
        <v>1567</v>
      </c>
      <c r="S333" s="223" t="s">
        <v>1567</v>
      </c>
      <c r="T333" s="223" t="s">
        <v>1567</v>
      </c>
      <c r="U333" s="97"/>
      <c r="V333" s="96">
        <v>0</v>
      </c>
      <c r="W333" s="96"/>
      <c r="X333" s="96"/>
      <c r="Y333" s="96"/>
      <c r="Z333" s="96"/>
      <c r="AA333" s="96"/>
      <c r="AB333" s="97"/>
      <c r="AC333" s="96"/>
      <c r="AD333" s="96"/>
      <c r="AE333" s="96"/>
      <c r="AF333" s="96"/>
      <c r="AG333" s="96"/>
      <c r="AH333" s="96"/>
      <c r="AI333" s="111">
        <f>COUNTIF(الجدول2336[[#This Row],[21]:[20]],"س")</f>
        <v>0</v>
      </c>
      <c r="AJ333" s="96">
        <f>COUNTIF(الجدول2336[[#This Row],[21]:[20]],"ب")</f>
        <v>0</v>
      </c>
      <c r="AK333" s="96">
        <f>COUNTIF(الجدول2336[[#This Row],[21]:[20]],"غياب")</f>
        <v>0</v>
      </c>
      <c r="AL333" s="96">
        <f>COUNTIF(الجدول2336[[#This Row],[21]:[20]],"غ")</f>
        <v>0</v>
      </c>
      <c r="AM333" s="96">
        <f>SUM(الجدول2336[[#This Row],[21]:[20]])</f>
        <v>154</v>
      </c>
      <c r="AN333" s="224">
        <f>الجدول2336[[#This Row],[أيام العمل الفعي ]]-الجدول2336[[#This Row],[الغياب*2]]</f>
        <v>13</v>
      </c>
      <c r="AO333" s="108"/>
      <c r="AP333" s="108">
        <f>COUNTIF(الجدول2336[[#This Row],[21]:[20]],"&lt;480")</f>
        <v>13</v>
      </c>
      <c r="AQ333" s="108">
        <f>الجدول2336[[#This Row],[الغياب ]]*2</f>
        <v>0</v>
      </c>
      <c r="AR333" s="108" t="str">
        <f>VLOOKUP(الجدول2336[[#This Row],[الرقم الوظيفي ]],[2]المستمرين!$D:$F,3,0)</f>
        <v xml:space="preserve">مركز تسويق بنغازي </v>
      </c>
    </row>
    <row r="334" spans="1:44" hidden="1">
      <c r="A334" s="14">
        <v>3827</v>
      </c>
      <c r="B334" s="236" t="s">
        <v>534</v>
      </c>
      <c r="C334" s="222" t="s">
        <v>99</v>
      </c>
      <c r="D334" s="96">
        <v>9</v>
      </c>
      <c r="E334" s="96">
        <v>0</v>
      </c>
      <c r="F334" s="96">
        <v>0</v>
      </c>
      <c r="G334" s="97"/>
      <c r="H334" s="96">
        <v>0</v>
      </c>
      <c r="I334" s="96">
        <v>0</v>
      </c>
      <c r="J334" s="96">
        <v>0</v>
      </c>
      <c r="K334" s="96">
        <v>0</v>
      </c>
      <c r="L334" s="96">
        <v>0</v>
      </c>
      <c r="M334" s="96">
        <v>6</v>
      </c>
      <c r="N334" s="97"/>
      <c r="O334" s="96">
        <v>0</v>
      </c>
      <c r="P334" s="96">
        <v>0</v>
      </c>
      <c r="Q334" s="96" t="s">
        <v>1591</v>
      </c>
      <c r="R334" s="223" t="s">
        <v>1567</v>
      </c>
      <c r="S334" s="223" t="s">
        <v>1567</v>
      </c>
      <c r="T334" s="223" t="s">
        <v>1567</v>
      </c>
      <c r="U334" s="97"/>
      <c r="V334" s="96">
        <v>0</v>
      </c>
      <c r="W334" s="96">
        <v>6</v>
      </c>
      <c r="X334" s="96">
        <v>6</v>
      </c>
      <c r="Y334" s="96">
        <v>64</v>
      </c>
      <c r="Z334" s="96"/>
      <c r="AA334" s="96"/>
      <c r="AB334" s="97"/>
      <c r="AC334" s="96"/>
      <c r="AD334" s="96"/>
      <c r="AE334" s="96"/>
      <c r="AF334" s="96"/>
      <c r="AG334" s="96"/>
      <c r="AH334" s="96"/>
      <c r="AI334" s="111">
        <f>COUNTIF(الجدول2336[[#This Row],[21]:[20]],"س")</f>
        <v>1</v>
      </c>
      <c r="AJ334" s="96">
        <f>COUNTIF(الجدول2336[[#This Row],[21]:[20]],"ب")</f>
        <v>0</v>
      </c>
      <c r="AK334" s="96">
        <f>COUNTIF(الجدول2336[[#This Row],[21]:[20]],"غياب")</f>
        <v>0</v>
      </c>
      <c r="AL334" s="96">
        <f>COUNTIF(الجدول2336[[#This Row],[21]:[20]],"غ")</f>
        <v>0</v>
      </c>
      <c r="AM334" s="96">
        <f>SUM(الجدول2336[[#This Row],[21]:[20]])</f>
        <v>91</v>
      </c>
      <c r="AN334" s="224">
        <f>الجدول2336[[#This Row],[أيام العمل الفعي ]]-الجدول2336[[#This Row],[الغياب*2]]</f>
        <v>15</v>
      </c>
      <c r="AO334" s="108"/>
      <c r="AP334" s="108">
        <f>COUNTIF(الجدول2336[[#This Row],[21]:[20]],"&lt;480")</f>
        <v>15</v>
      </c>
      <c r="AQ334" s="108">
        <f>الجدول2336[[#This Row],[الغياب ]]*2</f>
        <v>0</v>
      </c>
      <c r="AR334" s="108" t="str">
        <f>VLOOKUP(الجدول2336[[#This Row],[الرقم الوظيفي ]],[2]المستمرين!$D:$F,3,0)</f>
        <v>مصنع الحليب</v>
      </c>
    </row>
    <row r="335" spans="1:44" hidden="1">
      <c r="A335" s="14">
        <v>3829</v>
      </c>
      <c r="B335" s="236" t="s">
        <v>536</v>
      </c>
      <c r="C335" s="222" t="s">
        <v>174</v>
      </c>
      <c r="D335" s="96">
        <v>0</v>
      </c>
      <c r="E335" s="96">
        <v>0</v>
      </c>
      <c r="F335" s="96">
        <v>0</v>
      </c>
      <c r="G335" s="97"/>
      <c r="H335" s="96">
        <v>0</v>
      </c>
      <c r="I335" s="96">
        <v>0</v>
      </c>
      <c r="J335" s="96">
        <v>0</v>
      </c>
      <c r="K335" s="96">
        <v>0</v>
      </c>
      <c r="L335" s="96">
        <v>0</v>
      </c>
      <c r="M335" s="96">
        <v>0</v>
      </c>
      <c r="N335" s="97"/>
      <c r="O335" s="96">
        <v>0</v>
      </c>
      <c r="P335" s="96">
        <v>0</v>
      </c>
      <c r="Q335" s="96" t="s">
        <v>1591</v>
      </c>
      <c r="R335" s="223" t="s">
        <v>1567</v>
      </c>
      <c r="S335" s="223" t="s">
        <v>1567</v>
      </c>
      <c r="T335" s="223" t="s">
        <v>1567</v>
      </c>
      <c r="U335" s="97"/>
      <c r="V335" s="96">
        <v>0</v>
      </c>
      <c r="W335" s="96">
        <v>0</v>
      </c>
      <c r="X335" s="96">
        <v>0</v>
      </c>
      <c r="Y335" s="96">
        <v>0</v>
      </c>
      <c r="Z335" s="96">
        <v>0</v>
      </c>
      <c r="AA335" s="96"/>
      <c r="AB335" s="97"/>
      <c r="AC335" s="96"/>
      <c r="AD335" s="96"/>
      <c r="AE335" s="96"/>
      <c r="AF335" s="96"/>
      <c r="AG335" s="96"/>
      <c r="AH335" s="96"/>
      <c r="AI335" s="111">
        <f>COUNTIF(الجدول2336[[#This Row],[21]:[20]],"س")</f>
        <v>1</v>
      </c>
      <c r="AJ335" s="96">
        <f>COUNTIF(الجدول2336[[#This Row],[21]:[20]],"ب")</f>
        <v>0</v>
      </c>
      <c r="AK335" s="96">
        <f>COUNTIF(الجدول2336[[#This Row],[21]:[20]],"غياب")</f>
        <v>0</v>
      </c>
      <c r="AL335" s="96">
        <f>COUNTIF(الجدول2336[[#This Row],[21]:[20]],"غ")</f>
        <v>0</v>
      </c>
      <c r="AM335" s="96">
        <f>SUM(الجدول2336[[#This Row],[21]:[20]])</f>
        <v>0</v>
      </c>
      <c r="AN335" s="224">
        <f>الجدول2336[[#This Row],[أيام العمل الفعي ]]-الجدول2336[[#This Row],[الغياب*2]]</f>
        <v>16</v>
      </c>
      <c r="AO335" s="108"/>
      <c r="AP335" s="108">
        <f>COUNTIF(الجدول2336[[#This Row],[21]:[20]],"&lt;480")</f>
        <v>16</v>
      </c>
      <c r="AQ335" s="108">
        <f>الجدول2336[[#This Row],[الغياب ]]*2</f>
        <v>0</v>
      </c>
      <c r="AR335" s="108" t="str">
        <f>VLOOKUP(الجدول2336[[#This Row],[الرقم الوظيفي ]],[2]المستمرين!$D:$F,3,0)</f>
        <v>مصنع الحليب</v>
      </c>
    </row>
    <row r="336" spans="1:44">
      <c r="A336" s="14">
        <v>3831</v>
      </c>
      <c r="B336" s="236" t="s">
        <v>537</v>
      </c>
      <c r="C336" s="222" t="s">
        <v>67</v>
      </c>
      <c r="D336" s="96">
        <v>0</v>
      </c>
      <c r="E336" s="96">
        <v>0</v>
      </c>
      <c r="F336" s="96">
        <v>0</v>
      </c>
      <c r="G336" s="97"/>
      <c r="H336" s="96" t="s">
        <v>1608</v>
      </c>
      <c r="I336" s="96" t="s">
        <v>1608</v>
      </c>
      <c r="J336" s="96" t="s">
        <v>1494</v>
      </c>
      <c r="K336" s="96">
        <v>0</v>
      </c>
      <c r="L336" s="96">
        <v>0</v>
      </c>
      <c r="M336" s="96">
        <v>0</v>
      </c>
      <c r="N336" s="97"/>
      <c r="O336" s="96">
        <v>0</v>
      </c>
      <c r="P336" s="96">
        <v>0</v>
      </c>
      <c r="Q336" s="96" t="s">
        <v>1591</v>
      </c>
      <c r="R336" s="223" t="s">
        <v>1567</v>
      </c>
      <c r="S336" s="223" t="s">
        <v>1567</v>
      </c>
      <c r="T336" s="223" t="s">
        <v>1567</v>
      </c>
      <c r="U336" s="97"/>
      <c r="V336" s="96">
        <v>0</v>
      </c>
      <c r="W336" s="96">
        <v>0</v>
      </c>
      <c r="X336" s="96">
        <v>9</v>
      </c>
      <c r="Y336" s="96">
        <v>21</v>
      </c>
      <c r="Z336" s="96">
        <v>0</v>
      </c>
      <c r="AA336" s="96"/>
      <c r="AB336" s="97"/>
      <c r="AC336" s="96"/>
      <c r="AD336" s="96"/>
      <c r="AE336" s="96"/>
      <c r="AF336" s="96"/>
      <c r="AG336" s="96"/>
      <c r="AH336" s="96"/>
      <c r="AI336" s="111">
        <f>COUNTIF(الجدول2336[[#This Row],[21]:[20]],"س")</f>
        <v>1</v>
      </c>
      <c r="AJ336" s="96">
        <f>COUNTIF(الجدول2336[[#This Row],[21]:[20]],"ب")</f>
        <v>0</v>
      </c>
      <c r="AK336" s="96">
        <f>COUNTIF(الجدول2336[[#This Row],[21]:[20]],"غياب")</f>
        <v>0</v>
      </c>
      <c r="AL336" s="96">
        <f>COUNTIF(الجدول2336[[#This Row],[21]:[20]],"غ")</f>
        <v>1</v>
      </c>
      <c r="AM336" s="96">
        <f>SUM(الجدول2336[[#This Row],[21]:[20]])</f>
        <v>30</v>
      </c>
      <c r="AN336" s="224">
        <f>الجدول2336[[#This Row],[أيام العمل الفعي ]]-الجدول2336[[#This Row],[الغياب*2]]</f>
        <v>13</v>
      </c>
      <c r="AO336" s="108"/>
      <c r="AP336" s="108">
        <f>COUNTIF(الجدول2336[[#This Row],[21]:[20]],"&lt;480")</f>
        <v>13</v>
      </c>
      <c r="AQ336" s="108">
        <f>الجدول2336[[#This Row],[الغياب ]]*2</f>
        <v>0</v>
      </c>
      <c r="AR336" s="108" t="str">
        <f>VLOOKUP(الجدول2336[[#This Row],[الرقم الوظيفي ]],[2]المستمرين!$D:$F,3,0)</f>
        <v xml:space="preserve">مصنع الحليب </v>
      </c>
    </row>
    <row r="337" spans="1:44" hidden="1">
      <c r="A337" s="14">
        <v>3833</v>
      </c>
      <c r="B337" s="236" t="s">
        <v>538</v>
      </c>
      <c r="C337" s="222" t="s">
        <v>272</v>
      </c>
      <c r="D337" s="96">
        <v>0</v>
      </c>
      <c r="E337" s="96">
        <v>0</v>
      </c>
      <c r="F337" s="96">
        <v>0</v>
      </c>
      <c r="G337" s="97"/>
      <c r="H337" s="96">
        <v>0</v>
      </c>
      <c r="I337" s="96">
        <v>0</v>
      </c>
      <c r="J337" s="96">
        <v>0</v>
      </c>
      <c r="K337" s="96">
        <v>0</v>
      </c>
      <c r="L337" s="96">
        <v>0</v>
      </c>
      <c r="M337" s="96">
        <v>0</v>
      </c>
      <c r="N337" s="97"/>
      <c r="O337" s="96">
        <v>0</v>
      </c>
      <c r="P337" s="96">
        <v>0</v>
      </c>
      <c r="Q337" s="96">
        <v>0</v>
      </c>
      <c r="R337" s="223" t="s">
        <v>1567</v>
      </c>
      <c r="S337" s="223" t="s">
        <v>1567</v>
      </c>
      <c r="T337" s="223" t="s">
        <v>1567</v>
      </c>
      <c r="U337" s="97"/>
      <c r="V337" s="96">
        <v>0</v>
      </c>
      <c r="W337" s="96">
        <v>0</v>
      </c>
      <c r="X337" s="96">
        <v>0</v>
      </c>
      <c r="Y337" s="96">
        <v>0</v>
      </c>
      <c r="Z337" s="96">
        <v>0</v>
      </c>
      <c r="AA337" s="96"/>
      <c r="AB337" s="97"/>
      <c r="AC337" s="96"/>
      <c r="AD337" s="96"/>
      <c r="AE337" s="96"/>
      <c r="AF337" s="96"/>
      <c r="AG337" s="96"/>
      <c r="AH337" s="96"/>
      <c r="AI337" s="111">
        <f>COUNTIF(الجدول2336[[#This Row],[21]:[20]],"س")</f>
        <v>0</v>
      </c>
      <c r="AJ337" s="96">
        <f>COUNTIF(الجدول2336[[#This Row],[21]:[20]],"ب")</f>
        <v>0</v>
      </c>
      <c r="AK337" s="96">
        <f>COUNTIF(الجدول2336[[#This Row],[21]:[20]],"غياب")</f>
        <v>0</v>
      </c>
      <c r="AL337" s="96">
        <f>COUNTIF(الجدول2336[[#This Row],[21]:[20]],"غ")</f>
        <v>0</v>
      </c>
      <c r="AM337" s="96">
        <f>SUM(الجدول2336[[#This Row],[21]:[20]])</f>
        <v>0</v>
      </c>
      <c r="AN337" s="224">
        <f>الجدول2336[[#This Row],[أيام العمل الفعي ]]-الجدول2336[[#This Row],[الغياب*2]]</f>
        <v>17</v>
      </c>
      <c r="AO337" s="108"/>
      <c r="AP337" s="108">
        <f>COUNTIF(الجدول2336[[#This Row],[21]:[20]],"&lt;480")</f>
        <v>17</v>
      </c>
      <c r="AQ337" s="108">
        <f>الجدول2336[[#This Row],[الغياب ]]*2</f>
        <v>0</v>
      </c>
      <c r="AR337" s="108" t="str">
        <f>VLOOKUP(الجدول2336[[#This Row],[الرقم الوظيفي ]],[2]المستمرين!$D:$F,3,0)</f>
        <v xml:space="preserve">الادارة العامة </v>
      </c>
    </row>
    <row r="338" spans="1:44">
      <c r="A338" s="14">
        <v>3834</v>
      </c>
      <c r="B338" s="236" t="s">
        <v>539</v>
      </c>
      <c r="C338" s="222" t="s">
        <v>353</v>
      </c>
      <c r="D338" s="96">
        <v>0</v>
      </c>
      <c r="E338" s="96">
        <v>31</v>
      </c>
      <c r="F338" s="96">
        <v>0</v>
      </c>
      <c r="G338" s="97"/>
      <c r="H338" s="96">
        <v>0</v>
      </c>
      <c r="I338" s="96">
        <v>0</v>
      </c>
      <c r="J338" s="96" t="s">
        <v>1494</v>
      </c>
      <c r="K338" s="96">
        <v>0</v>
      </c>
      <c r="L338" s="96">
        <v>0</v>
      </c>
      <c r="M338" s="100">
        <v>0</v>
      </c>
      <c r="N338" s="97"/>
      <c r="O338" s="96">
        <v>101</v>
      </c>
      <c r="P338" s="96" t="s">
        <v>1607</v>
      </c>
      <c r="Q338" s="96" t="s">
        <v>1591</v>
      </c>
      <c r="R338" s="223" t="s">
        <v>1567</v>
      </c>
      <c r="S338" s="223" t="s">
        <v>1567</v>
      </c>
      <c r="T338" s="223" t="s">
        <v>1567</v>
      </c>
      <c r="U338" s="97"/>
      <c r="V338" s="96">
        <v>0</v>
      </c>
      <c r="W338" s="96">
        <v>0</v>
      </c>
      <c r="X338" s="96">
        <v>0</v>
      </c>
      <c r="Y338" s="96" t="s">
        <v>1494</v>
      </c>
      <c r="Z338" s="96">
        <v>0</v>
      </c>
      <c r="AA338" s="96"/>
      <c r="AB338" s="97"/>
      <c r="AC338" s="96"/>
      <c r="AD338" s="96"/>
      <c r="AE338" s="96"/>
      <c r="AF338" s="96"/>
      <c r="AG338" s="96"/>
      <c r="AH338" s="96"/>
      <c r="AI338" s="111">
        <f>COUNTIF(الجدول2336[[#This Row],[21]:[20]],"س")</f>
        <v>1</v>
      </c>
      <c r="AJ338" s="96">
        <f>COUNTIF(الجدول2336[[#This Row],[21]:[20]],"ب")</f>
        <v>0</v>
      </c>
      <c r="AK338" s="96">
        <f>COUNTIF(الجدول2336[[#This Row],[21]:[20]],"غياب")</f>
        <v>1</v>
      </c>
      <c r="AL338" s="96">
        <f>COUNTIF(الجدول2336[[#This Row],[21]:[20]],"غ")</f>
        <v>2</v>
      </c>
      <c r="AM338" s="96">
        <f>SUM(الجدول2336[[#This Row],[21]:[20]])</f>
        <v>132</v>
      </c>
      <c r="AN338" s="224">
        <f>الجدول2336[[#This Row],[أيام العمل الفعي ]]-الجدول2336[[#This Row],[الغياب*2]]</f>
        <v>11</v>
      </c>
      <c r="AO338" s="108"/>
      <c r="AP338" s="108">
        <f>COUNTIF(الجدول2336[[#This Row],[21]:[20]],"&lt;480")</f>
        <v>13</v>
      </c>
      <c r="AQ338" s="108">
        <f>الجدول2336[[#This Row],[الغياب ]]*2</f>
        <v>2</v>
      </c>
      <c r="AR338" s="108" t="str">
        <f>VLOOKUP(الجدول2336[[#This Row],[الرقم الوظيفي ]],[2]المستمرين!$D:$F,3,0)</f>
        <v>مصنع الحليب</v>
      </c>
    </row>
    <row r="339" spans="1:44" hidden="1">
      <c r="A339" s="14">
        <v>3836</v>
      </c>
      <c r="B339" s="236" t="s">
        <v>540</v>
      </c>
      <c r="C339" s="222" t="s">
        <v>148</v>
      </c>
      <c r="D339" s="96">
        <v>0</v>
      </c>
      <c r="E339" s="96">
        <v>0</v>
      </c>
      <c r="F339" s="96">
        <v>0</v>
      </c>
      <c r="G339" s="97"/>
      <c r="H339" s="96">
        <v>0</v>
      </c>
      <c r="I339" s="96">
        <v>0</v>
      </c>
      <c r="J339" s="96">
        <v>0</v>
      </c>
      <c r="K339" s="96">
        <v>10</v>
      </c>
      <c r="L339" s="96">
        <v>0</v>
      </c>
      <c r="M339" s="96">
        <v>0</v>
      </c>
      <c r="N339" s="97"/>
      <c r="O339" s="96">
        <v>0</v>
      </c>
      <c r="P339" s="96">
        <v>0</v>
      </c>
      <c r="Q339" s="96" t="s">
        <v>1591</v>
      </c>
      <c r="R339" s="223" t="s">
        <v>1567</v>
      </c>
      <c r="S339" s="223" t="s">
        <v>1567</v>
      </c>
      <c r="T339" s="223" t="s">
        <v>1567</v>
      </c>
      <c r="U339" s="97"/>
      <c r="V339" s="96">
        <v>0</v>
      </c>
      <c r="W339" s="96">
        <v>0</v>
      </c>
      <c r="X339" s="96">
        <v>0</v>
      </c>
      <c r="Y339" s="96">
        <v>0</v>
      </c>
      <c r="Z339" s="96">
        <v>0</v>
      </c>
      <c r="AA339" s="96"/>
      <c r="AB339" s="97"/>
      <c r="AC339" s="96"/>
      <c r="AD339" s="96"/>
      <c r="AE339" s="96"/>
      <c r="AF339" s="96"/>
      <c r="AG339" s="96"/>
      <c r="AH339" s="96"/>
      <c r="AI339" s="111">
        <f>COUNTIF(الجدول2336[[#This Row],[21]:[20]],"س")</f>
        <v>1</v>
      </c>
      <c r="AJ339" s="96">
        <f>COUNTIF(الجدول2336[[#This Row],[21]:[20]],"ب")</f>
        <v>0</v>
      </c>
      <c r="AK339" s="96">
        <f>COUNTIF(الجدول2336[[#This Row],[21]:[20]],"غياب")</f>
        <v>0</v>
      </c>
      <c r="AL339" s="96">
        <f>COUNTIF(الجدول2336[[#This Row],[21]:[20]],"غ")</f>
        <v>0</v>
      </c>
      <c r="AM339" s="96">
        <f>SUM(الجدول2336[[#This Row],[21]:[20]])</f>
        <v>10</v>
      </c>
      <c r="AN339" s="224">
        <f>الجدول2336[[#This Row],[أيام العمل الفعي ]]-الجدول2336[[#This Row],[الغياب*2]]</f>
        <v>16</v>
      </c>
      <c r="AO339" s="108"/>
      <c r="AP339" s="108">
        <f>COUNTIF(الجدول2336[[#This Row],[21]:[20]],"&lt;480")</f>
        <v>16</v>
      </c>
      <c r="AQ339" s="108">
        <f>الجدول2336[[#This Row],[الغياب ]]*2</f>
        <v>0</v>
      </c>
      <c r="AR339" s="108" t="str">
        <f>VLOOKUP(الجدول2336[[#This Row],[الرقم الوظيفي ]],[2]المستمرين!$D:$F,3,0)</f>
        <v>مصنع الحليب</v>
      </c>
    </row>
    <row r="340" spans="1:44">
      <c r="A340" s="220">
        <v>3837</v>
      </c>
      <c r="B340" s="237" t="s">
        <v>541</v>
      </c>
      <c r="C340" s="222" t="s">
        <v>353</v>
      </c>
      <c r="D340" s="96">
        <v>0</v>
      </c>
      <c r="E340" s="96">
        <v>0</v>
      </c>
      <c r="F340" s="96">
        <v>0</v>
      </c>
      <c r="G340" s="97"/>
      <c r="H340" s="96">
        <v>0</v>
      </c>
      <c r="I340" s="96">
        <v>0</v>
      </c>
      <c r="J340" s="96">
        <v>0</v>
      </c>
      <c r="K340" s="96">
        <v>7</v>
      </c>
      <c r="L340" s="96">
        <v>30</v>
      </c>
      <c r="M340" s="96">
        <v>9</v>
      </c>
      <c r="N340" s="97"/>
      <c r="O340" s="96">
        <v>45</v>
      </c>
      <c r="P340" s="96">
        <v>0</v>
      </c>
      <c r="Q340" s="96" t="s">
        <v>1591</v>
      </c>
      <c r="R340" s="223" t="s">
        <v>1567</v>
      </c>
      <c r="S340" s="223" t="s">
        <v>1567</v>
      </c>
      <c r="T340" s="223" t="s">
        <v>1567</v>
      </c>
      <c r="U340" s="97"/>
      <c r="V340" s="96">
        <v>0</v>
      </c>
      <c r="W340" s="96" t="s">
        <v>1494</v>
      </c>
      <c r="X340" s="96">
        <v>10</v>
      </c>
      <c r="Y340" s="96">
        <v>0</v>
      </c>
      <c r="Z340" s="96">
        <v>0</v>
      </c>
      <c r="AA340" s="96"/>
      <c r="AB340" s="97"/>
      <c r="AC340" s="96"/>
      <c r="AD340" s="96"/>
      <c r="AE340" s="96"/>
      <c r="AF340" s="96"/>
      <c r="AG340" s="96"/>
      <c r="AH340" s="96"/>
      <c r="AI340" s="111">
        <f>COUNTIF(الجدول2336[[#This Row],[21]:[20]],"س")</f>
        <v>1</v>
      </c>
      <c r="AJ340" s="96">
        <f>COUNTIF(الجدول2336[[#This Row],[21]:[20]],"ب")</f>
        <v>0</v>
      </c>
      <c r="AK340" s="96">
        <f>COUNTIF(الجدول2336[[#This Row],[21]:[20]],"غياب")</f>
        <v>0</v>
      </c>
      <c r="AL340" s="96">
        <f>COUNTIF(الجدول2336[[#This Row],[21]:[20]],"غ")</f>
        <v>1</v>
      </c>
      <c r="AM340" s="96">
        <f>SUM(الجدول2336[[#This Row],[21]:[20]])</f>
        <v>101</v>
      </c>
      <c r="AN340" s="224">
        <f>الجدول2336[[#This Row],[أيام العمل الفعي ]]-الجدول2336[[#This Row],[الغياب*2]]</f>
        <v>15</v>
      </c>
      <c r="AO340" s="108"/>
      <c r="AP340" s="108">
        <f>COUNTIF(الجدول2336[[#This Row],[21]:[20]],"&lt;480")</f>
        <v>15</v>
      </c>
      <c r="AQ340" s="108">
        <f>الجدول2336[[#This Row],[الغياب ]]*2</f>
        <v>0</v>
      </c>
      <c r="AR340" s="108" t="str">
        <f>VLOOKUP(الجدول2336[[#This Row],[الرقم الوظيفي ]],[2]المستمرين!$D:$F,3,0)</f>
        <v>مصنع الحليب</v>
      </c>
    </row>
    <row r="341" spans="1:44">
      <c r="A341" s="220">
        <v>3838</v>
      </c>
      <c r="B341" s="237" t="s">
        <v>542</v>
      </c>
      <c r="C341" s="222" t="s">
        <v>353</v>
      </c>
      <c r="D341" s="96">
        <v>0</v>
      </c>
      <c r="E341" s="96">
        <v>0</v>
      </c>
      <c r="F341" s="96">
        <v>6</v>
      </c>
      <c r="G341" s="97"/>
      <c r="H341" s="96" t="s">
        <v>1607</v>
      </c>
      <c r="I341" s="96">
        <v>0</v>
      </c>
      <c r="J341" s="96">
        <v>0</v>
      </c>
      <c r="K341" s="96">
        <v>0</v>
      </c>
      <c r="L341" s="96" t="s">
        <v>1494</v>
      </c>
      <c r="M341" s="96">
        <v>0</v>
      </c>
      <c r="N341" s="97"/>
      <c r="O341" s="96" t="s">
        <v>1591</v>
      </c>
      <c r="P341" s="96" t="s">
        <v>1591</v>
      </c>
      <c r="Q341" s="96" t="s">
        <v>1591</v>
      </c>
      <c r="R341" s="223" t="s">
        <v>1567</v>
      </c>
      <c r="S341" s="223" t="s">
        <v>1567</v>
      </c>
      <c r="T341" s="223" t="s">
        <v>1567</v>
      </c>
      <c r="U341" s="97"/>
      <c r="V341" s="96" t="s">
        <v>43</v>
      </c>
      <c r="W341" s="96">
        <v>9</v>
      </c>
      <c r="X341" s="96">
        <v>0</v>
      </c>
      <c r="Y341" s="96">
        <v>0</v>
      </c>
      <c r="Z341" s="96">
        <v>0</v>
      </c>
      <c r="AA341" s="96"/>
      <c r="AB341" s="97"/>
      <c r="AC341" s="96"/>
      <c r="AD341" s="96"/>
      <c r="AE341" s="96"/>
      <c r="AF341" s="96"/>
      <c r="AG341" s="96"/>
      <c r="AH341" s="96"/>
      <c r="AI341" s="111">
        <f>COUNTIF(الجدول2336[[#This Row],[21]:[20]],"س")</f>
        <v>3</v>
      </c>
      <c r="AJ341" s="96">
        <f>COUNTIF(الجدول2336[[#This Row],[21]:[20]],"ب")</f>
        <v>1</v>
      </c>
      <c r="AK341" s="96">
        <f>COUNTIF(الجدول2336[[#This Row],[21]:[20]],"غياب")</f>
        <v>1</v>
      </c>
      <c r="AL341" s="96">
        <f>COUNTIF(الجدول2336[[#This Row],[21]:[20]],"غ")</f>
        <v>1</v>
      </c>
      <c r="AM341" s="96">
        <f>SUM(الجدول2336[[#This Row],[21]:[20]])</f>
        <v>15</v>
      </c>
      <c r="AN341" s="224">
        <f>الجدول2336[[#This Row],[أيام العمل الفعي ]]-الجدول2336[[#This Row],[الغياب*2]]</f>
        <v>9</v>
      </c>
      <c r="AO341" s="108"/>
      <c r="AP341" s="108">
        <f>COUNTIF(الجدول2336[[#This Row],[21]:[20]],"&lt;480")</f>
        <v>11</v>
      </c>
      <c r="AQ341" s="108">
        <f>الجدول2336[[#This Row],[الغياب ]]*2</f>
        <v>2</v>
      </c>
      <c r="AR341" s="108" t="str">
        <f>VLOOKUP(الجدول2336[[#This Row],[الرقم الوظيفي ]],[2]المستمرين!$D:$F,3,0)</f>
        <v>مصنع الحليب</v>
      </c>
    </row>
    <row r="342" spans="1:44">
      <c r="A342" s="14">
        <v>3840</v>
      </c>
      <c r="B342" s="236" t="s">
        <v>543</v>
      </c>
      <c r="C342" s="222" t="s">
        <v>148</v>
      </c>
      <c r="D342" s="96">
        <v>0</v>
      </c>
      <c r="E342" s="96">
        <v>0</v>
      </c>
      <c r="F342" s="96">
        <v>0</v>
      </c>
      <c r="G342" s="97"/>
      <c r="H342" s="96" t="s">
        <v>1607</v>
      </c>
      <c r="I342" s="96">
        <v>0</v>
      </c>
      <c r="J342" s="96" t="s">
        <v>1494</v>
      </c>
      <c r="K342" s="96">
        <v>0</v>
      </c>
      <c r="L342" s="96">
        <v>0</v>
      </c>
      <c r="M342" s="96">
        <v>7</v>
      </c>
      <c r="N342" s="97"/>
      <c r="O342" s="96" t="s">
        <v>1591</v>
      </c>
      <c r="P342" s="96" t="s">
        <v>1591</v>
      </c>
      <c r="Q342" s="96" t="s">
        <v>1591</v>
      </c>
      <c r="R342" s="223" t="s">
        <v>1567</v>
      </c>
      <c r="S342" s="223" t="s">
        <v>1567</v>
      </c>
      <c r="T342" s="223" t="s">
        <v>1567</v>
      </c>
      <c r="U342" s="97"/>
      <c r="V342" s="96">
        <v>8</v>
      </c>
      <c r="W342" s="96">
        <v>17</v>
      </c>
      <c r="X342" s="96">
        <v>0</v>
      </c>
      <c r="Y342" s="96">
        <v>0</v>
      </c>
      <c r="Z342" s="96">
        <v>0</v>
      </c>
      <c r="AA342" s="96"/>
      <c r="AB342" s="97"/>
      <c r="AC342" s="96"/>
      <c r="AD342" s="96"/>
      <c r="AE342" s="96"/>
      <c r="AF342" s="96"/>
      <c r="AG342" s="96"/>
      <c r="AH342" s="96"/>
      <c r="AI342" s="111">
        <f>COUNTIF(الجدول2336[[#This Row],[21]:[20]],"س")</f>
        <v>3</v>
      </c>
      <c r="AJ342" s="96">
        <f>COUNTIF(الجدول2336[[#This Row],[21]:[20]],"ب")</f>
        <v>0</v>
      </c>
      <c r="AK342" s="96">
        <f>COUNTIF(الجدول2336[[#This Row],[21]:[20]],"غياب")</f>
        <v>1</v>
      </c>
      <c r="AL342" s="96">
        <f>COUNTIF(الجدول2336[[#This Row],[21]:[20]],"غ")</f>
        <v>1</v>
      </c>
      <c r="AM342" s="96">
        <f>SUM(الجدول2336[[#This Row],[21]:[20]])</f>
        <v>32</v>
      </c>
      <c r="AN342" s="224">
        <f>الجدول2336[[#This Row],[أيام العمل الفعي ]]-الجدول2336[[#This Row],[الغياب*2]]</f>
        <v>10</v>
      </c>
      <c r="AO342" s="108"/>
      <c r="AP342" s="108">
        <f>COUNTIF(الجدول2336[[#This Row],[21]:[20]],"&lt;480")</f>
        <v>12</v>
      </c>
      <c r="AQ342" s="108">
        <f>الجدول2336[[#This Row],[الغياب ]]*2</f>
        <v>2</v>
      </c>
      <c r="AR342" s="108" t="str">
        <f>VLOOKUP(الجدول2336[[#This Row],[الرقم الوظيفي ]],[2]المستمرين!$D:$F,3,0)</f>
        <v>مصنع الحليب</v>
      </c>
    </row>
    <row r="343" spans="1:44" hidden="1">
      <c r="A343" s="14">
        <v>3841</v>
      </c>
      <c r="B343" s="236" t="s">
        <v>544</v>
      </c>
      <c r="C343" s="222" t="s">
        <v>353</v>
      </c>
      <c r="D343" s="96">
        <v>0</v>
      </c>
      <c r="E343" s="96">
        <v>0</v>
      </c>
      <c r="F343" s="96">
        <v>0</v>
      </c>
      <c r="G343" s="97"/>
      <c r="H343" s="96">
        <v>0</v>
      </c>
      <c r="I343" s="96">
        <v>0</v>
      </c>
      <c r="J343" s="96">
        <v>0</v>
      </c>
      <c r="K343" s="96">
        <v>0</v>
      </c>
      <c r="L343" s="96" t="s">
        <v>1607</v>
      </c>
      <c r="M343" s="96">
        <v>0</v>
      </c>
      <c r="N343" s="97"/>
      <c r="O343" s="96">
        <v>20</v>
      </c>
      <c r="P343" s="96">
        <v>14</v>
      </c>
      <c r="Q343" s="96" t="s">
        <v>1591</v>
      </c>
      <c r="R343" s="223" t="s">
        <v>1567</v>
      </c>
      <c r="S343" s="223" t="s">
        <v>1567</v>
      </c>
      <c r="T343" s="223" t="s">
        <v>1567</v>
      </c>
      <c r="U343" s="97"/>
      <c r="V343" s="96">
        <v>0</v>
      </c>
      <c r="W343" s="96">
        <v>8</v>
      </c>
      <c r="X343" s="96">
        <v>0</v>
      </c>
      <c r="Y343" s="96">
        <v>0</v>
      </c>
      <c r="Z343" s="96">
        <v>0</v>
      </c>
      <c r="AA343" s="96"/>
      <c r="AB343" s="97"/>
      <c r="AC343" s="96"/>
      <c r="AD343" s="96"/>
      <c r="AE343" s="96"/>
      <c r="AF343" s="96"/>
      <c r="AG343" s="96"/>
      <c r="AH343" s="96"/>
      <c r="AI343" s="111">
        <f>COUNTIF(الجدول2336[[#This Row],[21]:[20]],"س")</f>
        <v>1</v>
      </c>
      <c r="AJ343" s="96">
        <f>COUNTIF(الجدول2336[[#This Row],[21]:[20]],"ب")</f>
        <v>0</v>
      </c>
      <c r="AK343" s="96">
        <f>COUNTIF(الجدول2336[[#This Row],[21]:[20]],"غياب")</f>
        <v>1</v>
      </c>
      <c r="AL343" s="96">
        <f>COUNTIF(الجدول2336[[#This Row],[21]:[20]],"غ")</f>
        <v>0</v>
      </c>
      <c r="AM343" s="96">
        <f>SUM(الجدول2336[[#This Row],[21]:[20]])</f>
        <v>42</v>
      </c>
      <c r="AN343" s="224">
        <f>الجدول2336[[#This Row],[أيام العمل الفعي ]]-الجدول2336[[#This Row],[الغياب*2]]</f>
        <v>13</v>
      </c>
      <c r="AO343" s="108"/>
      <c r="AP343" s="108">
        <f>COUNTIF(الجدول2336[[#This Row],[21]:[20]],"&lt;480")</f>
        <v>15</v>
      </c>
      <c r="AQ343" s="108">
        <f>الجدول2336[[#This Row],[الغياب ]]*2</f>
        <v>2</v>
      </c>
      <c r="AR343" s="108" t="str">
        <f>VLOOKUP(الجدول2336[[#This Row],[الرقم الوظيفي ]],[2]المستمرين!$D:$F,3,0)</f>
        <v>مصنع الحليب</v>
      </c>
    </row>
    <row r="344" spans="1:44">
      <c r="A344" s="14">
        <v>3842</v>
      </c>
      <c r="B344" s="236" t="s">
        <v>545</v>
      </c>
      <c r="C344" s="222" t="s">
        <v>353</v>
      </c>
      <c r="D344" s="96">
        <v>0</v>
      </c>
      <c r="E344" s="96">
        <v>0</v>
      </c>
      <c r="F344" s="96">
        <v>0</v>
      </c>
      <c r="G344" s="97"/>
      <c r="H344" s="96">
        <v>0</v>
      </c>
      <c r="I344" s="96">
        <v>0</v>
      </c>
      <c r="J344" s="96">
        <v>0</v>
      </c>
      <c r="K344" s="96">
        <v>0</v>
      </c>
      <c r="L344" s="96" t="s">
        <v>1494</v>
      </c>
      <c r="M344" s="96" t="s">
        <v>1591</v>
      </c>
      <c r="N344" s="97"/>
      <c r="O344" s="96">
        <v>0</v>
      </c>
      <c r="P344" s="96">
        <v>0</v>
      </c>
      <c r="Q344" s="96" t="s">
        <v>1591</v>
      </c>
      <c r="R344" s="223" t="s">
        <v>1567</v>
      </c>
      <c r="S344" s="223" t="s">
        <v>1567</v>
      </c>
      <c r="T344" s="223" t="s">
        <v>1567</v>
      </c>
      <c r="U344" s="97"/>
      <c r="V344" s="96">
        <v>0</v>
      </c>
      <c r="W344" s="96">
        <v>0</v>
      </c>
      <c r="X344" s="96">
        <v>0</v>
      </c>
      <c r="Y344" s="96" t="s">
        <v>1494</v>
      </c>
      <c r="Z344" s="96">
        <v>0</v>
      </c>
      <c r="AA344" s="96"/>
      <c r="AB344" s="97"/>
      <c r="AC344" s="96"/>
      <c r="AD344" s="96"/>
      <c r="AE344" s="96"/>
      <c r="AF344" s="96"/>
      <c r="AG344" s="96"/>
      <c r="AH344" s="96"/>
      <c r="AI344" s="111">
        <f>COUNTIF(الجدول2336[[#This Row],[21]:[20]],"س")</f>
        <v>2</v>
      </c>
      <c r="AJ344" s="96">
        <f>COUNTIF(الجدول2336[[#This Row],[21]:[20]],"ب")</f>
        <v>0</v>
      </c>
      <c r="AK344" s="96">
        <f>COUNTIF(الجدول2336[[#This Row],[21]:[20]],"غياب")</f>
        <v>0</v>
      </c>
      <c r="AL344" s="96">
        <f>COUNTIF(الجدول2336[[#This Row],[21]:[20]],"غ")</f>
        <v>2</v>
      </c>
      <c r="AM344" s="96">
        <f>SUM(الجدول2336[[#This Row],[21]:[20]])</f>
        <v>0</v>
      </c>
      <c r="AN344" s="224">
        <f>الجدول2336[[#This Row],[أيام العمل الفعي ]]-الجدول2336[[#This Row],[الغياب*2]]</f>
        <v>13</v>
      </c>
      <c r="AO344" s="108"/>
      <c r="AP344" s="108">
        <f>COUNTIF(الجدول2336[[#This Row],[21]:[20]],"&lt;480")</f>
        <v>13</v>
      </c>
      <c r="AQ344" s="108">
        <f>الجدول2336[[#This Row],[الغياب ]]*2</f>
        <v>0</v>
      </c>
      <c r="AR344" s="108" t="str">
        <f>VLOOKUP(الجدول2336[[#This Row],[الرقم الوظيفي ]],[2]المستمرين!$D:$F,3,0)</f>
        <v>مصنع الحليب</v>
      </c>
    </row>
    <row r="345" spans="1:44">
      <c r="A345" s="14">
        <v>3845</v>
      </c>
      <c r="B345" s="236" t="s">
        <v>547</v>
      </c>
      <c r="C345" s="222" t="s">
        <v>502</v>
      </c>
      <c r="D345" s="96">
        <v>0</v>
      </c>
      <c r="E345" s="96">
        <v>0</v>
      </c>
      <c r="F345" s="96">
        <v>0</v>
      </c>
      <c r="G345" s="97"/>
      <c r="H345" s="96">
        <v>0</v>
      </c>
      <c r="I345" s="96">
        <v>0</v>
      </c>
      <c r="J345" s="96">
        <v>0</v>
      </c>
      <c r="K345" s="96">
        <v>0</v>
      </c>
      <c r="L345" s="96">
        <v>0</v>
      </c>
      <c r="M345" s="96">
        <v>0</v>
      </c>
      <c r="N345" s="97"/>
      <c r="O345" s="96">
        <v>0</v>
      </c>
      <c r="P345" s="96">
        <v>0</v>
      </c>
      <c r="Q345" s="96" t="s">
        <v>1591</v>
      </c>
      <c r="R345" s="223" t="s">
        <v>1567</v>
      </c>
      <c r="S345" s="223" t="s">
        <v>1567</v>
      </c>
      <c r="T345" s="223" t="s">
        <v>1567</v>
      </c>
      <c r="U345" s="97"/>
      <c r="V345" s="96" t="s">
        <v>1494</v>
      </c>
      <c r="W345" s="96">
        <v>0</v>
      </c>
      <c r="X345" s="96">
        <v>0</v>
      </c>
      <c r="Y345" s="96">
        <v>0</v>
      </c>
      <c r="Z345" s="96">
        <v>0</v>
      </c>
      <c r="AA345" s="96"/>
      <c r="AB345" s="97"/>
      <c r="AC345" s="96"/>
      <c r="AD345" s="96"/>
      <c r="AE345" s="96"/>
      <c r="AF345" s="96"/>
      <c r="AG345" s="96"/>
      <c r="AH345" s="96"/>
      <c r="AI345" s="111">
        <f>COUNTIF(الجدول2336[[#This Row],[21]:[20]],"س")</f>
        <v>1</v>
      </c>
      <c r="AJ345" s="96">
        <f>COUNTIF(الجدول2336[[#This Row],[21]:[20]],"ب")</f>
        <v>0</v>
      </c>
      <c r="AK345" s="96">
        <f>COUNTIF(الجدول2336[[#This Row],[21]:[20]],"غياب")</f>
        <v>0</v>
      </c>
      <c r="AL345" s="96">
        <f>COUNTIF(الجدول2336[[#This Row],[21]:[20]],"غ")</f>
        <v>1</v>
      </c>
      <c r="AM345" s="96">
        <f>SUM(الجدول2336[[#This Row],[21]:[20]])</f>
        <v>0</v>
      </c>
      <c r="AN345" s="224">
        <f>الجدول2336[[#This Row],[أيام العمل الفعي ]]-الجدول2336[[#This Row],[الغياب*2]]</f>
        <v>15</v>
      </c>
      <c r="AO345" s="108"/>
      <c r="AP345" s="108">
        <f>COUNTIF(الجدول2336[[#This Row],[21]:[20]],"&lt;480")</f>
        <v>15</v>
      </c>
      <c r="AQ345" s="108">
        <f>الجدول2336[[#This Row],[الغياب ]]*2</f>
        <v>0</v>
      </c>
      <c r="AR345" s="108" t="str">
        <f>VLOOKUP(الجدول2336[[#This Row],[الرقم الوظيفي ]],[2]المستمرين!$D:$F,3,0)</f>
        <v>مصنع الحليب</v>
      </c>
    </row>
    <row r="346" spans="1:44">
      <c r="A346" s="14">
        <v>3847</v>
      </c>
      <c r="B346" s="236" t="s">
        <v>548</v>
      </c>
      <c r="C346" s="222" t="s">
        <v>353</v>
      </c>
      <c r="D346" s="96">
        <v>0</v>
      </c>
      <c r="E346" s="96">
        <v>0</v>
      </c>
      <c r="F346" s="96" t="s">
        <v>1494</v>
      </c>
      <c r="G346" s="97"/>
      <c r="H346" s="96" t="s">
        <v>1591</v>
      </c>
      <c r="I346" s="96">
        <v>0</v>
      </c>
      <c r="J346" s="96">
        <v>10</v>
      </c>
      <c r="K346" s="96">
        <v>0</v>
      </c>
      <c r="L346" s="96">
        <v>18</v>
      </c>
      <c r="M346" s="96">
        <v>7</v>
      </c>
      <c r="N346" s="97"/>
      <c r="O346" s="96">
        <v>0</v>
      </c>
      <c r="P346" s="96" t="s">
        <v>1607</v>
      </c>
      <c r="Q346" s="96" t="s">
        <v>1591</v>
      </c>
      <c r="R346" s="223" t="s">
        <v>1567</v>
      </c>
      <c r="S346" s="223" t="s">
        <v>1567</v>
      </c>
      <c r="T346" s="223" t="s">
        <v>1567</v>
      </c>
      <c r="U346" s="97"/>
      <c r="V346" s="96">
        <v>0</v>
      </c>
      <c r="W346" s="96">
        <v>20</v>
      </c>
      <c r="X346" s="96">
        <v>0</v>
      </c>
      <c r="Y346" s="96">
        <v>0</v>
      </c>
      <c r="Z346" s="96">
        <v>0</v>
      </c>
      <c r="AA346" s="96"/>
      <c r="AB346" s="97"/>
      <c r="AC346" s="96"/>
      <c r="AD346" s="96"/>
      <c r="AE346" s="96"/>
      <c r="AF346" s="96"/>
      <c r="AG346" s="96"/>
      <c r="AH346" s="96"/>
      <c r="AI346" s="111">
        <f>COUNTIF(الجدول2336[[#This Row],[21]:[20]],"س")</f>
        <v>2</v>
      </c>
      <c r="AJ346" s="96">
        <f>COUNTIF(الجدول2336[[#This Row],[21]:[20]],"ب")</f>
        <v>0</v>
      </c>
      <c r="AK346" s="96">
        <f>COUNTIF(الجدول2336[[#This Row],[21]:[20]],"غياب")</f>
        <v>1</v>
      </c>
      <c r="AL346" s="96">
        <f>COUNTIF(الجدول2336[[#This Row],[21]:[20]],"غ")</f>
        <v>1</v>
      </c>
      <c r="AM346" s="96">
        <f>SUM(الجدول2336[[#This Row],[21]:[20]])</f>
        <v>55</v>
      </c>
      <c r="AN346" s="224">
        <f>الجدول2336[[#This Row],[أيام العمل الفعي ]]-الجدول2336[[#This Row],[الغياب*2]]</f>
        <v>11</v>
      </c>
      <c r="AO346" s="108"/>
      <c r="AP346" s="108">
        <f>COUNTIF(الجدول2336[[#This Row],[21]:[20]],"&lt;480")</f>
        <v>13</v>
      </c>
      <c r="AQ346" s="108">
        <f>الجدول2336[[#This Row],[الغياب ]]*2</f>
        <v>2</v>
      </c>
      <c r="AR346" s="108" t="str">
        <f>VLOOKUP(الجدول2336[[#This Row],[الرقم الوظيفي ]],[2]المستمرين!$D:$F,3,0)</f>
        <v>مصنع الحليب</v>
      </c>
    </row>
    <row r="347" spans="1:44" hidden="1">
      <c r="A347" s="14">
        <v>3853</v>
      </c>
      <c r="B347" s="236" t="s">
        <v>550</v>
      </c>
      <c r="C347" s="222" t="s">
        <v>551</v>
      </c>
      <c r="D347" s="96">
        <v>0</v>
      </c>
      <c r="E347" s="96">
        <v>0</v>
      </c>
      <c r="F347" s="96" t="s">
        <v>1591</v>
      </c>
      <c r="G347" s="97"/>
      <c r="H347" s="96">
        <v>0</v>
      </c>
      <c r="I347" s="96">
        <v>0</v>
      </c>
      <c r="J347" s="96">
        <v>0</v>
      </c>
      <c r="K347" s="96">
        <v>27</v>
      </c>
      <c r="L347" s="96">
        <v>0</v>
      </c>
      <c r="M347" s="96">
        <v>9</v>
      </c>
      <c r="N347" s="97"/>
      <c r="O347" s="96" t="s">
        <v>1591</v>
      </c>
      <c r="P347" s="96">
        <v>0</v>
      </c>
      <c r="Q347" s="96" t="s">
        <v>1584</v>
      </c>
      <c r="R347" s="223" t="s">
        <v>1567</v>
      </c>
      <c r="S347" s="223" t="s">
        <v>1567</v>
      </c>
      <c r="T347" s="223" t="s">
        <v>1567</v>
      </c>
      <c r="U347" s="97"/>
      <c r="V347" s="96">
        <v>0</v>
      </c>
      <c r="W347" s="96">
        <v>21</v>
      </c>
      <c r="X347" s="96">
        <v>11</v>
      </c>
      <c r="Y347" s="96">
        <v>13</v>
      </c>
      <c r="Z347" s="96">
        <v>0</v>
      </c>
      <c r="AA347" s="96"/>
      <c r="AB347" s="97"/>
      <c r="AC347" s="96"/>
      <c r="AD347" s="96"/>
      <c r="AE347" s="96"/>
      <c r="AF347" s="96"/>
      <c r="AG347" s="96"/>
      <c r="AH347" s="96"/>
      <c r="AI347" s="111">
        <f>COUNTIF(الجدول2336[[#This Row],[21]:[20]],"س")</f>
        <v>2</v>
      </c>
      <c r="AJ347" s="96">
        <f>COUNTIF(الجدول2336[[#This Row],[21]:[20]],"ب")</f>
        <v>0</v>
      </c>
      <c r="AK347" s="96">
        <f>COUNTIF(الجدول2336[[#This Row],[21]:[20]],"غياب")</f>
        <v>0</v>
      </c>
      <c r="AL347" s="96">
        <f>COUNTIF(الجدول2336[[#This Row],[21]:[20]],"غ")</f>
        <v>0</v>
      </c>
      <c r="AM347" s="96">
        <f>SUM(الجدول2336[[#This Row],[21]:[20]])</f>
        <v>81</v>
      </c>
      <c r="AN347" s="224">
        <f>الجدول2336[[#This Row],[أيام العمل الفعي ]]-الجدول2336[[#This Row],[الغياب*2]]</f>
        <v>14</v>
      </c>
      <c r="AO347" s="108"/>
      <c r="AP347" s="108">
        <f>COUNTIF(الجدول2336[[#This Row],[21]:[20]],"&lt;480")</f>
        <v>14</v>
      </c>
      <c r="AQ347" s="108">
        <f>الجدول2336[[#This Row],[الغياب ]]*2</f>
        <v>0</v>
      </c>
      <c r="AR347" s="108" t="str">
        <f>VLOOKUP(الجدول2336[[#This Row],[الرقم الوظيفي ]],[2]المستمرين!$D:$F,3,0)</f>
        <v xml:space="preserve">الادارة العامة </v>
      </c>
    </row>
    <row r="348" spans="1:44" hidden="1">
      <c r="A348" s="14">
        <v>3854</v>
      </c>
      <c r="B348" s="236" t="s">
        <v>552</v>
      </c>
      <c r="C348" s="222" t="s">
        <v>553</v>
      </c>
      <c r="D348" s="96">
        <v>0</v>
      </c>
      <c r="E348" s="96">
        <v>0</v>
      </c>
      <c r="F348" s="96">
        <v>18</v>
      </c>
      <c r="G348" s="97"/>
      <c r="H348" s="96" t="s">
        <v>1591</v>
      </c>
      <c r="I348" s="96">
        <v>0</v>
      </c>
      <c r="J348" s="96">
        <v>0</v>
      </c>
      <c r="K348" s="96">
        <v>0</v>
      </c>
      <c r="L348" s="96">
        <v>0</v>
      </c>
      <c r="M348" s="96">
        <v>0</v>
      </c>
      <c r="N348" s="97"/>
      <c r="O348" s="96">
        <v>0</v>
      </c>
      <c r="P348" s="96">
        <v>0</v>
      </c>
      <c r="Q348" s="96" t="s">
        <v>1591</v>
      </c>
      <c r="R348" s="223" t="s">
        <v>1567</v>
      </c>
      <c r="S348" s="223" t="s">
        <v>1567</v>
      </c>
      <c r="T348" s="223" t="s">
        <v>1567</v>
      </c>
      <c r="U348" s="97"/>
      <c r="V348" s="96" t="s">
        <v>1591</v>
      </c>
      <c r="W348" s="96">
        <v>0</v>
      </c>
      <c r="X348" s="96">
        <v>0</v>
      </c>
      <c r="Y348" s="96">
        <v>0</v>
      </c>
      <c r="Z348" s="96">
        <v>0</v>
      </c>
      <c r="AA348" s="96"/>
      <c r="AB348" s="97"/>
      <c r="AC348" s="96"/>
      <c r="AD348" s="96"/>
      <c r="AE348" s="96"/>
      <c r="AF348" s="96"/>
      <c r="AG348" s="96"/>
      <c r="AH348" s="96"/>
      <c r="AI348" s="111">
        <f>COUNTIF(الجدول2336[[#This Row],[21]:[20]],"س")</f>
        <v>3</v>
      </c>
      <c r="AJ348" s="96">
        <f>COUNTIF(الجدول2336[[#This Row],[21]:[20]],"ب")</f>
        <v>0</v>
      </c>
      <c r="AK348" s="96">
        <f>COUNTIF(الجدول2336[[#This Row],[21]:[20]],"غياب")</f>
        <v>0</v>
      </c>
      <c r="AL348" s="96">
        <f>COUNTIF(الجدول2336[[#This Row],[21]:[20]],"غ")</f>
        <v>0</v>
      </c>
      <c r="AM348" s="96">
        <f>SUM(الجدول2336[[#This Row],[21]:[20]])</f>
        <v>18</v>
      </c>
      <c r="AN348" s="224">
        <f>الجدول2336[[#This Row],[أيام العمل الفعي ]]-الجدول2336[[#This Row],[الغياب*2]]</f>
        <v>14</v>
      </c>
      <c r="AO348" s="108"/>
      <c r="AP348" s="108">
        <f>COUNTIF(الجدول2336[[#This Row],[21]:[20]],"&lt;480")</f>
        <v>14</v>
      </c>
      <c r="AQ348" s="108">
        <f>الجدول2336[[#This Row],[الغياب ]]*2</f>
        <v>0</v>
      </c>
      <c r="AR348" s="108" t="str">
        <f>VLOOKUP(الجدول2336[[#This Row],[الرقم الوظيفي ]],[2]المستمرين!$D:$F,3,0)</f>
        <v xml:space="preserve">الادارة العامة </v>
      </c>
    </row>
    <row r="349" spans="1:44" hidden="1">
      <c r="A349" s="14">
        <v>3856</v>
      </c>
      <c r="B349" s="236" t="s">
        <v>554</v>
      </c>
      <c r="C349" s="222" t="s">
        <v>99</v>
      </c>
      <c r="D349" s="96">
        <v>0</v>
      </c>
      <c r="E349" s="96">
        <v>0</v>
      </c>
      <c r="F349" s="96">
        <v>7</v>
      </c>
      <c r="G349" s="97"/>
      <c r="H349" s="96">
        <v>14</v>
      </c>
      <c r="I349" s="96">
        <v>0</v>
      </c>
      <c r="J349" s="96">
        <v>6</v>
      </c>
      <c r="K349" s="96">
        <v>7</v>
      </c>
      <c r="L349" s="96">
        <v>6</v>
      </c>
      <c r="M349" s="96">
        <v>0</v>
      </c>
      <c r="N349" s="97"/>
      <c r="O349" s="96">
        <v>6</v>
      </c>
      <c r="P349" s="96">
        <v>10</v>
      </c>
      <c r="Q349" s="96" t="s">
        <v>1591</v>
      </c>
      <c r="R349" s="223" t="s">
        <v>1567</v>
      </c>
      <c r="S349" s="223" t="s">
        <v>1567</v>
      </c>
      <c r="T349" s="223" t="s">
        <v>1567</v>
      </c>
      <c r="U349" s="97"/>
      <c r="V349" s="96">
        <v>0</v>
      </c>
      <c r="W349" s="96">
        <v>7</v>
      </c>
      <c r="X349" s="96">
        <v>9</v>
      </c>
      <c r="Y349" s="96">
        <v>0</v>
      </c>
      <c r="Z349" s="96">
        <v>0</v>
      </c>
      <c r="AA349" s="96"/>
      <c r="AB349" s="97"/>
      <c r="AC349" s="96"/>
      <c r="AD349" s="96"/>
      <c r="AE349" s="96"/>
      <c r="AF349" s="96"/>
      <c r="AG349" s="96"/>
      <c r="AH349" s="96"/>
      <c r="AI349" s="111">
        <f>COUNTIF(الجدول2336[[#This Row],[21]:[20]],"س")</f>
        <v>1</v>
      </c>
      <c r="AJ349" s="96">
        <f>COUNTIF(الجدول2336[[#This Row],[21]:[20]],"ب")</f>
        <v>0</v>
      </c>
      <c r="AK349" s="96">
        <f>COUNTIF(الجدول2336[[#This Row],[21]:[20]],"غياب")</f>
        <v>0</v>
      </c>
      <c r="AL349" s="96">
        <f>COUNTIF(الجدول2336[[#This Row],[21]:[20]],"غ")</f>
        <v>0</v>
      </c>
      <c r="AM349" s="96">
        <f>SUM(الجدول2336[[#This Row],[21]:[20]])</f>
        <v>72</v>
      </c>
      <c r="AN349" s="224">
        <f>الجدول2336[[#This Row],[أيام العمل الفعي ]]-الجدول2336[[#This Row],[الغياب*2]]</f>
        <v>16</v>
      </c>
      <c r="AO349" s="108"/>
      <c r="AP349" s="108">
        <f>COUNTIF(الجدول2336[[#This Row],[21]:[20]],"&lt;480")</f>
        <v>16</v>
      </c>
      <c r="AQ349" s="108">
        <f>الجدول2336[[#This Row],[الغياب ]]*2</f>
        <v>0</v>
      </c>
      <c r="AR349" s="108" t="str">
        <f>VLOOKUP(الجدول2336[[#This Row],[الرقم الوظيفي ]],[2]المستمرين!$D:$F,3,0)</f>
        <v>مصنع الحليب</v>
      </c>
    </row>
    <row r="350" spans="1:44" hidden="1">
      <c r="A350" s="14">
        <v>3857</v>
      </c>
      <c r="B350" s="236" t="s">
        <v>555</v>
      </c>
      <c r="C350" s="222" t="s">
        <v>67</v>
      </c>
      <c r="D350" s="96">
        <v>22</v>
      </c>
      <c r="E350" s="96">
        <v>23</v>
      </c>
      <c r="F350" s="96" t="s">
        <v>1591</v>
      </c>
      <c r="G350" s="97"/>
      <c r="H350" s="96">
        <v>0</v>
      </c>
      <c r="I350" s="96">
        <v>13</v>
      </c>
      <c r="J350" s="96">
        <v>7</v>
      </c>
      <c r="K350" s="96">
        <v>144</v>
      </c>
      <c r="L350" s="96" t="s">
        <v>1591</v>
      </c>
      <c r="M350" s="96">
        <v>0</v>
      </c>
      <c r="N350" s="97"/>
      <c r="O350" s="96">
        <v>21</v>
      </c>
      <c r="P350" s="96">
        <v>30</v>
      </c>
      <c r="Q350" s="96" t="s">
        <v>1591</v>
      </c>
      <c r="R350" s="223" t="s">
        <v>1567</v>
      </c>
      <c r="S350" s="223" t="s">
        <v>1567</v>
      </c>
      <c r="T350" s="223" t="s">
        <v>1567</v>
      </c>
      <c r="U350" s="97"/>
      <c r="V350" s="96">
        <v>16</v>
      </c>
      <c r="W350" s="96">
        <v>18</v>
      </c>
      <c r="X350" s="96">
        <v>12</v>
      </c>
      <c r="Y350" s="96">
        <v>12</v>
      </c>
      <c r="Z350" s="96">
        <v>19</v>
      </c>
      <c r="AA350" s="96"/>
      <c r="AB350" s="97"/>
      <c r="AC350" s="96"/>
      <c r="AD350" s="96"/>
      <c r="AE350" s="96"/>
      <c r="AF350" s="96"/>
      <c r="AG350" s="96"/>
      <c r="AH350" s="96"/>
      <c r="AI350" s="111">
        <f>COUNTIF(الجدول2336[[#This Row],[21]:[20]],"س")</f>
        <v>3</v>
      </c>
      <c r="AJ350" s="96">
        <f>COUNTIF(الجدول2336[[#This Row],[21]:[20]],"ب")</f>
        <v>0</v>
      </c>
      <c r="AK350" s="96">
        <f>COUNTIF(الجدول2336[[#This Row],[21]:[20]],"غياب")</f>
        <v>0</v>
      </c>
      <c r="AL350" s="96">
        <f>COUNTIF(الجدول2336[[#This Row],[21]:[20]],"غ")</f>
        <v>0</v>
      </c>
      <c r="AM350" s="96">
        <f>SUM(الجدول2336[[#This Row],[21]:[20]])</f>
        <v>337</v>
      </c>
      <c r="AN350" s="224">
        <f>الجدول2336[[#This Row],[أيام العمل الفعي ]]-الجدول2336[[#This Row],[الغياب*2]]</f>
        <v>14</v>
      </c>
      <c r="AO350" s="108"/>
      <c r="AP350" s="108">
        <f>COUNTIF(الجدول2336[[#This Row],[21]:[20]],"&lt;480")</f>
        <v>14</v>
      </c>
      <c r="AQ350" s="108">
        <f>الجدول2336[[#This Row],[الغياب ]]*2</f>
        <v>0</v>
      </c>
      <c r="AR350" s="108" t="str">
        <f>VLOOKUP(الجدول2336[[#This Row],[الرقم الوظيفي ]],[2]المستمرين!$D:$F,3,0)</f>
        <v xml:space="preserve">مصنع الحليب </v>
      </c>
    </row>
    <row r="351" spans="1:44" hidden="1">
      <c r="A351" s="12">
        <v>3861</v>
      </c>
      <c r="B351" s="238" t="s">
        <v>556</v>
      </c>
      <c r="C351" s="222" t="s">
        <v>372</v>
      </c>
      <c r="D351" s="96">
        <v>0</v>
      </c>
      <c r="E351" s="96">
        <v>0</v>
      </c>
      <c r="F351" s="96">
        <v>0</v>
      </c>
      <c r="G351" s="97"/>
      <c r="H351" s="96">
        <v>0</v>
      </c>
      <c r="I351" s="96">
        <v>0</v>
      </c>
      <c r="J351" s="96">
        <v>0</v>
      </c>
      <c r="K351" s="96">
        <v>0</v>
      </c>
      <c r="L351" s="96">
        <v>7</v>
      </c>
      <c r="M351" s="96">
        <v>0</v>
      </c>
      <c r="N351" s="97"/>
      <c r="O351" s="96">
        <v>0</v>
      </c>
      <c r="P351" s="96">
        <v>0</v>
      </c>
      <c r="Q351" s="96" t="s">
        <v>1591</v>
      </c>
      <c r="R351" s="223" t="s">
        <v>1567</v>
      </c>
      <c r="S351" s="223" t="s">
        <v>1567</v>
      </c>
      <c r="T351" s="223" t="s">
        <v>1567</v>
      </c>
      <c r="U351" s="97"/>
      <c r="V351" s="96">
        <v>0</v>
      </c>
      <c r="W351" s="96">
        <v>0</v>
      </c>
      <c r="X351" s="96">
        <v>0</v>
      </c>
      <c r="Y351" s="96">
        <v>8</v>
      </c>
      <c r="Z351" s="96">
        <v>0</v>
      </c>
      <c r="AA351" s="96"/>
      <c r="AB351" s="97"/>
      <c r="AC351" s="96"/>
      <c r="AD351" s="96"/>
      <c r="AE351" s="96"/>
      <c r="AF351" s="96"/>
      <c r="AG351" s="96"/>
      <c r="AH351" s="96"/>
      <c r="AI351" s="227">
        <f>COUNTIF(الجدول2336[[#This Row],[21]:[20]],"س")</f>
        <v>1</v>
      </c>
      <c r="AJ351" s="108">
        <f>COUNTIF(الجدول2336[[#This Row],[21]:[20]],"ب")</f>
        <v>0</v>
      </c>
      <c r="AK351" s="108">
        <f>COUNTIF(الجدول2336[[#This Row],[21]:[20]],"غياب")</f>
        <v>0</v>
      </c>
      <c r="AL351" s="108">
        <f>COUNTIF(الجدول2336[[#This Row],[21]:[20]],"غ")</f>
        <v>0</v>
      </c>
      <c r="AM351" s="108">
        <f>SUM(الجدول2336[[#This Row],[21]:[20]])</f>
        <v>15</v>
      </c>
      <c r="AN351" s="228">
        <f>الجدول2336[[#This Row],[أيام العمل الفعي ]]-الجدول2336[[#This Row],[الغياب*2]]</f>
        <v>16</v>
      </c>
      <c r="AO351" s="108"/>
      <c r="AP351" s="108">
        <f>COUNTIF(الجدول2336[[#This Row],[21]:[20]],"&lt;480")</f>
        <v>16</v>
      </c>
      <c r="AQ351" s="108">
        <f>الجدول2336[[#This Row],[الغياب ]]*2</f>
        <v>0</v>
      </c>
      <c r="AR351" s="108" t="str">
        <f>VLOOKUP(الجدول2336[[#This Row],[الرقم الوظيفي ]],[2]المستمرين!$D:$F,3,0)</f>
        <v xml:space="preserve">الادارة العامة </v>
      </c>
    </row>
    <row r="352" spans="1:44" hidden="1">
      <c r="A352" s="14">
        <v>3863</v>
      </c>
      <c r="B352" s="239" t="s">
        <v>558</v>
      </c>
      <c r="C352" s="222" t="s">
        <v>230</v>
      </c>
      <c r="D352" s="96">
        <v>0</v>
      </c>
      <c r="E352" s="96">
        <v>0</v>
      </c>
      <c r="F352" s="96">
        <v>0</v>
      </c>
      <c r="G352" s="97"/>
      <c r="H352" s="96">
        <v>0</v>
      </c>
      <c r="I352" s="96">
        <v>0</v>
      </c>
      <c r="J352" s="96">
        <v>0</v>
      </c>
      <c r="K352" s="96">
        <v>0</v>
      </c>
      <c r="L352" s="96">
        <v>0</v>
      </c>
      <c r="M352" s="96">
        <v>0</v>
      </c>
      <c r="N352" s="97"/>
      <c r="O352" s="96">
        <v>0</v>
      </c>
      <c r="P352" s="96">
        <v>0</v>
      </c>
      <c r="Q352" s="96">
        <v>0</v>
      </c>
      <c r="R352" s="223" t="s">
        <v>1567</v>
      </c>
      <c r="S352" s="223" t="s">
        <v>1567</v>
      </c>
      <c r="T352" s="223" t="s">
        <v>1567</v>
      </c>
      <c r="U352" s="97"/>
      <c r="V352" s="96">
        <v>0</v>
      </c>
      <c r="W352" s="96"/>
      <c r="X352" s="96"/>
      <c r="Y352" s="96"/>
      <c r="Z352" s="96"/>
      <c r="AA352" s="96"/>
      <c r="AB352" s="97"/>
      <c r="AC352" s="96"/>
      <c r="AD352" s="96"/>
      <c r="AE352" s="96"/>
      <c r="AF352" s="96"/>
      <c r="AG352" s="96"/>
      <c r="AH352" s="96"/>
      <c r="AI352" s="227">
        <f>COUNTIF(الجدول2336[[#This Row],[21]:[20]],"س")</f>
        <v>0</v>
      </c>
      <c r="AJ352" s="108">
        <f>COUNTIF(الجدول2336[[#This Row],[21]:[20]],"ب")</f>
        <v>0</v>
      </c>
      <c r="AK352" s="108">
        <f>COUNTIF(الجدول2336[[#This Row],[21]:[20]],"غياب")</f>
        <v>0</v>
      </c>
      <c r="AL352" s="108">
        <f>COUNTIF(الجدول2336[[#This Row],[21]:[20]],"غ")</f>
        <v>0</v>
      </c>
      <c r="AM352" s="108">
        <f>SUM(الجدول2336[[#This Row],[21]:[20]])</f>
        <v>0</v>
      </c>
      <c r="AN352" s="228">
        <f>الجدول2336[[#This Row],[أيام العمل الفعي ]]-الجدول2336[[#This Row],[الغياب*2]]</f>
        <v>13</v>
      </c>
      <c r="AO352" s="108"/>
      <c r="AP352" s="108">
        <f>COUNTIF(الجدول2336[[#This Row],[21]:[20]],"&lt;480")</f>
        <v>13</v>
      </c>
      <c r="AQ352" s="108">
        <f>الجدول2336[[#This Row],[الغياب ]]*2</f>
        <v>0</v>
      </c>
      <c r="AR352" s="108" t="str">
        <f>VLOOKUP(الجدول2336[[#This Row],[الرقم الوظيفي ]],[2]المستمرين!$D:$F,3,0)</f>
        <v xml:space="preserve">مركز تسويق بنغازي </v>
      </c>
    </row>
    <row r="353" spans="1:44" hidden="1">
      <c r="A353" s="12">
        <v>3864</v>
      </c>
      <c r="B353" s="238" t="s">
        <v>559</v>
      </c>
      <c r="C353" s="222" t="s">
        <v>560</v>
      </c>
      <c r="D353" s="96">
        <v>0</v>
      </c>
      <c r="E353" s="96">
        <v>0</v>
      </c>
      <c r="F353" s="96">
        <v>0</v>
      </c>
      <c r="G353" s="97"/>
      <c r="H353" s="96">
        <v>0</v>
      </c>
      <c r="I353" s="96">
        <v>0</v>
      </c>
      <c r="J353" s="96">
        <v>0</v>
      </c>
      <c r="K353" s="96">
        <v>0</v>
      </c>
      <c r="L353" s="96">
        <v>0</v>
      </c>
      <c r="M353" s="96">
        <v>0</v>
      </c>
      <c r="N353" s="97"/>
      <c r="O353" s="96">
        <v>0</v>
      </c>
      <c r="P353" s="96">
        <v>0</v>
      </c>
      <c r="Q353" s="96" t="s">
        <v>1591</v>
      </c>
      <c r="R353" s="223" t="s">
        <v>1567</v>
      </c>
      <c r="S353" s="223" t="s">
        <v>1567</v>
      </c>
      <c r="T353" s="223" t="s">
        <v>1567</v>
      </c>
      <c r="U353" s="97"/>
      <c r="V353" s="96">
        <v>0</v>
      </c>
      <c r="W353" s="96">
        <v>0</v>
      </c>
      <c r="X353" s="96">
        <v>0</v>
      </c>
      <c r="Y353" s="96">
        <v>0</v>
      </c>
      <c r="Z353" s="96">
        <v>0</v>
      </c>
      <c r="AA353" s="96"/>
      <c r="AB353" s="97"/>
      <c r="AC353" s="96"/>
      <c r="AD353" s="96"/>
      <c r="AE353" s="96"/>
      <c r="AF353" s="96"/>
      <c r="AG353" s="96"/>
      <c r="AH353" s="96"/>
      <c r="AI353" s="227">
        <f>COUNTIF(الجدول2336[[#This Row],[21]:[20]],"س")</f>
        <v>1</v>
      </c>
      <c r="AJ353" s="108">
        <f>COUNTIF(الجدول2336[[#This Row],[21]:[20]],"ب")</f>
        <v>0</v>
      </c>
      <c r="AK353" s="108">
        <f>COUNTIF(الجدول2336[[#This Row],[21]:[20]],"غياب")</f>
        <v>0</v>
      </c>
      <c r="AL353" s="108">
        <f>COUNTIF(الجدول2336[[#This Row],[21]:[20]],"غ")</f>
        <v>0</v>
      </c>
      <c r="AM353" s="108">
        <f>SUM(الجدول2336[[#This Row],[21]:[20]])</f>
        <v>0</v>
      </c>
      <c r="AN353" s="228">
        <f>الجدول2336[[#This Row],[أيام العمل الفعي ]]-الجدول2336[[#This Row],[الغياب*2]]</f>
        <v>16</v>
      </c>
      <c r="AO353" s="108"/>
      <c r="AP353" s="108">
        <f>COUNTIF(الجدول2336[[#This Row],[21]:[20]],"&lt;480")</f>
        <v>16</v>
      </c>
      <c r="AQ353" s="108">
        <f>الجدول2336[[#This Row],[الغياب ]]*2</f>
        <v>0</v>
      </c>
      <c r="AR353" s="108" t="str">
        <f>VLOOKUP(الجدول2336[[#This Row],[الرقم الوظيفي ]],[2]المستمرين!$D:$F,3,0)</f>
        <v>مصنع الحليب</v>
      </c>
    </row>
    <row r="354" spans="1:44" hidden="1">
      <c r="A354" s="12">
        <v>3865</v>
      </c>
      <c r="B354" s="238" t="s">
        <v>1482</v>
      </c>
      <c r="C354" s="222" t="s">
        <v>560</v>
      </c>
      <c r="D354" s="96">
        <v>11</v>
      </c>
      <c r="E354" s="96">
        <v>0</v>
      </c>
      <c r="F354" s="96">
        <v>0</v>
      </c>
      <c r="G354" s="97"/>
      <c r="H354" s="96">
        <v>0</v>
      </c>
      <c r="I354" s="96">
        <v>0</v>
      </c>
      <c r="J354" s="96">
        <v>0</v>
      </c>
      <c r="K354" s="96">
        <v>0</v>
      </c>
      <c r="L354" s="96">
        <v>0</v>
      </c>
      <c r="M354" s="96">
        <v>0</v>
      </c>
      <c r="N354" s="97"/>
      <c r="O354" s="96">
        <v>0</v>
      </c>
      <c r="P354" s="96">
        <v>6</v>
      </c>
      <c r="Q354" s="96" t="s">
        <v>1591</v>
      </c>
      <c r="R354" s="223" t="s">
        <v>1567</v>
      </c>
      <c r="S354" s="223" t="s">
        <v>1567</v>
      </c>
      <c r="T354" s="223" t="s">
        <v>1567</v>
      </c>
      <c r="U354" s="97"/>
      <c r="V354" s="96">
        <v>0</v>
      </c>
      <c r="W354" s="96">
        <v>0</v>
      </c>
      <c r="X354" s="96">
        <v>0</v>
      </c>
      <c r="Y354" s="96">
        <v>0</v>
      </c>
      <c r="Z354" s="96">
        <v>0</v>
      </c>
      <c r="AA354" s="96">
        <v>0</v>
      </c>
      <c r="AB354" s="97"/>
      <c r="AC354" s="96"/>
      <c r="AD354" s="96"/>
      <c r="AE354" s="96"/>
      <c r="AF354" s="96"/>
      <c r="AG354" s="96"/>
      <c r="AH354" s="96"/>
      <c r="AI354" s="227">
        <f>COUNTIF(الجدول2336[[#This Row],[21]:[20]],"س")</f>
        <v>1</v>
      </c>
      <c r="AJ354" s="108">
        <f>COUNTIF(الجدول2336[[#This Row],[21]:[20]],"ب")</f>
        <v>0</v>
      </c>
      <c r="AK354" s="108">
        <f>COUNTIF(الجدول2336[[#This Row],[21]:[20]],"غياب")</f>
        <v>0</v>
      </c>
      <c r="AL354" s="108">
        <f>COUNTIF(الجدول2336[[#This Row],[21]:[20]],"غ")</f>
        <v>0</v>
      </c>
      <c r="AM354" s="108">
        <f>SUM(الجدول2336[[#This Row],[21]:[20]])</f>
        <v>17</v>
      </c>
      <c r="AN354" s="228">
        <f>الجدول2336[[#This Row],[أيام العمل الفعي ]]-الجدول2336[[#This Row],[الغياب*2]]</f>
        <v>17</v>
      </c>
      <c r="AO354" s="108"/>
      <c r="AP354" s="108">
        <f>COUNTIF(الجدول2336[[#This Row],[21]:[20]],"&lt;480")</f>
        <v>17</v>
      </c>
      <c r="AQ354" s="108">
        <f>الجدول2336[[#This Row],[الغياب ]]*2</f>
        <v>0</v>
      </c>
      <c r="AR354" s="108" t="str">
        <f>VLOOKUP(الجدول2336[[#This Row],[الرقم الوظيفي ]],[2]المستمرين!$D:$F,3,0)</f>
        <v>مصنع الحليب</v>
      </c>
    </row>
    <row r="355" spans="1:44" hidden="1">
      <c r="A355" s="12">
        <v>3866</v>
      </c>
      <c r="B355" s="238" t="s">
        <v>562</v>
      </c>
      <c r="C355" s="222" t="s">
        <v>560</v>
      </c>
      <c r="D355" s="96">
        <v>0</v>
      </c>
      <c r="E355" s="96">
        <v>0</v>
      </c>
      <c r="F355" s="96">
        <v>0</v>
      </c>
      <c r="G355" s="97"/>
      <c r="H355" s="96">
        <v>0</v>
      </c>
      <c r="I355" s="96">
        <v>0</v>
      </c>
      <c r="J355" s="96">
        <v>0</v>
      </c>
      <c r="K355" s="96">
        <v>0</v>
      </c>
      <c r="L355" s="96">
        <v>0</v>
      </c>
      <c r="M355" s="96">
        <v>0</v>
      </c>
      <c r="N355" s="97"/>
      <c r="O355" s="96">
        <v>0</v>
      </c>
      <c r="P355" s="96">
        <v>0</v>
      </c>
      <c r="Q355" s="96" t="s">
        <v>1591</v>
      </c>
      <c r="R355" s="223" t="s">
        <v>1567</v>
      </c>
      <c r="S355" s="223" t="s">
        <v>1567</v>
      </c>
      <c r="T355" s="223" t="s">
        <v>1567</v>
      </c>
      <c r="U355" s="97"/>
      <c r="V355" s="96">
        <v>0</v>
      </c>
      <c r="W355" s="96">
        <v>0</v>
      </c>
      <c r="X355" s="96">
        <v>0</v>
      </c>
      <c r="Y355" s="96">
        <v>0</v>
      </c>
      <c r="Z355" s="96">
        <v>0</v>
      </c>
      <c r="AA355" s="96"/>
      <c r="AB355" s="97"/>
      <c r="AC355" s="96"/>
      <c r="AD355" s="96"/>
      <c r="AE355" s="96"/>
      <c r="AF355" s="96"/>
      <c r="AG355" s="96"/>
      <c r="AH355" s="96"/>
      <c r="AI355" s="227">
        <f>COUNTIF(الجدول2336[[#This Row],[21]:[20]],"س")</f>
        <v>1</v>
      </c>
      <c r="AJ355" s="108">
        <f>COUNTIF(الجدول2336[[#This Row],[21]:[20]],"ب")</f>
        <v>0</v>
      </c>
      <c r="AK355" s="108">
        <f>COUNTIF(الجدول2336[[#This Row],[21]:[20]],"غياب")</f>
        <v>0</v>
      </c>
      <c r="AL355" s="108">
        <f>COUNTIF(الجدول2336[[#This Row],[21]:[20]],"غ")</f>
        <v>0</v>
      </c>
      <c r="AM355" s="108">
        <f>SUM(الجدول2336[[#This Row],[21]:[20]])</f>
        <v>0</v>
      </c>
      <c r="AN355" s="228">
        <f>الجدول2336[[#This Row],[أيام العمل الفعي ]]-الجدول2336[[#This Row],[الغياب*2]]</f>
        <v>16</v>
      </c>
      <c r="AO355" s="108"/>
      <c r="AP355" s="108">
        <f>COUNTIF(الجدول2336[[#This Row],[21]:[20]],"&lt;480")</f>
        <v>16</v>
      </c>
      <c r="AQ355" s="108">
        <f>الجدول2336[[#This Row],[الغياب ]]*2</f>
        <v>0</v>
      </c>
      <c r="AR355" s="108" t="str">
        <f>VLOOKUP(الجدول2336[[#This Row],[الرقم الوظيفي ]],[2]المستمرين!$D:$F,3,0)</f>
        <v>مصنع الحليب</v>
      </c>
    </row>
    <row r="356" spans="1:44" hidden="1">
      <c r="A356" s="14">
        <v>3867</v>
      </c>
      <c r="B356" s="240" t="s">
        <v>563</v>
      </c>
      <c r="C356" s="222" t="s">
        <v>353</v>
      </c>
      <c r="D356" s="96">
        <v>0</v>
      </c>
      <c r="E356" s="96">
        <v>7</v>
      </c>
      <c r="F356" s="96">
        <v>0</v>
      </c>
      <c r="G356" s="97"/>
      <c r="H356" s="96">
        <v>7</v>
      </c>
      <c r="I356" s="96">
        <v>0</v>
      </c>
      <c r="J356" s="96">
        <v>10</v>
      </c>
      <c r="K356" s="96">
        <v>0</v>
      </c>
      <c r="L356" s="96">
        <v>0</v>
      </c>
      <c r="M356" s="96">
        <v>19</v>
      </c>
      <c r="N356" s="97"/>
      <c r="O356" s="96">
        <v>16</v>
      </c>
      <c r="P356" s="96">
        <v>32</v>
      </c>
      <c r="Q356" s="96" t="s">
        <v>1591</v>
      </c>
      <c r="R356" s="223" t="s">
        <v>1567</v>
      </c>
      <c r="S356" s="223" t="s">
        <v>1567</v>
      </c>
      <c r="T356" s="223" t="s">
        <v>1567</v>
      </c>
      <c r="U356" s="97"/>
      <c r="V356" s="96">
        <v>7</v>
      </c>
      <c r="W356" s="96">
        <v>0</v>
      </c>
      <c r="X356" s="96">
        <v>0</v>
      </c>
      <c r="Y356" s="96">
        <v>0</v>
      </c>
      <c r="Z356" s="96">
        <v>0</v>
      </c>
      <c r="AA356" s="96">
        <v>0</v>
      </c>
      <c r="AB356" s="97"/>
      <c r="AC356" s="96"/>
      <c r="AD356" s="96"/>
      <c r="AE356" s="96"/>
      <c r="AF356" s="96"/>
      <c r="AG356" s="96"/>
      <c r="AH356" s="96"/>
      <c r="AI356" s="227">
        <f>COUNTIF(الجدول2336[[#This Row],[21]:[20]],"س")</f>
        <v>1</v>
      </c>
      <c r="AJ356" s="108">
        <f>COUNTIF(الجدول2336[[#This Row],[21]:[20]],"ب")</f>
        <v>0</v>
      </c>
      <c r="AK356" s="108">
        <f>COUNTIF(الجدول2336[[#This Row],[21]:[20]],"غياب")</f>
        <v>0</v>
      </c>
      <c r="AL356" s="108">
        <f>COUNTIF(الجدول2336[[#This Row],[21]:[20]],"غ")</f>
        <v>0</v>
      </c>
      <c r="AM356" s="108">
        <f>SUM(الجدول2336[[#This Row],[21]:[20]])</f>
        <v>98</v>
      </c>
      <c r="AN356" s="228">
        <f>الجدول2336[[#This Row],[أيام العمل الفعي ]]-الجدول2336[[#This Row],[الغياب*2]]</f>
        <v>17</v>
      </c>
      <c r="AO356" s="108"/>
      <c r="AP356" s="108">
        <f>COUNTIF(الجدول2336[[#This Row],[21]:[20]],"&lt;480")</f>
        <v>17</v>
      </c>
      <c r="AQ356" s="108">
        <f>الجدول2336[[#This Row],[الغياب ]]*2</f>
        <v>0</v>
      </c>
      <c r="AR356" s="108" t="str">
        <f>VLOOKUP(الجدول2336[[#This Row],[الرقم الوظيفي ]],[2]المستمرين!$D:$F,3,0)</f>
        <v xml:space="preserve">مصنع الحليب </v>
      </c>
    </row>
    <row r="357" spans="1:44">
      <c r="A357" s="12">
        <v>3868</v>
      </c>
      <c r="B357" s="238" t="s">
        <v>564</v>
      </c>
      <c r="C357" s="222" t="s">
        <v>148</v>
      </c>
      <c r="D357" s="96">
        <v>11</v>
      </c>
      <c r="E357" s="96">
        <v>14</v>
      </c>
      <c r="F357" s="96">
        <v>11</v>
      </c>
      <c r="G357" s="97"/>
      <c r="H357" s="96">
        <v>0</v>
      </c>
      <c r="I357" s="96" t="s">
        <v>1494</v>
      </c>
      <c r="J357" s="96">
        <v>6</v>
      </c>
      <c r="K357" s="96">
        <v>7</v>
      </c>
      <c r="L357" s="96" t="s">
        <v>1494</v>
      </c>
      <c r="M357" s="96">
        <v>0</v>
      </c>
      <c r="N357" s="97"/>
      <c r="O357" s="96">
        <v>22</v>
      </c>
      <c r="P357" s="96" t="s">
        <v>1607</v>
      </c>
      <c r="Q357" s="96" t="s">
        <v>1591</v>
      </c>
      <c r="R357" s="223" t="s">
        <v>1567</v>
      </c>
      <c r="S357" s="223" t="s">
        <v>1567</v>
      </c>
      <c r="T357" s="223" t="s">
        <v>1567</v>
      </c>
      <c r="U357" s="97"/>
      <c r="V357" s="96" t="s">
        <v>1607</v>
      </c>
      <c r="W357" s="96" t="s">
        <v>1494</v>
      </c>
      <c r="X357" s="96" t="s">
        <v>1494</v>
      </c>
      <c r="Y357" s="96">
        <v>0</v>
      </c>
      <c r="Z357" s="96">
        <v>0</v>
      </c>
      <c r="AA357" s="96"/>
      <c r="AB357" s="97"/>
      <c r="AC357" s="96"/>
      <c r="AD357" s="96"/>
      <c r="AE357" s="96"/>
      <c r="AF357" s="96"/>
      <c r="AG357" s="96"/>
      <c r="AH357" s="96"/>
      <c r="AI357" s="227">
        <f>COUNTIF(الجدول2336[[#This Row],[21]:[20]],"س")</f>
        <v>1</v>
      </c>
      <c r="AJ357" s="108">
        <f>COUNTIF(الجدول2336[[#This Row],[21]:[20]],"ب")</f>
        <v>0</v>
      </c>
      <c r="AK357" s="108">
        <f>COUNTIF(الجدول2336[[#This Row],[21]:[20]],"غياب")</f>
        <v>2</v>
      </c>
      <c r="AL357" s="108">
        <f>COUNTIF(الجدول2336[[#This Row],[21]:[20]],"غ")</f>
        <v>4</v>
      </c>
      <c r="AM357" s="108">
        <f>SUM(الجدول2336[[#This Row],[21]:[20]])</f>
        <v>71</v>
      </c>
      <c r="AN357" s="228">
        <f>الجدول2336[[#This Row],[أيام العمل الفعي ]]-الجدول2336[[#This Row],[الغياب*2]]</f>
        <v>6</v>
      </c>
      <c r="AO357" s="108"/>
      <c r="AP357" s="108">
        <f>COUNTIF(الجدول2336[[#This Row],[21]:[20]],"&lt;480")</f>
        <v>10</v>
      </c>
      <c r="AQ357" s="108">
        <f>الجدول2336[[#This Row],[الغياب ]]*2</f>
        <v>4</v>
      </c>
      <c r="AR357" s="108" t="str">
        <f>VLOOKUP(الجدول2336[[#This Row],[الرقم الوظيفي ]],[2]المستمرين!$D:$F,3,0)</f>
        <v>مصنع الحليب</v>
      </c>
    </row>
    <row r="358" spans="1:44" hidden="1">
      <c r="A358" s="220">
        <v>3869</v>
      </c>
      <c r="B358" s="237" t="s">
        <v>565</v>
      </c>
      <c r="C358" s="222" t="s">
        <v>353</v>
      </c>
      <c r="D358" s="96">
        <v>0</v>
      </c>
      <c r="E358" s="96">
        <v>0</v>
      </c>
      <c r="F358" s="96">
        <v>0</v>
      </c>
      <c r="G358" s="97"/>
      <c r="H358" s="96">
        <v>0</v>
      </c>
      <c r="I358" s="96">
        <v>0</v>
      </c>
      <c r="J358" s="96">
        <v>0</v>
      </c>
      <c r="K358" s="96">
        <v>0</v>
      </c>
      <c r="L358" s="96">
        <v>0</v>
      </c>
      <c r="M358" s="96">
        <v>20</v>
      </c>
      <c r="N358" s="97"/>
      <c r="O358" s="96" t="s">
        <v>1607</v>
      </c>
      <c r="P358" s="96">
        <v>0</v>
      </c>
      <c r="Q358" s="96" t="s">
        <v>1591</v>
      </c>
      <c r="R358" s="223" t="s">
        <v>1567</v>
      </c>
      <c r="S358" s="223" t="s">
        <v>1567</v>
      </c>
      <c r="T358" s="223" t="s">
        <v>1567</v>
      </c>
      <c r="U358" s="97"/>
      <c r="V358" s="96">
        <v>0</v>
      </c>
      <c r="W358" s="96">
        <v>0</v>
      </c>
      <c r="X358" s="96">
        <v>0</v>
      </c>
      <c r="Y358" s="96">
        <v>0</v>
      </c>
      <c r="Z358" s="96">
        <v>0</v>
      </c>
      <c r="AA358" s="96">
        <v>0</v>
      </c>
      <c r="AB358" s="97"/>
      <c r="AC358" s="96"/>
      <c r="AD358" s="96"/>
      <c r="AE358" s="96"/>
      <c r="AF358" s="96"/>
      <c r="AG358" s="96"/>
      <c r="AH358" s="96"/>
      <c r="AI358" s="227">
        <f>COUNTIF(الجدول2336[[#This Row],[21]:[20]],"س")</f>
        <v>1</v>
      </c>
      <c r="AJ358" s="108">
        <f>COUNTIF(الجدول2336[[#This Row],[21]:[20]],"ب")</f>
        <v>0</v>
      </c>
      <c r="AK358" s="108">
        <f>COUNTIF(الجدول2336[[#This Row],[21]:[20]],"غياب")</f>
        <v>1</v>
      </c>
      <c r="AL358" s="108">
        <f>COUNTIF(الجدول2336[[#This Row],[21]:[20]],"غ")</f>
        <v>0</v>
      </c>
      <c r="AM358" s="108">
        <f>SUM(الجدول2336[[#This Row],[21]:[20]])</f>
        <v>20</v>
      </c>
      <c r="AN358" s="228">
        <f>الجدول2336[[#This Row],[أيام العمل الفعي ]]-الجدول2336[[#This Row],[الغياب*2]]</f>
        <v>14</v>
      </c>
      <c r="AO358" s="108"/>
      <c r="AP358" s="108">
        <f>COUNTIF(الجدول2336[[#This Row],[21]:[20]],"&lt;480")</f>
        <v>16</v>
      </c>
      <c r="AQ358" s="108">
        <f>الجدول2336[[#This Row],[الغياب ]]*2</f>
        <v>2</v>
      </c>
      <c r="AR358" s="108" t="str">
        <f>VLOOKUP(الجدول2336[[#This Row],[الرقم الوظيفي ]],[2]المستمرين!$D:$F,3,0)</f>
        <v>مصنع الحليب</v>
      </c>
    </row>
    <row r="359" spans="1:44" hidden="1">
      <c r="A359" s="241">
        <v>3871</v>
      </c>
      <c r="B359" s="226" t="s">
        <v>566</v>
      </c>
      <c r="C359" s="222" t="s">
        <v>80</v>
      </c>
      <c r="D359" s="96">
        <v>0</v>
      </c>
      <c r="E359" s="96">
        <v>0</v>
      </c>
      <c r="F359" s="96">
        <v>0</v>
      </c>
      <c r="G359" s="97"/>
      <c r="H359" s="96">
        <v>0</v>
      </c>
      <c r="I359" s="96">
        <v>0</v>
      </c>
      <c r="J359" s="96">
        <v>0</v>
      </c>
      <c r="K359" s="96">
        <v>0</v>
      </c>
      <c r="L359" s="96">
        <v>0</v>
      </c>
      <c r="M359" s="96">
        <v>7</v>
      </c>
      <c r="N359" s="97"/>
      <c r="O359" s="96">
        <v>0</v>
      </c>
      <c r="P359" s="96">
        <v>0</v>
      </c>
      <c r="Q359" s="96" t="s">
        <v>1591</v>
      </c>
      <c r="R359" s="223" t="s">
        <v>1567</v>
      </c>
      <c r="S359" s="223" t="s">
        <v>1567</v>
      </c>
      <c r="T359" s="223" t="s">
        <v>1567</v>
      </c>
      <c r="U359" s="97"/>
      <c r="V359" s="96">
        <v>0</v>
      </c>
      <c r="W359" s="96">
        <v>0</v>
      </c>
      <c r="X359" s="96">
        <v>0</v>
      </c>
      <c r="Y359" s="96">
        <v>0</v>
      </c>
      <c r="Z359" s="96">
        <v>10</v>
      </c>
      <c r="AA359" s="96"/>
      <c r="AB359" s="97"/>
      <c r="AC359" s="96"/>
      <c r="AD359" s="96"/>
      <c r="AE359" s="96"/>
      <c r="AF359" s="96"/>
      <c r="AG359" s="96"/>
      <c r="AH359" s="96"/>
      <c r="AI359" s="227">
        <f>COUNTIF(الجدول2336[[#This Row],[21]:[20]],"س")</f>
        <v>1</v>
      </c>
      <c r="AJ359" s="108">
        <f>COUNTIF(الجدول2336[[#This Row],[21]:[20]],"ب")</f>
        <v>0</v>
      </c>
      <c r="AK359" s="108">
        <f>COUNTIF(الجدول2336[[#This Row],[21]:[20]],"غياب")</f>
        <v>0</v>
      </c>
      <c r="AL359" s="108">
        <f>COUNTIF(الجدول2336[[#This Row],[21]:[20]],"غ")</f>
        <v>0</v>
      </c>
      <c r="AM359" s="108">
        <f>SUM(الجدول2336[[#This Row],[21]:[20]])</f>
        <v>17</v>
      </c>
      <c r="AN359" s="228">
        <f>الجدول2336[[#This Row],[أيام العمل الفعي ]]-الجدول2336[[#This Row],[الغياب*2]]</f>
        <v>16</v>
      </c>
      <c r="AO359" s="108"/>
      <c r="AP359" s="108">
        <f>COUNTIF(الجدول2336[[#This Row],[21]:[20]],"&lt;480")</f>
        <v>16</v>
      </c>
      <c r="AQ359" s="108">
        <f>الجدول2336[[#This Row],[الغياب ]]*2</f>
        <v>0</v>
      </c>
      <c r="AR359" s="108" t="str">
        <f>VLOOKUP(الجدول2336[[#This Row],[الرقم الوظيفي ]],[2]المستمرين!$D:$F,3,0)</f>
        <v>مصنع الحليب</v>
      </c>
    </row>
    <row r="360" spans="1:44">
      <c r="A360" s="170">
        <v>3872</v>
      </c>
      <c r="B360" s="226" t="s">
        <v>567</v>
      </c>
      <c r="C360" s="222" t="s">
        <v>353</v>
      </c>
      <c r="D360" s="96" t="s">
        <v>1591</v>
      </c>
      <c r="E360" s="96">
        <v>0</v>
      </c>
      <c r="F360" s="96">
        <v>0</v>
      </c>
      <c r="G360" s="97"/>
      <c r="H360" s="96">
        <v>0</v>
      </c>
      <c r="I360" s="96" t="s">
        <v>1494</v>
      </c>
      <c r="J360" s="96">
        <v>0</v>
      </c>
      <c r="K360" s="96">
        <v>0</v>
      </c>
      <c r="L360" s="96">
        <v>0</v>
      </c>
      <c r="M360" s="96">
        <v>0</v>
      </c>
      <c r="N360" s="97"/>
      <c r="O360" s="96">
        <v>62</v>
      </c>
      <c r="P360" s="96">
        <v>0</v>
      </c>
      <c r="Q360" s="96" t="s">
        <v>1591</v>
      </c>
      <c r="R360" s="223" t="s">
        <v>1567</v>
      </c>
      <c r="S360" s="223" t="s">
        <v>1567</v>
      </c>
      <c r="T360" s="223" t="s">
        <v>1567</v>
      </c>
      <c r="U360" s="97"/>
      <c r="V360" s="96">
        <v>0</v>
      </c>
      <c r="W360" s="96">
        <v>0</v>
      </c>
      <c r="X360" s="96">
        <v>0</v>
      </c>
      <c r="Y360" s="96">
        <v>0</v>
      </c>
      <c r="Z360" s="96">
        <v>7</v>
      </c>
      <c r="AA360" s="96"/>
      <c r="AB360" s="97"/>
      <c r="AC360" s="96"/>
      <c r="AD360" s="96"/>
      <c r="AE360" s="96"/>
      <c r="AF360" s="96"/>
      <c r="AG360" s="96"/>
      <c r="AH360" s="96"/>
      <c r="AI360" s="227">
        <f>COUNTIF(الجدول2336[[#This Row],[21]:[20]],"س")</f>
        <v>2</v>
      </c>
      <c r="AJ360" s="108">
        <f>COUNTIF(الجدول2336[[#This Row],[21]:[20]],"ب")</f>
        <v>0</v>
      </c>
      <c r="AK360" s="108">
        <f>COUNTIF(الجدول2336[[#This Row],[21]:[20]],"غياب")</f>
        <v>0</v>
      </c>
      <c r="AL360" s="108">
        <f>COUNTIF(الجدول2336[[#This Row],[21]:[20]],"غ")</f>
        <v>1</v>
      </c>
      <c r="AM360" s="108">
        <f>SUM(الجدول2336[[#This Row],[21]:[20]])</f>
        <v>69</v>
      </c>
      <c r="AN360" s="228">
        <f>الجدول2336[[#This Row],[أيام العمل الفعي ]]-الجدول2336[[#This Row],[الغياب*2]]</f>
        <v>14</v>
      </c>
      <c r="AO360" s="108"/>
      <c r="AP360" s="108">
        <f>COUNTIF(الجدول2336[[#This Row],[21]:[20]],"&lt;480")</f>
        <v>14</v>
      </c>
      <c r="AQ360" s="108">
        <f>الجدول2336[[#This Row],[الغياب ]]*2</f>
        <v>0</v>
      </c>
      <c r="AR360" s="108" t="str">
        <f>VLOOKUP(الجدول2336[[#This Row],[الرقم الوظيفي ]],[2]المستمرين!$D:$F,3,0)</f>
        <v xml:space="preserve">مصنع الحليب </v>
      </c>
    </row>
    <row r="361" spans="1:44" hidden="1">
      <c r="A361" s="170">
        <v>3873</v>
      </c>
      <c r="B361" s="226" t="s">
        <v>568</v>
      </c>
      <c r="C361" s="222" t="s">
        <v>353</v>
      </c>
      <c r="D361" s="96">
        <v>0</v>
      </c>
      <c r="E361" s="96">
        <v>0</v>
      </c>
      <c r="F361" s="96">
        <v>0</v>
      </c>
      <c r="G361" s="97"/>
      <c r="H361" s="96">
        <v>0</v>
      </c>
      <c r="I361" s="96">
        <v>0</v>
      </c>
      <c r="J361" s="96">
        <v>0</v>
      </c>
      <c r="K361" s="96">
        <v>0</v>
      </c>
      <c r="L361" s="96">
        <v>0</v>
      </c>
      <c r="M361" s="96">
        <v>0</v>
      </c>
      <c r="N361" s="97"/>
      <c r="O361" s="96">
        <v>0</v>
      </c>
      <c r="P361" s="96" t="s">
        <v>1607</v>
      </c>
      <c r="Q361" s="96" t="s">
        <v>1591</v>
      </c>
      <c r="R361" s="223" t="s">
        <v>1567</v>
      </c>
      <c r="S361" s="223" t="s">
        <v>1567</v>
      </c>
      <c r="T361" s="223" t="s">
        <v>1567</v>
      </c>
      <c r="U361" s="97"/>
      <c r="V361" s="96">
        <v>0</v>
      </c>
      <c r="W361" s="96">
        <v>0</v>
      </c>
      <c r="X361" s="96">
        <v>0</v>
      </c>
      <c r="Y361" s="96">
        <v>0</v>
      </c>
      <c r="Z361" s="96">
        <v>0</v>
      </c>
      <c r="AA361" s="96"/>
      <c r="AB361" s="97"/>
      <c r="AC361" s="96"/>
      <c r="AD361" s="96"/>
      <c r="AE361" s="96"/>
      <c r="AF361" s="96"/>
      <c r="AG361" s="96"/>
      <c r="AH361" s="96"/>
      <c r="AI361" s="227">
        <f>COUNTIF(الجدول2336[[#This Row],[21]:[20]],"س")</f>
        <v>1</v>
      </c>
      <c r="AJ361" s="108">
        <f>COUNTIF(الجدول2336[[#This Row],[21]:[20]],"ب")</f>
        <v>0</v>
      </c>
      <c r="AK361" s="108">
        <f>COUNTIF(الجدول2336[[#This Row],[21]:[20]],"غياب")</f>
        <v>1</v>
      </c>
      <c r="AL361" s="108">
        <f>COUNTIF(الجدول2336[[#This Row],[21]:[20]],"غ")</f>
        <v>0</v>
      </c>
      <c r="AM361" s="108">
        <f>SUM(الجدول2336[[#This Row],[21]:[20]])</f>
        <v>0</v>
      </c>
      <c r="AN361" s="228">
        <f>الجدول2336[[#This Row],[أيام العمل الفعي ]]-الجدول2336[[#This Row],[الغياب*2]]</f>
        <v>13</v>
      </c>
      <c r="AO361" s="108"/>
      <c r="AP361" s="108">
        <f>COUNTIF(الجدول2336[[#This Row],[21]:[20]],"&lt;480")</f>
        <v>15</v>
      </c>
      <c r="AQ361" s="108">
        <f>الجدول2336[[#This Row],[الغياب ]]*2</f>
        <v>2</v>
      </c>
      <c r="AR361" s="108" t="str">
        <f>VLOOKUP(الجدول2336[[#This Row],[الرقم الوظيفي ]],[2]المستمرين!$D:$F,3,0)</f>
        <v>مصنع الحليب</v>
      </c>
    </row>
    <row r="362" spans="1:44" hidden="1">
      <c r="A362" s="187">
        <v>3874</v>
      </c>
      <c r="B362" s="242" t="s">
        <v>569</v>
      </c>
      <c r="C362" s="222" t="s">
        <v>353</v>
      </c>
      <c r="D362" s="96">
        <v>0</v>
      </c>
      <c r="E362" s="96">
        <v>0</v>
      </c>
      <c r="F362" s="96">
        <v>0</v>
      </c>
      <c r="G362" s="97"/>
      <c r="H362" s="96">
        <v>0</v>
      </c>
      <c r="I362" s="96">
        <v>0</v>
      </c>
      <c r="J362" s="96">
        <v>0</v>
      </c>
      <c r="K362" s="96">
        <v>0</v>
      </c>
      <c r="L362" s="96">
        <v>0</v>
      </c>
      <c r="M362" s="96">
        <v>0</v>
      </c>
      <c r="N362" s="97"/>
      <c r="O362" s="96">
        <v>0</v>
      </c>
      <c r="P362" s="96">
        <v>0</v>
      </c>
      <c r="Q362" s="96" t="s">
        <v>1591</v>
      </c>
      <c r="R362" s="223" t="s">
        <v>1567</v>
      </c>
      <c r="S362" s="223" t="s">
        <v>1567</v>
      </c>
      <c r="T362" s="223" t="s">
        <v>1567</v>
      </c>
      <c r="U362" s="97"/>
      <c r="V362" s="96">
        <v>0</v>
      </c>
      <c r="W362" s="96">
        <v>0</v>
      </c>
      <c r="X362" s="96">
        <v>0</v>
      </c>
      <c r="Y362" s="96">
        <v>0</v>
      </c>
      <c r="Z362" s="96">
        <v>0</v>
      </c>
      <c r="AA362" s="96">
        <v>0</v>
      </c>
      <c r="AB362" s="97"/>
      <c r="AC362" s="96"/>
      <c r="AD362" s="96"/>
      <c r="AE362" s="96"/>
      <c r="AF362" s="96"/>
      <c r="AG362" s="96"/>
      <c r="AH362" s="96"/>
      <c r="AI362" s="243">
        <f>COUNTIF(الجدول2336[[#This Row],[21]:[20]],"س")</f>
        <v>1</v>
      </c>
      <c r="AJ362" s="190">
        <f>COUNTIF(الجدول2336[[#This Row],[21]:[20]],"ب")</f>
        <v>0</v>
      </c>
      <c r="AK362" s="190">
        <f>COUNTIF(الجدول2336[[#This Row],[21]:[20]],"غياب")</f>
        <v>0</v>
      </c>
      <c r="AL362" s="190">
        <f>COUNTIF(الجدول2336[[#This Row],[21]:[20]],"غ")</f>
        <v>0</v>
      </c>
      <c r="AM362" s="190">
        <f>SUM(الجدول2336[[#This Row],[21]:[20]])</f>
        <v>0</v>
      </c>
      <c r="AN362" s="244">
        <f>الجدول2336[[#This Row],[أيام العمل الفعي ]]-الجدول2336[[#This Row],[الغياب*2]]</f>
        <v>17</v>
      </c>
      <c r="AO362" s="190"/>
      <c r="AP362" s="190">
        <f>COUNTIF(الجدول2336[[#This Row],[21]:[20]],"&lt;480")</f>
        <v>17</v>
      </c>
      <c r="AQ362" s="190">
        <f>الجدول2336[[#This Row],[الغياب ]]*2</f>
        <v>0</v>
      </c>
      <c r="AR362" s="190" t="str">
        <f>VLOOKUP(الجدول2336[[#This Row],[الرقم الوظيفي ]],[2]المستمرين!$D:$F,3,0)</f>
        <v xml:space="preserve">مصنع الحليب </v>
      </c>
    </row>
    <row r="363" spans="1:44" hidden="1">
      <c r="A363" s="14">
        <v>3875</v>
      </c>
      <c r="B363" s="240" t="s">
        <v>570</v>
      </c>
      <c r="C363" s="222" t="s">
        <v>71</v>
      </c>
      <c r="D363" s="96">
        <v>0</v>
      </c>
      <c r="E363" s="96">
        <v>0</v>
      </c>
      <c r="F363" s="96">
        <v>0</v>
      </c>
      <c r="G363" s="97"/>
      <c r="H363" s="96">
        <v>0</v>
      </c>
      <c r="I363" s="96">
        <v>0</v>
      </c>
      <c r="J363" s="96">
        <v>0</v>
      </c>
      <c r="K363" s="96">
        <v>0</v>
      </c>
      <c r="L363" s="96">
        <v>0</v>
      </c>
      <c r="M363" s="96">
        <v>0</v>
      </c>
      <c r="N363" s="97"/>
      <c r="O363" s="96">
        <v>0</v>
      </c>
      <c r="P363" s="96">
        <v>0</v>
      </c>
      <c r="Q363" s="96" t="s">
        <v>1591</v>
      </c>
      <c r="R363" s="223" t="s">
        <v>1567</v>
      </c>
      <c r="S363" s="223" t="s">
        <v>1567</v>
      </c>
      <c r="T363" s="223" t="s">
        <v>1567</v>
      </c>
      <c r="U363" s="97"/>
      <c r="V363" s="96">
        <v>0</v>
      </c>
      <c r="W363" s="96">
        <v>0</v>
      </c>
      <c r="X363" s="96">
        <v>14</v>
      </c>
      <c r="Y363" s="96">
        <v>7</v>
      </c>
      <c r="Z363" s="96">
        <v>0</v>
      </c>
      <c r="AA363" s="96"/>
      <c r="AB363" s="97"/>
      <c r="AC363" s="96"/>
      <c r="AD363" s="96"/>
      <c r="AE363" s="96"/>
      <c r="AF363" s="96"/>
      <c r="AG363" s="96"/>
      <c r="AH363" s="96"/>
      <c r="AI363" s="227">
        <f>COUNTIF(الجدول2336[[#This Row],[21]:[20]],"س")</f>
        <v>1</v>
      </c>
      <c r="AJ363" s="108">
        <f>COUNTIF(الجدول2336[[#This Row],[21]:[20]],"ب")</f>
        <v>0</v>
      </c>
      <c r="AK363" s="108">
        <f>COUNTIF(الجدول2336[[#This Row],[21]:[20]],"غياب")</f>
        <v>0</v>
      </c>
      <c r="AL363" s="108">
        <f>COUNTIF(الجدول2336[[#This Row],[21]:[20]],"غ")</f>
        <v>0</v>
      </c>
      <c r="AM363" s="108">
        <f>SUM(الجدول2336[[#This Row],[21]:[20]])</f>
        <v>21</v>
      </c>
      <c r="AN363" s="228">
        <f>الجدول2336[[#This Row],[أيام العمل الفعي ]]-الجدول2336[[#This Row],[الغياب*2]]</f>
        <v>16</v>
      </c>
      <c r="AO363" s="108"/>
      <c r="AP363" s="108">
        <f>COUNTIF(الجدول2336[[#This Row],[21]:[20]],"&lt;480")</f>
        <v>16</v>
      </c>
      <c r="AQ363" s="108">
        <f>الجدول2336[[#This Row],[الغياب ]]*2</f>
        <v>0</v>
      </c>
      <c r="AR363" s="108" t="str">
        <f>VLOOKUP(الجدول2336[[#This Row],[الرقم الوظيفي ]],[2]المستمرين!$D:$F,3,0)</f>
        <v xml:space="preserve">مصنع الحليب </v>
      </c>
    </row>
    <row r="364" spans="1:44" hidden="1">
      <c r="A364" s="12">
        <v>3876</v>
      </c>
      <c r="B364" s="238" t="s">
        <v>571</v>
      </c>
      <c r="C364" s="222" t="s">
        <v>572</v>
      </c>
      <c r="D364" s="96">
        <v>0</v>
      </c>
      <c r="E364" s="96">
        <v>0</v>
      </c>
      <c r="F364" s="96">
        <v>0</v>
      </c>
      <c r="G364" s="97"/>
      <c r="H364" s="96">
        <v>0</v>
      </c>
      <c r="I364" s="96">
        <v>0</v>
      </c>
      <c r="J364" s="96">
        <v>0</v>
      </c>
      <c r="K364" s="96">
        <v>0</v>
      </c>
      <c r="L364" s="96">
        <v>0</v>
      </c>
      <c r="M364" s="96">
        <v>0</v>
      </c>
      <c r="N364" s="97"/>
      <c r="O364" s="96">
        <v>0</v>
      </c>
      <c r="P364" s="96">
        <v>0</v>
      </c>
      <c r="Q364" s="96">
        <v>18</v>
      </c>
      <c r="R364" s="223" t="s">
        <v>1567</v>
      </c>
      <c r="S364" s="223" t="s">
        <v>1567</v>
      </c>
      <c r="T364" s="223" t="s">
        <v>1567</v>
      </c>
      <c r="U364" s="97"/>
      <c r="V364" s="96">
        <v>0</v>
      </c>
      <c r="W364" s="96">
        <v>0</v>
      </c>
      <c r="X364" s="96">
        <v>0</v>
      </c>
      <c r="Y364" s="96">
        <v>0</v>
      </c>
      <c r="Z364" s="96">
        <v>0</v>
      </c>
      <c r="AA364" s="96"/>
      <c r="AB364" s="97"/>
      <c r="AC364" s="96"/>
      <c r="AD364" s="96"/>
      <c r="AE364" s="96"/>
      <c r="AF364" s="96"/>
      <c r="AG364" s="96"/>
      <c r="AH364" s="96"/>
      <c r="AI364" s="227">
        <f>COUNTIF(الجدول2336[[#This Row],[21]:[20]],"س")</f>
        <v>0</v>
      </c>
      <c r="AJ364" s="108">
        <f>COUNTIF(الجدول2336[[#This Row],[21]:[20]],"ب")</f>
        <v>0</v>
      </c>
      <c r="AK364" s="108">
        <f>COUNTIF(الجدول2336[[#This Row],[21]:[20]],"غياب")</f>
        <v>0</v>
      </c>
      <c r="AL364" s="108">
        <f>COUNTIF(الجدول2336[[#This Row],[21]:[20]],"غ")</f>
        <v>0</v>
      </c>
      <c r="AM364" s="108">
        <f>SUM(الجدول2336[[#This Row],[21]:[20]])</f>
        <v>18</v>
      </c>
      <c r="AN364" s="228">
        <f>الجدول2336[[#This Row],[أيام العمل الفعي ]]-الجدول2336[[#This Row],[الغياب*2]]</f>
        <v>17</v>
      </c>
      <c r="AO364" s="108"/>
      <c r="AP364" s="108">
        <f>COUNTIF(الجدول2336[[#This Row],[21]:[20]],"&lt;480")</f>
        <v>17</v>
      </c>
      <c r="AQ364" s="108">
        <f>الجدول2336[[#This Row],[الغياب ]]*2</f>
        <v>0</v>
      </c>
      <c r="AR364" s="108" t="str">
        <f>VLOOKUP(الجدول2336[[#This Row],[الرقم الوظيفي ]],[2]المستمرين!$D:$F,3,0)</f>
        <v xml:space="preserve">الادارة العامة </v>
      </c>
    </row>
    <row r="365" spans="1:44" hidden="1">
      <c r="A365" s="14">
        <v>3877</v>
      </c>
      <c r="B365" s="240" t="s">
        <v>573</v>
      </c>
      <c r="C365" s="222" t="s">
        <v>574</v>
      </c>
      <c r="D365" s="96"/>
      <c r="E365" s="96"/>
      <c r="F365" s="96"/>
      <c r="G365" s="97"/>
      <c r="H365" s="96"/>
      <c r="I365" s="96"/>
      <c r="J365" s="96"/>
      <c r="K365" s="96"/>
      <c r="L365" s="96"/>
      <c r="M365" s="96"/>
      <c r="N365" s="97"/>
      <c r="O365" s="96"/>
      <c r="P365" s="96"/>
      <c r="Q365" s="96" t="s">
        <v>1591</v>
      </c>
      <c r="R365" s="223" t="s">
        <v>1567</v>
      </c>
      <c r="S365" s="223" t="s">
        <v>1567</v>
      </c>
      <c r="T365" s="223" t="s">
        <v>1567</v>
      </c>
      <c r="U365" s="97"/>
      <c r="V365" s="96"/>
      <c r="W365" s="96"/>
      <c r="X365" s="96"/>
      <c r="Y365" s="96"/>
      <c r="Z365" s="96"/>
      <c r="AA365" s="96"/>
      <c r="AB365" s="97"/>
      <c r="AC365" s="96"/>
      <c r="AD365" s="96"/>
      <c r="AE365" s="96"/>
      <c r="AF365" s="96"/>
      <c r="AG365" s="96"/>
      <c r="AH365" s="96"/>
      <c r="AI365" s="227">
        <f>COUNTIF(الجدول2336[[#This Row],[21]:[20]],"س")</f>
        <v>1</v>
      </c>
      <c r="AJ365" s="108">
        <f>COUNTIF(الجدول2336[[#This Row],[21]:[20]],"ب")</f>
        <v>0</v>
      </c>
      <c r="AK365" s="108">
        <f>COUNTIF(الجدول2336[[#This Row],[21]:[20]],"غياب")</f>
        <v>0</v>
      </c>
      <c r="AL365" s="108">
        <f>COUNTIF(الجدول2336[[#This Row],[21]:[20]],"غ")</f>
        <v>0</v>
      </c>
      <c r="AM365" s="108">
        <f>SUM(الجدول2336[[#This Row],[21]:[20]])</f>
        <v>0</v>
      </c>
      <c r="AN365" s="228">
        <f>الجدول2336[[#This Row],[أيام العمل الفعي ]]-الجدول2336[[#This Row],[الغياب*2]]</f>
        <v>0</v>
      </c>
      <c r="AO365" s="108"/>
      <c r="AP365" s="108">
        <f>COUNTIF(الجدول2336[[#This Row],[21]:[20]],"&lt;480")</f>
        <v>0</v>
      </c>
      <c r="AQ365" s="108">
        <f>الجدول2336[[#This Row],[الغياب ]]*2</f>
        <v>0</v>
      </c>
      <c r="AR365" s="108" t="str">
        <f>VLOOKUP(الجدول2336[[#This Row],[الرقم الوظيفي ]],[2]المستمرين!$D:$F,3,0)</f>
        <v>رؤساء الاقسام</v>
      </c>
    </row>
    <row r="366" spans="1:44" hidden="1">
      <c r="A366" s="12">
        <v>3878</v>
      </c>
      <c r="B366" s="238" t="s">
        <v>575</v>
      </c>
      <c r="C366" s="222" t="s">
        <v>230</v>
      </c>
      <c r="D366" s="96">
        <v>8</v>
      </c>
      <c r="E366" s="96">
        <v>9</v>
      </c>
      <c r="F366" s="96">
        <v>6</v>
      </c>
      <c r="G366" s="97"/>
      <c r="H366" s="96">
        <v>0</v>
      </c>
      <c r="I366" s="96">
        <v>10</v>
      </c>
      <c r="J366" s="96">
        <v>0</v>
      </c>
      <c r="K366" s="96">
        <v>6</v>
      </c>
      <c r="L366" s="96">
        <v>0</v>
      </c>
      <c r="M366" s="96">
        <v>0</v>
      </c>
      <c r="N366" s="97"/>
      <c r="O366" s="96">
        <v>0</v>
      </c>
      <c r="P366" s="96">
        <v>0</v>
      </c>
      <c r="Q366" s="96" t="s">
        <v>1591</v>
      </c>
      <c r="R366" s="223" t="s">
        <v>1567</v>
      </c>
      <c r="S366" s="223" t="s">
        <v>1567</v>
      </c>
      <c r="T366" s="223" t="s">
        <v>1567</v>
      </c>
      <c r="U366" s="97"/>
      <c r="V366" s="96">
        <v>0</v>
      </c>
      <c r="W366" s="96"/>
      <c r="X366" s="96"/>
      <c r="Y366" s="96"/>
      <c r="Z366" s="96"/>
      <c r="AA366" s="96"/>
      <c r="AB366" s="97"/>
      <c r="AC366" s="96"/>
      <c r="AD366" s="96"/>
      <c r="AE366" s="96"/>
      <c r="AF366" s="96"/>
      <c r="AG366" s="96"/>
      <c r="AH366" s="96"/>
      <c r="AI366" s="227">
        <f>COUNTIF(الجدول2336[[#This Row],[21]:[20]],"س")</f>
        <v>1</v>
      </c>
      <c r="AJ366" s="108">
        <f>COUNTIF(الجدول2336[[#This Row],[21]:[20]],"ب")</f>
        <v>0</v>
      </c>
      <c r="AK366" s="108">
        <f>COUNTIF(الجدول2336[[#This Row],[21]:[20]],"غياب")</f>
        <v>0</v>
      </c>
      <c r="AL366" s="108">
        <f>COUNTIF(الجدول2336[[#This Row],[21]:[20]],"غ")</f>
        <v>0</v>
      </c>
      <c r="AM366" s="108">
        <f>SUM(الجدول2336[[#This Row],[21]:[20]])</f>
        <v>39</v>
      </c>
      <c r="AN366" s="228">
        <f>الجدول2336[[#This Row],[أيام العمل الفعي ]]-الجدول2336[[#This Row],[الغياب*2]]</f>
        <v>12</v>
      </c>
      <c r="AO366" s="108"/>
      <c r="AP366" s="108">
        <f>COUNTIF(الجدول2336[[#This Row],[21]:[20]],"&lt;480")</f>
        <v>12</v>
      </c>
      <c r="AQ366" s="108">
        <f>الجدول2336[[#This Row],[الغياب ]]*2</f>
        <v>0</v>
      </c>
      <c r="AR366" s="108" t="str">
        <f>VLOOKUP(الجدول2336[[#This Row],[الرقم الوظيفي ]],[2]المستمرين!$D:$F,3,0)</f>
        <v xml:space="preserve">مركز تسويق بنغازي </v>
      </c>
    </row>
    <row r="367" spans="1:44" hidden="1">
      <c r="A367" s="14">
        <v>3881</v>
      </c>
      <c r="B367" s="240" t="s">
        <v>577</v>
      </c>
      <c r="C367" s="222" t="s">
        <v>67</v>
      </c>
      <c r="D367" s="96">
        <v>0</v>
      </c>
      <c r="E367" s="96">
        <v>26</v>
      </c>
      <c r="F367" s="96">
        <v>141</v>
      </c>
      <c r="G367" s="97"/>
      <c r="H367" s="96">
        <v>120</v>
      </c>
      <c r="I367" s="96">
        <v>57</v>
      </c>
      <c r="J367" s="96">
        <v>11</v>
      </c>
      <c r="K367" s="96">
        <v>15</v>
      </c>
      <c r="L367" s="96">
        <v>21</v>
      </c>
      <c r="M367" s="96">
        <v>0</v>
      </c>
      <c r="N367" s="97"/>
      <c r="O367" s="96">
        <v>36</v>
      </c>
      <c r="P367" s="96">
        <v>32</v>
      </c>
      <c r="Q367" s="96" t="s">
        <v>1591</v>
      </c>
      <c r="R367" s="223" t="s">
        <v>1567</v>
      </c>
      <c r="S367" s="223" t="s">
        <v>1567</v>
      </c>
      <c r="T367" s="223" t="s">
        <v>1567</v>
      </c>
      <c r="U367" s="97"/>
      <c r="V367" s="96">
        <v>16</v>
      </c>
      <c r="W367" s="96">
        <v>16</v>
      </c>
      <c r="X367" s="96">
        <v>24</v>
      </c>
      <c r="Y367" s="96">
        <v>7</v>
      </c>
      <c r="Z367" s="96">
        <v>11</v>
      </c>
      <c r="AA367" s="96"/>
      <c r="AB367" s="97"/>
      <c r="AC367" s="96"/>
      <c r="AD367" s="96"/>
      <c r="AE367" s="96"/>
      <c r="AF367" s="96"/>
      <c r="AG367" s="96"/>
      <c r="AH367" s="96"/>
      <c r="AI367" s="227">
        <f>COUNTIF(الجدول2336[[#This Row],[21]:[20]],"س")</f>
        <v>1</v>
      </c>
      <c r="AJ367" s="108">
        <f>COUNTIF(الجدول2336[[#This Row],[21]:[20]],"ب")</f>
        <v>0</v>
      </c>
      <c r="AK367" s="108">
        <f>COUNTIF(الجدول2336[[#This Row],[21]:[20]],"غياب")</f>
        <v>0</v>
      </c>
      <c r="AL367" s="108">
        <f>COUNTIF(الجدول2336[[#This Row],[21]:[20]],"غ")</f>
        <v>0</v>
      </c>
      <c r="AM367" s="108">
        <f>SUM(الجدول2336[[#This Row],[21]:[20]])</f>
        <v>533</v>
      </c>
      <c r="AN367" s="228">
        <f>الجدول2336[[#This Row],[أيام العمل الفعي ]]-الجدول2336[[#This Row],[الغياب*2]]</f>
        <v>16</v>
      </c>
      <c r="AO367" s="108"/>
      <c r="AP367" s="108">
        <f>COUNTIF(الجدول2336[[#This Row],[21]:[20]],"&lt;480")</f>
        <v>16</v>
      </c>
      <c r="AQ367" s="108">
        <f>الجدول2336[[#This Row],[الغياب ]]*2</f>
        <v>0</v>
      </c>
      <c r="AR367" s="108" t="str">
        <f>VLOOKUP(الجدول2336[[#This Row],[الرقم الوظيفي ]],[2]المستمرين!$D:$F,3,0)</f>
        <v xml:space="preserve">مصنع الحليب </v>
      </c>
    </row>
    <row r="368" spans="1:44" hidden="1">
      <c r="A368" s="14">
        <v>3882</v>
      </c>
      <c r="B368" s="240" t="s">
        <v>578</v>
      </c>
      <c r="C368" s="222" t="s">
        <v>80</v>
      </c>
      <c r="D368" s="96">
        <v>0</v>
      </c>
      <c r="E368" s="96">
        <v>0</v>
      </c>
      <c r="F368" s="96">
        <v>0</v>
      </c>
      <c r="G368" s="97"/>
      <c r="H368" s="96">
        <v>0</v>
      </c>
      <c r="I368" s="96">
        <v>0</v>
      </c>
      <c r="J368" s="96">
        <v>0</v>
      </c>
      <c r="K368" s="96">
        <v>0</v>
      </c>
      <c r="L368" s="96">
        <v>0</v>
      </c>
      <c r="M368" s="96">
        <v>0</v>
      </c>
      <c r="N368" s="97"/>
      <c r="O368" s="96">
        <v>0</v>
      </c>
      <c r="P368" s="96">
        <v>0</v>
      </c>
      <c r="Q368" s="96" t="s">
        <v>1591</v>
      </c>
      <c r="R368" s="223" t="s">
        <v>1567</v>
      </c>
      <c r="S368" s="223" t="s">
        <v>1567</v>
      </c>
      <c r="T368" s="223" t="s">
        <v>1567</v>
      </c>
      <c r="U368" s="97"/>
      <c r="V368" s="96">
        <v>0</v>
      </c>
      <c r="W368" s="96">
        <v>0</v>
      </c>
      <c r="X368" s="96">
        <v>0</v>
      </c>
      <c r="Y368" s="96">
        <v>0</v>
      </c>
      <c r="Z368" s="96">
        <v>0</v>
      </c>
      <c r="AA368" s="96">
        <v>0</v>
      </c>
      <c r="AB368" s="97"/>
      <c r="AC368" s="96"/>
      <c r="AD368" s="96"/>
      <c r="AE368" s="96"/>
      <c r="AF368" s="96"/>
      <c r="AG368" s="96"/>
      <c r="AH368" s="96"/>
      <c r="AI368" s="227">
        <f>COUNTIF(الجدول2336[[#This Row],[21]:[20]],"س")</f>
        <v>1</v>
      </c>
      <c r="AJ368" s="108">
        <f>COUNTIF(الجدول2336[[#This Row],[21]:[20]],"ب")</f>
        <v>0</v>
      </c>
      <c r="AK368" s="108">
        <f>COUNTIF(الجدول2336[[#This Row],[21]:[20]],"غياب")</f>
        <v>0</v>
      </c>
      <c r="AL368" s="108">
        <f>COUNTIF(الجدول2336[[#This Row],[21]:[20]],"غ")</f>
        <v>0</v>
      </c>
      <c r="AM368" s="108">
        <f>SUM(الجدول2336[[#This Row],[21]:[20]])</f>
        <v>0</v>
      </c>
      <c r="AN368" s="228">
        <f>الجدول2336[[#This Row],[أيام العمل الفعي ]]-الجدول2336[[#This Row],[الغياب*2]]</f>
        <v>17</v>
      </c>
      <c r="AO368" s="108"/>
      <c r="AP368" s="108">
        <f>COUNTIF(الجدول2336[[#This Row],[21]:[20]],"&lt;480")</f>
        <v>17</v>
      </c>
      <c r="AQ368" s="108">
        <f>الجدول2336[[#This Row],[الغياب ]]*2</f>
        <v>0</v>
      </c>
      <c r="AR368" s="108" t="str">
        <f>VLOOKUP(الجدول2336[[#This Row],[الرقم الوظيفي ]],[2]المستمرين!$D:$F,3,0)</f>
        <v>مصنع الحليب</v>
      </c>
    </row>
    <row r="369" spans="1:44" hidden="1">
      <c r="A369" s="14">
        <v>3883</v>
      </c>
      <c r="B369" s="240" t="s">
        <v>579</v>
      </c>
      <c r="C369" s="222" t="s">
        <v>155</v>
      </c>
      <c r="D369" s="96">
        <v>0</v>
      </c>
      <c r="E369" s="96">
        <v>0</v>
      </c>
      <c r="F369" s="96">
        <v>7</v>
      </c>
      <c r="G369" s="97"/>
      <c r="H369" s="96">
        <v>0</v>
      </c>
      <c r="I369" s="96">
        <v>0</v>
      </c>
      <c r="J369" s="96">
        <v>8</v>
      </c>
      <c r="K369" s="96">
        <v>8</v>
      </c>
      <c r="L369" s="96">
        <v>14</v>
      </c>
      <c r="M369" s="96">
        <v>9</v>
      </c>
      <c r="N369" s="97"/>
      <c r="O369" s="96">
        <v>18</v>
      </c>
      <c r="P369" s="96">
        <v>0</v>
      </c>
      <c r="Q369" s="96" t="s">
        <v>1591</v>
      </c>
      <c r="R369" s="223" t="s">
        <v>1567</v>
      </c>
      <c r="S369" s="223" t="s">
        <v>1567</v>
      </c>
      <c r="T369" s="223" t="s">
        <v>1567</v>
      </c>
      <c r="U369" s="97"/>
      <c r="V369" s="96">
        <v>0</v>
      </c>
      <c r="W369" s="96">
        <v>0</v>
      </c>
      <c r="X369" s="96">
        <v>0</v>
      </c>
      <c r="Y369" s="96">
        <v>0</v>
      </c>
      <c r="Z369" s="96">
        <v>10</v>
      </c>
      <c r="AA369" s="96"/>
      <c r="AB369" s="97"/>
      <c r="AC369" s="96"/>
      <c r="AD369" s="96"/>
      <c r="AE369" s="96"/>
      <c r="AF369" s="96"/>
      <c r="AG369" s="96"/>
      <c r="AH369" s="96"/>
      <c r="AI369" s="227">
        <f>COUNTIF(الجدول2336[[#This Row],[21]:[20]],"س")</f>
        <v>1</v>
      </c>
      <c r="AJ369" s="108">
        <f>COUNTIF(الجدول2336[[#This Row],[21]:[20]],"ب")</f>
        <v>0</v>
      </c>
      <c r="AK369" s="108">
        <f>COUNTIF(الجدول2336[[#This Row],[21]:[20]],"غياب")</f>
        <v>0</v>
      </c>
      <c r="AL369" s="108">
        <f>COUNTIF(الجدول2336[[#This Row],[21]:[20]],"غ")</f>
        <v>0</v>
      </c>
      <c r="AM369" s="108">
        <f>SUM(الجدول2336[[#This Row],[21]:[20]])</f>
        <v>74</v>
      </c>
      <c r="AN369" s="228">
        <f>الجدول2336[[#This Row],[أيام العمل الفعي ]]-الجدول2336[[#This Row],[الغياب*2]]</f>
        <v>16</v>
      </c>
      <c r="AO369" s="108"/>
      <c r="AP369" s="108">
        <f>COUNTIF(الجدول2336[[#This Row],[21]:[20]],"&lt;480")</f>
        <v>16</v>
      </c>
      <c r="AQ369" s="108">
        <f>الجدول2336[[#This Row],[الغياب ]]*2</f>
        <v>0</v>
      </c>
      <c r="AR369" s="108" t="str">
        <f>VLOOKUP(الجدول2336[[#This Row],[الرقم الوظيفي ]],[2]المستمرين!$D:$F,3,0)</f>
        <v xml:space="preserve">الادارة العامة </v>
      </c>
    </row>
    <row r="370" spans="1:44" hidden="1">
      <c r="A370" s="14">
        <v>3884</v>
      </c>
      <c r="B370" s="240" t="s">
        <v>580</v>
      </c>
      <c r="C370" s="222" t="s">
        <v>1576</v>
      </c>
      <c r="D370" s="96">
        <v>0</v>
      </c>
      <c r="E370" s="96">
        <v>0</v>
      </c>
      <c r="F370" s="96">
        <v>0</v>
      </c>
      <c r="G370" s="97"/>
      <c r="H370" s="96">
        <v>0</v>
      </c>
      <c r="I370" s="96">
        <v>0</v>
      </c>
      <c r="J370" s="96">
        <v>0</v>
      </c>
      <c r="K370" s="96">
        <v>0</v>
      </c>
      <c r="L370" s="96">
        <v>0</v>
      </c>
      <c r="M370" s="96">
        <v>0</v>
      </c>
      <c r="N370" s="97"/>
      <c r="O370" s="96">
        <v>0</v>
      </c>
      <c r="P370" s="96">
        <v>0</v>
      </c>
      <c r="Q370" s="96">
        <v>0</v>
      </c>
      <c r="R370" s="223" t="s">
        <v>1567</v>
      </c>
      <c r="S370" s="223" t="s">
        <v>1567</v>
      </c>
      <c r="T370" s="223" t="s">
        <v>1567</v>
      </c>
      <c r="U370" s="97"/>
      <c r="V370" s="96"/>
      <c r="W370" s="96"/>
      <c r="X370" s="96"/>
      <c r="Y370" s="96"/>
      <c r="Z370" s="96"/>
      <c r="AA370" s="96"/>
      <c r="AB370" s="97"/>
      <c r="AC370" s="96"/>
      <c r="AD370" s="96"/>
      <c r="AE370" s="96"/>
      <c r="AF370" s="96"/>
      <c r="AG370" s="96"/>
      <c r="AH370" s="96"/>
      <c r="AI370" s="227">
        <f>COUNTIF(الجدول2336[[#This Row],[21]:[20]],"س")</f>
        <v>0</v>
      </c>
      <c r="AJ370" s="108">
        <f>COUNTIF(الجدول2336[[#This Row],[21]:[20]],"ب")</f>
        <v>0</v>
      </c>
      <c r="AK370" s="108">
        <f>COUNTIF(الجدول2336[[#This Row],[21]:[20]],"غياب")</f>
        <v>0</v>
      </c>
      <c r="AL370" s="108">
        <f>COUNTIF(الجدول2336[[#This Row],[21]:[20]],"غ")</f>
        <v>0</v>
      </c>
      <c r="AM370" s="108">
        <f>SUM(الجدول2336[[#This Row],[21]:[20]])</f>
        <v>0</v>
      </c>
      <c r="AN370" s="228">
        <f>الجدول2336[[#This Row],[أيام العمل الفعي ]]-الجدول2336[[#This Row],[الغياب*2]]</f>
        <v>12</v>
      </c>
      <c r="AO370" s="108"/>
      <c r="AP370" s="108">
        <f>COUNTIF(الجدول2336[[#This Row],[21]:[20]],"&lt;480")</f>
        <v>12</v>
      </c>
      <c r="AQ370" s="108">
        <f>الجدول2336[[#This Row],[الغياب ]]*2</f>
        <v>0</v>
      </c>
      <c r="AR370" s="108" t="str">
        <f>VLOOKUP(الجدول2336[[#This Row],[الرقم الوظيفي ]],[2]المستمرين!$D:$F,3,0)</f>
        <v xml:space="preserve">مركز تسويق بنغازي </v>
      </c>
    </row>
    <row r="371" spans="1:44" hidden="1">
      <c r="A371" s="198">
        <v>3887</v>
      </c>
      <c r="B371" s="245" t="s">
        <v>583</v>
      </c>
      <c r="C371" s="222" t="s">
        <v>148</v>
      </c>
      <c r="D371" s="96">
        <v>7</v>
      </c>
      <c r="E371" s="96">
        <v>8</v>
      </c>
      <c r="F371" s="96">
        <v>12</v>
      </c>
      <c r="G371" s="97"/>
      <c r="H371" s="96">
        <v>0</v>
      </c>
      <c r="I371" s="96">
        <v>12</v>
      </c>
      <c r="J371" s="96">
        <v>6</v>
      </c>
      <c r="K371" s="96">
        <v>6</v>
      </c>
      <c r="L371" s="96" t="s">
        <v>1591</v>
      </c>
      <c r="M371" s="96">
        <v>0</v>
      </c>
      <c r="N371" s="97"/>
      <c r="O371" s="96">
        <v>6</v>
      </c>
      <c r="P371" s="96">
        <v>0</v>
      </c>
      <c r="Q371" s="96" t="s">
        <v>1591</v>
      </c>
      <c r="R371" s="223" t="s">
        <v>1567</v>
      </c>
      <c r="S371" s="223" t="s">
        <v>1567</v>
      </c>
      <c r="T371" s="223" t="s">
        <v>1567</v>
      </c>
      <c r="U371" s="97"/>
      <c r="V371" s="96">
        <v>0</v>
      </c>
      <c r="W371" s="96">
        <v>0</v>
      </c>
      <c r="X371" s="96">
        <v>8</v>
      </c>
      <c r="Y371" s="96">
        <v>0</v>
      </c>
      <c r="Z371" s="96">
        <v>0</v>
      </c>
      <c r="AA371" s="96"/>
      <c r="AB371" s="97"/>
      <c r="AC371" s="96"/>
      <c r="AD371" s="96"/>
      <c r="AE371" s="96"/>
      <c r="AF371" s="96"/>
      <c r="AG371" s="96"/>
      <c r="AH371" s="96"/>
      <c r="AI371" s="227">
        <f>COUNTIF(الجدول2336[[#This Row],[21]:[20]],"س")</f>
        <v>2</v>
      </c>
      <c r="AJ371" s="108">
        <f>COUNTIF(الجدول2336[[#This Row],[21]:[20]],"ب")</f>
        <v>0</v>
      </c>
      <c r="AK371" s="108">
        <f>COUNTIF(الجدول2336[[#This Row],[21]:[20]],"غياب")</f>
        <v>0</v>
      </c>
      <c r="AL371" s="108">
        <f>COUNTIF(الجدول2336[[#This Row],[21]:[20]],"غ")</f>
        <v>0</v>
      </c>
      <c r="AM371" s="108">
        <f>SUM(الجدول2336[[#This Row],[21]:[20]])</f>
        <v>65</v>
      </c>
      <c r="AN371" s="228">
        <f>الجدول2336[[#This Row],[أيام العمل الفعي ]]-الجدول2336[[#This Row],[الغياب*2]]</f>
        <v>15</v>
      </c>
      <c r="AO371" s="108"/>
      <c r="AP371" s="108">
        <f>COUNTIF(الجدول2336[[#This Row],[21]:[20]],"&lt;480")</f>
        <v>15</v>
      </c>
      <c r="AQ371" s="108">
        <f>الجدول2336[[#This Row],[الغياب ]]*2</f>
        <v>0</v>
      </c>
      <c r="AR371" s="108" t="str">
        <f>VLOOKUP(الجدول2336[[#This Row],[الرقم الوظيفي ]],[2]المستمرين!$D:$F,3,0)</f>
        <v>مصنع الحليب</v>
      </c>
    </row>
    <row r="372" spans="1:44" hidden="1">
      <c r="A372" s="214">
        <v>3887</v>
      </c>
      <c r="B372" s="239" t="s">
        <v>583</v>
      </c>
      <c r="C372" s="222" t="s">
        <v>148</v>
      </c>
      <c r="D372" s="96">
        <v>7</v>
      </c>
      <c r="E372" s="96">
        <v>8</v>
      </c>
      <c r="F372" s="96">
        <v>12</v>
      </c>
      <c r="G372" s="97"/>
      <c r="H372" s="96">
        <v>0</v>
      </c>
      <c r="I372" s="96">
        <v>12</v>
      </c>
      <c r="J372" s="96">
        <v>6</v>
      </c>
      <c r="K372" s="96">
        <v>6</v>
      </c>
      <c r="L372" s="96" t="s">
        <v>1591</v>
      </c>
      <c r="M372" s="96">
        <v>0</v>
      </c>
      <c r="N372" s="97"/>
      <c r="O372" s="96">
        <v>6</v>
      </c>
      <c r="P372" s="96">
        <v>0</v>
      </c>
      <c r="Q372" s="96" t="s">
        <v>1591</v>
      </c>
      <c r="R372" s="223" t="s">
        <v>1567</v>
      </c>
      <c r="S372" s="223" t="s">
        <v>1567</v>
      </c>
      <c r="T372" s="223" t="s">
        <v>1567</v>
      </c>
      <c r="U372" s="97"/>
      <c r="V372" s="96">
        <v>0</v>
      </c>
      <c r="W372" s="96">
        <v>0</v>
      </c>
      <c r="X372" s="96">
        <v>8</v>
      </c>
      <c r="Y372" s="96">
        <v>0</v>
      </c>
      <c r="Z372" s="96">
        <v>0</v>
      </c>
      <c r="AA372" s="96"/>
      <c r="AB372" s="97"/>
      <c r="AC372" s="96"/>
      <c r="AD372" s="96"/>
      <c r="AE372" s="96"/>
      <c r="AF372" s="96"/>
      <c r="AG372" s="96"/>
      <c r="AH372" s="96"/>
      <c r="AI372" s="227">
        <f>COUNTIF(الجدول2336[[#This Row],[21]:[20]],"س")</f>
        <v>2</v>
      </c>
      <c r="AJ372" s="108">
        <f>COUNTIF(الجدول2336[[#This Row],[21]:[20]],"ب")</f>
        <v>0</v>
      </c>
      <c r="AK372" s="108">
        <f>COUNTIF(الجدول2336[[#This Row],[21]:[20]],"غياب")</f>
        <v>0</v>
      </c>
      <c r="AL372" s="108">
        <f>COUNTIF(الجدول2336[[#This Row],[21]:[20]],"غ")</f>
        <v>0</v>
      </c>
      <c r="AM372" s="108">
        <f>SUM(الجدول2336[[#This Row],[21]:[20]])</f>
        <v>65</v>
      </c>
      <c r="AN372" s="228">
        <f>الجدول2336[[#This Row],[أيام العمل الفعي ]]-الجدول2336[[#This Row],[الغياب*2]]</f>
        <v>15</v>
      </c>
      <c r="AO372" s="108"/>
      <c r="AP372" s="108">
        <f>COUNTIF(الجدول2336[[#This Row],[21]:[20]],"&lt;480")</f>
        <v>15</v>
      </c>
      <c r="AQ372" s="108">
        <f>الجدول2336[[#This Row],[الغياب ]]*2</f>
        <v>0</v>
      </c>
      <c r="AR372" s="108" t="str">
        <f>VLOOKUP(الجدول2336[[#This Row],[الرقم الوظيفي ]],[2]المستمرين!$D:$F,3,0)</f>
        <v>مصنع الحليب</v>
      </c>
    </row>
    <row r="373" spans="1:44" hidden="1">
      <c r="A373" s="198">
        <v>3888</v>
      </c>
      <c r="B373" s="245" t="s">
        <v>584</v>
      </c>
      <c r="C373" s="222" t="s">
        <v>155</v>
      </c>
      <c r="D373" s="96">
        <v>0</v>
      </c>
      <c r="E373" s="96">
        <v>0</v>
      </c>
      <c r="F373" s="96">
        <v>0</v>
      </c>
      <c r="G373" s="97"/>
      <c r="H373" s="96">
        <v>0</v>
      </c>
      <c r="I373" s="96">
        <v>0</v>
      </c>
      <c r="J373" s="96">
        <v>0</v>
      </c>
      <c r="K373" s="96">
        <v>0</v>
      </c>
      <c r="L373" s="96">
        <v>0</v>
      </c>
      <c r="M373" s="96">
        <v>0</v>
      </c>
      <c r="N373" s="97"/>
      <c r="O373" s="96">
        <v>0</v>
      </c>
      <c r="P373" s="96">
        <v>0</v>
      </c>
      <c r="Q373" s="96" t="s">
        <v>1591</v>
      </c>
      <c r="R373" s="223" t="s">
        <v>1567</v>
      </c>
      <c r="S373" s="223" t="s">
        <v>1567</v>
      </c>
      <c r="T373" s="223" t="s">
        <v>1567</v>
      </c>
      <c r="U373" s="97"/>
      <c r="V373" s="96">
        <v>0</v>
      </c>
      <c r="W373" s="96">
        <v>0</v>
      </c>
      <c r="X373" s="96">
        <v>0</v>
      </c>
      <c r="Y373" s="96">
        <v>0</v>
      </c>
      <c r="Z373" s="96">
        <v>0</v>
      </c>
      <c r="AA373" s="96"/>
      <c r="AB373" s="97"/>
      <c r="AC373" s="96"/>
      <c r="AD373" s="96"/>
      <c r="AE373" s="96"/>
      <c r="AF373" s="96"/>
      <c r="AG373" s="96"/>
      <c r="AH373" s="96"/>
      <c r="AI373" s="227">
        <f>COUNTIF(الجدول2336[[#This Row],[21]:[20]],"س")</f>
        <v>1</v>
      </c>
      <c r="AJ373" s="108">
        <f>COUNTIF(الجدول2336[[#This Row],[21]:[20]],"ب")</f>
        <v>0</v>
      </c>
      <c r="AK373" s="108">
        <f>COUNTIF(الجدول2336[[#This Row],[21]:[20]],"غياب")</f>
        <v>0</v>
      </c>
      <c r="AL373" s="108">
        <f>COUNTIF(الجدول2336[[#This Row],[21]:[20]],"غ")</f>
        <v>0</v>
      </c>
      <c r="AM373" s="108">
        <f>SUM(الجدول2336[[#This Row],[21]:[20]])</f>
        <v>0</v>
      </c>
      <c r="AN373" s="228">
        <f>الجدول2336[[#This Row],[أيام العمل الفعي ]]-الجدول2336[[#This Row],[الغياب*2]]</f>
        <v>16</v>
      </c>
      <c r="AO373" s="108"/>
      <c r="AP373" s="108">
        <f>COUNTIF(الجدول2336[[#This Row],[21]:[20]],"&lt;480")</f>
        <v>16</v>
      </c>
      <c r="AQ373" s="108">
        <f>الجدول2336[[#This Row],[الغياب ]]*2</f>
        <v>0</v>
      </c>
      <c r="AR373" s="108" t="str">
        <f>VLOOKUP(الجدول2336[[#This Row],[الرقم الوظيفي ]],[2]المستمرين!$D:$F,3,0)</f>
        <v xml:space="preserve">الادارة العامة </v>
      </c>
    </row>
    <row r="374" spans="1:44">
      <c r="A374" s="14">
        <v>3889</v>
      </c>
      <c r="B374" s="240" t="s">
        <v>585</v>
      </c>
      <c r="C374" s="222" t="s">
        <v>469</v>
      </c>
      <c r="D374" s="96">
        <v>7</v>
      </c>
      <c r="E374" s="96">
        <v>7</v>
      </c>
      <c r="F374" s="96">
        <v>11</v>
      </c>
      <c r="G374" s="97"/>
      <c r="H374" s="96">
        <v>0</v>
      </c>
      <c r="I374" s="96">
        <v>5</v>
      </c>
      <c r="J374" s="96">
        <v>7</v>
      </c>
      <c r="K374" s="96">
        <v>0</v>
      </c>
      <c r="L374" s="96">
        <v>18</v>
      </c>
      <c r="M374" s="96">
        <v>14</v>
      </c>
      <c r="N374" s="97"/>
      <c r="O374" s="96">
        <v>19</v>
      </c>
      <c r="P374" s="96">
        <v>14</v>
      </c>
      <c r="Q374" s="96" t="s">
        <v>1591</v>
      </c>
      <c r="R374" s="223" t="s">
        <v>1567</v>
      </c>
      <c r="S374" s="223" t="s">
        <v>1567</v>
      </c>
      <c r="T374" s="223" t="s">
        <v>1567</v>
      </c>
      <c r="U374" s="97"/>
      <c r="V374" s="96">
        <v>0</v>
      </c>
      <c r="W374" s="96">
        <v>0</v>
      </c>
      <c r="X374" s="96">
        <v>12</v>
      </c>
      <c r="Y374" s="96" t="s">
        <v>1494</v>
      </c>
      <c r="Z374" s="96">
        <v>11</v>
      </c>
      <c r="AA374" s="96"/>
      <c r="AB374" s="97"/>
      <c r="AC374" s="96"/>
      <c r="AD374" s="96"/>
      <c r="AE374" s="96"/>
      <c r="AF374" s="96"/>
      <c r="AG374" s="96"/>
      <c r="AH374" s="96"/>
      <c r="AI374" s="227">
        <f>COUNTIF(الجدول2336[[#This Row],[21]:[20]],"س")</f>
        <v>1</v>
      </c>
      <c r="AJ374" s="108">
        <f>COUNTIF(الجدول2336[[#This Row],[21]:[20]],"ب")</f>
        <v>0</v>
      </c>
      <c r="AK374" s="108">
        <f>COUNTIF(الجدول2336[[#This Row],[21]:[20]],"غياب")</f>
        <v>0</v>
      </c>
      <c r="AL374" s="108">
        <f>COUNTIF(الجدول2336[[#This Row],[21]:[20]],"غ")</f>
        <v>1</v>
      </c>
      <c r="AM374" s="108">
        <f>SUM(الجدول2336[[#This Row],[21]:[20]])</f>
        <v>125</v>
      </c>
      <c r="AN374" s="228">
        <f>الجدول2336[[#This Row],[أيام العمل الفعي ]]-الجدول2336[[#This Row],[الغياب*2]]</f>
        <v>15</v>
      </c>
      <c r="AO374" s="108"/>
      <c r="AP374" s="108">
        <f>COUNTIF(الجدول2336[[#This Row],[21]:[20]],"&lt;480")</f>
        <v>15</v>
      </c>
      <c r="AQ374" s="108">
        <f>الجدول2336[[#This Row],[الغياب ]]*2</f>
        <v>0</v>
      </c>
      <c r="AR374" s="108" t="str">
        <f>VLOOKUP(الجدول2336[[#This Row],[الرقم الوظيفي ]],[2]المستمرين!$D:$F,3,0)</f>
        <v xml:space="preserve">الادارة العامة </v>
      </c>
    </row>
    <row r="375" spans="1:44" hidden="1">
      <c r="A375" s="14">
        <v>3892</v>
      </c>
      <c r="B375" s="240" t="s">
        <v>586</v>
      </c>
      <c r="C375" s="222" t="s">
        <v>353</v>
      </c>
      <c r="D375" s="96">
        <v>0</v>
      </c>
      <c r="E375" s="96">
        <v>20</v>
      </c>
      <c r="F375" s="96">
        <v>0</v>
      </c>
      <c r="G375" s="97"/>
      <c r="H375" s="96">
        <v>12</v>
      </c>
      <c r="I375" s="96">
        <v>113</v>
      </c>
      <c r="J375" s="96">
        <v>139</v>
      </c>
      <c r="K375" s="96">
        <v>0</v>
      </c>
      <c r="L375" s="96">
        <v>6</v>
      </c>
      <c r="M375" s="96">
        <v>11</v>
      </c>
      <c r="N375" s="97"/>
      <c r="O375" s="96">
        <v>0</v>
      </c>
      <c r="P375" s="96">
        <v>0</v>
      </c>
      <c r="Q375" s="96" t="s">
        <v>1591</v>
      </c>
      <c r="R375" s="223" t="s">
        <v>1567</v>
      </c>
      <c r="S375" s="223" t="s">
        <v>1567</v>
      </c>
      <c r="T375" s="223" t="s">
        <v>1567</v>
      </c>
      <c r="U375" s="97"/>
      <c r="V375" s="96">
        <v>0</v>
      </c>
      <c r="W375" s="96">
        <v>0</v>
      </c>
      <c r="X375" s="96">
        <v>0</v>
      </c>
      <c r="Y375" s="96">
        <v>0</v>
      </c>
      <c r="Z375" s="96">
        <v>0</v>
      </c>
      <c r="AA375" s="96"/>
      <c r="AB375" s="97"/>
      <c r="AC375" s="96"/>
      <c r="AD375" s="96"/>
      <c r="AE375" s="96"/>
      <c r="AF375" s="96"/>
      <c r="AG375" s="96"/>
      <c r="AH375" s="96"/>
      <c r="AI375" s="227">
        <f>COUNTIF(الجدول2336[[#This Row],[21]:[20]],"س")</f>
        <v>1</v>
      </c>
      <c r="AJ375" s="108">
        <f>COUNTIF(الجدول2336[[#This Row],[21]:[20]],"ب")</f>
        <v>0</v>
      </c>
      <c r="AK375" s="108">
        <f>COUNTIF(الجدول2336[[#This Row],[21]:[20]],"غياب")</f>
        <v>0</v>
      </c>
      <c r="AL375" s="108">
        <f>COUNTIF(الجدول2336[[#This Row],[21]:[20]],"غ")</f>
        <v>0</v>
      </c>
      <c r="AM375" s="108">
        <f>SUM(الجدول2336[[#This Row],[21]:[20]])</f>
        <v>301</v>
      </c>
      <c r="AN375" s="228">
        <f>الجدول2336[[#This Row],[أيام العمل الفعي ]]-الجدول2336[[#This Row],[الغياب*2]]</f>
        <v>16</v>
      </c>
      <c r="AO375" s="108"/>
      <c r="AP375" s="108">
        <f>COUNTIF(الجدول2336[[#This Row],[21]:[20]],"&lt;480")</f>
        <v>16</v>
      </c>
      <c r="AQ375" s="108">
        <f>الجدول2336[[#This Row],[الغياب ]]*2</f>
        <v>0</v>
      </c>
      <c r="AR375" s="108" t="str">
        <f>VLOOKUP(الجدول2336[[#This Row],[الرقم الوظيفي ]],[2]المستمرين!$D:$F,3,0)</f>
        <v>مصنع الحليب</v>
      </c>
    </row>
    <row r="376" spans="1:44" hidden="1">
      <c r="A376" s="214">
        <v>3893</v>
      </c>
      <c r="B376" s="246" t="s">
        <v>1577</v>
      </c>
      <c r="C376" s="230" t="s">
        <v>230</v>
      </c>
      <c r="D376" s="96"/>
      <c r="E376" s="96"/>
      <c r="F376" s="96"/>
      <c r="G376" s="97"/>
      <c r="H376" s="96"/>
      <c r="I376" s="96"/>
      <c r="J376" s="96"/>
      <c r="K376" s="96"/>
      <c r="L376" s="96"/>
      <c r="M376" s="96">
        <v>0</v>
      </c>
      <c r="N376" s="97"/>
      <c r="O376" s="96">
        <v>35</v>
      </c>
      <c r="P376" s="96">
        <v>40</v>
      </c>
      <c r="Q376" s="96" t="s">
        <v>1591</v>
      </c>
      <c r="R376" s="223" t="s">
        <v>1567</v>
      </c>
      <c r="S376" s="223" t="s">
        <v>1567</v>
      </c>
      <c r="T376" s="223" t="s">
        <v>1567</v>
      </c>
      <c r="U376" s="97"/>
      <c r="V376" s="96">
        <v>25</v>
      </c>
      <c r="W376" s="96"/>
      <c r="X376" s="96"/>
      <c r="Y376" s="96"/>
      <c r="Z376" s="96"/>
      <c r="AA376" s="96"/>
      <c r="AB376" s="97"/>
      <c r="AC376" s="96"/>
      <c r="AD376" s="96"/>
      <c r="AE376" s="96"/>
      <c r="AF376" s="96"/>
      <c r="AG376" s="96"/>
      <c r="AH376" s="96"/>
      <c r="AI376" s="227">
        <f>COUNTIF(الجدول2336[[#This Row],[21]:[20]],"س")</f>
        <v>1</v>
      </c>
      <c r="AJ376" s="108">
        <f>COUNTIF(الجدول2336[[#This Row],[21]:[20]],"ب")</f>
        <v>0</v>
      </c>
      <c r="AK376" s="108">
        <f>COUNTIF(الجدول2336[[#This Row],[21]:[20]],"غياب")</f>
        <v>0</v>
      </c>
      <c r="AL376" s="108">
        <f>COUNTIF(الجدول2336[[#This Row],[21]:[20]],"غ")</f>
        <v>0</v>
      </c>
      <c r="AM376" s="108">
        <f>SUM(الجدول2336[[#This Row],[21]:[20]])</f>
        <v>100</v>
      </c>
      <c r="AN376" s="228">
        <f>الجدول2336[[#This Row],[أيام العمل الفعي ]]-الجدول2336[[#This Row],[الغياب*2]]</f>
        <v>4</v>
      </c>
      <c r="AO376" s="108"/>
      <c r="AP376" s="108">
        <f>COUNTIF(الجدول2336[[#This Row],[21]:[20]],"&lt;480")</f>
        <v>4</v>
      </c>
      <c r="AQ376" s="108">
        <f>الجدول2336[[#This Row],[الغياب ]]*2</f>
        <v>0</v>
      </c>
      <c r="AR376" s="108" t="str">
        <f>VLOOKUP(الجدول2336[[#This Row],[الرقم الوظيفي ]],[2]المستمرين!$D:$F,3,0)</f>
        <v xml:space="preserve">مركز تسويق بنغازي </v>
      </c>
    </row>
    <row r="377" spans="1:44">
      <c r="A377" s="214">
        <v>3894</v>
      </c>
      <c r="B377" s="239" t="s">
        <v>1539</v>
      </c>
      <c r="C377" s="222" t="s">
        <v>148</v>
      </c>
      <c r="D377" s="96">
        <v>20</v>
      </c>
      <c r="E377" s="96">
        <v>16</v>
      </c>
      <c r="F377" s="96">
        <v>17</v>
      </c>
      <c r="G377" s="97"/>
      <c r="H377" s="96">
        <v>16</v>
      </c>
      <c r="I377" s="96">
        <v>0</v>
      </c>
      <c r="J377" s="96">
        <v>13</v>
      </c>
      <c r="K377" s="96">
        <v>0</v>
      </c>
      <c r="L377" s="96">
        <v>15</v>
      </c>
      <c r="M377" s="96">
        <v>0</v>
      </c>
      <c r="N377" s="97"/>
      <c r="O377" s="96">
        <v>15</v>
      </c>
      <c r="P377" s="96">
        <v>29</v>
      </c>
      <c r="Q377" s="96" t="s">
        <v>1591</v>
      </c>
      <c r="R377" s="223" t="s">
        <v>1567</v>
      </c>
      <c r="S377" s="223" t="s">
        <v>1567</v>
      </c>
      <c r="T377" s="223" t="s">
        <v>1567</v>
      </c>
      <c r="U377" s="97"/>
      <c r="V377" s="96">
        <v>0</v>
      </c>
      <c r="W377" s="96">
        <v>0</v>
      </c>
      <c r="X377" s="96" t="s">
        <v>1494</v>
      </c>
      <c r="Y377" s="96">
        <v>0</v>
      </c>
      <c r="Z377" s="96">
        <v>22</v>
      </c>
      <c r="AA377" s="96"/>
      <c r="AB377" s="97"/>
      <c r="AC377" s="96"/>
      <c r="AD377" s="96"/>
      <c r="AE377" s="96"/>
      <c r="AF377" s="96"/>
      <c r="AG377" s="96"/>
      <c r="AH377" s="96"/>
      <c r="AI377" s="227">
        <f>COUNTIF(الجدول2336[[#This Row],[21]:[20]],"س")</f>
        <v>1</v>
      </c>
      <c r="AJ377" s="108">
        <f>COUNTIF(الجدول2336[[#This Row],[21]:[20]],"ب")</f>
        <v>0</v>
      </c>
      <c r="AK377" s="108">
        <f>COUNTIF(الجدول2336[[#This Row],[21]:[20]],"غياب")</f>
        <v>0</v>
      </c>
      <c r="AL377" s="108">
        <f>COUNTIF(الجدول2336[[#This Row],[21]:[20]],"غ")</f>
        <v>1</v>
      </c>
      <c r="AM377" s="108">
        <f>SUM(الجدول2336[[#This Row],[21]:[20]])</f>
        <v>163</v>
      </c>
      <c r="AN377" s="228">
        <f>الجدول2336[[#This Row],[أيام العمل الفعي ]]-الجدول2336[[#This Row],[الغياب*2]]</f>
        <v>15</v>
      </c>
      <c r="AO377" s="108"/>
      <c r="AP377" s="108">
        <f>COUNTIF(الجدول2336[[#This Row],[21]:[20]],"&lt;480")</f>
        <v>15</v>
      </c>
      <c r="AQ377" s="108">
        <f>الجدول2336[[#This Row],[الغياب ]]*2</f>
        <v>0</v>
      </c>
      <c r="AR377" s="108" t="str">
        <f>VLOOKUP(الجدول2336[[#This Row],[الرقم الوظيفي ]],[2]المستمرين!$D:$F,3,0)</f>
        <v>مصنع الحليب</v>
      </c>
    </row>
    <row r="378" spans="1:44" hidden="1">
      <c r="A378" s="214">
        <v>3896</v>
      </c>
      <c r="B378" s="239" t="s">
        <v>1528</v>
      </c>
      <c r="C378" s="222" t="s">
        <v>353</v>
      </c>
      <c r="D378" s="96">
        <v>0</v>
      </c>
      <c r="E378" s="96">
        <v>0</v>
      </c>
      <c r="F378" s="96">
        <v>0</v>
      </c>
      <c r="G378" s="97"/>
      <c r="H378" s="96">
        <v>0</v>
      </c>
      <c r="I378" s="96">
        <v>0</v>
      </c>
      <c r="J378" s="96">
        <v>0</v>
      </c>
      <c r="K378" s="96">
        <v>6</v>
      </c>
      <c r="L378" s="96">
        <v>29</v>
      </c>
      <c r="M378" s="96">
        <v>7</v>
      </c>
      <c r="N378" s="97"/>
      <c r="O378" s="96">
        <v>45</v>
      </c>
      <c r="P378" s="96">
        <v>0</v>
      </c>
      <c r="Q378" s="96" t="s">
        <v>1591</v>
      </c>
      <c r="R378" s="223" t="s">
        <v>1567</v>
      </c>
      <c r="S378" s="223" t="s">
        <v>1567</v>
      </c>
      <c r="T378" s="223" t="s">
        <v>1567</v>
      </c>
      <c r="U378" s="97"/>
      <c r="V378" s="96">
        <v>0</v>
      </c>
      <c r="W378" s="96">
        <v>0</v>
      </c>
      <c r="X378" s="96">
        <v>10</v>
      </c>
      <c r="Y378" s="96">
        <v>0</v>
      </c>
      <c r="Z378" s="96">
        <v>0</v>
      </c>
      <c r="AA378" s="96"/>
      <c r="AB378" s="97"/>
      <c r="AC378" s="96"/>
      <c r="AD378" s="96"/>
      <c r="AE378" s="96"/>
      <c r="AF378" s="96"/>
      <c r="AG378" s="96"/>
      <c r="AH378" s="96"/>
      <c r="AI378" s="227">
        <f>COUNTIF(الجدول2336[[#This Row],[21]:[20]],"س")</f>
        <v>1</v>
      </c>
      <c r="AJ378" s="108">
        <f>COUNTIF(الجدول2336[[#This Row],[21]:[20]],"ب")</f>
        <v>0</v>
      </c>
      <c r="AK378" s="108">
        <f>COUNTIF(الجدول2336[[#This Row],[21]:[20]],"غياب")</f>
        <v>0</v>
      </c>
      <c r="AL378" s="108">
        <f>COUNTIF(الجدول2336[[#This Row],[21]:[20]],"غ")</f>
        <v>0</v>
      </c>
      <c r="AM378" s="108">
        <f>SUM(الجدول2336[[#This Row],[21]:[20]])</f>
        <v>97</v>
      </c>
      <c r="AN378" s="228">
        <f>الجدول2336[[#This Row],[أيام العمل الفعي ]]-الجدول2336[[#This Row],[الغياب*2]]</f>
        <v>16</v>
      </c>
      <c r="AO378" s="108"/>
      <c r="AP378" s="108">
        <f>COUNTIF(الجدول2336[[#This Row],[21]:[20]],"&lt;480")</f>
        <v>16</v>
      </c>
      <c r="AQ378" s="108">
        <f>الجدول2336[[#This Row],[الغياب ]]*2</f>
        <v>0</v>
      </c>
      <c r="AR378" s="108" t="str">
        <f>VLOOKUP(الجدول2336[[#This Row],[الرقم الوظيفي ]],[2]المستمرين!$D:$F,3,0)</f>
        <v>مصنع الحليب</v>
      </c>
    </row>
    <row r="379" spans="1:44" hidden="1">
      <c r="A379" s="214">
        <v>3896</v>
      </c>
      <c r="B379" s="246" t="s">
        <v>1528</v>
      </c>
      <c r="C379" s="230" t="s">
        <v>353</v>
      </c>
      <c r="D379" s="96">
        <v>0</v>
      </c>
      <c r="E379" s="96">
        <v>0</v>
      </c>
      <c r="F379" s="96">
        <v>0</v>
      </c>
      <c r="G379" s="97"/>
      <c r="H379" s="96">
        <v>0</v>
      </c>
      <c r="I379" s="96">
        <v>0</v>
      </c>
      <c r="J379" s="96">
        <v>0</v>
      </c>
      <c r="K379" s="96">
        <v>6</v>
      </c>
      <c r="L379" s="96">
        <v>29</v>
      </c>
      <c r="M379" s="96">
        <v>7</v>
      </c>
      <c r="N379" s="97"/>
      <c r="O379" s="96">
        <v>45</v>
      </c>
      <c r="P379" s="96">
        <v>0</v>
      </c>
      <c r="Q379" s="96" t="s">
        <v>1591</v>
      </c>
      <c r="R379" s="223" t="s">
        <v>1567</v>
      </c>
      <c r="S379" s="223" t="s">
        <v>1567</v>
      </c>
      <c r="T379" s="223" t="s">
        <v>1567</v>
      </c>
      <c r="U379" s="97"/>
      <c r="V379" s="96">
        <v>7</v>
      </c>
      <c r="W379" s="96">
        <v>0</v>
      </c>
      <c r="X379" s="96">
        <v>10</v>
      </c>
      <c r="Y379" s="96">
        <v>0</v>
      </c>
      <c r="Z379" s="96">
        <v>0</v>
      </c>
      <c r="AA379" s="96"/>
      <c r="AB379" s="97"/>
      <c r="AC379" s="96"/>
      <c r="AD379" s="96"/>
      <c r="AE379" s="96"/>
      <c r="AF379" s="96"/>
      <c r="AG379" s="96"/>
      <c r="AH379" s="96"/>
      <c r="AI379" s="227">
        <f>COUNTIF(الجدول2336[[#This Row],[21]:[20]],"س")</f>
        <v>1</v>
      </c>
      <c r="AJ379" s="108">
        <f>COUNTIF(الجدول2336[[#This Row],[21]:[20]],"ب")</f>
        <v>0</v>
      </c>
      <c r="AK379" s="108">
        <f>COUNTIF(الجدول2336[[#This Row],[21]:[20]],"غياب")</f>
        <v>0</v>
      </c>
      <c r="AL379" s="108">
        <f>COUNTIF(الجدول2336[[#This Row],[21]:[20]],"غ")</f>
        <v>0</v>
      </c>
      <c r="AM379" s="108">
        <f>SUM(الجدول2336[[#This Row],[21]:[20]])</f>
        <v>104</v>
      </c>
      <c r="AN379" s="228">
        <f>الجدول2336[[#This Row],[أيام العمل الفعي ]]-الجدول2336[[#This Row],[الغياب*2]]</f>
        <v>16</v>
      </c>
      <c r="AO379" s="108"/>
      <c r="AP379" s="108">
        <f>COUNTIF(الجدول2336[[#This Row],[21]:[20]],"&lt;480")</f>
        <v>16</v>
      </c>
      <c r="AQ379" s="108">
        <f>الجدول2336[[#This Row],[الغياب ]]*2</f>
        <v>0</v>
      </c>
      <c r="AR379" s="108" t="str">
        <f>VLOOKUP(الجدول2336[[#This Row],[الرقم الوظيفي ]],[2]المستمرين!$D:$F,3,0)</f>
        <v>مصنع الحليب</v>
      </c>
    </row>
    <row r="380" spans="1:44" hidden="1">
      <c r="A380" s="214">
        <v>3897</v>
      </c>
      <c r="B380" s="246" t="s">
        <v>1540</v>
      </c>
      <c r="C380" s="230" t="s">
        <v>353</v>
      </c>
      <c r="D380" s="96">
        <v>0</v>
      </c>
      <c r="E380" s="96">
        <v>7</v>
      </c>
      <c r="F380" s="96">
        <v>0</v>
      </c>
      <c r="G380" s="97"/>
      <c r="H380" s="96">
        <v>8</v>
      </c>
      <c r="I380" s="96">
        <v>0</v>
      </c>
      <c r="J380" s="96">
        <v>10</v>
      </c>
      <c r="K380" s="96">
        <v>0</v>
      </c>
      <c r="L380" s="96">
        <v>28</v>
      </c>
      <c r="M380" s="96">
        <v>19</v>
      </c>
      <c r="N380" s="97"/>
      <c r="O380" s="96">
        <v>16</v>
      </c>
      <c r="P380" s="96">
        <v>0</v>
      </c>
      <c r="Q380" s="96" t="s">
        <v>1591</v>
      </c>
      <c r="R380" s="223" t="s">
        <v>1567</v>
      </c>
      <c r="S380" s="223" t="s">
        <v>1567</v>
      </c>
      <c r="T380" s="223" t="s">
        <v>1567</v>
      </c>
      <c r="U380" s="97"/>
      <c r="V380" s="96">
        <v>8</v>
      </c>
      <c r="W380" s="96">
        <v>19</v>
      </c>
      <c r="X380" s="96">
        <v>177</v>
      </c>
      <c r="Y380" s="96">
        <v>0</v>
      </c>
      <c r="Z380" s="96">
        <v>0</v>
      </c>
      <c r="AA380" s="96"/>
      <c r="AB380" s="97"/>
      <c r="AC380" s="96"/>
      <c r="AD380" s="96"/>
      <c r="AE380" s="96"/>
      <c r="AF380" s="96"/>
      <c r="AG380" s="96"/>
      <c r="AH380" s="96"/>
      <c r="AI380" s="227">
        <f>COUNTIF(الجدول2336[[#This Row],[21]:[20]],"س")</f>
        <v>1</v>
      </c>
      <c r="AJ380" s="108">
        <f>COUNTIF(الجدول2336[[#This Row],[21]:[20]],"ب")</f>
        <v>0</v>
      </c>
      <c r="AK380" s="108">
        <f>COUNTIF(الجدول2336[[#This Row],[21]:[20]],"غياب")</f>
        <v>0</v>
      </c>
      <c r="AL380" s="108">
        <f>COUNTIF(الجدول2336[[#This Row],[21]:[20]],"غ")</f>
        <v>0</v>
      </c>
      <c r="AM380" s="108">
        <f>SUM(الجدول2336[[#This Row],[21]:[20]])</f>
        <v>292</v>
      </c>
      <c r="AN380" s="228">
        <f>الجدول2336[[#This Row],[أيام العمل الفعي ]]-الجدول2336[[#This Row],[الغياب*2]]</f>
        <v>16</v>
      </c>
      <c r="AO380" s="108"/>
      <c r="AP380" s="108">
        <f>COUNTIF(الجدول2336[[#This Row],[21]:[20]],"&lt;480")</f>
        <v>16</v>
      </c>
      <c r="AQ380" s="108">
        <f>الجدول2336[[#This Row],[الغياب ]]*2</f>
        <v>0</v>
      </c>
      <c r="AR380" s="108" t="str">
        <f>VLOOKUP(الجدول2336[[#This Row],[الرقم الوظيفي ]],[2]المستمرين!$D:$F,3,0)</f>
        <v>مصنع الحليب</v>
      </c>
    </row>
    <row r="381" spans="1:44" hidden="1">
      <c r="A381" s="214">
        <v>3898</v>
      </c>
      <c r="B381" s="246" t="s">
        <v>1541</v>
      </c>
      <c r="C381" s="230" t="s">
        <v>353</v>
      </c>
      <c r="D381" s="96">
        <v>0</v>
      </c>
      <c r="E381" s="96">
        <v>0</v>
      </c>
      <c r="F381" s="96">
        <v>0</v>
      </c>
      <c r="G381" s="97"/>
      <c r="H381" s="96">
        <v>0</v>
      </c>
      <c r="I381" s="96">
        <v>0</v>
      </c>
      <c r="J381" s="96">
        <v>0</v>
      </c>
      <c r="K381" s="96">
        <v>0</v>
      </c>
      <c r="L381" s="96">
        <v>0</v>
      </c>
      <c r="M381" s="96">
        <v>0</v>
      </c>
      <c r="N381" s="97"/>
      <c r="O381" s="96">
        <v>0</v>
      </c>
      <c r="P381" s="96">
        <v>13</v>
      </c>
      <c r="Q381" s="96" t="s">
        <v>1591</v>
      </c>
      <c r="R381" s="223" t="s">
        <v>1567</v>
      </c>
      <c r="S381" s="223" t="s">
        <v>1567</v>
      </c>
      <c r="T381" s="223" t="s">
        <v>1567</v>
      </c>
      <c r="U381" s="97"/>
      <c r="V381" s="96">
        <v>0</v>
      </c>
      <c r="W381" s="96">
        <v>0</v>
      </c>
      <c r="X381" s="96">
        <v>0</v>
      </c>
      <c r="Y381" s="96">
        <v>0</v>
      </c>
      <c r="Z381" s="96">
        <v>0</v>
      </c>
      <c r="AA381" s="96"/>
      <c r="AB381" s="97"/>
      <c r="AC381" s="96"/>
      <c r="AD381" s="96"/>
      <c r="AE381" s="96"/>
      <c r="AF381" s="96"/>
      <c r="AG381" s="96"/>
      <c r="AH381" s="96"/>
      <c r="AI381" s="227">
        <f>COUNTIF(الجدول2336[[#This Row],[21]:[20]],"س")</f>
        <v>1</v>
      </c>
      <c r="AJ381" s="108">
        <f>COUNTIF(الجدول2336[[#This Row],[21]:[20]],"ب")</f>
        <v>0</v>
      </c>
      <c r="AK381" s="108">
        <f>COUNTIF(الجدول2336[[#This Row],[21]:[20]],"غياب")</f>
        <v>0</v>
      </c>
      <c r="AL381" s="108">
        <f>COUNTIF(الجدول2336[[#This Row],[21]:[20]],"غ")</f>
        <v>0</v>
      </c>
      <c r="AM381" s="108">
        <f>SUM(الجدول2336[[#This Row],[21]:[20]])</f>
        <v>13</v>
      </c>
      <c r="AN381" s="228">
        <f>الجدول2336[[#This Row],[أيام العمل الفعي ]]-الجدول2336[[#This Row],[الغياب*2]]</f>
        <v>16</v>
      </c>
      <c r="AO381" s="108"/>
      <c r="AP381" s="108">
        <f>COUNTIF(الجدول2336[[#This Row],[21]:[20]],"&lt;480")</f>
        <v>16</v>
      </c>
      <c r="AQ381" s="108">
        <f>الجدول2336[[#This Row],[الغياب ]]*2</f>
        <v>0</v>
      </c>
      <c r="AR381" s="108" t="str">
        <f>VLOOKUP(الجدول2336[[#This Row],[الرقم الوظيفي ]],[2]المستمرين!$D:$F,3,0)</f>
        <v>مصنع الحليب</v>
      </c>
    </row>
    <row r="382" spans="1:44" hidden="1">
      <c r="A382" s="247">
        <v>3899</v>
      </c>
      <c r="B382" s="248" t="s">
        <v>1510</v>
      </c>
      <c r="C382" s="249" t="s">
        <v>353</v>
      </c>
      <c r="D382" s="147">
        <v>0</v>
      </c>
      <c r="E382" s="147">
        <v>12</v>
      </c>
      <c r="F382" s="147">
        <v>0</v>
      </c>
      <c r="G382" s="148"/>
      <c r="H382" s="147">
        <v>0</v>
      </c>
      <c r="I382" s="147">
        <v>0</v>
      </c>
      <c r="J382" s="147">
        <v>0</v>
      </c>
      <c r="K382" s="147">
        <v>0</v>
      </c>
      <c r="L382" s="147">
        <v>14</v>
      </c>
      <c r="M382" s="147">
        <v>15</v>
      </c>
      <c r="N382" s="148"/>
      <c r="O382" s="96" t="s">
        <v>1591</v>
      </c>
      <c r="P382" s="147">
        <v>0</v>
      </c>
      <c r="Q382" s="96" t="s">
        <v>1591</v>
      </c>
      <c r="R382" s="223" t="s">
        <v>1567</v>
      </c>
      <c r="S382" s="223" t="s">
        <v>1567</v>
      </c>
      <c r="T382" s="223" t="s">
        <v>1567</v>
      </c>
      <c r="U382" s="148"/>
      <c r="V382" s="147">
        <v>0</v>
      </c>
      <c r="W382" s="147">
        <v>0</v>
      </c>
      <c r="X382" s="147">
        <v>0</v>
      </c>
      <c r="Y382" s="147">
        <v>23</v>
      </c>
      <c r="Z382" s="147">
        <v>0</v>
      </c>
      <c r="AA382" s="147"/>
      <c r="AB382" s="148"/>
      <c r="AC382" s="147"/>
      <c r="AD382" s="147"/>
      <c r="AE382" s="147"/>
      <c r="AF382" s="147"/>
      <c r="AG382" s="147"/>
      <c r="AH382" s="147"/>
      <c r="AI382" s="243">
        <f>COUNTIF(الجدول2336[[#This Row],[21]:[20]],"س")</f>
        <v>2</v>
      </c>
      <c r="AJ382" s="190">
        <f>COUNTIF(الجدول2336[[#This Row],[21]:[20]],"ب")</f>
        <v>0</v>
      </c>
      <c r="AK382" s="190">
        <f>COUNTIF(الجدول2336[[#This Row],[21]:[20]],"غياب")</f>
        <v>0</v>
      </c>
      <c r="AL382" s="190">
        <f>COUNTIF(الجدول2336[[#This Row],[21]:[20]],"غ")</f>
        <v>0</v>
      </c>
      <c r="AM382" s="190">
        <f>SUM(الجدول2336[[#This Row],[21]:[20]])</f>
        <v>64</v>
      </c>
      <c r="AN382" s="250">
        <f>الجدول2336[[#This Row],[أيام العمل الفعي ]]-الجدول2336[[#This Row],[الغياب*2]]</f>
        <v>15</v>
      </c>
      <c r="AO382" s="190"/>
      <c r="AP382" s="190">
        <f>COUNTIF(الجدول2336[[#This Row],[21]:[20]],"&lt;480")</f>
        <v>15</v>
      </c>
      <c r="AQ382" s="190">
        <f>الجدول2336[[#This Row],[الغياب ]]*2</f>
        <v>0</v>
      </c>
      <c r="AR382" s="190" t="str">
        <f>VLOOKUP(الجدول2336[[#This Row],[الرقم الوظيفي ]],[2]المستمرين!$D:$F,3,0)</f>
        <v>مصنع الحليب</v>
      </c>
    </row>
    <row r="383" spans="1:44" hidden="1">
      <c r="A383" s="247">
        <v>3900</v>
      </c>
      <c r="B383" s="248" t="s">
        <v>1542</v>
      </c>
      <c r="C383" s="249" t="s">
        <v>353</v>
      </c>
      <c r="D383" s="147">
        <v>0</v>
      </c>
      <c r="E383" s="147">
        <v>6</v>
      </c>
      <c r="F383" s="147">
        <v>0</v>
      </c>
      <c r="G383" s="148"/>
      <c r="H383" s="147">
        <v>0</v>
      </c>
      <c r="I383" s="147">
        <v>0</v>
      </c>
      <c r="J383" s="147">
        <v>0</v>
      </c>
      <c r="K383" s="147">
        <v>0</v>
      </c>
      <c r="L383" s="147">
        <v>7</v>
      </c>
      <c r="M383" s="147">
        <v>0</v>
      </c>
      <c r="N383" s="148"/>
      <c r="O383" s="147">
        <v>0</v>
      </c>
      <c r="P383" s="147">
        <v>0</v>
      </c>
      <c r="Q383" s="96" t="s">
        <v>1591</v>
      </c>
      <c r="R383" s="223" t="s">
        <v>1567</v>
      </c>
      <c r="S383" s="223" t="s">
        <v>1567</v>
      </c>
      <c r="T383" s="223" t="s">
        <v>1567</v>
      </c>
      <c r="U383" s="148"/>
      <c r="V383" s="147">
        <v>0</v>
      </c>
      <c r="W383" s="147">
        <v>0</v>
      </c>
      <c r="X383" s="147">
        <v>0</v>
      </c>
      <c r="Y383" s="147">
        <v>0</v>
      </c>
      <c r="Z383" s="147">
        <v>16</v>
      </c>
      <c r="AA383" s="147">
        <v>0</v>
      </c>
      <c r="AB383" s="148"/>
      <c r="AC383" s="147"/>
      <c r="AD383" s="147"/>
      <c r="AE383" s="147"/>
      <c r="AF383" s="147"/>
      <c r="AG383" s="147"/>
      <c r="AH383" s="147"/>
      <c r="AI383" s="243">
        <f>COUNTIF(الجدول2336[[#This Row],[21]:[20]],"س")</f>
        <v>1</v>
      </c>
      <c r="AJ383" s="190">
        <f>COUNTIF(الجدول2336[[#This Row],[21]:[20]],"ب")</f>
        <v>0</v>
      </c>
      <c r="AK383" s="190">
        <f>COUNTIF(الجدول2336[[#This Row],[21]:[20]],"غياب")</f>
        <v>0</v>
      </c>
      <c r="AL383" s="190">
        <f>COUNTIF(الجدول2336[[#This Row],[21]:[20]],"غ")</f>
        <v>0</v>
      </c>
      <c r="AM383" s="190">
        <f>SUM(الجدول2336[[#This Row],[21]:[20]])</f>
        <v>29</v>
      </c>
      <c r="AN383" s="250">
        <f>الجدول2336[[#This Row],[أيام العمل الفعي ]]-الجدول2336[[#This Row],[الغياب*2]]</f>
        <v>17</v>
      </c>
      <c r="AO383" s="190"/>
      <c r="AP383" s="190">
        <f>COUNTIF(الجدول2336[[#This Row],[21]:[20]],"&lt;480")</f>
        <v>17</v>
      </c>
      <c r="AQ383" s="190">
        <f>الجدول2336[[#This Row],[الغياب ]]*2</f>
        <v>0</v>
      </c>
      <c r="AR383" s="190" t="str">
        <f>VLOOKUP(الجدول2336[[#This Row],[الرقم الوظيفي ]],[2]المستمرين!$D:$F,3,0)</f>
        <v>مصنع الحليب</v>
      </c>
    </row>
    <row r="384" spans="1:44">
      <c r="A384" s="251">
        <v>3901</v>
      </c>
      <c r="B384" s="252" t="s">
        <v>1543</v>
      </c>
      <c r="C384" s="249" t="s">
        <v>353</v>
      </c>
      <c r="D384" s="96">
        <v>12</v>
      </c>
      <c r="E384" s="96">
        <v>17</v>
      </c>
      <c r="F384" s="96">
        <v>0</v>
      </c>
      <c r="G384" s="97"/>
      <c r="H384" s="96">
        <v>25</v>
      </c>
      <c r="I384" s="96" t="s">
        <v>1607</v>
      </c>
      <c r="J384" s="96">
        <v>13</v>
      </c>
      <c r="K384" s="96">
        <v>15</v>
      </c>
      <c r="L384" s="96">
        <v>21</v>
      </c>
      <c r="M384" s="96">
        <v>0</v>
      </c>
      <c r="N384" s="97"/>
      <c r="O384" s="96">
        <v>0</v>
      </c>
      <c r="P384" s="96" t="s">
        <v>1494</v>
      </c>
      <c r="Q384" s="96" t="s">
        <v>1591</v>
      </c>
      <c r="R384" s="223" t="s">
        <v>1567</v>
      </c>
      <c r="S384" s="223" t="s">
        <v>1567</v>
      </c>
      <c r="T384" s="223" t="s">
        <v>1567</v>
      </c>
      <c r="U384" s="97"/>
      <c r="V384" s="96">
        <v>16</v>
      </c>
      <c r="W384" s="96">
        <v>0</v>
      </c>
      <c r="X384" s="96">
        <v>0</v>
      </c>
      <c r="Y384" s="96">
        <v>0</v>
      </c>
      <c r="Z384" s="96">
        <v>0</v>
      </c>
      <c r="AA384" s="96"/>
      <c r="AB384" s="97"/>
      <c r="AC384" s="96"/>
      <c r="AD384" s="96"/>
      <c r="AE384" s="96"/>
      <c r="AF384" s="96"/>
      <c r="AG384" s="96"/>
      <c r="AH384" s="96"/>
      <c r="AI384" s="227">
        <f>COUNTIF(الجدول2336[[#This Row],[21]:[20]],"س")</f>
        <v>1</v>
      </c>
      <c r="AJ384" s="108">
        <f>COUNTIF(الجدول2336[[#This Row],[21]:[20]],"ب")</f>
        <v>0</v>
      </c>
      <c r="AK384" s="108">
        <f>COUNTIF(الجدول2336[[#This Row],[21]:[20]],"غياب")</f>
        <v>1</v>
      </c>
      <c r="AL384" s="108">
        <f>COUNTIF(الجدول2336[[#This Row],[21]:[20]],"غ")</f>
        <v>1</v>
      </c>
      <c r="AM384" s="108">
        <f>SUM(الجدول2336[[#This Row],[21]:[20]])</f>
        <v>119</v>
      </c>
      <c r="AN384" s="253">
        <f>الجدول2336[[#This Row],[أيام العمل الفعي ]]-الجدول2336[[#This Row],[الغياب*2]]</f>
        <v>12</v>
      </c>
      <c r="AO384" s="108"/>
      <c r="AP384" s="108">
        <f>COUNTIF(الجدول2336[[#This Row],[21]:[20]],"&lt;480")</f>
        <v>14</v>
      </c>
      <c r="AQ384" s="108">
        <f>الجدول2336[[#This Row],[الغياب ]]*2</f>
        <v>2</v>
      </c>
      <c r="AR384" s="108" t="str">
        <f>VLOOKUP(الجدول2336[[#This Row],[الرقم الوظيفي ]],[2]المستمرين!$D:$F,3,0)</f>
        <v>مصنع الحليب</v>
      </c>
    </row>
    <row r="385" spans="1:44" hidden="1">
      <c r="A385" s="247">
        <v>3902</v>
      </c>
      <c r="B385" s="248" t="s">
        <v>1544</v>
      </c>
      <c r="C385" s="249" t="s">
        <v>155</v>
      </c>
      <c r="D385" s="147">
        <v>0</v>
      </c>
      <c r="E385" s="147">
        <v>0</v>
      </c>
      <c r="F385" s="147">
        <v>7</v>
      </c>
      <c r="G385" s="148"/>
      <c r="H385" s="147">
        <v>0</v>
      </c>
      <c r="I385" s="147">
        <v>0</v>
      </c>
      <c r="J385" s="147">
        <v>7</v>
      </c>
      <c r="K385" s="147">
        <v>8</v>
      </c>
      <c r="L385" s="147">
        <v>0</v>
      </c>
      <c r="M385" s="147">
        <v>6</v>
      </c>
      <c r="N385" s="148"/>
      <c r="O385" s="147">
        <v>12</v>
      </c>
      <c r="P385" s="147">
        <v>6</v>
      </c>
      <c r="Q385" s="96" t="s">
        <v>1591</v>
      </c>
      <c r="R385" s="223" t="s">
        <v>1567</v>
      </c>
      <c r="S385" s="223" t="s">
        <v>1567</v>
      </c>
      <c r="T385" s="223" t="s">
        <v>1567</v>
      </c>
      <c r="U385" s="148"/>
      <c r="V385" s="147">
        <v>0</v>
      </c>
      <c r="W385" s="147">
        <v>0</v>
      </c>
      <c r="X385" s="147">
        <v>0</v>
      </c>
      <c r="Y385" s="147">
        <v>0</v>
      </c>
      <c r="Z385" s="147">
        <v>6</v>
      </c>
      <c r="AA385" s="147"/>
      <c r="AB385" s="148"/>
      <c r="AC385" s="147"/>
      <c r="AD385" s="147"/>
      <c r="AE385" s="147"/>
      <c r="AF385" s="147"/>
      <c r="AG385" s="147"/>
      <c r="AH385" s="147"/>
      <c r="AI385" s="243">
        <f>COUNTIF(الجدول2336[[#This Row],[21]:[20]],"س")</f>
        <v>1</v>
      </c>
      <c r="AJ385" s="190">
        <f>COUNTIF(الجدول2336[[#This Row],[21]:[20]],"ب")</f>
        <v>0</v>
      </c>
      <c r="AK385" s="190">
        <f>COUNTIF(الجدول2336[[#This Row],[21]:[20]],"غياب")</f>
        <v>0</v>
      </c>
      <c r="AL385" s="190">
        <f>COUNTIF(الجدول2336[[#This Row],[21]:[20]],"غ")</f>
        <v>0</v>
      </c>
      <c r="AM385" s="190">
        <f>SUM(الجدول2336[[#This Row],[21]:[20]])</f>
        <v>52</v>
      </c>
      <c r="AN385" s="250">
        <f>الجدول2336[[#This Row],[أيام العمل الفعي ]]-الجدول2336[[#This Row],[الغياب*2]]</f>
        <v>16</v>
      </c>
      <c r="AO385" s="190"/>
      <c r="AP385" s="190">
        <f>COUNTIF(الجدول2336[[#This Row],[21]:[20]],"&lt;480")</f>
        <v>16</v>
      </c>
      <c r="AQ385" s="190">
        <f>الجدول2336[[#This Row],[الغياب ]]*2</f>
        <v>0</v>
      </c>
      <c r="AR385" s="190" t="str">
        <f>VLOOKUP(الجدول2336[[#This Row],[الرقم الوظيفي ]],[2]المستمرين!$D:$F,3,0)</f>
        <v xml:space="preserve">الادارة العامة </v>
      </c>
    </row>
    <row r="386" spans="1:44" hidden="1">
      <c r="A386" s="251">
        <v>3904</v>
      </c>
      <c r="B386" s="252" t="s">
        <v>1546</v>
      </c>
      <c r="C386" s="249" t="s">
        <v>67</v>
      </c>
      <c r="D386" s="96">
        <v>0</v>
      </c>
      <c r="E386" s="96">
        <v>0</v>
      </c>
      <c r="F386" s="96">
        <v>0</v>
      </c>
      <c r="G386" s="97"/>
      <c r="H386" s="96">
        <v>0</v>
      </c>
      <c r="I386" s="96">
        <v>0</v>
      </c>
      <c r="J386" s="96" t="s">
        <v>1607</v>
      </c>
      <c r="K386" s="96">
        <v>0</v>
      </c>
      <c r="L386" s="96">
        <v>0</v>
      </c>
      <c r="M386" s="96">
        <v>113</v>
      </c>
      <c r="N386" s="97"/>
      <c r="O386" s="96">
        <v>0</v>
      </c>
      <c r="P386" s="96">
        <v>0</v>
      </c>
      <c r="Q386" s="96" t="s">
        <v>1591</v>
      </c>
      <c r="R386" s="223" t="s">
        <v>1567</v>
      </c>
      <c r="S386" s="223" t="s">
        <v>1567</v>
      </c>
      <c r="T386" s="223" t="s">
        <v>1567</v>
      </c>
      <c r="U386" s="97"/>
      <c r="V386" s="96">
        <v>0</v>
      </c>
      <c r="W386" s="96">
        <v>0</v>
      </c>
      <c r="X386" s="96">
        <v>0</v>
      </c>
      <c r="Y386" s="96">
        <v>0</v>
      </c>
      <c r="Z386" s="96">
        <v>0</v>
      </c>
      <c r="AA386" s="96"/>
      <c r="AB386" s="97"/>
      <c r="AC386" s="96"/>
      <c r="AD386" s="96"/>
      <c r="AE386" s="96"/>
      <c r="AF386" s="96"/>
      <c r="AG386" s="96"/>
      <c r="AH386" s="96"/>
      <c r="AI386" s="227">
        <f>COUNTIF(الجدول2336[[#This Row],[21]:[20]],"س")</f>
        <v>1</v>
      </c>
      <c r="AJ386" s="108">
        <f>COUNTIF(الجدول2336[[#This Row],[21]:[20]],"ب")</f>
        <v>0</v>
      </c>
      <c r="AK386" s="108">
        <f>COUNTIF(الجدول2336[[#This Row],[21]:[20]],"غياب")</f>
        <v>1</v>
      </c>
      <c r="AL386" s="108">
        <f>COUNTIF(الجدول2336[[#This Row],[21]:[20]],"غ")</f>
        <v>0</v>
      </c>
      <c r="AM386" s="108">
        <f>SUM(الجدول2336[[#This Row],[21]:[20]])</f>
        <v>113</v>
      </c>
      <c r="AN386" s="253">
        <f>الجدول2336[[#This Row],[أيام العمل الفعي ]]-الجدول2336[[#This Row],[الغياب*2]]</f>
        <v>13</v>
      </c>
      <c r="AO386" s="108"/>
      <c r="AP386" s="108">
        <f>COUNTIF(الجدول2336[[#This Row],[21]:[20]],"&lt;480")</f>
        <v>15</v>
      </c>
      <c r="AQ386" s="108">
        <f>الجدول2336[[#This Row],[الغياب ]]*2</f>
        <v>2</v>
      </c>
      <c r="AR386" s="108" t="str">
        <f>VLOOKUP(الجدول2336[[#This Row],[الرقم الوظيفي ]],[2]المستمرين!$D:$F,3,0)</f>
        <v xml:space="preserve">مصنع الحليب </v>
      </c>
    </row>
    <row r="387" spans="1:44" hidden="1">
      <c r="A387" s="251">
        <v>3907</v>
      </c>
      <c r="B387" s="252" t="s">
        <v>1547</v>
      </c>
      <c r="C387" s="249" t="s">
        <v>493</v>
      </c>
      <c r="D387" s="96">
        <v>0</v>
      </c>
      <c r="E387" s="96">
        <v>0</v>
      </c>
      <c r="F387" s="96">
        <v>7</v>
      </c>
      <c r="G387" s="97"/>
      <c r="H387" s="96">
        <v>0</v>
      </c>
      <c r="I387" s="96">
        <v>11</v>
      </c>
      <c r="J387" s="96">
        <v>0</v>
      </c>
      <c r="K387" s="96">
        <v>6</v>
      </c>
      <c r="L387" s="96">
        <v>9</v>
      </c>
      <c r="M387" s="96">
        <v>13</v>
      </c>
      <c r="N387" s="97"/>
      <c r="O387" s="96">
        <v>11</v>
      </c>
      <c r="P387" s="96">
        <v>54</v>
      </c>
      <c r="Q387" s="96" t="s">
        <v>1584</v>
      </c>
      <c r="R387" s="223" t="s">
        <v>1567</v>
      </c>
      <c r="S387" s="223" t="s">
        <v>1567</v>
      </c>
      <c r="T387" s="223" t="s">
        <v>1567</v>
      </c>
      <c r="U387" s="97"/>
      <c r="V387" s="96">
        <v>11</v>
      </c>
      <c r="W387" s="96">
        <v>12</v>
      </c>
      <c r="X387" s="96">
        <v>0</v>
      </c>
      <c r="Y387" s="96">
        <v>0</v>
      </c>
      <c r="Z387" s="96">
        <v>0</v>
      </c>
      <c r="AA387" s="96"/>
      <c r="AB387" s="97"/>
      <c r="AC387" s="96"/>
      <c r="AD387" s="96"/>
      <c r="AE387" s="96"/>
      <c r="AF387" s="96"/>
      <c r="AG387" s="96"/>
      <c r="AH387" s="96"/>
      <c r="AI387" s="227">
        <f>COUNTIF(الجدول2336[[#This Row],[21]:[20]],"س")</f>
        <v>0</v>
      </c>
      <c r="AJ387" s="108">
        <f>COUNTIF(الجدول2336[[#This Row],[21]:[20]],"ب")</f>
        <v>0</v>
      </c>
      <c r="AK387" s="108">
        <f>COUNTIF(الجدول2336[[#This Row],[21]:[20]],"غياب")</f>
        <v>0</v>
      </c>
      <c r="AL387" s="108">
        <f>COUNTIF(الجدول2336[[#This Row],[21]:[20]],"غ")</f>
        <v>0</v>
      </c>
      <c r="AM387" s="108">
        <f>SUM(الجدول2336[[#This Row],[21]:[20]])</f>
        <v>134</v>
      </c>
      <c r="AN387" s="253">
        <f>الجدول2336[[#This Row],[أيام العمل الفعي ]]-الجدول2336[[#This Row],[الغياب*2]]</f>
        <v>16</v>
      </c>
      <c r="AO387" s="108"/>
      <c r="AP387" s="108">
        <f>COUNTIF(الجدول2336[[#This Row],[21]:[20]],"&lt;480")</f>
        <v>16</v>
      </c>
      <c r="AQ387" s="108">
        <f>الجدول2336[[#This Row],[الغياب ]]*2</f>
        <v>0</v>
      </c>
      <c r="AR387" s="108" t="str">
        <f>VLOOKUP(الجدول2336[[#This Row],[الرقم الوظيفي ]],[2]المستمرين!$D:$F,3,0)</f>
        <v>مصنع الحليب</v>
      </c>
    </row>
    <row r="388" spans="1:44">
      <c r="A388" s="254">
        <v>3909</v>
      </c>
      <c r="B388" s="252" t="s">
        <v>1548</v>
      </c>
      <c r="C388" s="249" t="s">
        <v>155</v>
      </c>
      <c r="D388" s="96">
        <v>0</v>
      </c>
      <c r="E388" s="96">
        <v>0</v>
      </c>
      <c r="F388" s="96">
        <v>7</v>
      </c>
      <c r="G388" s="97"/>
      <c r="H388" s="96" t="s">
        <v>1494</v>
      </c>
      <c r="I388" s="96">
        <v>0</v>
      </c>
      <c r="J388" s="96">
        <v>0</v>
      </c>
      <c r="K388" s="96">
        <v>0</v>
      </c>
      <c r="L388" s="96">
        <v>0</v>
      </c>
      <c r="M388" s="96">
        <v>6</v>
      </c>
      <c r="N388" s="97"/>
      <c r="O388" s="96">
        <v>0</v>
      </c>
      <c r="P388" s="96">
        <v>23</v>
      </c>
      <c r="Q388" s="96" t="s">
        <v>1591</v>
      </c>
      <c r="R388" s="223" t="s">
        <v>1567</v>
      </c>
      <c r="S388" s="223" t="s">
        <v>1567</v>
      </c>
      <c r="T388" s="223" t="s">
        <v>1567</v>
      </c>
      <c r="U388" s="97"/>
      <c r="V388" s="96">
        <v>0</v>
      </c>
      <c r="W388" s="96">
        <v>0</v>
      </c>
      <c r="X388" s="96">
        <v>0</v>
      </c>
      <c r="Y388" s="96">
        <v>0</v>
      </c>
      <c r="Z388" s="96">
        <v>6</v>
      </c>
      <c r="AA388" s="96"/>
      <c r="AB388" s="97"/>
      <c r="AC388" s="96"/>
      <c r="AD388" s="96"/>
      <c r="AE388" s="96"/>
      <c r="AF388" s="96"/>
      <c r="AG388" s="96"/>
      <c r="AH388" s="96"/>
      <c r="AI388" s="227">
        <f>COUNTIF(الجدول2336[[#This Row],[21]:[20]],"س")</f>
        <v>1</v>
      </c>
      <c r="AJ388" s="108">
        <f>COUNTIF(الجدول2336[[#This Row],[21]:[20]],"ب")</f>
        <v>0</v>
      </c>
      <c r="AK388" s="108">
        <f>COUNTIF(الجدول2336[[#This Row],[21]:[20]],"غياب")</f>
        <v>0</v>
      </c>
      <c r="AL388" s="108">
        <f>COUNTIF(الجدول2336[[#This Row],[21]:[20]],"غ")</f>
        <v>1</v>
      </c>
      <c r="AM388" s="108">
        <f>SUM(الجدول2336[[#This Row],[21]:[20]])</f>
        <v>42</v>
      </c>
      <c r="AN388" s="253">
        <f>الجدول2336[[#This Row],[أيام العمل الفعي ]]-الجدول2336[[#This Row],[الغياب*2]]</f>
        <v>15</v>
      </c>
      <c r="AO388" s="108"/>
      <c r="AP388" s="108">
        <f>COUNTIF(الجدول2336[[#This Row],[21]:[20]],"&lt;480")</f>
        <v>15</v>
      </c>
      <c r="AQ388" s="108">
        <f>الجدول2336[[#This Row],[الغياب ]]*2</f>
        <v>0</v>
      </c>
      <c r="AR388" s="108" t="str">
        <f>VLOOKUP(الجدول2336[[#This Row],[الرقم الوظيفي ]],[2]المستمرين!$D:$F,3,0)</f>
        <v xml:space="preserve">الادارة العامة </v>
      </c>
    </row>
    <row r="389" spans="1:44" hidden="1">
      <c r="A389" s="254">
        <v>3910</v>
      </c>
      <c r="B389" s="252" t="s">
        <v>1549</v>
      </c>
      <c r="C389" s="249" t="s">
        <v>155</v>
      </c>
      <c r="D389" s="96">
        <v>0</v>
      </c>
      <c r="E389" s="96">
        <v>0</v>
      </c>
      <c r="F389" s="96">
        <v>0</v>
      </c>
      <c r="G389" s="97"/>
      <c r="H389" s="96">
        <v>0</v>
      </c>
      <c r="I389" s="96">
        <v>0</v>
      </c>
      <c r="J389" s="96">
        <v>0</v>
      </c>
      <c r="K389" s="96">
        <v>9</v>
      </c>
      <c r="L389" s="96">
        <v>14</v>
      </c>
      <c r="M389" s="96">
        <v>0</v>
      </c>
      <c r="N389" s="97"/>
      <c r="O389" s="96">
        <v>17</v>
      </c>
      <c r="P389" s="96">
        <v>6</v>
      </c>
      <c r="Q389" s="96" t="s">
        <v>1591</v>
      </c>
      <c r="R389" s="223" t="s">
        <v>1567</v>
      </c>
      <c r="S389" s="223" t="s">
        <v>1567</v>
      </c>
      <c r="T389" s="223" t="s">
        <v>1567</v>
      </c>
      <c r="U389" s="97"/>
      <c r="V389" s="96">
        <v>0</v>
      </c>
      <c r="W389" s="96">
        <v>96</v>
      </c>
      <c r="X389" s="96">
        <v>106</v>
      </c>
      <c r="Y389" s="96">
        <v>0</v>
      </c>
      <c r="Z389" s="96">
        <v>118</v>
      </c>
      <c r="AA389" s="96"/>
      <c r="AB389" s="97"/>
      <c r="AC389" s="96"/>
      <c r="AD389" s="96"/>
      <c r="AE389" s="96"/>
      <c r="AF389" s="96"/>
      <c r="AG389" s="96"/>
      <c r="AH389" s="96"/>
      <c r="AI389" s="227">
        <f>COUNTIF(الجدول2336[[#This Row],[21]:[20]],"س")</f>
        <v>1</v>
      </c>
      <c r="AJ389" s="108">
        <f>COUNTIF(الجدول2336[[#This Row],[21]:[20]],"ب")</f>
        <v>0</v>
      </c>
      <c r="AK389" s="108">
        <f>COUNTIF(الجدول2336[[#This Row],[21]:[20]],"غياب")</f>
        <v>0</v>
      </c>
      <c r="AL389" s="108">
        <f>COUNTIF(الجدول2336[[#This Row],[21]:[20]],"غ")</f>
        <v>0</v>
      </c>
      <c r="AM389" s="108">
        <f>SUM(الجدول2336[[#This Row],[21]:[20]])</f>
        <v>366</v>
      </c>
      <c r="AN389" s="253">
        <f>الجدول2336[[#This Row],[أيام العمل الفعي ]]-الجدول2336[[#This Row],[الغياب*2]]</f>
        <v>16</v>
      </c>
      <c r="AO389" s="108"/>
      <c r="AP389" s="108">
        <f>COUNTIF(الجدول2336[[#This Row],[21]:[20]],"&lt;480")</f>
        <v>16</v>
      </c>
      <c r="AQ389" s="108">
        <f>الجدول2336[[#This Row],[الغياب ]]*2</f>
        <v>0</v>
      </c>
      <c r="AR389" s="108" t="str">
        <f>VLOOKUP(الجدول2336[[#This Row],[الرقم الوظيفي ]],[2]المستمرين!$D:$F,3,0)</f>
        <v xml:space="preserve">الادارة العامة </v>
      </c>
    </row>
    <row r="390" spans="1:44" hidden="1">
      <c r="A390" s="247">
        <v>3911</v>
      </c>
      <c r="B390" s="255" t="s">
        <v>1550</v>
      </c>
      <c r="C390" s="256" t="s">
        <v>353</v>
      </c>
      <c r="D390" s="147">
        <v>0</v>
      </c>
      <c r="E390" s="147">
        <v>0</v>
      </c>
      <c r="F390" s="147">
        <v>0</v>
      </c>
      <c r="G390" s="148"/>
      <c r="H390" s="147">
        <v>0</v>
      </c>
      <c r="I390" s="147">
        <v>0</v>
      </c>
      <c r="J390" s="147">
        <v>0</v>
      </c>
      <c r="K390" s="147">
        <v>0</v>
      </c>
      <c r="L390" s="147">
        <v>29</v>
      </c>
      <c r="M390" s="147">
        <v>7</v>
      </c>
      <c r="N390" s="148"/>
      <c r="O390" s="147">
        <v>45</v>
      </c>
      <c r="P390" s="147">
        <v>0</v>
      </c>
      <c r="Q390" s="96" t="s">
        <v>1591</v>
      </c>
      <c r="R390" s="223" t="s">
        <v>1567</v>
      </c>
      <c r="S390" s="223" t="s">
        <v>1567</v>
      </c>
      <c r="T390" s="223" t="s">
        <v>1567</v>
      </c>
      <c r="U390" s="148"/>
      <c r="V390" s="147">
        <v>7</v>
      </c>
      <c r="W390" s="147">
        <v>26</v>
      </c>
      <c r="X390" s="147">
        <v>10</v>
      </c>
      <c r="Y390" s="147">
        <v>0</v>
      </c>
      <c r="Z390" s="147">
        <v>0</v>
      </c>
      <c r="AA390" s="147"/>
      <c r="AB390" s="148"/>
      <c r="AC390" s="147"/>
      <c r="AD390" s="147"/>
      <c r="AE390" s="147"/>
      <c r="AF390" s="147"/>
      <c r="AG390" s="147"/>
      <c r="AH390" s="147"/>
      <c r="AI390" s="243">
        <f>COUNTIF(الجدول2336[[#This Row],[21]:[20]],"س")</f>
        <v>1</v>
      </c>
      <c r="AJ390" s="190">
        <f>COUNTIF(الجدول2336[[#This Row],[21]:[20]],"ب")</f>
        <v>0</v>
      </c>
      <c r="AK390" s="190">
        <f>COUNTIF(الجدول2336[[#This Row],[21]:[20]],"غياب")</f>
        <v>0</v>
      </c>
      <c r="AL390" s="190">
        <f>COUNTIF(الجدول2336[[#This Row],[21]:[20]],"غ")</f>
        <v>0</v>
      </c>
      <c r="AM390" s="190">
        <f>SUM(الجدول2336[[#This Row],[21]:[20]])</f>
        <v>124</v>
      </c>
      <c r="AN390" s="250">
        <f>الجدول2336[[#This Row],[أيام العمل الفعي ]]-الجدول2336[[#This Row],[الغياب*2]]</f>
        <v>16</v>
      </c>
      <c r="AO390" s="190"/>
      <c r="AP390" s="190">
        <f>COUNTIF(الجدول2336[[#This Row],[21]:[20]],"&lt;480")</f>
        <v>16</v>
      </c>
      <c r="AQ390" s="190">
        <f>الجدول2336[[#This Row],[الغياب ]]*2</f>
        <v>0</v>
      </c>
      <c r="AR390" s="190" t="str">
        <f>VLOOKUP(الجدول2336[[#This Row],[الرقم الوظيفي ]],[2]المستمرين!$D:$F,3,0)</f>
        <v>مصنع الحليب</v>
      </c>
    </row>
    <row r="391" spans="1:44" s="259" customFormat="1">
      <c r="A391" s="257">
        <v>3200</v>
      </c>
      <c r="B391" s="258" t="str">
        <f>VLOOKUP(A391,A:B,2,0)</f>
        <v>سالم علي محمد زكة</v>
      </c>
      <c r="C391" s="258"/>
      <c r="D391" s="259">
        <f>VLOOKUP(A391,'الإجازات '!C:J,8,0)</f>
        <v>480</v>
      </c>
      <c r="E391" s="259">
        <f>VLOOKUP(A391,'الإجازات '!C:K,9,0)</f>
        <v>0</v>
      </c>
      <c r="F391" s="259">
        <f>VLOOKUP(A391,'الإجازات '!C:L,10,0)</f>
        <v>0</v>
      </c>
      <c r="G391" s="259">
        <f>VLOOKUP(A391,'الإجازات '!C:M,11,0)</f>
        <v>0</v>
      </c>
      <c r="H391" s="259">
        <f>VLOOKUP(A391,'الإجازات '!C:N,12,0)</f>
        <v>25</v>
      </c>
      <c r="I391" s="259">
        <f>VLOOKUP(A391,'الإجازات '!C:O,13,0)</f>
        <v>60</v>
      </c>
      <c r="J391" s="259">
        <f>VLOOKUP(A391,'الإجازات '!C:P,14,0)</f>
        <v>0</v>
      </c>
      <c r="K391" s="259">
        <f>VLOOKUP(A391,'الإجازات '!C:Q,15,0)</f>
        <v>0</v>
      </c>
      <c r="L391" s="259" t="str">
        <f>VLOOKUP(A391,'الإجازات '!C:R,16,0)</f>
        <v>غياب × 3</v>
      </c>
      <c r="M391" s="259">
        <f>VLOOKUP(A391,'الإجازات '!C:S,17,0)</f>
        <v>0</v>
      </c>
      <c r="N391" s="259">
        <f>VLOOKUP(A391,'الإجازات '!C:T,18,0)</f>
        <v>0</v>
      </c>
      <c r="O391" s="259">
        <f>VLOOKUP(A391,'الإجازات '!C:U,19,0)</f>
        <v>0</v>
      </c>
      <c r="P391" s="259" t="str">
        <f>VLOOKUP(A391,'الإجازات '!C:V,20,0)</f>
        <v>غياب × 3</v>
      </c>
      <c r="Q391" s="259">
        <f>VLOOKUP(A391,'الإجازات '!C:W,21,0)</f>
        <v>480</v>
      </c>
      <c r="R391" s="259">
        <f>VLOOKUP(A391,'الإجازات '!C:X,22,0)</f>
        <v>0</v>
      </c>
      <c r="S391" s="259">
        <f>VLOOKUP(A391,'الإجازات '!C:Y,23,0)</f>
        <v>0</v>
      </c>
      <c r="T391" s="259">
        <f>VLOOKUP(A391,'الإجازات '!C:Z,24,0)</f>
        <v>0</v>
      </c>
      <c r="U391" s="259">
        <f>VLOOKUP(A391,'الإجازات '!C:AA,25,0)</f>
        <v>0</v>
      </c>
      <c r="V391" s="259">
        <f>VLOOKUP(A391,'الإجازات '!C:AB,26,0)</f>
        <v>0</v>
      </c>
      <c r="W391" s="259" t="str">
        <f>VLOOKUP(A391,'الإجازات '!C:AC,27,0)</f>
        <v>غياب × 3</v>
      </c>
      <c r="X391" s="259">
        <f>VLOOKUP(A391,'الإجازات '!C:AD,28,0)</f>
        <v>0</v>
      </c>
      <c r="Y391" s="259">
        <f>VLOOKUP(A391,'الإجازات '!C:AE,29,0)</f>
        <v>0</v>
      </c>
      <c r="Z391" s="259">
        <f>VLOOKUP(A391,'الإجازات '!C:AF,30,0)</f>
        <v>0</v>
      </c>
      <c r="AA391" s="259">
        <f>VLOOKUP(A391,'الإجازات '!C:AG,31,0)</f>
        <v>0</v>
      </c>
      <c r="AB391" s="259">
        <f>VLOOKUP(A391,'الإجازات '!C:AH,32,0)</f>
        <v>0</v>
      </c>
      <c r="AC391" s="259">
        <f>VLOOKUP(A391,'الإجازات '!C:AI,33,0)</f>
        <v>0</v>
      </c>
      <c r="AD391" s="259">
        <f>VLOOKUP(A391,'الإجازات '!C:AJ,34,0)</f>
        <v>0</v>
      </c>
      <c r="AE391" s="259">
        <f>VLOOKUP(A391,'الإجازات '!C:AK,35,0)</f>
        <v>0</v>
      </c>
      <c r="AF391" s="259">
        <f>VLOOKUP(A391,'الإجازات '!C:AL,36,0)</f>
        <v>0</v>
      </c>
      <c r="AG391" s="259">
        <f>VLOOKUP(A391,'الإجازات '!C:AM,37,0)</f>
        <v>0</v>
      </c>
      <c r="AH391" s="259">
        <f>VLOOKUP(A391,'الإجازات '!C:AN,38,0)</f>
        <v>0</v>
      </c>
    </row>
    <row r="392" spans="1:44">
      <c r="A392" s="260">
        <v>3</v>
      </c>
    </row>
    <row r="395" spans="1:44">
      <c r="A395" s="225"/>
      <c r="B395" s="225"/>
      <c r="C395" s="225"/>
    </row>
    <row r="396" spans="1:44">
      <c r="A396" s="225"/>
      <c r="B396" s="225"/>
      <c r="C396" s="225"/>
      <c r="F396" s="225">
        <v>0</v>
      </c>
    </row>
    <row r="397" spans="1:44">
      <c r="A397" s="225"/>
      <c r="B397" s="225"/>
      <c r="C397" s="225"/>
      <c r="M397" s="225" t="s">
        <v>587</v>
      </c>
    </row>
    <row r="398" spans="1:44">
      <c r="A398" s="225"/>
      <c r="B398" s="225"/>
      <c r="C398" s="225"/>
    </row>
    <row r="399" spans="1:44">
      <c r="A399" s="225"/>
      <c r="B399" s="225"/>
      <c r="C399" s="225"/>
    </row>
    <row r="400" spans="1:44">
      <c r="A400" s="225"/>
      <c r="B400" s="225"/>
      <c r="C400" s="225"/>
    </row>
    <row r="401" spans="1:3">
      <c r="A401" s="225"/>
      <c r="B401" s="225"/>
      <c r="C401" s="225"/>
    </row>
    <row r="402" spans="1:3">
      <c r="A402" s="225"/>
      <c r="B402" s="225"/>
      <c r="C402" s="225"/>
    </row>
    <row r="403" spans="1:3">
      <c r="A403" s="225"/>
    </row>
    <row r="404" spans="1:3">
      <c r="A404" s="225"/>
    </row>
    <row r="407" spans="1:3">
      <c r="A407" s="260">
        <v>180</v>
      </c>
      <c r="B407" s="261" t="s">
        <v>1485</v>
      </c>
    </row>
    <row r="409" spans="1:3">
      <c r="A409" s="225"/>
    </row>
    <row r="410" spans="1:3">
      <c r="A410" s="225"/>
    </row>
    <row r="411" spans="1:3">
      <c r="A411" s="225"/>
    </row>
    <row r="412" spans="1:3">
      <c r="A412" s="225"/>
    </row>
    <row r="413" spans="1:3">
      <c r="A413" s="225"/>
    </row>
    <row r="414" spans="1:3">
      <c r="A414" s="225"/>
    </row>
    <row r="415" spans="1:3">
      <c r="A415" s="225"/>
    </row>
    <row r="416" spans="1:3">
      <c r="A416" s="225"/>
    </row>
    <row r="417" spans="1:1">
      <c r="A417" s="225"/>
    </row>
    <row r="418" spans="1:1">
      <c r="A418" s="225"/>
    </row>
    <row r="419" spans="1:1">
      <c r="A419" s="225"/>
    </row>
    <row r="420" spans="1:1">
      <c r="A420" s="225"/>
    </row>
    <row r="421" spans="1:1">
      <c r="A421" s="225"/>
    </row>
    <row r="422" spans="1:1">
      <c r="A422" s="225"/>
    </row>
    <row r="423" spans="1:1">
      <c r="A423" s="225"/>
    </row>
    <row r="424" spans="1:1">
      <c r="A424" s="225"/>
    </row>
    <row r="425" spans="1:1">
      <c r="A425" s="225"/>
    </row>
    <row r="426" spans="1:1">
      <c r="A426" s="225"/>
    </row>
    <row r="427" spans="1:1">
      <c r="A427" s="225"/>
    </row>
    <row r="428" spans="1:1">
      <c r="A428" s="225"/>
    </row>
    <row r="429" spans="1:1">
      <c r="A429" s="225"/>
    </row>
    <row r="430" spans="1:1">
      <c r="A430" s="225"/>
    </row>
    <row r="431" spans="1:1">
      <c r="A431" s="225"/>
    </row>
    <row r="432" spans="1:1">
      <c r="A432" s="225"/>
    </row>
  </sheetData>
  <protectedRanges>
    <protectedRange sqref="A1:XFD1048576" name="نطاق1"/>
  </protectedRanges>
  <conditionalFormatting sqref="D392:AG394 AG306 R306:AE306 D391 D2:AH2 D61:Q390 D3:AG60 R61:AG305 R307:AG390">
    <cfRule type="expression" dxfId="4" priority="17">
      <formula>D2="ب"</formula>
    </cfRule>
    <cfRule type="expression" dxfId="3" priority="18">
      <formula>D2="غياب"</formula>
    </cfRule>
    <cfRule type="expression" dxfId="2" priority="19">
      <formula>D2="س"</formula>
    </cfRule>
    <cfRule type="expression" dxfId="1" priority="20">
      <formula>D2="غ"</formula>
    </cfRule>
  </conditionalFormatting>
  <conditionalFormatting sqref="E391:AH391">
    <cfRule type="expression" dxfId="51" priority="1">
      <formula>E391="ب"</formula>
    </cfRule>
    <cfRule type="expression" dxfId="50" priority="2">
      <formula>E391="غياب"</formula>
    </cfRule>
    <cfRule type="expression" dxfId="49" priority="3">
      <formula>E391="س"</formula>
    </cfRule>
    <cfRule type="expression" dxfId="48" priority="4">
      <formula>E391="غ"</formula>
    </cfRule>
  </conditionalFormatting>
  <pageMargins left="0.2" right="0.31" top="0.75" bottom="0.75" header="0.3" footer="0.3"/>
  <pageSetup scale="68" orientation="landscape" verticalDpi="0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0"/>
  <sheetViews>
    <sheetView rightToLeft="1" zoomScaleNormal="100" zoomScaleSheetLayoutView="80" workbookViewId="0">
      <selection activeCell="E3" sqref="E3"/>
    </sheetView>
  </sheetViews>
  <sheetFormatPr defaultRowHeight="15"/>
  <cols>
    <col min="1" max="1" width="7" style="11" bestFit="1" customWidth="1"/>
    <col min="2" max="2" width="39.42578125" style="11" bestFit="1" customWidth="1"/>
    <col min="3" max="3" width="43.7109375" style="11" bestFit="1" customWidth="1"/>
    <col min="4" max="4" width="10.140625" style="11" customWidth="1"/>
    <col min="5" max="5" width="31.28515625" style="11" bestFit="1" customWidth="1"/>
    <col min="6" max="16384" width="9.140625" style="11"/>
  </cols>
  <sheetData>
    <row r="2" spans="1:6">
      <c r="A2" s="221" t="s">
        <v>1515</v>
      </c>
      <c r="B2" s="9" t="s">
        <v>1</v>
      </c>
      <c r="C2" s="9" t="s">
        <v>2</v>
      </c>
      <c r="D2" s="9" t="s">
        <v>1516</v>
      </c>
      <c r="E2" s="9" t="s">
        <v>1517</v>
      </c>
      <c r="F2" s="11" t="s">
        <v>39</v>
      </c>
    </row>
    <row r="3" spans="1:6">
      <c r="A3" s="7">
        <v>6</v>
      </c>
      <c r="B3" s="9" t="str">
        <f>VLOOKUP(A3,'المتغيرات '!A:B,2,0)</f>
        <v>ابراهيم عبد السلام على الورفلي</v>
      </c>
      <c r="C3" s="9" t="str">
        <f>VLOOKUP(A3,'المتغيرات '!A:C,3,0)</f>
        <v>فني صيانة آلة تعبئة (A3 Flex)</v>
      </c>
      <c r="D3" s="9">
        <f>VLOOKUP(الجدول4[[#This Row],[م]],'المتغيرات '!A:AL,38,0)</f>
        <v>3</v>
      </c>
      <c r="E3" s="9"/>
      <c r="F3" s="11">
        <f>VLOOKUP(A3,'المتغيرات '!A:AI,35,0)</f>
        <v>1</v>
      </c>
    </row>
    <row r="4" spans="1:6">
      <c r="A4" s="7">
        <v>68</v>
      </c>
      <c r="B4" s="9" t="str">
        <f>VLOOKUP(A4,'المتغيرات '!A:B,2,0)</f>
        <v xml:space="preserve">مفتاح فرج مفتاح البركي </v>
      </c>
      <c r="C4" s="9" t="str">
        <f>VLOOKUP(A4,'المتغيرات '!A:C,3,0)</f>
        <v>فني صيانة ملحقات آلة التعبئة (DE)</v>
      </c>
      <c r="D4" s="9">
        <f>VLOOKUP(الجدول4[[#This Row],[م]],'المتغيرات '!A:AL,38,0)</f>
        <v>3</v>
      </c>
      <c r="E4" s="9"/>
      <c r="F4" s="11">
        <f>VLOOKUP(A4,'المتغيرات '!A:AI,35,0)</f>
        <v>1</v>
      </c>
    </row>
    <row r="5" spans="1:6">
      <c r="A5" s="7">
        <v>98</v>
      </c>
      <c r="B5" s="9" t="str">
        <f>VLOOKUP(A5,'المتغيرات '!A:B,2,0)</f>
        <v xml:space="preserve">ايهاب منصور السنوسي المنفي </v>
      </c>
      <c r="C5" s="9" t="str">
        <f>VLOOKUP(A5,'المتغيرات '!A:C,3,0)</f>
        <v xml:space="preserve">مساعد مدير إدارة التشغل و العمليات </v>
      </c>
      <c r="D5" s="9">
        <f>VLOOKUP(الجدول4[[#This Row],[م]],'المتغيرات '!A:AL,38,0)</f>
        <v>1</v>
      </c>
      <c r="E5" s="9"/>
      <c r="F5" s="11">
        <f>VLOOKUP(A5,'المتغيرات '!A:AI,35,0)</f>
        <v>1</v>
      </c>
    </row>
    <row r="6" spans="1:6">
      <c r="A6" s="7">
        <v>118</v>
      </c>
      <c r="B6" s="9" t="str">
        <f>VLOOKUP(A6,'المتغيرات '!A:B,2,0)</f>
        <v>عدنان عبد الحميد عبدالمولى العنيزي</v>
      </c>
      <c r="C6" s="9" t="str">
        <f>VLOOKUP(A6,'المتغيرات '!A:C,3,0)</f>
        <v>مشغل ملحقات الة التعبئة (DE)</v>
      </c>
      <c r="D6" s="9">
        <f>VLOOKUP(الجدول4[[#This Row],[م]],'المتغيرات '!A:AL,38,0)</f>
        <v>1</v>
      </c>
      <c r="E6" s="9"/>
      <c r="F6" s="11">
        <f>VLOOKUP(A6,'المتغيرات '!A:AI,35,0)</f>
        <v>2</v>
      </c>
    </row>
    <row r="7" spans="1:6">
      <c r="A7" s="7">
        <v>175</v>
      </c>
      <c r="B7" s="9" t="str">
        <f>VLOOKUP(A7,'المتغيرات '!A:B,2,0)</f>
        <v xml:space="preserve">عادل محمد المهدي بالة </v>
      </c>
      <c r="C7" s="9" t="str">
        <f>VLOOKUP(A7,'المتغيرات '!A:C,3,0)</f>
        <v>مهندس بمكتب التخطيط و المتابعة</v>
      </c>
      <c r="D7" s="9">
        <f>VLOOKUP(الجدول4[[#This Row],[م]],'المتغيرات '!A:AL,38,0)</f>
        <v>1</v>
      </c>
      <c r="E7" s="9"/>
      <c r="F7" s="11">
        <f>VLOOKUP(A7,'المتغيرات '!A:AI,35,0)</f>
        <v>3</v>
      </c>
    </row>
    <row r="8" spans="1:6">
      <c r="A8" s="7">
        <v>398</v>
      </c>
      <c r="B8" s="9" t="str">
        <f>VLOOKUP(A8,'المتغيرات '!A:B,2,0)</f>
        <v xml:space="preserve">عبد الباري موسى عبد الباري العوامي </v>
      </c>
      <c r="C8" s="9" t="str">
        <f>VLOOKUP(A8,'المتغيرات '!A:C,3,0)</f>
        <v xml:space="preserve">رئيس قسم المبيعات </v>
      </c>
      <c r="D8" s="9">
        <f>VLOOKUP(الجدول4[[#This Row],[م]],'المتغيرات '!A:AL,38,0)</f>
        <v>1</v>
      </c>
      <c r="E8" s="9"/>
      <c r="F8" s="11">
        <f>VLOOKUP(A8,'المتغيرات '!A:AI,35,0)</f>
        <v>1</v>
      </c>
    </row>
    <row r="9" spans="1:6">
      <c r="A9" s="220">
        <v>633</v>
      </c>
      <c r="B9" s="9" t="str">
        <f>VLOOKUP(A9,'المتغيرات '!A:B,2,0)</f>
        <v xml:space="preserve">أيمن على معتوق السنوسي </v>
      </c>
      <c r="C9" s="9" t="str">
        <f>VLOOKUP(A9,'المتغيرات '!A:C,3,0)</f>
        <v>مسوق</v>
      </c>
      <c r="D9" s="9">
        <f>VLOOKUP(الجدول4[[#This Row],[م]],'المتغيرات '!A:AL,38,0)</f>
        <v>1</v>
      </c>
      <c r="E9" s="9"/>
      <c r="F9" s="11">
        <f>VLOOKUP(A9,'المتغيرات '!A:AI,35,0)</f>
        <v>0</v>
      </c>
    </row>
    <row r="10" spans="1:6">
      <c r="A10" s="7">
        <v>645</v>
      </c>
      <c r="B10" s="9" t="str">
        <f>VLOOKUP(A10,'المتغيرات '!A:B,2,0)</f>
        <v xml:space="preserve">احمد منصور السنوسي المنفي </v>
      </c>
      <c r="C10" s="9" t="str">
        <f>VLOOKUP(A10,'المتغيرات '!A:C,3,0)</f>
        <v>فني صيانة ملحقات آلة التعبئة (DE)</v>
      </c>
      <c r="D10" s="9">
        <f>VLOOKUP(الجدول4[[#This Row],[م]],'المتغيرات '!A:AL,38,0)</f>
        <v>10</v>
      </c>
      <c r="E10" s="9"/>
      <c r="F10" s="11">
        <f>VLOOKUP(A10,'المتغيرات '!A:AI,35,0)</f>
        <v>1</v>
      </c>
    </row>
    <row r="11" spans="1:6">
      <c r="A11" s="7">
        <v>724</v>
      </c>
      <c r="B11" s="9" t="str">
        <f>VLOOKUP(A11,'المتغيرات '!A:B,2,0)</f>
        <v>على القذافى على الصفار</v>
      </c>
      <c r="C11" s="9" t="str">
        <f>VLOOKUP(A11,'المتغيرات '!A:C,3,0)</f>
        <v>فني صيانة آلة تعبئة (A3 Flex)</v>
      </c>
      <c r="D11" s="9">
        <f>VLOOKUP(الجدول4[[#This Row],[م]],'المتغيرات '!A:AL,38,0)</f>
        <v>2</v>
      </c>
      <c r="E11" s="9"/>
      <c r="F11" s="11">
        <f>VLOOKUP(A11,'المتغيرات '!A:AI,35,0)</f>
        <v>1</v>
      </c>
    </row>
    <row r="12" spans="1:6">
      <c r="A12" s="7">
        <v>771</v>
      </c>
      <c r="B12" s="9" t="str">
        <f>VLOOKUP(A12,'المتغيرات '!A:B,2,0)</f>
        <v>ناجي على خليفة الصويعي</v>
      </c>
      <c r="C12" s="9" t="str">
        <f>VLOOKUP(A12,'المتغيرات '!A:C,3,0)</f>
        <v>مناوب امن صناعي</v>
      </c>
      <c r="D12" s="9">
        <f>VLOOKUP(الجدول4[[#This Row],[م]],'المتغيرات '!A:AL,38,0)</f>
        <v>1</v>
      </c>
      <c r="E12" s="9"/>
      <c r="F12" s="11">
        <f>VLOOKUP(A12,'المتغيرات '!A:AI,35,0)</f>
        <v>1</v>
      </c>
    </row>
    <row r="13" spans="1:6">
      <c r="A13" s="219">
        <v>805</v>
      </c>
      <c r="B13" s="9" t="str">
        <f>VLOOKUP(A13,'المتغيرات '!A:B,2,0)</f>
        <v>عبد السلام عبد الله محمد الورفلى</v>
      </c>
      <c r="C13" s="9" t="str">
        <f>VLOOKUP(A13,'المتغيرات '!A:C,3,0)</f>
        <v>فني صيانة ملحقات آلة التعبئة (DE)</v>
      </c>
      <c r="D13" s="9">
        <f>VLOOKUP(الجدول4[[#This Row],[م]],'المتغيرات '!A:AL,38,0)</f>
        <v>1</v>
      </c>
      <c r="E13" s="9"/>
      <c r="F13" s="11">
        <f>VLOOKUP(A13,'المتغيرات '!A:AI,35,0)</f>
        <v>1</v>
      </c>
    </row>
    <row r="14" spans="1:6">
      <c r="A14" s="219">
        <v>826</v>
      </c>
      <c r="B14" s="9" t="str">
        <f>VLOOKUP(A14,'المتغيرات '!A:B,2,0)</f>
        <v xml:space="preserve">سالم موسي عمار الفرجاني </v>
      </c>
      <c r="C14" s="9" t="str">
        <f>VLOOKUP(A14,'المتغيرات '!A:C,3,0)</f>
        <v>فني صيانة ملحقات آلة التعبئة (DE)</v>
      </c>
      <c r="D14" s="9">
        <f>VLOOKUP(الجدول4[[#This Row],[م]],'المتغيرات '!A:AL,38,0)</f>
        <v>5</v>
      </c>
      <c r="E14" s="9"/>
      <c r="F14" s="11">
        <f>VLOOKUP(A14,'المتغيرات '!A:AI,35,0)</f>
        <v>1</v>
      </c>
    </row>
    <row r="15" spans="1:6">
      <c r="A15" s="7">
        <v>877</v>
      </c>
      <c r="B15" s="9" t="str">
        <f>VLOOKUP(A15,'المتغيرات '!A:B,2,0)</f>
        <v>ميلاد على ميلاد القدارى</v>
      </c>
      <c r="C15" s="9" t="str">
        <f>VLOOKUP(A15,'المتغيرات '!A:C,3,0)</f>
        <v xml:space="preserve">مهندس جودة ( مشرف ) </v>
      </c>
      <c r="D15" s="9">
        <f>VLOOKUP(الجدول4[[#This Row],[م]],'المتغيرات '!A:AL,38,0)</f>
        <v>1</v>
      </c>
      <c r="E15" s="9"/>
      <c r="F15" s="11">
        <f>VLOOKUP(A15,'المتغيرات '!A:AI,35,0)</f>
        <v>3</v>
      </c>
    </row>
    <row r="16" spans="1:6">
      <c r="A16" s="7">
        <v>880</v>
      </c>
      <c r="B16" s="9" t="str">
        <f>VLOOKUP(A16,'المتغيرات '!A:B,2,0)</f>
        <v>وسام ادريس بريدان اللواطي</v>
      </c>
      <c r="C16" s="9" t="str">
        <f>VLOOKUP(A16,'المتغيرات '!A:C,3,0)</f>
        <v>مشرف خدمات</v>
      </c>
      <c r="D16" s="9">
        <f>VLOOKUP(الجدول4[[#This Row],[م]],'المتغيرات '!A:AL,38,0)</f>
        <v>1</v>
      </c>
      <c r="E16" s="9"/>
      <c r="F16" s="11">
        <f>VLOOKUP(A16,'المتغيرات '!A:AI,35,0)</f>
        <v>3</v>
      </c>
    </row>
    <row r="17" spans="1:6">
      <c r="A17" s="7">
        <v>983</v>
      </c>
      <c r="B17" s="9" t="str">
        <f>VLOOKUP(A17,'المتغيرات '!A:B,2,0)</f>
        <v>مشري محمد مشري المغربي</v>
      </c>
      <c r="C17" s="9" t="str">
        <f>VLOOKUP(A17,'المتغيرات '!A:C,3,0)</f>
        <v>مسوق</v>
      </c>
      <c r="D17" s="9">
        <f>VLOOKUP(الجدول4[[#This Row],[م]],'المتغيرات '!A:AL,38,0)</f>
        <v>1</v>
      </c>
      <c r="E17" s="9"/>
      <c r="F17" s="11">
        <f>VLOOKUP(A17,'المتغيرات '!A:AI,35,0)</f>
        <v>0</v>
      </c>
    </row>
    <row r="18" spans="1:6">
      <c r="A18" s="7">
        <v>1005</v>
      </c>
      <c r="B18" s="9" t="str">
        <f>VLOOKUP(A18,'المتغيرات '!A:B,2,0)</f>
        <v xml:space="preserve">على عبد الله على بن غشير </v>
      </c>
      <c r="C18" s="9" t="str">
        <f>VLOOKUP(A18,'المتغيرات '!A:C,3,0)</f>
        <v>مسوق</v>
      </c>
      <c r="D18" s="9">
        <f>VLOOKUP(الجدول4[[#This Row],[م]],'المتغيرات '!A:AL,38,0)</f>
        <v>2</v>
      </c>
      <c r="E18" s="9"/>
      <c r="F18" s="11">
        <f>VLOOKUP(A18,'المتغيرات '!A:AI,35,0)</f>
        <v>0</v>
      </c>
    </row>
    <row r="19" spans="1:6">
      <c r="A19" s="7">
        <v>1020</v>
      </c>
      <c r="B19" s="9" t="str">
        <f>VLOOKUP(A19,'المتغيرات '!A:B,2,0)</f>
        <v xml:space="preserve">حاتم على  محمود العوامي </v>
      </c>
      <c r="C19" s="9" t="str">
        <f>VLOOKUP(A19,'المتغيرات '!A:C,3,0)</f>
        <v>فني صيانة ملحقات آلة التعبئة (DE)</v>
      </c>
      <c r="D19" s="9">
        <f>VLOOKUP(الجدول4[[#This Row],[م]],'المتغيرات '!A:AL,38,0)</f>
        <v>4</v>
      </c>
      <c r="E19" s="201"/>
      <c r="F19" s="11">
        <f>VLOOKUP(A19,'المتغيرات '!A:AI,35,0)</f>
        <v>1</v>
      </c>
    </row>
    <row r="20" spans="1:6">
      <c r="A20" s="293">
        <v>1037</v>
      </c>
      <c r="B20" s="9" t="str">
        <f>VLOOKUP(A20,'المتغيرات '!A:B,2,0)</f>
        <v xml:space="preserve">حسن مرعي حسن المسلاتي </v>
      </c>
      <c r="C20" s="9" t="str">
        <f>VLOOKUP(A20,'المتغيرات '!A:C,3,0)</f>
        <v>فني صيانة آلة تعبئة (A3 Flex)</v>
      </c>
      <c r="D20" s="9">
        <f>VLOOKUP(الجدول4[[#This Row],[م]],'المتغيرات '!A:AL,38,0)</f>
        <v>2</v>
      </c>
      <c r="E20" s="9"/>
      <c r="F20" s="11">
        <f>VLOOKUP(A20,'المتغيرات '!A:AI,35,0)</f>
        <v>1</v>
      </c>
    </row>
    <row r="21" spans="1:6">
      <c r="A21" s="293">
        <v>1133</v>
      </c>
      <c r="B21" s="9" t="str">
        <f>VLOOKUP(A21,'المتغيرات '!A:B,2,0)</f>
        <v xml:space="preserve">ناجي رمضان فرجاني الحاسي </v>
      </c>
      <c r="C21" s="9" t="str">
        <f>VLOOKUP(A21,'المتغيرات '!A:C,3,0)</f>
        <v>مناوب امن صناعي ( مشرف )</v>
      </c>
      <c r="D21" s="9">
        <f>VLOOKUP(الجدول4[[#This Row],[م]],'المتغيرات '!A:AL,38,0)</f>
        <v>1</v>
      </c>
      <c r="E21" s="9"/>
      <c r="F21" s="11">
        <f>VLOOKUP(A21,'المتغيرات '!A:AI,35,0)</f>
        <v>2</v>
      </c>
    </row>
    <row r="22" spans="1:6">
      <c r="A22" s="293">
        <v>1198</v>
      </c>
      <c r="B22" s="9" t="str">
        <f>VLOOKUP(A22,'المتغيرات '!A:B,2,0)</f>
        <v xml:space="preserve">محمد سعد فرج العبيدي </v>
      </c>
      <c r="C22" s="9" t="str">
        <f>VLOOKUP(A22,'المتغيرات '!A:C,3,0)</f>
        <v xml:space="preserve">عامل نظافة </v>
      </c>
      <c r="D22" s="9">
        <f>VLOOKUP(الجدول4[[#This Row],[م]],'المتغيرات '!A:AL,38,0)</f>
        <v>3</v>
      </c>
      <c r="E22" s="9"/>
      <c r="F22" s="11">
        <f>VLOOKUP(A22,'المتغيرات '!A:AI,35,0)</f>
        <v>1</v>
      </c>
    </row>
    <row r="23" spans="1:6">
      <c r="A23" s="296">
        <v>1239</v>
      </c>
      <c r="B23" s="9" t="str">
        <f>VLOOKUP(A23,'المتغيرات '!A:B,2,0)</f>
        <v xml:space="preserve">فضيل على امحمد الرجباني </v>
      </c>
      <c r="C23" s="9" t="str">
        <f>VLOOKUP(A23,'المتغيرات '!A:C,3,0)</f>
        <v>عامل خلط</v>
      </c>
      <c r="D23" s="9">
        <f>VLOOKUP(الجدول4[[#This Row],[م]],'المتغيرات '!A:AL,38,0)</f>
        <v>1</v>
      </c>
      <c r="E23" s="9"/>
      <c r="F23" s="298">
        <f>VLOOKUP(A23,'المتغيرات '!A:AI,35,0)</f>
        <v>2</v>
      </c>
    </row>
    <row r="24" spans="1:6">
      <c r="A24" s="297">
        <v>1241</v>
      </c>
      <c r="B24" s="188" t="str">
        <f>VLOOKUP(A24,'المتغيرات '!A:B,2,0)</f>
        <v>عبد الله رحيل حماد عبد الله الفاخري</v>
      </c>
      <c r="C24" s="188" t="str">
        <f>VLOOKUP(A24,'المتغيرات '!A:C,3,0)</f>
        <v>مشغل آلة تعبئة (A3 Flex)</v>
      </c>
      <c r="D24" s="188">
        <f>VLOOKUP(الجدول4[[#This Row],[م]],'المتغيرات '!A:AL,38,0)</f>
        <v>2</v>
      </c>
      <c r="E24" s="188"/>
      <c r="F24" s="298">
        <f>VLOOKUP(A24,'المتغيرات '!A:AI,35,0)</f>
        <v>1</v>
      </c>
    </row>
    <row r="25" spans="1:6">
      <c r="A25" s="297">
        <v>1300</v>
      </c>
      <c r="B25" s="188" t="str">
        <f>VLOOKUP(A25,'المتغيرات '!A:B,2,0)</f>
        <v xml:space="preserve">بوسيف موسى عمار الفرجاني </v>
      </c>
      <c r="C25" s="188" t="str">
        <f>VLOOKUP(A25,'المتغيرات '!A:C,3,0)</f>
        <v>مشغل ملحقات الة التعبئة (DE)</v>
      </c>
      <c r="D25" s="188">
        <f>VLOOKUP(الجدول4[[#This Row],[م]],'المتغيرات '!A:AL,38,0)</f>
        <v>1</v>
      </c>
      <c r="E25" s="188"/>
      <c r="F25" s="298">
        <f>VLOOKUP(A25,'المتغيرات '!A:AI,35,0)</f>
        <v>3</v>
      </c>
    </row>
    <row r="26" spans="1:6">
      <c r="A26" s="297">
        <v>1323</v>
      </c>
      <c r="B26" s="188" t="str">
        <f>VLOOKUP(A26,'المتغيرات '!A:B,2,0)</f>
        <v>لأمين أحمد لأمين عبدالجواد</v>
      </c>
      <c r="C26" s="188" t="str">
        <f>VLOOKUP(A26,'المتغيرات '!A:C,3,0)</f>
        <v xml:space="preserve">عامل وزن </v>
      </c>
      <c r="D26" s="188">
        <f>VLOOKUP(الجدول4[[#This Row],[م]],'المتغيرات '!A:AL,38,0)</f>
        <v>3</v>
      </c>
      <c r="E26" s="188"/>
      <c r="F26" s="298">
        <f>VLOOKUP(A26,'المتغيرات '!A:AI,35,0)</f>
        <v>1</v>
      </c>
    </row>
    <row r="27" spans="1:6">
      <c r="A27" s="296">
        <v>1367</v>
      </c>
      <c r="B27" s="9" t="str">
        <f>VLOOKUP(A27,'المتغيرات '!A:B,2,0)</f>
        <v xml:space="preserve">احمد فرج مفتاح الفيتوري </v>
      </c>
      <c r="C27" s="9" t="str">
        <f>VLOOKUP(A27,'المتغيرات '!A:C,3,0)</f>
        <v>سائق فرك مخزن الانتاج التام ( مصنع الحليب )</v>
      </c>
      <c r="D27" s="9">
        <f>VLOOKUP(الجدول4[[#This Row],[م]],'المتغيرات '!A:AL,38,0)</f>
        <v>1</v>
      </c>
      <c r="E27" s="9"/>
      <c r="F27" s="298">
        <f>VLOOKUP(A27,'المتغيرات '!A:AI,35,0)</f>
        <v>0</v>
      </c>
    </row>
    <row r="28" spans="1:6">
      <c r="A28" s="297">
        <v>1401</v>
      </c>
      <c r="B28" s="188" t="str">
        <f>VLOOKUP(A28,'المتغيرات '!A:B,2,0)</f>
        <v>وليد اسماعيل المبروك البرعصي</v>
      </c>
      <c r="C28" s="188" t="str">
        <f>VLOOKUP(A28,'المتغيرات '!A:C,3,0)</f>
        <v xml:space="preserve">مدير مركز تسويق بنغازي </v>
      </c>
      <c r="D28" s="188">
        <f>VLOOKUP(الجدول4[[#This Row],[م]],'المتغيرات '!A:AL,38,0)</f>
        <v>7</v>
      </c>
      <c r="E28" s="188"/>
      <c r="F28" s="298">
        <f>VLOOKUP(A28,'المتغيرات '!A:AI,35,0)</f>
        <v>1</v>
      </c>
    </row>
    <row r="29" spans="1:6">
      <c r="A29" s="297">
        <v>1575</v>
      </c>
      <c r="B29" s="188" t="str">
        <f>VLOOKUP(A29,'المتغيرات '!A:B,2,0)</f>
        <v>عبدالجليل عوض عيسى البرعصي</v>
      </c>
      <c r="C29" s="188" t="str">
        <f>VLOOKUP(A29,'المتغيرات '!A:C,3,0)</f>
        <v>مشغل ملحقات الة التعبئة (DE)</v>
      </c>
      <c r="D29" s="188">
        <f>VLOOKUP(الجدول4[[#This Row],[م]],'المتغيرات '!A:AL,38,0)</f>
        <v>1</v>
      </c>
      <c r="E29" s="188"/>
      <c r="F29" s="298">
        <f>VLOOKUP(A29,'المتغيرات '!A:AI,35,0)</f>
        <v>1</v>
      </c>
    </row>
    <row r="30" spans="1:6">
      <c r="A30" s="297">
        <v>1724</v>
      </c>
      <c r="B30" s="188" t="str">
        <f>VLOOKUP(A30,'المتغيرات '!A:B,2,0)</f>
        <v>فتحي مختار عمر الجروشي</v>
      </c>
      <c r="C30" s="188" t="str">
        <f>VLOOKUP(A30,'المتغيرات '!A:C,3,0)</f>
        <v>مشغل آلة تعبئة (A3 Flex)</v>
      </c>
      <c r="D30" s="188">
        <f>VLOOKUP(الجدول4[[#This Row],[م]],'المتغيرات '!A:AL,38,0)</f>
        <v>1</v>
      </c>
      <c r="E30" s="188"/>
      <c r="F30" s="298">
        <f>VLOOKUP(A30,'المتغيرات '!A:AI,35,0)</f>
        <v>2</v>
      </c>
    </row>
    <row r="31" spans="1:6">
      <c r="A31" s="297">
        <v>1821</v>
      </c>
      <c r="B31" s="188" t="str">
        <f>VLOOKUP(A31,'المتغيرات '!A:B,2,0)</f>
        <v xml:space="preserve">سالم عبدالسلام عمر الدرسي </v>
      </c>
      <c r="C31" s="188" t="str">
        <f>VLOOKUP(A31,'المتغيرات '!A:C,3,0)</f>
        <v xml:space="preserve">مناوب بمخازن الانتاج التام (مصنع الحليب ) </v>
      </c>
      <c r="D31" s="188">
        <f>VLOOKUP(الجدول4[[#This Row],[م]],'المتغيرات '!A:AL,38,0)</f>
        <v>1</v>
      </c>
      <c r="E31" s="188"/>
      <c r="F31" s="298">
        <f>VLOOKUP(A31,'المتغيرات '!A:AI,35,0)</f>
        <v>2</v>
      </c>
    </row>
    <row r="32" spans="1:6">
      <c r="A32" s="296">
        <v>1896</v>
      </c>
      <c r="B32" s="9" t="str">
        <f>VLOOKUP(A32,'المتغيرات '!A:B,2,0)</f>
        <v xml:space="preserve">إبراهيم يوسف مسعود المختار </v>
      </c>
      <c r="C32" s="9" t="str">
        <f>VLOOKUP(A32,'المتغيرات '!A:C,3,0)</f>
        <v>عامل سير  و فاقد</v>
      </c>
      <c r="D32" s="9">
        <f>VLOOKUP(الجدول4[[#This Row],[م]],'المتغيرات '!A:AL,38,0)</f>
        <v>2</v>
      </c>
      <c r="E32" s="9"/>
      <c r="F32" s="298">
        <f>VLOOKUP(A32,'المتغيرات '!A:AI,35,0)</f>
        <v>0</v>
      </c>
    </row>
    <row r="33" spans="1:6">
      <c r="A33" s="297">
        <v>1935</v>
      </c>
      <c r="B33" s="188" t="str">
        <f>VLOOKUP(A33,'المتغيرات '!A:B,2,0)</f>
        <v>خليل فتحي محمد الحوتي</v>
      </c>
      <c r="C33" s="188" t="str">
        <f>VLOOKUP(A33,'المتغيرات '!A:C,3,0)</f>
        <v>مشرف بمركز تسويق بنغازي</v>
      </c>
      <c r="D33" s="188">
        <f>VLOOKUP(الجدول4[[#This Row],[م]],'المتغيرات '!A:AL,38,0)</f>
        <v>1</v>
      </c>
      <c r="E33" s="188"/>
      <c r="F33" s="298">
        <f>VLOOKUP(A33,'المتغيرات '!A:AI,35,0)</f>
        <v>1</v>
      </c>
    </row>
    <row r="34" spans="1:6">
      <c r="A34" s="297">
        <v>1979</v>
      </c>
      <c r="B34" s="188" t="str">
        <f>VLOOKUP(A34,'المتغيرات '!A:B,2,0)</f>
        <v>سعيد حسين فضل الله الفسي</v>
      </c>
      <c r="C34" s="188" t="str">
        <f>VLOOKUP(A34,'المتغيرات '!A:C,3,0)</f>
        <v>مناوب امن صناعي</v>
      </c>
      <c r="D34" s="188">
        <f>VLOOKUP(الجدول4[[#This Row],[م]],'المتغيرات '!A:AL,38,0)</f>
        <v>1</v>
      </c>
      <c r="E34" s="188"/>
      <c r="F34" s="298">
        <f>VLOOKUP(A34,'المتغيرات '!A:AI,35,0)</f>
        <v>1</v>
      </c>
    </row>
    <row r="35" spans="1:6">
      <c r="A35" s="297">
        <v>2060</v>
      </c>
      <c r="B35" s="188" t="str">
        <f>VLOOKUP(A35,'المتغيرات '!A:B,2,0)</f>
        <v xml:space="preserve">ناجي  فتحي محمد الورفلي </v>
      </c>
      <c r="C35" s="188" t="str">
        <f>VLOOKUP(A35,'المتغيرات '!A:C,3,0)</f>
        <v>مشغل آلة تعبئة (A3 Flex)</v>
      </c>
      <c r="D35" s="188">
        <f>VLOOKUP(الجدول4[[#This Row],[م]],'المتغيرات '!A:AL,38,0)</f>
        <v>1</v>
      </c>
      <c r="E35" s="188"/>
      <c r="F35" s="298">
        <f>VLOOKUP(A35,'المتغيرات '!A:AI,35,0)</f>
        <v>2</v>
      </c>
    </row>
    <row r="36" spans="1:6">
      <c r="A36" s="297">
        <v>2166</v>
      </c>
      <c r="B36" s="188" t="str">
        <f>VLOOKUP(A36,'المتغيرات '!A:B,2,0)</f>
        <v xml:space="preserve">عبدالناصر خميس إبراهيم البرغثي </v>
      </c>
      <c r="C36" s="188" t="str">
        <f>VLOOKUP(A36,'المتغيرات '!A:C,3,0)</f>
        <v xml:space="preserve">أمين مخازن الانتاج التام </v>
      </c>
      <c r="D36" s="188">
        <f>VLOOKUP(الجدول4[[#This Row],[م]],'المتغيرات '!A:AL,38,0)</f>
        <v>1</v>
      </c>
      <c r="E36" s="188"/>
      <c r="F36" s="298">
        <f>VLOOKUP(A36,'المتغيرات '!A:AI,35,0)</f>
        <v>1</v>
      </c>
    </row>
    <row r="37" spans="1:6">
      <c r="A37" s="297">
        <v>2197</v>
      </c>
      <c r="B37" s="188" t="str">
        <f>VLOOKUP(A37,'المتغيرات '!A:B,2,0)</f>
        <v xml:space="preserve">عامر سعد محمد الورفلي </v>
      </c>
      <c r="C37" s="188" t="str">
        <f>VLOOKUP(A37,'المتغيرات '!A:C,3,0)</f>
        <v>عامل خلط</v>
      </c>
      <c r="D37" s="188">
        <f>VLOOKUP(الجدول4[[#This Row],[م]],'المتغيرات '!A:AL,38,0)</f>
        <v>11</v>
      </c>
      <c r="E37" s="188"/>
      <c r="F37" s="298">
        <f>VLOOKUP(A37,'المتغيرات '!A:AI,35,0)</f>
        <v>1</v>
      </c>
    </row>
    <row r="38" spans="1:6">
      <c r="A38" s="296">
        <v>2371</v>
      </c>
      <c r="B38" s="9" t="str">
        <f>VLOOKUP(A38,'المتغيرات '!A:B,2,0)</f>
        <v>مروان عيسى حسن اقبيلي</v>
      </c>
      <c r="C38" s="9" t="str">
        <f>VLOOKUP(A38,'المتغيرات '!A:C,3,0)</f>
        <v xml:space="preserve">سائق فرك بقسم الإنتاج </v>
      </c>
      <c r="D38" s="9">
        <f>VLOOKUP(الجدول4[[#This Row],[م]],'المتغيرات '!A:AL,38,0)</f>
        <v>1</v>
      </c>
      <c r="E38" s="9"/>
      <c r="F38" s="298">
        <f>VLOOKUP(A38,'المتغيرات '!A:AI,35,0)</f>
        <v>2</v>
      </c>
    </row>
    <row r="39" spans="1:6">
      <c r="A39" s="297">
        <v>2459</v>
      </c>
      <c r="B39" s="188" t="str">
        <f>VLOOKUP(A39,'المتغيرات '!A:B,2,0)</f>
        <v xml:space="preserve">احمد فوزي محمد حسين العوامي </v>
      </c>
      <c r="C39" s="188" t="str">
        <f>VLOOKUP(A39,'المتغيرات '!A:C,3,0)</f>
        <v>مشغل آلة تعبئة (A3 Flex)</v>
      </c>
      <c r="D39" s="188">
        <f>VLOOKUP(الجدول4[[#This Row],[م]],'المتغيرات '!A:AL,38,0)</f>
        <v>1</v>
      </c>
      <c r="E39" s="188"/>
      <c r="F39" s="298">
        <f>VLOOKUP(A39,'المتغيرات '!A:AI,35,0)</f>
        <v>2</v>
      </c>
    </row>
    <row r="40" spans="1:6">
      <c r="A40" s="297">
        <v>2623</v>
      </c>
      <c r="B40" s="188" t="str">
        <f>VLOOKUP(A40,'المتغيرات '!A:B,2,0)</f>
        <v>محمد صورت راحت الله</v>
      </c>
      <c r="C40" s="188" t="str">
        <f>VLOOKUP(A40,'المتغيرات '!A:C,3,0)</f>
        <v xml:space="preserve">عامل نظافة </v>
      </c>
      <c r="D40" s="188">
        <f>VLOOKUP(الجدول4[[#This Row],[م]],'المتغيرات '!A:AL,38,0)</f>
        <v>1</v>
      </c>
      <c r="E40" s="188"/>
      <c r="F40" s="298">
        <f>VLOOKUP(A40,'المتغيرات '!A:AI,35,0)</f>
        <v>1</v>
      </c>
    </row>
    <row r="41" spans="1:6">
      <c r="A41" s="296">
        <v>2639</v>
      </c>
      <c r="B41" s="9" t="str">
        <f>VLOOKUP(A41,'المتغيرات '!A:B,2,0)</f>
        <v xml:space="preserve">ابراهيم رمضان محمد خالد العمامي </v>
      </c>
      <c r="C41" s="9" t="str">
        <f>VLOOKUP(A41,'المتغيرات '!A:C,3,0)</f>
        <v xml:space="preserve">مساعد مسوق </v>
      </c>
      <c r="D41" s="9">
        <f>VLOOKUP(الجدول4[[#This Row],[م]],'المتغيرات '!A:AL,38,0)</f>
        <v>3</v>
      </c>
      <c r="E41" s="9"/>
      <c r="F41" s="298">
        <f>VLOOKUP(A41,'المتغيرات '!A:AI,35,0)</f>
        <v>1</v>
      </c>
    </row>
    <row r="42" spans="1:6">
      <c r="A42" s="297">
        <v>2648</v>
      </c>
      <c r="B42" s="188" t="str">
        <f>VLOOKUP(A42,'المتغيرات '!A:B,2,0)</f>
        <v>احمد يوسف عبدالسلام الشريف</v>
      </c>
      <c r="C42" s="188" t="str">
        <f>VLOOKUP(A42,'المتغيرات '!A:C,3,0)</f>
        <v>مساعد فني صيانة عامة</v>
      </c>
      <c r="D42" s="188">
        <f>VLOOKUP(الجدول4[[#This Row],[م]],'المتغيرات '!A:AL,38,0)</f>
        <v>1</v>
      </c>
      <c r="E42" s="188"/>
      <c r="F42" s="298">
        <f>VLOOKUP(A42,'المتغيرات '!A:AI,35,0)</f>
        <v>4</v>
      </c>
    </row>
    <row r="43" spans="1:6">
      <c r="A43" s="296">
        <v>2685</v>
      </c>
      <c r="B43" s="9" t="str">
        <f>VLOOKUP(A43,'المتغيرات '!A:B,2,0)</f>
        <v>محمد شحات سالم حسين العبيدي</v>
      </c>
      <c r="C43" s="9" t="str">
        <f>VLOOKUP(A43,'المتغيرات '!A:C,3,0)</f>
        <v>مشغل ملحقات الة التعبئة (DE)</v>
      </c>
      <c r="D43" s="9">
        <f>VLOOKUP(الجدول4[[#This Row],[م]],'المتغيرات '!A:AL,38,0)</f>
        <v>2</v>
      </c>
      <c r="E43" s="9"/>
      <c r="F43" s="298">
        <f>VLOOKUP(A43,'المتغيرات '!A:AI,35,0)</f>
        <v>2</v>
      </c>
    </row>
    <row r="44" spans="1:6">
      <c r="A44" s="297" t="s">
        <v>1610</v>
      </c>
      <c r="B44" s="188" t="str">
        <f>VLOOKUP(A44,'المتغيرات '!A:B,2,0)</f>
        <v>محمد تفضل حسين</v>
      </c>
      <c r="C44" s="188" t="str">
        <f>VLOOKUP(A44,'المتغيرات '!A:C,3,0)</f>
        <v xml:space="preserve">عامل نظافة </v>
      </c>
      <c r="D44" s="188">
        <f>VLOOKUP(الجدول4[[#This Row],[م]],'المتغيرات '!A:AL,38,0)</f>
        <v>1</v>
      </c>
      <c r="E44" s="188"/>
      <c r="F44" s="298">
        <f>VLOOKUP(A44,'المتغيرات '!A:AI,35,0)</f>
        <v>1</v>
      </c>
    </row>
    <row r="45" spans="1:6">
      <c r="A45" s="297">
        <v>2762</v>
      </c>
      <c r="B45" s="188" t="str">
        <f>VLOOKUP(A45,'المتغيرات '!A:B,2,0)</f>
        <v>محمد فيصل صالح عميش</v>
      </c>
      <c r="C45" s="188" t="str">
        <f>VLOOKUP(A45,'المتغيرات '!A:C,3,0)</f>
        <v xml:space="preserve">مشغل بسترات </v>
      </c>
      <c r="D45" s="188">
        <f>VLOOKUP(الجدول4[[#This Row],[م]],'المتغيرات '!A:AL,38,0)</f>
        <v>2</v>
      </c>
      <c r="E45" s="188"/>
      <c r="F45" s="298">
        <f>VLOOKUP(A45,'المتغيرات '!A:AI,35,0)</f>
        <v>1</v>
      </c>
    </row>
    <row r="46" spans="1:6">
      <c r="A46" s="296">
        <v>2873</v>
      </c>
      <c r="B46" s="9" t="str">
        <f>VLOOKUP(A46,'المتغيرات '!A:B,2,0)</f>
        <v>أحمد محمد حسين الصلابي</v>
      </c>
      <c r="C46" s="9" t="str">
        <f>VLOOKUP(A46,'المتغيرات '!A:C,3,0)</f>
        <v xml:space="preserve">سائق و مساعد مسوق </v>
      </c>
      <c r="D46" s="9">
        <f>VLOOKUP(الجدول4[[#This Row],[م]],'المتغيرات '!A:AL,38,0)</f>
        <v>1</v>
      </c>
      <c r="E46" s="9"/>
      <c r="F46" s="298">
        <f>VLOOKUP(A46,'المتغيرات '!A:AI,35,0)</f>
        <v>1</v>
      </c>
    </row>
    <row r="47" spans="1:6">
      <c r="A47" s="297">
        <v>2887</v>
      </c>
      <c r="B47" s="188" t="str">
        <f>VLOOKUP(A47,'المتغيرات '!A:B,2,0)</f>
        <v>عبدالسلام فرج سالم الصبيحي</v>
      </c>
      <c r="C47" s="188" t="str">
        <f>VLOOKUP(A47,'المتغيرات '!A:C,3,0)</f>
        <v xml:space="preserve">مسوق </v>
      </c>
      <c r="D47" s="188">
        <f>VLOOKUP(الجدول4[[#This Row],[م]],'المتغيرات '!A:AL,38,0)</f>
        <v>2</v>
      </c>
      <c r="E47" s="188"/>
      <c r="F47" s="298">
        <f>VLOOKUP(A47,'المتغيرات '!A:AI,35,0)</f>
        <v>0</v>
      </c>
    </row>
    <row r="48" spans="1:6">
      <c r="A48" s="297">
        <v>2940</v>
      </c>
      <c r="B48" s="188" t="str">
        <f>VLOOKUP(A48,'المتغيرات '!A:B,2,0)</f>
        <v xml:space="preserve">جمال عبدالسلام حسين العرفي </v>
      </c>
      <c r="C48" s="188" t="str">
        <f>VLOOKUP(A48,'المتغيرات '!A:C,3,0)</f>
        <v>مسوق</v>
      </c>
      <c r="D48" s="188">
        <f>VLOOKUP(الجدول4[[#This Row],[م]],'المتغيرات '!A:AL,38,0)</f>
        <v>1</v>
      </c>
      <c r="E48" s="188"/>
      <c r="F48" s="298">
        <f>VLOOKUP(A48,'المتغيرات '!A:AI,35,0)</f>
        <v>0</v>
      </c>
    </row>
    <row r="49" spans="1:6">
      <c r="A49" s="297">
        <v>2964</v>
      </c>
      <c r="B49" s="188" t="str">
        <f>VLOOKUP(A49,'المتغيرات '!A:B,2,0)</f>
        <v>اسامة عثمان محمد الشيخي</v>
      </c>
      <c r="C49" s="188" t="str">
        <f>VLOOKUP(A49,'المتغيرات '!A:C,3,0)</f>
        <v>مسوق</v>
      </c>
      <c r="D49" s="188">
        <f>VLOOKUP(الجدول4[[#This Row],[م]],'المتغيرات '!A:AL,38,0)</f>
        <v>3</v>
      </c>
      <c r="E49" s="188"/>
      <c r="F49" s="298">
        <f>VLOOKUP(A49,'المتغيرات '!A:AI,35,0)</f>
        <v>0</v>
      </c>
    </row>
    <row r="50" spans="1:6">
      <c r="A50" s="297">
        <v>2973</v>
      </c>
      <c r="B50" s="188" t="str">
        <f>VLOOKUP(A50,'المتغيرات '!A:B,2,0)</f>
        <v>حمزة  محمود عبد الفتاح  بن هلوم</v>
      </c>
      <c r="C50" s="188" t="str">
        <f>VLOOKUP(A50,'المتغيرات '!A:C,3,0)</f>
        <v xml:space="preserve">رئيس قسم التكاليف </v>
      </c>
      <c r="D50" s="188">
        <f>VLOOKUP(الجدول4[[#This Row],[م]],'المتغيرات '!A:AL,38,0)</f>
        <v>2</v>
      </c>
      <c r="E50" s="188"/>
      <c r="F50" s="298">
        <f>VLOOKUP(A50,'المتغيرات '!A:AI,35,0)</f>
        <v>1</v>
      </c>
    </row>
    <row r="51" spans="1:6">
      <c r="A51" s="297">
        <v>3016</v>
      </c>
      <c r="B51" s="188" t="str">
        <f>VLOOKUP(A51,'المتغيرات '!A:B,2,0)</f>
        <v xml:space="preserve">سليمان سعيد محمد سليمان الشاعر </v>
      </c>
      <c r="C51" s="188" t="str">
        <f>VLOOKUP(A51,'المتغيرات '!A:C,3,0)</f>
        <v>موظف وحدة منظومة مخازن الإنتاج التام و المواد الخام</v>
      </c>
      <c r="D51" s="188">
        <f>VLOOKUP(الجدول4[[#This Row],[م]],'المتغيرات '!A:AL,38,0)</f>
        <v>1</v>
      </c>
      <c r="E51" s="188"/>
      <c r="F51" s="298">
        <f>VLOOKUP(A51,'المتغيرات '!A:AI,35,0)</f>
        <v>2</v>
      </c>
    </row>
    <row r="52" spans="1:6">
      <c r="A52" s="297">
        <v>3046</v>
      </c>
      <c r="B52" s="188" t="str">
        <f>VLOOKUP(A52,'المتغيرات '!A:B,2,0)</f>
        <v>سند ناصف منصور فتح الله العوامي</v>
      </c>
      <c r="C52" s="188" t="str">
        <f>VLOOKUP(A52,'المتغيرات '!A:C,3,0)</f>
        <v xml:space="preserve">مناوب بمخازن الانتاج التام (مصنع الحليب ) </v>
      </c>
      <c r="D52" s="188">
        <f>VLOOKUP(الجدول4[[#This Row],[م]],'المتغيرات '!A:AL,38,0)</f>
        <v>1</v>
      </c>
      <c r="E52" s="188"/>
      <c r="F52" s="298">
        <f>VLOOKUP(A52,'المتغيرات '!A:AI,35,0)</f>
        <v>1</v>
      </c>
    </row>
    <row r="53" spans="1:6">
      <c r="A53" s="297">
        <v>3069</v>
      </c>
      <c r="B53" s="188" t="str">
        <f>VLOOKUP(A53,'المتغيرات '!A:B,2,0)</f>
        <v xml:space="preserve">ايمن عوض ابراهيم شمسة </v>
      </c>
      <c r="C53" s="188" t="str">
        <f>VLOOKUP(A53,'المتغيرات '!A:C,3,0)</f>
        <v>موظف اداري ( الشؤون الإدارية )</v>
      </c>
      <c r="D53" s="188">
        <f>VLOOKUP(الجدول4[[#This Row],[م]],'المتغيرات '!A:AL,38,0)</f>
        <v>2</v>
      </c>
      <c r="E53" s="188"/>
      <c r="F53" s="298">
        <f>VLOOKUP(A53,'المتغيرات '!A:AI,35,0)</f>
        <v>5</v>
      </c>
    </row>
    <row r="54" spans="1:6">
      <c r="A54" s="297">
        <v>3105</v>
      </c>
      <c r="B54" s="188" t="str">
        <f>VLOOKUP(A54,'المتغيرات '!A:B,2,0)</f>
        <v>وليد يوسف رمضان عصمان</v>
      </c>
      <c r="C54" s="188" t="str">
        <f>VLOOKUP(A54,'المتغيرات '!A:C,3,0)</f>
        <v xml:space="preserve">فني صيانة عامة مبتدئ   </v>
      </c>
      <c r="D54" s="188">
        <f>VLOOKUP(الجدول4[[#This Row],[م]],'المتغيرات '!A:AL,38,0)</f>
        <v>3</v>
      </c>
      <c r="E54" s="188"/>
      <c r="F54" s="298">
        <f>VLOOKUP(A54,'المتغيرات '!A:AI,35,0)</f>
        <v>2</v>
      </c>
    </row>
    <row r="55" spans="1:6">
      <c r="A55" s="297">
        <v>3135</v>
      </c>
      <c r="B55" s="188" t="str">
        <f>VLOOKUP(A55,'المتغيرات '!A:B,2,0)</f>
        <v xml:space="preserve">محمد محمود محمد عبدالعليم </v>
      </c>
      <c r="C55" s="188" t="str">
        <f>VLOOKUP(A55,'المتغيرات '!A:C,3,0)</f>
        <v xml:space="preserve">مسوق </v>
      </c>
      <c r="D55" s="188">
        <f>VLOOKUP(الجدول4[[#This Row],[م]],'المتغيرات '!A:AL,38,0)</f>
        <v>1</v>
      </c>
      <c r="E55" s="188"/>
      <c r="F55" s="298">
        <f>VLOOKUP(A55,'المتغيرات '!A:AI,35,0)</f>
        <v>0</v>
      </c>
    </row>
    <row r="56" spans="1:6">
      <c r="A56" s="297">
        <v>3178</v>
      </c>
      <c r="B56" s="188" t="str">
        <f>VLOOKUP(A56,'المتغيرات '!A:B,2,0)</f>
        <v>وليد احمد سعيد قجا المنقوش</v>
      </c>
      <c r="C56" s="188" t="str">
        <f>VLOOKUP(A56,'المتغيرات '!A:C,3,0)</f>
        <v xml:space="preserve">رئيس وحدة مراقبة المخزون </v>
      </c>
      <c r="D56" s="188">
        <f>VLOOKUP(الجدول4[[#This Row],[م]],'المتغيرات '!A:AL,38,0)</f>
        <v>4</v>
      </c>
      <c r="E56" s="188"/>
      <c r="F56" s="298">
        <f>VLOOKUP(A56,'المتغيرات '!A:AI,35,0)</f>
        <v>1</v>
      </c>
    </row>
    <row r="57" spans="1:6">
      <c r="A57" s="297">
        <v>3186</v>
      </c>
      <c r="B57" s="188" t="str">
        <f>VLOOKUP(A57,'المتغيرات '!A:B,2,0)</f>
        <v xml:space="preserve">حسام احمد امبارك العمامي </v>
      </c>
      <c r="C57" s="188" t="str">
        <f>VLOOKUP(A57,'المتغيرات '!A:C,3,0)</f>
        <v xml:space="preserve">رئيس وحدة متابعة الانتاج </v>
      </c>
      <c r="D57" s="188">
        <f>VLOOKUP(الجدول4[[#This Row],[م]],'المتغيرات '!A:AL,38,0)</f>
        <v>5</v>
      </c>
      <c r="E57" s="188"/>
      <c r="F57" s="298">
        <f>VLOOKUP(A57,'المتغيرات '!A:AI,35,0)</f>
        <v>5</v>
      </c>
    </row>
    <row r="58" spans="1:6">
      <c r="A58" s="297">
        <v>3195</v>
      </c>
      <c r="B58" s="188" t="str">
        <f>VLOOKUP(A58,'المتغيرات '!A:B,2,0)</f>
        <v xml:space="preserve">محمود ادم حماد المغربي </v>
      </c>
      <c r="C58" s="188" t="str">
        <f>VLOOKUP(A58,'المتغيرات '!A:C,3,0)</f>
        <v>مشرف الصيانة عامة</v>
      </c>
      <c r="D58" s="188">
        <f>VLOOKUP(الجدول4[[#This Row],[م]],'المتغيرات '!A:AL,38,0)</f>
        <v>1</v>
      </c>
      <c r="E58" s="188"/>
      <c r="F58" s="298">
        <f>VLOOKUP(A58,'المتغيرات '!A:AI,35,0)</f>
        <v>3</v>
      </c>
    </row>
    <row r="59" spans="1:6">
      <c r="A59" s="297">
        <v>3202</v>
      </c>
      <c r="B59" s="188" t="str">
        <f>VLOOKUP(A59,'المتغيرات '!A:B,2,0)</f>
        <v xml:space="preserve">إبراهيم خميس إبراهيم البرغثي </v>
      </c>
      <c r="C59" s="188" t="str">
        <f>VLOOKUP(A59,'المتغيرات '!A:C,3,0)</f>
        <v>عامل نظافة وتنظيم بمخازن المواد الخام ومستلزمات التشغيل ( مصنع الحليب )</v>
      </c>
      <c r="D59" s="188">
        <f>VLOOKUP(الجدول4[[#This Row],[م]],'المتغيرات '!A:AL,38,0)</f>
        <v>1</v>
      </c>
      <c r="E59" s="188"/>
      <c r="F59" s="298">
        <f>VLOOKUP(A59,'المتغيرات '!A:AI,35,0)</f>
        <v>2</v>
      </c>
    </row>
    <row r="60" spans="1:6">
      <c r="A60" s="297">
        <v>3234</v>
      </c>
      <c r="B60" s="188" t="str">
        <f>VLOOKUP(A60,'المتغيرات '!A:B,2,0)</f>
        <v>الحسن صلاح محمد محمد الخرم</v>
      </c>
      <c r="C60" s="188" t="str">
        <f>VLOOKUP(A60,'المتغيرات '!A:C,3,0)</f>
        <v>عامل سير  و فاقد</v>
      </c>
      <c r="D60" s="188">
        <f>VLOOKUP(الجدول4[[#This Row],[م]],'المتغيرات '!A:AL,38,0)</f>
        <v>2</v>
      </c>
      <c r="E60" s="188"/>
      <c r="F60" s="298">
        <f>VLOOKUP(A60,'المتغيرات '!A:AI,35,0)</f>
        <v>1</v>
      </c>
    </row>
    <row r="61" spans="1:6">
      <c r="A61" s="297">
        <v>3237</v>
      </c>
      <c r="B61" s="188" t="str">
        <f>VLOOKUP(A61,'المتغيرات '!A:B,2,0)</f>
        <v>محمد المهدي عمران ميلاد الزياني</v>
      </c>
      <c r="C61" s="188" t="str">
        <f>VLOOKUP(A61,'المتغيرات '!A:C,3,0)</f>
        <v>مشغل ملحقات الة التعبئة (DE)</v>
      </c>
      <c r="D61" s="188">
        <f>VLOOKUP(الجدول4[[#This Row],[م]],'المتغيرات '!A:AL,38,0)</f>
        <v>1</v>
      </c>
      <c r="E61" s="188"/>
      <c r="F61" s="298">
        <f>VLOOKUP(A61,'المتغيرات '!A:AI,35,0)</f>
        <v>2</v>
      </c>
    </row>
    <row r="62" spans="1:6">
      <c r="A62" s="297">
        <v>3260</v>
      </c>
      <c r="B62" s="188" t="str">
        <f>VLOOKUP(A62,'المتغيرات '!A:B,2,0)</f>
        <v xml:space="preserve">أسامة سعيد عوض عمر </v>
      </c>
      <c r="C62" s="188" t="str">
        <f>VLOOKUP(A62,'المتغيرات '!A:C,3,0)</f>
        <v xml:space="preserve">مساعد ثاني امين مخازن الإنتاج التام </v>
      </c>
      <c r="D62" s="188">
        <f>VLOOKUP(الجدول4[[#This Row],[م]],'المتغيرات '!A:AL,38,0)</f>
        <v>1</v>
      </c>
      <c r="E62" s="188"/>
      <c r="F62" s="298">
        <f>VLOOKUP(A62,'المتغيرات '!A:AI,35,0)</f>
        <v>0</v>
      </c>
    </row>
    <row r="63" spans="1:6">
      <c r="A63" s="296">
        <v>3298</v>
      </c>
      <c r="B63" s="9" t="str">
        <f>VLOOKUP(A63,'المتغيرات '!A:B,2,0)</f>
        <v>محمد يوسف اقويدر عبدالكريم</v>
      </c>
      <c r="C63" s="9" t="str">
        <f>VLOOKUP(A63,'المتغيرات '!A:C,3,0)</f>
        <v>مشغل ملحقات الة التعبئة (DE)</v>
      </c>
      <c r="D63" s="9">
        <f>VLOOKUP(الجدول4[[#This Row],[م]],'المتغيرات '!A:AL,38,0)</f>
        <v>1</v>
      </c>
      <c r="E63" s="9"/>
      <c r="F63" s="298">
        <f>VLOOKUP(A63,'المتغيرات '!A:AI,35,0)</f>
        <v>2</v>
      </c>
    </row>
    <row r="64" spans="1:6">
      <c r="A64" s="296">
        <v>3306</v>
      </c>
      <c r="B64" s="9" t="str">
        <f>VLOOKUP(A64,'المتغيرات '!A:B,2,0)</f>
        <v xml:space="preserve">أسامة على نافع العربي </v>
      </c>
      <c r="C64" s="9" t="str">
        <f>VLOOKUP(A64,'المتغيرات '!A:C,3,0)</f>
        <v xml:space="preserve">سائق و مساعد مسوق </v>
      </c>
      <c r="D64" s="9">
        <f>VLOOKUP(الجدول4[[#This Row],[م]],'المتغيرات '!A:AL,38,0)</f>
        <v>2</v>
      </c>
      <c r="E64" s="9"/>
      <c r="F64" s="298">
        <f>VLOOKUP(A64,'المتغيرات '!A:AI,35,0)</f>
        <v>0</v>
      </c>
    </row>
    <row r="65" spans="1:6">
      <c r="A65" s="297">
        <v>3308</v>
      </c>
      <c r="B65" s="188" t="str">
        <f>VLOOKUP(A65,'المتغيرات '!A:B,2,0)</f>
        <v>احمد مصطفى محمد الشاعري</v>
      </c>
      <c r="C65" s="188" t="str">
        <f>VLOOKUP(A65,'المتغيرات '!A:C,3,0)</f>
        <v xml:space="preserve">عامل ورشة </v>
      </c>
      <c r="D65" s="188">
        <f>VLOOKUP(الجدول4[[#This Row],[م]],'المتغيرات '!A:AL,38,0)</f>
        <v>1</v>
      </c>
      <c r="E65" s="188"/>
      <c r="F65" s="298">
        <f>VLOOKUP(A65,'المتغيرات '!A:AI,35,0)</f>
        <v>1</v>
      </c>
    </row>
    <row r="66" spans="1:6">
      <c r="A66" s="296">
        <v>3319</v>
      </c>
      <c r="B66" s="9" t="str">
        <f>VLOOKUP(A66,'المتغيرات '!A:B,2,0)</f>
        <v>عماد بالعيد منصور هيبلو الفيتوري</v>
      </c>
      <c r="C66" s="9" t="str">
        <f>VLOOKUP(A66,'المتغيرات '!A:C,3,0)</f>
        <v xml:space="preserve">مشرف المنظومات بالمخازن </v>
      </c>
      <c r="D66" s="9">
        <f>VLOOKUP(الجدول4[[#This Row],[م]],'المتغيرات '!A:AL,38,0)</f>
        <v>2</v>
      </c>
      <c r="E66" s="9"/>
      <c r="F66" s="298">
        <f>VLOOKUP(A66,'المتغيرات '!A:AI,35,0)</f>
        <v>2</v>
      </c>
    </row>
    <row r="67" spans="1:6">
      <c r="A67" s="297">
        <v>3332</v>
      </c>
      <c r="B67" s="188" t="str">
        <f>VLOOKUP(A67,'المتغيرات '!A:B,2,0)</f>
        <v xml:space="preserve">بالعيد عمران على القذافي </v>
      </c>
      <c r="C67" s="188" t="str">
        <f>VLOOKUP(A67,'المتغيرات '!A:C,3,0)</f>
        <v xml:space="preserve">عامل مطبخ </v>
      </c>
      <c r="D67" s="188">
        <f>VLOOKUP(الجدول4[[#This Row],[م]],'المتغيرات '!A:AL,38,0)</f>
        <v>1</v>
      </c>
      <c r="E67" s="188"/>
      <c r="F67" s="298">
        <f>VLOOKUP(A67,'المتغيرات '!A:AI,35,0)</f>
        <v>1</v>
      </c>
    </row>
    <row r="68" spans="1:6">
      <c r="A68" s="296">
        <v>3353</v>
      </c>
      <c r="B68" s="9" t="str">
        <f>VLOOKUP(A68,'المتغيرات '!A:B,2,0)</f>
        <v>احمد فرج عبدالمالك التركاوي</v>
      </c>
      <c r="C68" s="9" t="str">
        <f>VLOOKUP(A68,'المتغيرات '!A:C,3,0)</f>
        <v>موظف اداري  ( متابعة الانتاج)</v>
      </c>
      <c r="D68" s="9">
        <f>VLOOKUP(الجدول4[[#This Row],[م]],'المتغيرات '!A:AL,38,0)</f>
        <v>2</v>
      </c>
      <c r="E68" s="9"/>
      <c r="F68" s="298">
        <f>VLOOKUP(A68,'المتغيرات '!A:AI,35,0)</f>
        <v>1</v>
      </c>
    </row>
    <row r="69" spans="1:6">
      <c r="A69" s="296">
        <v>3359</v>
      </c>
      <c r="B69" s="9" t="str">
        <f>VLOOKUP(A69,'المتغيرات '!A:B,2,0)</f>
        <v xml:space="preserve">فضل الله المبروك فضل الله الدرسي </v>
      </c>
      <c r="C69" s="9" t="str">
        <f>VLOOKUP(A69,'المتغيرات '!A:C,3,0)</f>
        <v>فني صيانة ملحقات آلة التعبئة (DE)</v>
      </c>
      <c r="D69" s="9">
        <f>VLOOKUP(الجدول4[[#This Row],[م]],'المتغيرات '!A:AL,38,0)</f>
        <v>3</v>
      </c>
      <c r="E69" s="9"/>
      <c r="F69" s="298">
        <f>VLOOKUP(A69,'المتغيرات '!A:AI,35,0)</f>
        <v>1</v>
      </c>
    </row>
    <row r="70" spans="1:6">
      <c r="A70" s="297">
        <v>3381</v>
      </c>
      <c r="B70" s="188" t="str">
        <f>VLOOKUP(A70,'المتغيرات '!A:B,2,0)</f>
        <v>عبدالوهاب مراجع محمود حمد</v>
      </c>
      <c r="C70" s="188" t="str">
        <f>VLOOKUP(A70,'المتغيرات '!A:C,3,0)</f>
        <v>مسوق</v>
      </c>
      <c r="D70" s="188">
        <f>VLOOKUP(الجدول4[[#This Row],[م]],'المتغيرات '!A:AL,38,0)</f>
        <v>1</v>
      </c>
      <c r="E70" s="188"/>
      <c r="F70" s="298">
        <f>VLOOKUP(A70,'المتغيرات '!A:AI,35,0)</f>
        <v>0</v>
      </c>
    </row>
    <row r="71" spans="1:6">
      <c r="A71" s="297">
        <v>3387</v>
      </c>
      <c r="B71" s="188" t="str">
        <f>VLOOKUP(A71,'المتغيرات '!A:B,2,0)</f>
        <v xml:space="preserve">عبدالله سليمان محمد المسلاتي </v>
      </c>
      <c r="C71" s="188" t="str">
        <f>VLOOKUP(A71,'المتغيرات '!A:C,3,0)</f>
        <v>عامل خلط</v>
      </c>
      <c r="D71" s="188">
        <f>VLOOKUP(الجدول4[[#This Row],[م]],'المتغيرات '!A:AL,38,0)</f>
        <v>1</v>
      </c>
      <c r="E71" s="188"/>
      <c r="F71" s="298">
        <f>VLOOKUP(A71,'المتغيرات '!A:AI,35,0)</f>
        <v>2</v>
      </c>
    </row>
    <row r="72" spans="1:6">
      <c r="A72" s="297">
        <v>3407</v>
      </c>
      <c r="B72" s="188" t="str">
        <f>VLOOKUP(A72,'المتغيرات '!A:B,2,0)</f>
        <v xml:space="preserve">سند عبدالجبار فرج العقوري </v>
      </c>
      <c r="C72" s="188" t="str">
        <f>VLOOKUP(A72,'المتغيرات '!A:C,3,0)</f>
        <v>عامل سير  و فاقد</v>
      </c>
      <c r="D72" s="188">
        <f>VLOOKUP(الجدول4[[#This Row],[م]],'المتغيرات '!A:AL,38,0)</f>
        <v>1</v>
      </c>
      <c r="E72" s="188"/>
      <c r="F72" s="298">
        <f>VLOOKUP(A72,'المتغيرات '!A:AI,35,0)</f>
        <v>1</v>
      </c>
    </row>
    <row r="73" spans="1:6">
      <c r="A73" s="297">
        <v>3426</v>
      </c>
      <c r="B73" s="188" t="str">
        <f>VLOOKUP(A73,'المتغيرات '!A:B,2,0)</f>
        <v>وليد فرج خميس السعيطي</v>
      </c>
      <c r="C73" s="188" t="str">
        <f>VLOOKUP(A73,'المتغيرات '!A:C,3,0)</f>
        <v>مشغل ملحقات الة التعبئة (DE)</v>
      </c>
      <c r="D73" s="188">
        <f>VLOOKUP(الجدول4[[#This Row],[م]],'المتغيرات '!A:AL,38,0)</f>
        <v>2</v>
      </c>
      <c r="E73" s="188"/>
      <c r="F73" s="298">
        <f>VLOOKUP(A73,'المتغيرات '!A:AI,35,0)</f>
        <v>1</v>
      </c>
    </row>
    <row r="74" spans="1:6">
      <c r="A74" s="296">
        <v>3443</v>
      </c>
      <c r="B74" s="9" t="str">
        <f>VLOOKUP(A74,'المتغيرات '!A:B,2,0)</f>
        <v xml:space="preserve">عبدالكريم نوري عبدالرحيم العنيزي </v>
      </c>
      <c r="C74" s="9" t="str">
        <f>VLOOKUP(A74,'المتغيرات '!A:C,3,0)</f>
        <v>عامل نظافة وتنظيم بمخازن المواد الخام ومستلزمات التشغيل ( مصنع الحليب )</v>
      </c>
      <c r="D74" s="9">
        <f>VLOOKUP(الجدول4[[#This Row],[م]],'المتغيرات '!A:AL,38,0)</f>
        <v>2</v>
      </c>
      <c r="E74" s="9"/>
      <c r="F74" s="298">
        <f>VLOOKUP(A74,'المتغيرات '!A:AI,35,0)</f>
        <v>0</v>
      </c>
    </row>
    <row r="75" spans="1:6">
      <c r="A75" s="296">
        <v>3445</v>
      </c>
      <c r="B75" s="9" t="str">
        <f>VLOOKUP(A75,'المتغيرات '!A:B,2,0)</f>
        <v>احمد بوعجيلة بالعيد المصراتي</v>
      </c>
      <c r="C75" s="9" t="str">
        <f>VLOOKUP(A75,'المتغيرات '!A:C,3,0)</f>
        <v>عامل خلط</v>
      </c>
      <c r="D75" s="9">
        <f>VLOOKUP(الجدول4[[#This Row],[م]],'المتغيرات '!A:AL,38,0)</f>
        <v>1</v>
      </c>
      <c r="E75" s="9"/>
      <c r="F75" s="298">
        <f>VLOOKUP(A75,'المتغيرات '!A:AI,35,0)</f>
        <v>2</v>
      </c>
    </row>
    <row r="76" spans="1:6">
      <c r="A76" s="296">
        <v>3453</v>
      </c>
      <c r="B76" s="9" t="str">
        <f>VLOOKUP(A76,'المتغيرات '!A:B,2,0)</f>
        <v>عبدالله محمد حمد بالراشد الترهوني</v>
      </c>
      <c r="C76" s="9" t="str">
        <f>VLOOKUP(A76,'المتغيرات '!A:C,3,0)</f>
        <v>مناوب امن صناعي</v>
      </c>
      <c r="D76" s="9">
        <f>VLOOKUP(الجدول4[[#This Row],[م]],'المتغيرات '!A:AL,38,0)</f>
        <v>2</v>
      </c>
      <c r="E76" s="9"/>
      <c r="F76" s="298">
        <f>VLOOKUP(A76,'المتغيرات '!A:AI,35,0)</f>
        <v>0</v>
      </c>
    </row>
    <row r="77" spans="1:6">
      <c r="A77" s="296">
        <v>3454</v>
      </c>
      <c r="B77" s="9" t="str">
        <f>VLOOKUP(A77,'المتغيرات '!A:B,2,0)</f>
        <v xml:space="preserve">حسن عبدالكريم حسن العرفي </v>
      </c>
      <c r="C77" s="9" t="str">
        <f>VLOOKUP(A77,'المتغيرات '!A:C,3,0)</f>
        <v>مناوب امن صناعي</v>
      </c>
      <c r="D77" s="9">
        <f>VLOOKUP(الجدول4[[#This Row],[م]],'المتغيرات '!A:AL,38,0)</f>
        <v>6</v>
      </c>
      <c r="E77" s="9"/>
      <c r="F77" s="298">
        <f>VLOOKUP(A77,'المتغيرات '!A:AI,35,0)</f>
        <v>0</v>
      </c>
    </row>
    <row r="78" spans="1:6">
      <c r="A78" s="296">
        <v>3456</v>
      </c>
      <c r="B78" s="9" t="str">
        <f>VLOOKUP(A78,'المتغيرات '!A:B,2,0)</f>
        <v xml:space="preserve">ناصر فايز عبدالغني عبدالرؤوف </v>
      </c>
      <c r="C78" s="9" t="str">
        <f>VLOOKUP(A78,'المتغيرات '!A:C,3,0)</f>
        <v>مناوب امن صناعي</v>
      </c>
      <c r="D78" s="9">
        <f>VLOOKUP(الجدول4[[#This Row],[م]],'المتغيرات '!A:AL,38,0)</f>
        <v>2</v>
      </c>
      <c r="E78" s="9"/>
      <c r="F78" s="298">
        <f>VLOOKUP(A78,'المتغيرات '!A:AI,35,0)</f>
        <v>2</v>
      </c>
    </row>
    <row r="79" spans="1:6">
      <c r="A79" s="296">
        <v>3471</v>
      </c>
      <c r="B79" s="9" t="str">
        <f>VLOOKUP(A79,'المتغيرات '!A:B,2,0)</f>
        <v>صلاح محمود مبارك محمود العوامي</v>
      </c>
      <c r="C79" s="9" t="str">
        <f>VLOOKUP(A79,'المتغيرات '!A:C,3,0)</f>
        <v>مناوب امن صناعي</v>
      </c>
      <c r="D79" s="9">
        <f>VLOOKUP(الجدول4[[#This Row],[م]],'المتغيرات '!A:AL,38,0)</f>
        <v>4</v>
      </c>
      <c r="E79" s="9"/>
      <c r="F79" s="298">
        <f>VLOOKUP(A79,'المتغيرات '!A:AI,35,0)</f>
        <v>0</v>
      </c>
    </row>
    <row r="80" spans="1:6">
      <c r="A80" s="297">
        <v>3481</v>
      </c>
      <c r="B80" s="188" t="str">
        <f>VLOOKUP(A80,'المتغيرات '!A:B,2,0)</f>
        <v xml:space="preserve">لؤي الكيلاني زوبي الاوجلي </v>
      </c>
      <c r="C80" s="188" t="str">
        <f>VLOOKUP(A80,'المتغيرات '!A:C,3,0)</f>
        <v xml:space="preserve">مهندس جودة  </v>
      </c>
      <c r="D80" s="188">
        <f>VLOOKUP(الجدول4[[#This Row],[م]],'المتغيرات '!A:AL,38,0)</f>
        <v>1</v>
      </c>
      <c r="E80" s="188"/>
      <c r="F80" s="298">
        <f>VLOOKUP(A80,'المتغيرات '!A:AI,35,0)</f>
        <v>2</v>
      </c>
    </row>
    <row r="81" spans="1:6">
      <c r="A81" s="297">
        <v>3490</v>
      </c>
      <c r="B81" s="188" t="str">
        <f>VLOOKUP(A81,'المتغيرات '!A:B,2,0)</f>
        <v xml:space="preserve">محمد مصطفى محمد مصطفى الحاسي </v>
      </c>
      <c r="C81" s="188" t="str">
        <f>VLOOKUP(A81,'المتغيرات '!A:C,3,0)</f>
        <v>عامل سير  و فاقد</v>
      </c>
      <c r="D81" s="188">
        <f>VLOOKUP(الجدول4[[#This Row],[م]],'المتغيرات '!A:AL,38,0)</f>
        <v>2</v>
      </c>
      <c r="E81" s="188"/>
      <c r="F81" s="298">
        <f>VLOOKUP(A81,'المتغيرات '!A:AI,35,0)</f>
        <v>2</v>
      </c>
    </row>
    <row r="82" spans="1:6">
      <c r="A82" s="296">
        <v>3512</v>
      </c>
      <c r="B82" s="9" t="str">
        <f>VLOOKUP(A82,'المتغيرات '!A:B,2,0)</f>
        <v>مجدي محسن محمد بورقيه</v>
      </c>
      <c r="C82" s="9" t="str">
        <f>VLOOKUP(A82,'المتغيرات '!A:C,3,0)</f>
        <v>مناوب امن صناعي ( مراقب كاميرات )</v>
      </c>
      <c r="D82" s="9">
        <f>VLOOKUP(الجدول4[[#This Row],[م]],'المتغيرات '!A:AL,38,0)</f>
        <v>1</v>
      </c>
      <c r="E82" s="9"/>
      <c r="F82" s="298">
        <f>VLOOKUP(A82,'المتغيرات '!A:AI,35,0)</f>
        <v>2</v>
      </c>
    </row>
    <row r="83" spans="1:6">
      <c r="A83" s="297">
        <v>3521</v>
      </c>
      <c r="B83" s="188" t="str">
        <f>VLOOKUP(A83,'المتغيرات '!A:B,2,0)</f>
        <v>مهند عزالدين جبريل الشويهدي</v>
      </c>
      <c r="C83" s="188" t="str">
        <f>VLOOKUP(A83,'المتغيرات '!A:C,3,0)</f>
        <v xml:space="preserve">مشغل ملحقات الة التعبئة (DE) </v>
      </c>
      <c r="D83" s="188">
        <f>VLOOKUP(الجدول4[[#This Row],[م]],'المتغيرات '!A:AL,38,0)</f>
        <v>2</v>
      </c>
      <c r="E83" s="188"/>
      <c r="F83" s="298">
        <f>VLOOKUP(A83,'المتغيرات '!A:AI,35,0)</f>
        <v>2</v>
      </c>
    </row>
    <row r="84" spans="1:6">
      <c r="A84" s="296">
        <v>3532</v>
      </c>
      <c r="B84" s="9" t="str">
        <f>VLOOKUP(A84,'المتغيرات '!A:B,2,0)</f>
        <v>رائد عبدالسلام سالم الورفلي</v>
      </c>
      <c r="C84" s="9" t="str">
        <f>VLOOKUP(A84,'المتغيرات '!A:C,3,0)</f>
        <v xml:space="preserve">مساعد مسوق </v>
      </c>
      <c r="D84" s="9">
        <f>VLOOKUP(الجدول4[[#This Row],[م]],'المتغيرات '!A:AL,38,0)</f>
        <v>2</v>
      </c>
      <c r="E84" s="9"/>
      <c r="F84" s="298">
        <f>VLOOKUP(A84,'المتغيرات '!A:AI,35,0)</f>
        <v>1</v>
      </c>
    </row>
    <row r="85" spans="1:6">
      <c r="A85" s="297">
        <v>3538</v>
      </c>
      <c r="B85" s="188" t="str">
        <f>VLOOKUP(A85,'المتغيرات '!A:B,2,0)</f>
        <v xml:space="preserve">عادل عوض شويقي العربي </v>
      </c>
      <c r="C85" s="188" t="str">
        <f>VLOOKUP(A85,'المتغيرات '!A:C,3,0)</f>
        <v xml:space="preserve">فني صيانة عامة مبتدئ   </v>
      </c>
      <c r="D85" s="188">
        <f>VLOOKUP(الجدول4[[#This Row],[م]],'المتغيرات '!A:AL,38,0)</f>
        <v>1</v>
      </c>
      <c r="E85" s="188"/>
      <c r="F85" s="298">
        <f>VLOOKUP(A85,'المتغيرات '!A:AI,35,0)</f>
        <v>2</v>
      </c>
    </row>
    <row r="86" spans="1:6">
      <c r="A86" s="297">
        <v>3546</v>
      </c>
      <c r="B86" s="188" t="str">
        <f>VLOOKUP(A86,'المتغيرات '!A:B,2,0)</f>
        <v xml:space="preserve">محمد عمر عبدالقادر الجروشي </v>
      </c>
      <c r="C86" s="188" t="str">
        <f>VLOOKUP(A86,'المتغيرات '!A:C,3,0)</f>
        <v xml:space="preserve">رئيس قسم تشغيل وصيانة المرافق </v>
      </c>
      <c r="D86" s="188">
        <f>VLOOKUP(الجدول4[[#This Row],[م]],'المتغيرات '!A:AL,38,0)</f>
        <v>3</v>
      </c>
      <c r="E86" s="188"/>
      <c r="F86" s="298">
        <f>VLOOKUP(A86,'المتغيرات '!A:AI,35,0)</f>
        <v>2</v>
      </c>
    </row>
    <row r="87" spans="1:6">
      <c r="A87" s="296">
        <v>3554</v>
      </c>
      <c r="B87" s="9" t="str">
        <f>VLOOKUP(A87,'المتغيرات '!A:B,2,0)</f>
        <v xml:space="preserve">جاب الله فايز  سيد جاب الله </v>
      </c>
      <c r="C87" s="9" t="str">
        <f>VLOOKUP(A87,'المتغيرات '!A:C,3,0)</f>
        <v>عامل سير  و فاقد</v>
      </c>
      <c r="D87" s="9">
        <f>VLOOKUP(الجدول4[[#This Row],[م]],'المتغيرات '!A:AL,38,0)</f>
        <v>1</v>
      </c>
      <c r="E87" s="9"/>
      <c r="F87" s="298">
        <f>VLOOKUP(A87,'المتغيرات '!A:AI,35,0)</f>
        <v>2</v>
      </c>
    </row>
    <row r="88" spans="1:6">
      <c r="A88" s="296">
        <v>3562</v>
      </c>
      <c r="B88" s="9" t="str">
        <f>VLOOKUP(A88,'المتغيرات '!A:B,2,0)</f>
        <v>محمد عياد محمد العلواني</v>
      </c>
      <c r="C88" s="9" t="str">
        <f>VLOOKUP(A88,'المتغيرات '!A:C,3,0)</f>
        <v>مناوب امن صناعي ( مراقب كاميرات )</v>
      </c>
      <c r="D88" s="9">
        <f>VLOOKUP(الجدول4[[#This Row],[م]],'المتغيرات '!A:AL,38,0)</f>
        <v>3</v>
      </c>
      <c r="E88" s="9"/>
      <c r="F88" s="298">
        <f>VLOOKUP(A88,'المتغيرات '!A:AI,35,0)</f>
        <v>2</v>
      </c>
    </row>
    <row r="89" spans="1:6">
      <c r="A89" s="297">
        <v>3563</v>
      </c>
      <c r="B89" s="188" t="str">
        <f>VLOOKUP(A89,'المتغيرات '!A:B,2,0)</f>
        <v>عبدالرحمن ابوبكر سعيد مهدي</v>
      </c>
      <c r="C89" s="188" t="str">
        <f>VLOOKUP(A89,'المتغيرات '!A:C,3,0)</f>
        <v xml:space="preserve">مساعد مسوق </v>
      </c>
      <c r="D89" s="188">
        <f>VLOOKUP(الجدول4[[#This Row],[م]],'المتغيرات '!A:AL,38,0)</f>
        <v>1</v>
      </c>
      <c r="E89" s="188"/>
      <c r="F89" s="298">
        <f>VLOOKUP(A89,'المتغيرات '!A:AI,35,0)</f>
        <v>2</v>
      </c>
    </row>
    <row r="90" spans="1:6">
      <c r="A90" s="297">
        <v>3567</v>
      </c>
      <c r="B90" s="188" t="str">
        <f>VLOOKUP(A90,'المتغيرات '!A:B,2,0)</f>
        <v>عبدالله مصطفى على بلعم ذكيران</v>
      </c>
      <c r="C90" s="188" t="str">
        <f>VLOOKUP(A90,'المتغيرات '!A:C,3,0)</f>
        <v>عامل خلط</v>
      </c>
      <c r="D90" s="188">
        <f>VLOOKUP(الجدول4[[#This Row],[م]],'المتغيرات '!A:AL,38,0)</f>
        <v>5</v>
      </c>
      <c r="E90" s="188"/>
      <c r="F90" s="298">
        <f>VLOOKUP(A90,'المتغيرات '!A:AI,35,0)</f>
        <v>1</v>
      </c>
    </row>
    <row r="91" spans="1:6">
      <c r="A91" s="297">
        <v>3609</v>
      </c>
      <c r="B91" s="188" t="str">
        <f>VLOOKUP(A91,'المتغيرات '!A:B,2,0)</f>
        <v xml:space="preserve">ايمن حمد عمر عبدالرازق </v>
      </c>
      <c r="C91" s="188" t="str">
        <f>VLOOKUP(A91,'المتغيرات '!A:C,3,0)</f>
        <v>مشرف عمال سير  و فاقد</v>
      </c>
      <c r="D91" s="188">
        <f>VLOOKUP(الجدول4[[#This Row],[م]],'المتغيرات '!A:AL,38,0)</f>
        <v>3</v>
      </c>
      <c r="E91" s="188"/>
      <c r="F91" s="298">
        <f>VLOOKUP(A91,'المتغيرات '!A:AI,35,0)</f>
        <v>2</v>
      </c>
    </row>
    <row r="92" spans="1:6">
      <c r="A92" s="297">
        <v>3661</v>
      </c>
      <c r="B92" s="188" t="str">
        <f>VLOOKUP(A92,'المتغيرات '!A:B,2,0)</f>
        <v>جبريل إبراهيم جبريل امجاور</v>
      </c>
      <c r="C92" s="188" t="str">
        <f>VLOOKUP(A92,'المتغيرات '!A:C,3,0)</f>
        <v xml:space="preserve">مساعد مسوق </v>
      </c>
      <c r="D92" s="188">
        <f>VLOOKUP(الجدول4[[#This Row],[م]],'المتغيرات '!A:AL,38,0)</f>
        <v>1</v>
      </c>
      <c r="E92" s="188"/>
      <c r="F92" s="298">
        <f>VLOOKUP(A92,'المتغيرات '!A:AI,35,0)</f>
        <v>1</v>
      </c>
    </row>
    <row r="93" spans="1:6">
      <c r="A93" s="297">
        <v>3668</v>
      </c>
      <c r="B93" s="188" t="str">
        <f>VLOOKUP(A93,'المتغيرات '!A:B,2,0)</f>
        <v>حمد ابوبكر احمد ابوراوي</v>
      </c>
      <c r="C93" s="188" t="str">
        <f>VLOOKUP(A93,'المتغيرات '!A:C,3,0)</f>
        <v xml:space="preserve">مشرف وردية </v>
      </c>
      <c r="D93" s="188">
        <f>VLOOKUP(الجدول4[[#This Row],[م]],'المتغيرات '!A:AL,38,0)</f>
        <v>1</v>
      </c>
      <c r="E93" s="188"/>
      <c r="F93" s="298">
        <f>VLOOKUP(A93,'المتغيرات '!A:AI,35,0)</f>
        <v>1</v>
      </c>
    </row>
    <row r="94" spans="1:6">
      <c r="A94" s="296">
        <v>3680</v>
      </c>
      <c r="B94" s="9" t="str">
        <f>VLOOKUP(A94,'المتغيرات '!A:B,2,0)</f>
        <v>عبد العزيز عبد الفتاح مسعود عبد الخالق</v>
      </c>
      <c r="C94" s="9" t="str">
        <f>VLOOKUP(A94,'المتغيرات '!A:C,3,0)</f>
        <v>عامل سير  و فاقد</v>
      </c>
      <c r="D94" s="9">
        <f>VLOOKUP(الجدول4[[#This Row],[م]],'المتغيرات '!A:AL,38,0)</f>
        <v>1</v>
      </c>
      <c r="E94" s="9"/>
      <c r="F94" s="298">
        <f>VLOOKUP(A94,'المتغيرات '!A:AI,35,0)</f>
        <v>1</v>
      </c>
    </row>
    <row r="95" spans="1:6">
      <c r="A95" s="296">
        <v>3706</v>
      </c>
      <c r="B95" s="9" t="str">
        <f>VLOOKUP(A95,'المتغيرات '!A:B,2,0)</f>
        <v xml:space="preserve">كيلاني عبد الله الكيلاني محمد </v>
      </c>
      <c r="C95" s="9" t="str">
        <f>VLOOKUP(A95,'المتغيرات '!A:C,3,0)</f>
        <v>عامل سير  و فاقد</v>
      </c>
      <c r="D95" s="9">
        <f>VLOOKUP(الجدول4[[#This Row],[م]],'المتغيرات '!A:AL,38,0)</f>
        <v>3</v>
      </c>
      <c r="E95" s="9"/>
      <c r="F95" s="298">
        <f>VLOOKUP(A95,'المتغيرات '!A:AI,35,0)</f>
        <v>2</v>
      </c>
    </row>
    <row r="96" spans="1:6">
      <c r="A96" s="297">
        <v>3711</v>
      </c>
      <c r="B96" s="188" t="str">
        <f>VLOOKUP(A96,'المتغيرات '!A:B,2,0)</f>
        <v xml:space="preserve">ادم محمدين محمد ادم </v>
      </c>
      <c r="C96" s="188" t="str">
        <f>VLOOKUP(A96,'المتغيرات '!A:C,3,0)</f>
        <v xml:space="preserve">غفير </v>
      </c>
      <c r="D96" s="188">
        <f>VLOOKUP(الجدول4[[#This Row],[م]],'المتغيرات '!A:AL,38,0)</f>
        <v>1</v>
      </c>
      <c r="E96" s="188"/>
      <c r="F96" s="298">
        <f>VLOOKUP(A96,'المتغيرات '!A:AI,35,0)</f>
        <v>0</v>
      </c>
    </row>
    <row r="97" spans="1:6">
      <c r="A97" s="297">
        <v>3732</v>
      </c>
      <c r="B97" s="188" t="str">
        <f>VLOOKUP(A97,'المتغيرات '!A:B,2,0)</f>
        <v xml:space="preserve">ناصر نوري بوبكر مفتاح </v>
      </c>
      <c r="C97" s="188" t="str">
        <f>VLOOKUP(A97,'المتغيرات '!A:C,3,0)</f>
        <v>عامل سير  و فاقد</v>
      </c>
      <c r="D97" s="188">
        <f>VLOOKUP(الجدول4[[#This Row],[م]],'المتغيرات '!A:AL,38,0)</f>
        <v>1</v>
      </c>
      <c r="E97" s="188"/>
      <c r="F97" s="298">
        <f>VLOOKUP(A97,'المتغيرات '!A:AI,35,0)</f>
        <v>2</v>
      </c>
    </row>
    <row r="98" spans="1:6">
      <c r="A98" s="296">
        <v>3755</v>
      </c>
      <c r="B98" s="9" t="str">
        <f>VLOOKUP(A98,'المتغيرات '!A:B,2,0)</f>
        <v>سند خالد فرج بورياقه</v>
      </c>
      <c r="C98" s="9" t="str">
        <f>VLOOKUP(A98,'المتغيرات '!A:C,3,0)</f>
        <v>عامل نظافة ( الإنتاج )</v>
      </c>
      <c r="D98" s="9">
        <f>VLOOKUP(الجدول4[[#This Row],[م]],'المتغيرات '!A:AL,38,0)</f>
        <v>3</v>
      </c>
      <c r="E98" s="9"/>
      <c r="F98" s="298">
        <f>VLOOKUP(A98,'المتغيرات '!A:AI,35,0)</f>
        <v>2</v>
      </c>
    </row>
    <row r="99" spans="1:6">
      <c r="A99" s="297">
        <v>3757</v>
      </c>
      <c r="B99" s="188" t="str">
        <f>VLOOKUP(A99,'المتغيرات '!A:B,2,0)</f>
        <v xml:space="preserve">صلاح محمد عبدالرحيم الشيخي </v>
      </c>
      <c r="C99" s="188" t="str">
        <f>VLOOKUP(A99,'المتغيرات '!A:C,3,0)</f>
        <v>عامل نظافة</v>
      </c>
      <c r="D99" s="188">
        <f>VLOOKUP(الجدول4[[#This Row],[م]],'المتغيرات '!A:AL,38,0)</f>
        <v>3</v>
      </c>
      <c r="E99" s="188"/>
      <c r="F99" s="298">
        <f>VLOOKUP(A99,'المتغيرات '!A:AI,35,0)</f>
        <v>1</v>
      </c>
    </row>
    <row r="100" spans="1:6">
      <c r="A100" s="296">
        <v>3765</v>
      </c>
      <c r="B100" s="9" t="str">
        <f>VLOOKUP(A100,'المتغيرات '!A:B,2,0)</f>
        <v>سراج الدين جمال منصور بوزغيبة</v>
      </c>
      <c r="C100" s="9" t="str">
        <f>VLOOKUP(A100,'المتغيرات '!A:C,3,0)</f>
        <v>مشغل ملحقات الة التعبئة (DE)</v>
      </c>
      <c r="D100" s="9">
        <f>VLOOKUP(الجدول4[[#This Row],[م]],'المتغيرات '!A:AL,38,0)</f>
        <v>1</v>
      </c>
      <c r="E100" s="9"/>
      <c r="F100" s="298">
        <f>VLOOKUP(A100,'المتغيرات '!A:AI,35,0)</f>
        <v>1</v>
      </c>
    </row>
    <row r="101" spans="1:6">
      <c r="A101" s="297">
        <v>3767</v>
      </c>
      <c r="B101" s="188" t="str">
        <f>VLOOKUP(A101,'المتغيرات '!A:B,2,0)</f>
        <v>سالم عبدالله الزروق اشليك</v>
      </c>
      <c r="C101" s="188" t="str">
        <f>VLOOKUP(A101,'المتغيرات '!A:C,3,0)</f>
        <v xml:space="preserve">مهندس جودة  </v>
      </c>
      <c r="D101" s="188">
        <f>VLOOKUP(الجدول4[[#This Row],[م]],'المتغيرات '!A:AL,38,0)</f>
        <v>1</v>
      </c>
      <c r="E101" s="188"/>
      <c r="F101" s="298">
        <f>VLOOKUP(A101,'المتغيرات '!A:AI,35,0)</f>
        <v>2</v>
      </c>
    </row>
    <row r="102" spans="1:6">
      <c r="A102" s="297">
        <v>3784</v>
      </c>
      <c r="B102" s="188" t="str">
        <f>VLOOKUP(A102,'المتغيرات '!A:B,2,0)</f>
        <v>محمد عبدالحميد عبدالله غيث</v>
      </c>
      <c r="C102" s="188" t="str">
        <f>VLOOKUP(A102,'المتغيرات '!A:C,3,0)</f>
        <v xml:space="preserve">عامل مطبخ </v>
      </c>
      <c r="D102" s="188">
        <f>VLOOKUP(الجدول4[[#This Row],[م]],'المتغيرات '!A:AL,38,0)</f>
        <v>1</v>
      </c>
      <c r="E102" s="188"/>
      <c r="F102" s="298">
        <f>VLOOKUP(A102,'المتغيرات '!A:AI,35,0)</f>
        <v>1</v>
      </c>
    </row>
    <row r="103" spans="1:6">
      <c r="A103" s="297">
        <v>3787</v>
      </c>
      <c r="B103" s="188" t="str">
        <f>VLOOKUP(A103,'المتغيرات '!A:B,2,0)</f>
        <v>على محمد على ابوزريبه</v>
      </c>
      <c r="C103" s="188" t="str">
        <f>VLOOKUP(A103,'المتغيرات '!A:C,3,0)</f>
        <v xml:space="preserve">مساعد مسوق </v>
      </c>
      <c r="D103" s="188">
        <f>VLOOKUP(الجدول4[[#This Row],[م]],'المتغيرات '!A:AL,38,0)</f>
        <v>1</v>
      </c>
      <c r="E103" s="188"/>
      <c r="F103" s="298">
        <f>VLOOKUP(A103,'المتغيرات '!A:AI,35,0)</f>
        <v>0</v>
      </c>
    </row>
    <row r="104" spans="1:6">
      <c r="A104" s="296">
        <v>3814</v>
      </c>
      <c r="B104" s="9" t="str">
        <f>VLOOKUP(A104,'المتغيرات '!A:B,2,0)</f>
        <v>محمد جمعة محمد سليمان الحطاب</v>
      </c>
      <c r="C104" s="9" t="str">
        <f>VLOOKUP(A104,'المتغيرات '!A:C,3,0)</f>
        <v xml:space="preserve">سائق و مساعد مسوق </v>
      </c>
      <c r="D104" s="9">
        <f>VLOOKUP(الجدول4[[#This Row],[م]],'المتغيرات '!A:AL,38,0)</f>
        <v>1</v>
      </c>
      <c r="E104" s="9"/>
      <c r="F104" s="298">
        <f>VLOOKUP(A104,'المتغيرات '!A:AI,35,0)</f>
        <v>0</v>
      </c>
    </row>
    <row r="105" spans="1:6">
      <c r="A105" s="297">
        <v>3815</v>
      </c>
      <c r="B105" s="188" t="str">
        <f>VLOOKUP(A105,'المتغيرات '!A:B,2,0)</f>
        <v>عبدالسلام ارحومة على الجدوعي</v>
      </c>
      <c r="C105" s="188" t="str">
        <f>VLOOKUP(A105,'المتغيرات '!A:C,3,0)</f>
        <v>عامل خلط</v>
      </c>
      <c r="D105" s="188">
        <f>VLOOKUP(الجدول4[[#This Row],[م]],'المتغيرات '!A:AL,38,0)</f>
        <v>7</v>
      </c>
      <c r="E105" s="188"/>
      <c r="F105" s="298">
        <f>VLOOKUP(A105,'المتغيرات '!A:AI,35,0)</f>
        <v>1</v>
      </c>
    </row>
    <row r="106" spans="1:6">
      <c r="A106" s="297">
        <v>3825</v>
      </c>
      <c r="B106" s="188" t="str">
        <f>VLOOKUP(A106,'المتغيرات '!A:B,2,0)</f>
        <v>سعد منعم سعد موسى العمامي</v>
      </c>
      <c r="C106" s="188" t="str">
        <f>VLOOKUP(A106,'المتغيرات '!A:C,3,0)</f>
        <v xml:space="preserve">عامل فرز </v>
      </c>
      <c r="D106" s="188">
        <f>VLOOKUP(الجدول4[[#This Row],[م]],'المتغيرات '!A:AL,38,0)</f>
        <v>6</v>
      </c>
      <c r="E106" s="188"/>
      <c r="F106" s="298">
        <f>VLOOKUP(A106,'المتغيرات '!A:AI,35,0)</f>
        <v>1</v>
      </c>
    </row>
    <row r="107" spans="1:6">
      <c r="A107" s="297">
        <v>3831</v>
      </c>
      <c r="B107" s="188" t="str">
        <f>VLOOKUP(A107,'المتغيرات '!A:B,2,0)</f>
        <v>فيصل عبدالله على الهدار</v>
      </c>
      <c r="C107" s="188" t="str">
        <f>VLOOKUP(A107,'المتغيرات '!A:C,3,0)</f>
        <v>مشغل ملحقات الة التعبئة (DE)</v>
      </c>
      <c r="D107" s="188">
        <f>VLOOKUP(الجدول4[[#This Row],[م]],'المتغيرات '!A:AL,38,0)</f>
        <v>1</v>
      </c>
      <c r="E107" s="188"/>
      <c r="F107" s="298">
        <f>VLOOKUP(A107,'المتغيرات '!A:AI,35,0)</f>
        <v>1</v>
      </c>
    </row>
    <row r="108" spans="1:6">
      <c r="A108" s="297">
        <v>3834</v>
      </c>
      <c r="B108" s="188" t="str">
        <f>VLOOKUP(A108,'المتغيرات '!A:B,2,0)</f>
        <v>محمد عبدالصادق محمد عبدالواحد</v>
      </c>
      <c r="C108" s="188" t="str">
        <f>VLOOKUP(A108,'المتغيرات '!A:C,3,0)</f>
        <v>عامل سير  و فاقد</v>
      </c>
      <c r="D108" s="188">
        <f>VLOOKUP(الجدول4[[#This Row],[م]],'المتغيرات '!A:AL,38,0)</f>
        <v>2</v>
      </c>
      <c r="E108" s="188"/>
      <c r="F108" s="298">
        <f>VLOOKUP(A108,'المتغيرات '!A:AI,35,0)</f>
        <v>1</v>
      </c>
    </row>
    <row r="109" spans="1:6">
      <c r="A109" s="296">
        <v>3837</v>
      </c>
      <c r="B109" s="9" t="str">
        <f>VLOOKUP(A109,'المتغيرات '!A:B,2,0)</f>
        <v>سامي مفتاح محمد بالقاسم احباره</v>
      </c>
      <c r="C109" s="9" t="str">
        <f>VLOOKUP(A109,'المتغيرات '!A:C,3,0)</f>
        <v>عامل سير  و فاقد</v>
      </c>
      <c r="D109" s="9">
        <f>VLOOKUP(الجدول4[[#This Row],[م]],'المتغيرات '!A:AL,38,0)</f>
        <v>1</v>
      </c>
      <c r="E109" s="9"/>
      <c r="F109" s="298">
        <f>VLOOKUP(A109,'المتغيرات '!A:AI,35,0)</f>
        <v>1</v>
      </c>
    </row>
    <row r="110" spans="1:6">
      <c r="A110" s="296">
        <v>3838</v>
      </c>
      <c r="B110" s="9" t="str">
        <f>VLOOKUP(A110,'المتغيرات '!A:B,2,0)</f>
        <v xml:space="preserve">صالح جبريل محمد حسين </v>
      </c>
      <c r="C110" s="9" t="str">
        <f>VLOOKUP(A110,'المتغيرات '!A:C,3,0)</f>
        <v>عامل سير  و فاقد</v>
      </c>
      <c r="D110" s="9">
        <f>VLOOKUP(الجدول4[[#This Row],[م]],'المتغيرات '!A:AL,38,0)</f>
        <v>1</v>
      </c>
      <c r="E110" s="9"/>
      <c r="F110" s="298">
        <f>VLOOKUP(A110,'المتغيرات '!A:AI,35,0)</f>
        <v>3</v>
      </c>
    </row>
    <row r="111" spans="1:6">
      <c r="A111" s="297">
        <v>3840</v>
      </c>
      <c r="B111" s="188" t="str">
        <f>VLOOKUP(A111,'المتغيرات '!A:B,2,0)</f>
        <v>أبالقاسم عبدالفتاح مسعود عبدالخالق</v>
      </c>
      <c r="C111" s="188" t="str">
        <f>VLOOKUP(A111,'المتغيرات '!A:C,3,0)</f>
        <v>عامل خلط</v>
      </c>
      <c r="D111" s="188">
        <f>VLOOKUP(الجدول4[[#This Row],[م]],'المتغيرات '!A:AL,38,0)</f>
        <v>1</v>
      </c>
      <c r="E111" s="188"/>
      <c r="F111" s="298">
        <f>VLOOKUP(A111,'المتغيرات '!A:AI,35,0)</f>
        <v>3</v>
      </c>
    </row>
    <row r="112" spans="1:6">
      <c r="A112" s="296">
        <v>3842</v>
      </c>
      <c r="B112" s="9" t="str">
        <f>VLOOKUP(A112,'المتغيرات '!A:B,2,0)</f>
        <v>محمد فتحي عبدالستار  عبدربه</v>
      </c>
      <c r="C112" s="9" t="str">
        <f>VLOOKUP(A112,'المتغيرات '!A:C,3,0)</f>
        <v>عامل سير  و فاقد</v>
      </c>
      <c r="D112" s="9">
        <f>VLOOKUP(الجدول4[[#This Row],[م]],'المتغيرات '!A:AL,38,0)</f>
        <v>2</v>
      </c>
      <c r="E112" s="9"/>
      <c r="F112" s="298">
        <f>VLOOKUP(A112,'المتغيرات '!A:AI,35,0)</f>
        <v>2</v>
      </c>
    </row>
    <row r="113" spans="1:6">
      <c r="A113" s="296">
        <v>3845</v>
      </c>
      <c r="B113" s="9" t="str">
        <f>VLOOKUP(A113,'المتغيرات '!A:B,2,0)</f>
        <v>عبدالله فرج المبخوت السعيطي</v>
      </c>
      <c r="C113" s="9" t="str">
        <f>VLOOKUP(A113,'المتغيرات '!A:C,3,0)</f>
        <v>عامل نظافة ( الإنتاج )</v>
      </c>
      <c r="D113" s="9">
        <f>VLOOKUP(الجدول4[[#This Row],[م]],'المتغيرات '!A:AL,38,0)</f>
        <v>1</v>
      </c>
      <c r="E113" s="9"/>
      <c r="F113" s="298">
        <f>VLOOKUP(A113,'المتغيرات '!A:AI,35,0)</f>
        <v>1</v>
      </c>
    </row>
    <row r="114" spans="1:6">
      <c r="A114" s="297">
        <v>3847</v>
      </c>
      <c r="B114" s="188" t="str">
        <f>VLOOKUP(A114,'المتغيرات '!A:B,2,0)</f>
        <v xml:space="preserve">عدنان مصطفى عبدالوهاب البيرة </v>
      </c>
      <c r="C114" s="188" t="str">
        <f>VLOOKUP(A114,'المتغيرات '!A:C,3,0)</f>
        <v>عامل سير  و فاقد</v>
      </c>
      <c r="D114" s="188">
        <f>VLOOKUP(الجدول4[[#This Row],[م]],'المتغيرات '!A:AL,38,0)</f>
        <v>1</v>
      </c>
      <c r="E114" s="188"/>
      <c r="F114" s="298">
        <f>VLOOKUP(A114,'المتغيرات '!A:AI,35,0)</f>
        <v>2</v>
      </c>
    </row>
    <row r="115" spans="1:6">
      <c r="A115" s="297">
        <v>3868</v>
      </c>
      <c r="B115" s="188" t="str">
        <f>VLOOKUP(A115,'المتغيرات '!A:B,2,0)</f>
        <v xml:space="preserve">سلامة على إبراهيم عبدالقادر </v>
      </c>
      <c r="C115" s="188" t="str">
        <f>VLOOKUP(A115,'المتغيرات '!A:C,3,0)</f>
        <v>عامل خلط</v>
      </c>
      <c r="D115" s="188">
        <f>VLOOKUP(الجدول4[[#This Row],[م]],'المتغيرات '!A:AL,38,0)</f>
        <v>4</v>
      </c>
      <c r="E115" s="188"/>
      <c r="F115" s="298">
        <f>VLOOKUP(A115,'المتغيرات '!A:AI,35,0)</f>
        <v>1</v>
      </c>
    </row>
    <row r="116" spans="1:6">
      <c r="A116" s="297">
        <v>3872</v>
      </c>
      <c r="B116" s="188" t="str">
        <f>VLOOKUP(A116,'المتغيرات '!A:B,2,0)</f>
        <v>سالم فرحات عمر موسى البرعصي</v>
      </c>
      <c r="C116" s="188" t="str">
        <f>VLOOKUP(A116,'المتغيرات '!A:C,3,0)</f>
        <v>عامل سير  و فاقد</v>
      </c>
      <c r="D116" s="188">
        <f>VLOOKUP(الجدول4[[#This Row],[م]],'المتغيرات '!A:AL,38,0)</f>
        <v>1</v>
      </c>
      <c r="E116" s="188"/>
      <c r="F116" s="298">
        <f>VLOOKUP(A116,'المتغيرات '!A:AI,35,0)</f>
        <v>2</v>
      </c>
    </row>
    <row r="117" spans="1:6">
      <c r="A117" s="297">
        <v>3889</v>
      </c>
      <c r="B117" s="188" t="str">
        <f>VLOOKUP(A117,'المتغيرات '!A:B,2,0)</f>
        <v>محمد نازميل الإسلام Mohammed Nazmul Islam</v>
      </c>
      <c r="C117" s="188" t="str">
        <f>VLOOKUP(A117,'المتغيرات '!A:C,3,0)</f>
        <v>عامل نظافة وتنظيم بمخازن الإنتاج التام (مصنع الحليب)</v>
      </c>
      <c r="D117" s="188">
        <f>VLOOKUP(الجدول4[[#This Row],[م]],'المتغيرات '!A:AL,38,0)</f>
        <v>1</v>
      </c>
      <c r="E117" s="188"/>
      <c r="F117" s="298">
        <f>VLOOKUP(A117,'المتغيرات '!A:AI,35,0)</f>
        <v>1</v>
      </c>
    </row>
    <row r="118" spans="1:6">
      <c r="A118" s="297">
        <v>3894</v>
      </c>
      <c r="B118" s="188" t="str">
        <f>VLOOKUP(A118,'المتغيرات '!A:B,2,0)</f>
        <v>منذر محمد السنوسي العرفي</v>
      </c>
      <c r="C118" s="188" t="str">
        <f>VLOOKUP(A118,'المتغيرات '!A:C,3,0)</f>
        <v>عامل خلط</v>
      </c>
      <c r="D118" s="188">
        <f>VLOOKUP(الجدول4[[#This Row],[م]],'المتغيرات '!A:AL,38,0)</f>
        <v>1</v>
      </c>
      <c r="E118" s="188"/>
      <c r="F118" s="298">
        <f>VLOOKUP(A118,'المتغيرات '!A:AI,35,0)</f>
        <v>1</v>
      </c>
    </row>
    <row r="119" spans="1:6">
      <c r="A119" s="297">
        <v>3901</v>
      </c>
      <c r="B119" s="188" t="str">
        <f>VLOOKUP(A119,'المتغيرات '!A:B,2,0)</f>
        <v>على إبراهيم على خليفة المسماري</v>
      </c>
      <c r="C119" s="188" t="str">
        <f>VLOOKUP(A119,'المتغيرات '!A:C,3,0)</f>
        <v>عامل سير  و فاقد</v>
      </c>
      <c r="D119" s="188">
        <f>VLOOKUP(الجدول4[[#This Row],[م]],'المتغيرات '!A:AL,38,0)</f>
        <v>1</v>
      </c>
      <c r="E119" s="188"/>
      <c r="F119" s="298">
        <f>VLOOKUP(A119,'المتغيرات '!A:AI,35,0)</f>
        <v>1</v>
      </c>
    </row>
    <row r="120" spans="1:6">
      <c r="A120" s="297">
        <v>3909</v>
      </c>
      <c r="B120" s="188" t="str">
        <f>VLOOKUP(A120,'المتغيرات '!A:B,2,0)</f>
        <v>كمال باباري kamal Bapary</v>
      </c>
      <c r="C120" s="188" t="str">
        <f>VLOOKUP(A120,'المتغيرات '!A:C,3,0)</f>
        <v xml:space="preserve">عامل نظافة </v>
      </c>
      <c r="D120" s="188">
        <f>VLOOKUP(الجدول4[[#This Row],[م]],'المتغيرات '!A:AL,38,0)</f>
        <v>1</v>
      </c>
      <c r="E120" s="188"/>
      <c r="F120" s="298">
        <f>VLOOKUP(A120,'المتغيرات '!A:AI,35,0)</f>
        <v>1</v>
      </c>
    </row>
  </sheetData>
  <protectedRanges>
    <protectedRange sqref="A3" name="نطاق1"/>
    <protectedRange sqref="A4" name="نطاق1_1"/>
    <protectedRange sqref="A5" name="نطاق1_2"/>
    <protectedRange sqref="A6" name="نطاق1_3"/>
    <protectedRange sqref="A7" name="نطاق1_4"/>
    <protectedRange sqref="A8" name="نطاق1_5"/>
    <protectedRange sqref="A9:A10" name="نطاق1_6"/>
    <protectedRange sqref="A11:A12" name="نطاق1_7"/>
    <protectedRange sqref="A13" name="نطاق1_8"/>
    <protectedRange sqref="A14" name="نطاق1_9"/>
    <protectedRange sqref="A15:A16" name="نطاق1_10"/>
    <protectedRange sqref="A17" name="نطاق1_11"/>
    <protectedRange sqref="A18" name="نطاق1_12"/>
    <protectedRange sqref="A19:A20" name="نطاق1_13"/>
    <protectedRange sqref="A21" name="نطاق1_14"/>
    <protectedRange sqref="A22" name="نطاق1_15"/>
    <protectedRange sqref="A23:A24" name="نطاق1_16"/>
    <protectedRange sqref="A25" name="نطاق1_17"/>
    <protectedRange sqref="A26" name="نطاق1_18"/>
    <protectedRange sqref="A27:A28" name="نطاق1_19"/>
    <protectedRange sqref="A29" name="نطاق1_20"/>
    <protectedRange sqref="A30" name="نطاق1_21"/>
    <protectedRange sqref="A31" name="نطاق1_22"/>
    <protectedRange sqref="A32:A33" name="نطاق1_23"/>
    <protectedRange sqref="A34" name="نطاق1_24"/>
    <protectedRange sqref="A35" name="نطاق1_25"/>
    <protectedRange sqref="A36" name="نطاق1_26"/>
    <protectedRange sqref="A37" name="نطاق1_27"/>
    <protectedRange sqref="A38:A39" name="نطاق1_28"/>
    <protectedRange sqref="A40" name="نطاق1_29"/>
    <protectedRange sqref="A41:A42" name="نطاق1_30"/>
    <protectedRange sqref="A43:A44" name="نطاق1_31"/>
    <protectedRange sqref="A45" name="نطاق1_32"/>
    <protectedRange sqref="A46:A47" name="نطاق1_33"/>
    <protectedRange sqref="A48" name="نطاق1_34"/>
    <protectedRange sqref="A49" name="نطاق1_35"/>
    <protectedRange sqref="A50" name="نطاق1_36"/>
    <protectedRange sqref="A51" name="نطاق1_37"/>
    <protectedRange sqref="A52" name="نطاق1_38"/>
    <protectedRange sqref="A53" name="نطاق1_39"/>
    <protectedRange sqref="A54" name="نطاق1_40"/>
    <protectedRange sqref="A55" name="نطاق1_41"/>
    <protectedRange sqref="A56" name="نطاق1_42"/>
    <protectedRange sqref="A57" name="نطاق1_43"/>
    <protectedRange sqref="A58" name="نطاق1_44"/>
    <protectedRange sqref="A59" name="نطاق1_45"/>
    <protectedRange sqref="A60" name="نطاق1_46"/>
    <protectedRange sqref="A61" name="نطاق1_47"/>
    <protectedRange sqref="A62" name="نطاق1_48"/>
    <protectedRange sqref="A63:A65" name="نطاق1_49"/>
    <protectedRange sqref="A66:A67" name="نطاق1_50"/>
    <protectedRange sqref="A68:A70" name="نطاق1_51"/>
    <protectedRange sqref="A71" name="نطاق1_52"/>
    <protectedRange sqref="A72" name="نطاق1_53"/>
    <protectedRange sqref="A73" name="نطاق1_54"/>
    <protectedRange sqref="A74:A80" name="نطاق1_55"/>
    <protectedRange sqref="A81" name="نطاق1_56"/>
    <protectedRange sqref="A82:A83" name="نطاق1_57"/>
    <protectedRange sqref="A84:A85" name="نطاق1_58"/>
    <protectedRange sqref="A86" name="نطاق1_59"/>
    <protectedRange sqref="A87:A89" name="نطاق1_60"/>
    <protectedRange sqref="A90" name="نطاق1_61"/>
    <protectedRange sqref="A91" name="نطاق1_62"/>
    <protectedRange sqref="A92" name="نطاق1_63"/>
    <protectedRange sqref="A93" name="نطاق1_64"/>
    <protectedRange sqref="A94:A96" name="نطاق1_65"/>
    <protectedRange sqref="A97" name="نطاق1_66"/>
    <protectedRange sqref="A98:A99" name="نطاق1_67"/>
    <protectedRange sqref="A100:A101" name="نطاق1_68"/>
    <protectedRange sqref="A102" name="نطاق1_69"/>
    <protectedRange sqref="A103" name="نطاق1_70"/>
    <protectedRange sqref="A104:A105" name="نطاق1_71"/>
    <protectedRange sqref="A106" name="نطاق1_72"/>
    <protectedRange sqref="A107" name="نطاق1_73"/>
    <protectedRange sqref="A108" name="نطاق1_74"/>
    <protectedRange sqref="A109:A111" name="نطاق1_75"/>
    <protectedRange sqref="A112:A114" name="نطاق1_76"/>
    <protectedRange sqref="A115" name="نطاق1_77"/>
    <protectedRange sqref="A116" name="نطاق1_78"/>
    <protectedRange sqref="A117" name="نطاق1_79"/>
    <protectedRange sqref="A118" name="نطاق1_80"/>
    <protectedRange sqref="A119" name="نطاق1_81"/>
    <protectedRange sqref="A120" name="نطاق1_82"/>
  </protectedRanges>
  <pageMargins left="0.7" right="1.02" top="0.28999999999999998" bottom="0.32" header="0.2" footer="0.23"/>
  <pageSetup paperSize="9" scale="85" orientation="landscape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2"/>
  <dimension ref="A1:N1142"/>
  <sheetViews>
    <sheetView rightToLeft="1" topLeftCell="A845" workbookViewId="0">
      <selection activeCell="B867" sqref="B867"/>
    </sheetView>
  </sheetViews>
  <sheetFormatPr defaultRowHeight="15"/>
  <cols>
    <col min="2" max="2" width="32" bestFit="1" customWidth="1"/>
    <col min="4" max="4" width="28.85546875" bestFit="1" customWidth="1"/>
    <col min="5" max="5" width="10.7109375" bestFit="1" customWidth="1"/>
  </cols>
  <sheetData>
    <row r="1" spans="2:4" ht="15.75" thickBot="1">
      <c r="B1" s="25"/>
      <c r="C1" s="25"/>
      <c r="D1" s="26"/>
    </row>
    <row r="2" spans="2:4" ht="16.5" thickTop="1" thickBot="1">
      <c r="B2" s="27" t="s">
        <v>588</v>
      </c>
      <c r="C2" s="28">
        <v>50000</v>
      </c>
      <c r="D2" s="27"/>
    </row>
    <row r="3" spans="2:4" ht="16.5" thickTop="1" thickBot="1">
      <c r="B3" s="29" t="s">
        <v>589</v>
      </c>
      <c r="C3" s="28">
        <v>50001</v>
      </c>
      <c r="D3" s="29"/>
    </row>
    <row r="4" spans="2:4" ht="16.5" thickTop="1" thickBot="1">
      <c r="B4" s="27" t="s">
        <v>590</v>
      </c>
      <c r="C4" s="28">
        <v>50002</v>
      </c>
      <c r="D4" s="27"/>
    </row>
    <row r="5" spans="2:4" ht="16.5" thickTop="1" thickBot="1">
      <c r="B5" s="29" t="s">
        <v>591</v>
      </c>
      <c r="C5" s="28">
        <v>50003</v>
      </c>
      <c r="D5" s="29"/>
    </row>
    <row r="6" spans="2:4" ht="16.5" thickTop="1" thickBot="1">
      <c r="B6" s="27" t="s">
        <v>592</v>
      </c>
      <c r="C6" s="28">
        <v>50004</v>
      </c>
      <c r="D6" s="27"/>
    </row>
    <row r="7" spans="2:4" ht="16.5" thickTop="1" thickBot="1">
      <c r="B7" s="29" t="s">
        <v>593</v>
      </c>
      <c r="C7" s="28">
        <v>50005</v>
      </c>
      <c r="D7" s="29"/>
    </row>
    <row r="8" spans="2:4" ht="16.5" thickTop="1" thickBot="1">
      <c r="B8" s="27" t="s">
        <v>594</v>
      </c>
      <c r="C8" s="28">
        <v>50006</v>
      </c>
      <c r="D8" s="27" t="s">
        <v>595</v>
      </c>
    </row>
    <row r="9" spans="2:4" ht="16.5" thickTop="1" thickBot="1">
      <c r="B9" s="29" t="s">
        <v>596</v>
      </c>
      <c r="C9" s="28">
        <v>50007</v>
      </c>
      <c r="D9" s="29" t="s">
        <v>597</v>
      </c>
    </row>
    <row r="10" spans="2:4" ht="16.5" thickTop="1" thickBot="1">
      <c r="B10" s="27" t="s">
        <v>598</v>
      </c>
      <c r="C10" s="28">
        <v>50008</v>
      </c>
      <c r="D10" s="29" t="s">
        <v>597</v>
      </c>
    </row>
    <row r="11" spans="2:4" ht="16.5" thickTop="1" thickBot="1">
      <c r="B11" s="29" t="s">
        <v>599</v>
      </c>
      <c r="C11" s="28">
        <v>50009</v>
      </c>
      <c r="D11" s="29" t="s">
        <v>597</v>
      </c>
    </row>
    <row r="12" spans="2:4" ht="16.5" thickTop="1" thickBot="1">
      <c r="B12" s="27" t="s">
        <v>600</v>
      </c>
      <c r="C12" s="28">
        <v>50010</v>
      </c>
      <c r="D12" s="29" t="s">
        <v>597</v>
      </c>
    </row>
    <row r="13" spans="2:4" ht="16.5" thickTop="1" thickBot="1">
      <c r="B13" s="29" t="s">
        <v>601</v>
      </c>
      <c r="C13" s="28">
        <v>50011</v>
      </c>
      <c r="D13" s="29" t="s">
        <v>597</v>
      </c>
    </row>
    <row r="14" spans="2:4" ht="16.5" thickTop="1" thickBot="1">
      <c r="B14" s="27" t="s">
        <v>602</v>
      </c>
      <c r="C14" s="28">
        <v>50012</v>
      </c>
      <c r="D14" s="29" t="s">
        <v>597</v>
      </c>
    </row>
    <row r="15" spans="2:4" ht="16.5" thickTop="1" thickBot="1">
      <c r="B15" s="29" t="s">
        <v>603</v>
      </c>
      <c r="C15" s="28">
        <v>50013</v>
      </c>
      <c r="D15" s="29" t="s">
        <v>597</v>
      </c>
    </row>
    <row r="16" spans="2:4" ht="16.5" thickTop="1" thickBot="1">
      <c r="B16" s="27" t="s">
        <v>604</v>
      </c>
      <c r="C16" s="28">
        <v>50014</v>
      </c>
      <c r="D16" s="29" t="s">
        <v>597</v>
      </c>
    </row>
    <row r="17" spans="2:4" ht="16.5" thickTop="1" thickBot="1">
      <c r="B17" s="29" t="s">
        <v>605</v>
      </c>
      <c r="C17" s="28">
        <v>50015</v>
      </c>
      <c r="D17" s="29" t="s">
        <v>597</v>
      </c>
    </row>
    <row r="18" spans="2:4" ht="23.25" thickTop="1" thickBot="1">
      <c r="B18" s="27" t="s">
        <v>606</v>
      </c>
      <c r="C18" s="28">
        <v>50016</v>
      </c>
      <c r="D18" s="30"/>
    </row>
    <row r="19" spans="2:4" ht="23.25" thickTop="1" thickBot="1">
      <c r="B19" s="29" t="s">
        <v>607</v>
      </c>
      <c r="C19" s="28">
        <v>50017</v>
      </c>
      <c r="D19" s="31"/>
    </row>
    <row r="20" spans="2:4" ht="23.25" thickTop="1" thickBot="1">
      <c r="B20" s="27" t="s">
        <v>608</v>
      </c>
      <c r="C20" s="28">
        <v>50018</v>
      </c>
      <c r="D20" s="30">
        <v>3329</v>
      </c>
    </row>
    <row r="21" spans="2:4" ht="23.25" thickTop="1" thickBot="1">
      <c r="B21" s="29" t="s">
        <v>609</v>
      </c>
      <c r="C21" s="28">
        <v>50019</v>
      </c>
      <c r="D21" s="31"/>
    </row>
    <row r="22" spans="2:4" ht="23.25" thickTop="1" thickBot="1">
      <c r="B22" s="27" t="s">
        <v>610</v>
      </c>
      <c r="C22" s="28">
        <v>50020</v>
      </c>
      <c r="D22" s="30"/>
    </row>
    <row r="23" spans="2:4" ht="23.25" thickTop="1" thickBot="1">
      <c r="B23" s="29" t="s">
        <v>611</v>
      </c>
      <c r="C23" s="28">
        <v>50021</v>
      </c>
      <c r="D23" s="31"/>
    </row>
    <row r="24" spans="2:4" ht="23.25" thickTop="1" thickBot="1">
      <c r="B24" s="27" t="s">
        <v>612</v>
      </c>
      <c r="C24" s="28">
        <v>50022</v>
      </c>
      <c r="D24" s="30"/>
    </row>
    <row r="25" spans="2:4" ht="23.25" thickTop="1" thickBot="1">
      <c r="B25" s="29" t="s">
        <v>613</v>
      </c>
      <c r="C25" s="28">
        <v>50023</v>
      </c>
      <c r="D25" s="31"/>
    </row>
    <row r="26" spans="2:4" ht="23.25" thickTop="1" thickBot="1">
      <c r="B26" s="27" t="s">
        <v>614</v>
      </c>
      <c r="C26" s="28">
        <v>50024</v>
      </c>
      <c r="D26" s="30"/>
    </row>
    <row r="27" spans="2:4" ht="23.25" thickTop="1" thickBot="1">
      <c r="B27" s="29" t="s">
        <v>615</v>
      </c>
      <c r="C27" s="28">
        <v>50025</v>
      </c>
      <c r="D27" s="31"/>
    </row>
    <row r="28" spans="2:4" ht="23.25" thickTop="1" thickBot="1">
      <c r="B28" s="32" t="s">
        <v>616</v>
      </c>
      <c r="C28" s="33">
        <v>50026</v>
      </c>
      <c r="D28" s="34">
        <v>3347</v>
      </c>
    </row>
    <row r="29" spans="2:4" ht="23.25" thickTop="1" thickBot="1">
      <c r="B29" s="35" t="s">
        <v>617</v>
      </c>
      <c r="C29" s="33">
        <v>50027</v>
      </c>
      <c r="D29" s="34">
        <v>3340</v>
      </c>
    </row>
    <row r="30" spans="2:4" ht="23.25" thickTop="1" thickBot="1">
      <c r="B30" s="27" t="s">
        <v>618</v>
      </c>
      <c r="C30" s="28">
        <v>50028</v>
      </c>
      <c r="D30" s="30"/>
    </row>
    <row r="31" spans="2:4" ht="23.25" thickTop="1" thickBot="1">
      <c r="B31" s="35" t="s">
        <v>619</v>
      </c>
      <c r="C31" s="33">
        <v>50029</v>
      </c>
      <c r="D31" s="34">
        <v>3342</v>
      </c>
    </row>
    <row r="32" spans="2:4" ht="23.25" thickTop="1" thickBot="1">
      <c r="B32" s="27" t="s">
        <v>620</v>
      </c>
      <c r="C32" s="28">
        <v>50030</v>
      </c>
      <c r="D32" s="30"/>
    </row>
    <row r="33" spans="2:4" ht="23.25" thickTop="1" thickBot="1">
      <c r="B33" s="35" t="s">
        <v>621</v>
      </c>
      <c r="C33" s="33">
        <v>50031</v>
      </c>
      <c r="D33" s="34">
        <v>3341</v>
      </c>
    </row>
    <row r="34" spans="2:4" ht="23.25" thickTop="1" thickBot="1">
      <c r="B34" s="32" t="s">
        <v>622</v>
      </c>
      <c r="C34" s="33">
        <v>50032</v>
      </c>
      <c r="D34" s="34">
        <v>3339</v>
      </c>
    </row>
    <row r="35" spans="2:4" ht="23.25" thickTop="1" thickBot="1">
      <c r="B35" s="35" t="s">
        <v>398</v>
      </c>
      <c r="C35" s="33">
        <v>50033</v>
      </c>
      <c r="D35" s="36">
        <v>3333</v>
      </c>
    </row>
    <row r="36" spans="2:4" ht="23.25" thickTop="1" thickBot="1">
      <c r="B36" s="37" t="s">
        <v>623</v>
      </c>
      <c r="C36" s="28">
        <v>50034</v>
      </c>
      <c r="D36" s="30"/>
    </row>
    <row r="37" spans="2:4" ht="23.25" thickTop="1" thickBot="1">
      <c r="B37" s="27" t="s">
        <v>624</v>
      </c>
      <c r="C37" s="28">
        <v>50035</v>
      </c>
      <c r="D37" s="31"/>
    </row>
    <row r="38" spans="2:4" ht="23.25" thickTop="1" thickBot="1">
      <c r="B38" s="35" t="s">
        <v>625</v>
      </c>
      <c r="C38" s="33">
        <v>50036</v>
      </c>
      <c r="D38" s="34">
        <v>3358</v>
      </c>
    </row>
    <row r="39" spans="2:4" ht="16.5" thickTop="1" thickBot="1">
      <c r="B39" s="27" t="s">
        <v>626</v>
      </c>
      <c r="C39" s="28">
        <v>50037</v>
      </c>
      <c r="D39" s="29"/>
    </row>
    <row r="40" spans="2:4" ht="16.5" thickTop="1" thickBot="1">
      <c r="B40" s="29" t="s">
        <v>627</v>
      </c>
      <c r="C40" s="28">
        <v>50038</v>
      </c>
      <c r="D40" s="29"/>
    </row>
    <row r="41" spans="2:4" ht="16.5" thickTop="1" thickBot="1">
      <c r="B41" s="27" t="s">
        <v>628</v>
      </c>
      <c r="C41" s="28">
        <v>50039</v>
      </c>
      <c r="D41" s="29"/>
    </row>
    <row r="42" spans="2:4" ht="16.5" thickTop="1" thickBot="1">
      <c r="B42" s="27" t="s">
        <v>629</v>
      </c>
      <c r="C42" s="28">
        <v>50040</v>
      </c>
      <c r="D42" s="29"/>
    </row>
    <row r="43" spans="2:4" ht="23.25" thickTop="1" thickBot="1">
      <c r="B43" s="32" t="s">
        <v>630</v>
      </c>
      <c r="C43" s="33">
        <v>50041</v>
      </c>
      <c r="D43" s="34">
        <v>3353</v>
      </c>
    </row>
    <row r="44" spans="2:4" ht="23.25" thickTop="1" thickBot="1">
      <c r="B44" s="35" t="s">
        <v>631</v>
      </c>
      <c r="C44" s="32">
        <v>50042</v>
      </c>
      <c r="D44" s="36">
        <v>3351</v>
      </c>
    </row>
    <row r="45" spans="2:4" ht="16.5" thickTop="1" thickBot="1">
      <c r="B45" s="38" t="s">
        <v>632</v>
      </c>
      <c r="C45" s="27">
        <v>50043</v>
      </c>
      <c r="D45" s="29"/>
    </row>
    <row r="46" spans="2:4" ht="23.25" thickTop="1" thickBot="1">
      <c r="B46" s="35" t="s">
        <v>633</v>
      </c>
      <c r="C46" s="32">
        <v>50044</v>
      </c>
      <c r="D46" s="36">
        <v>3355</v>
      </c>
    </row>
    <row r="47" spans="2:4" ht="23.25" thickTop="1" thickBot="1">
      <c r="B47" s="32" t="s">
        <v>634</v>
      </c>
      <c r="C47" s="32">
        <v>50045</v>
      </c>
      <c r="D47" s="36">
        <v>3348</v>
      </c>
    </row>
    <row r="48" spans="2:4" ht="23.25" thickTop="1" thickBot="1">
      <c r="B48" s="35" t="s">
        <v>635</v>
      </c>
      <c r="C48" s="32">
        <v>50046</v>
      </c>
      <c r="D48" s="36">
        <v>3356</v>
      </c>
    </row>
    <row r="49" spans="2:4" ht="16.5" thickTop="1" thickBot="1">
      <c r="B49" s="27" t="s">
        <v>636</v>
      </c>
      <c r="C49" s="27">
        <v>50047</v>
      </c>
      <c r="D49" s="29"/>
    </row>
    <row r="50" spans="2:4" ht="23.25" thickTop="1" thickBot="1">
      <c r="B50" s="32" t="s">
        <v>637</v>
      </c>
      <c r="C50" s="32">
        <v>50048</v>
      </c>
      <c r="D50" s="36">
        <v>3349</v>
      </c>
    </row>
    <row r="51" spans="2:4" ht="23.25" thickTop="1" thickBot="1">
      <c r="B51" s="32" t="s">
        <v>638</v>
      </c>
      <c r="C51" s="32">
        <v>50049</v>
      </c>
      <c r="D51" s="36">
        <v>3350</v>
      </c>
    </row>
    <row r="52" spans="2:4" ht="23.25" thickTop="1" thickBot="1">
      <c r="B52" s="35" t="s">
        <v>639</v>
      </c>
      <c r="C52" s="32">
        <v>50050</v>
      </c>
      <c r="D52" s="36">
        <v>3359</v>
      </c>
    </row>
    <row r="53" spans="2:4" ht="23.25" thickTop="1" thickBot="1">
      <c r="B53" s="27" t="s">
        <v>640</v>
      </c>
      <c r="C53" s="27">
        <v>50051</v>
      </c>
      <c r="D53" s="36">
        <v>3359</v>
      </c>
    </row>
    <row r="54" spans="2:4" ht="16.5" thickTop="1" thickBot="1">
      <c r="B54" s="39" t="s">
        <v>641</v>
      </c>
      <c r="C54" s="40">
        <v>50052</v>
      </c>
      <c r="D54" s="29"/>
    </row>
    <row r="55" spans="2:4" ht="19.5" thickTop="1" thickBot="1">
      <c r="B55" s="41" t="s">
        <v>642</v>
      </c>
      <c r="C55" s="41">
        <v>50053</v>
      </c>
      <c r="D55" s="42">
        <v>3460</v>
      </c>
    </row>
    <row r="56" spans="2:4" ht="23.25" thickTop="1" thickBot="1">
      <c r="B56" s="43" t="s">
        <v>643</v>
      </c>
      <c r="C56" s="41">
        <v>50054</v>
      </c>
      <c r="D56" s="36">
        <v>3363</v>
      </c>
    </row>
    <row r="57" spans="2:4" ht="23.25" thickTop="1" thickBot="1">
      <c r="B57" s="41" t="s">
        <v>644</v>
      </c>
      <c r="C57" s="41">
        <v>50055</v>
      </c>
      <c r="D57" s="36">
        <v>3352</v>
      </c>
    </row>
    <row r="58" spans="2:4" ht="23.25" thickTop="1" thickBot="1">
      <c r="B58" s="43" t="s">
        <v>645</v>
      </c>
      <c r="C58" s="41">
        <v>50056</v>
      </c>
      <c r="D58" s="36">
        <v>3354</v>
      </c>
    </row>
    <row r="59" spans="2:4" ht="23.25" thickTop="1" thickBot="1">
      <c r="B59" s="41" t="s">
        <v>646</v>
      </c>
      <c r="C59" s="41">
        <v>50057</v>
      </c>
      <c r="D59" s="36">
        <v>3366</v>
      </c>
    </row>
    <row r="60" spans="2:4" ht="23.25" thickTop="1" thickBot="1">
      <c r="B60" s="43" t="s">
        <v>647</v>
      </c>
      <c r="C60" s="41">
        <v>50058</v>
      </c>
      <c r="D60" s="36">
        <v>3376</v>
      </c>
    </row>
    <row r="61" spans="2:4" ht="23.25" thickTop="1" thickBot="1">
      <c r="B61" s="41" t="s">
        <v>648</v>
      </c>
      <c r="C61" s="41">
        <v>50059</v>
      </c>
      <c r="D61" s="36">
        <v>3367</v>
      </c>
    </row>
    <row r="62" spans="2:4" ht="23.25" thickTop="1" thickBot="1">
      <c r="B62" s="43" t="s">
        <v>649</v>
      </c>
      <c r="C62" s="41">
        <v>50060</v>
      </c>
      <c r="D62" s="36">
        <v>3362</v>
      </c>
    </row>
    <row r="63" spans="2:4" ht="23.25" thickTop="1" thickBot="1">
      <c r="B63" s="41" t="s">
        <v>650</v>
      </c>
      <c r="C63" s="41">
        <v>50061</v>
      </c>
      <c r="D63" s="36">
        <v>3374</v>
      </c>
    </row>
    <row r="64" spans="2:4" ht="23.25" thickTop="1" thickBot="1">
      <c r="B64" s="43" t="s">
        <v>651</v>
      </c>
      <c r="C64" s="41">
        <v>50062</v>
      </c>
      <c r="D64" s="36">
        <v>3375</v>
      </c>
    </row>
    <row r="65" spans="2:4" ht="23.25" thickTop="1" thickBot="1">
      <c r="B65" s="41" t="s">
        <v>652</v>
      </c>
      <c r="C65" s="41">
        <v>50063</v>
      </c>
      <c r="D65" s="36">
        <v>3373</v>
      </c>
    </row>
    <row r="66" spans="2:4" ht="23.25" thickTop="1" thickBot="1">
      <c r="B66" s="43" t="s">
        <v>653</v>
      </c>
      <c r="C66" s="41">
        <v>50064</v>
      </c>
      <c r="D66" s="36">
        <v>3369</v>
      </c>
    </row>
    <row r="67" spans="2:4" ht="23.25" thickTop="1" thickBot="1">
      <c r="B67" s="41" t="s">
        <v>654</v>
      </c>
      <c r="C67" s="41">
        <v>50065</v>
      </c>
      <c r="D67" s="36">
        <v>3372</v>
      </c>
    </row>
    <row r="68" spans="2:4" ht="23.25" thickTop="1" thickBot="1">
      <c r="B68" s="43" t="s">
        <v>655</v>
      </c>
      <c r="C68" s="41">
        <v>50066</v>
      </c>
      <c r="D68" s="36">
        <v>3371</v>
      </c>
    </row>
    <row r="69" spans="2:4" ht="23.25" thickTop="1" thickBot="1">
      <c r="B69" s="41" t="s">
        <v>656</v>
      </c>
      <c r="C69" s="41">
        <v>50067</v>
      </c>
      <c r="D69" s="36">
        <v>3370</v>
      </c>
    </row>
    <row r="70" spans="2:4" ht="23.25" thickTop="1" thickBot="1">
      <c r="B70" s="41" t="s">
        <v>657</v>
      </c>
      <c r="C70" s="41">
        <v>50068</v>
      </c>
      <c r="D70" s="36">
        <v>3368</v>
      </c>
    </row>
    <row r="71" spans="2:4" ht="16.5" thickTop="1" thickBot="1">
      <c r="B71" s="41" t="s">
        <v>658</v>
      </c>
      <c r="C71" s="44">
        <v>50069</v>
      </c>
      <c r="D71" s="29">
        <v>3361</v>
      </c>
    </row>
    <row r="72" spans="2:4" ht="22.5" thickTop="1">
      <c r="B72" s="41" t="s">
        <v>659</v>
      </c>
      <c r="C72" s="44">
        <v>50070</v>
      </c>
      <c r="D72" s="45">
        <v>3384</v>
      </c>
    </row>
    <row r="73" spans="2:4" ht="15.75" thickBot="1">
      <c r="B73" s="41" t="s">
        <v>660</v>
      </c>
      <c r="C73" s="44">
        <v>50071</v>
      </c>
      <c r="D73" s="11"/>
    </row>
    <row r="74" spans="2:4" ht="23.25" thickTop="1" thickBot="1">
      <c r="B74" s="41" t="s">
        <v>661</v>
      </c>
      <c r="C74" s="44">
        <v>50072</v>
      </c>
      <c r="D74" s="46">
        <v>3387</v>
      </c>
    </row>
    <row r="75" spans="2:4" ht="22.5" thickTop="1">
      <c r="B75" s="41" t="s">
        <v>662</v>
      </c>
      <c r="C75" s="44">
        <v>50073</v>
      </c>
      <c r="D75" s="45">
        <v>3380</v>
      </c>
    </row>
    <row r="76" spans="2:4" ht="22.5" thickBot="1">
      <c r="B76" s="41" t="s">
        <v>663</v>
      </c>
      <c r="C76" s="44">
        <v>50074</v>
      </c>
      <c r="D76" s="45">
        <v>3382</v>
      </c>
    </row>
    <row r="77" spans="2:4" ht="23.25" thickTop="1" thickBot="1">
      <c r="B77" s="41" t="s">
        <v>664</v>
      </c>
      <c r="C77" s="44">
        <v>50075</v>
      </c>
      <c r="D77" s="36">
        <v>3394</v>
      </c>
    </row>
    <row r="78" spans="2:4" ht="23.25" thickTop="1" thickBot="1">
      <c r="B78" s="41" t="s">
        <v>665</v>
      </c>
      <c r="C78" s="44">
        <v>50076</v>
      </c>
      <c r="D78" s="36">
        <v>3397</v>
      </c>
    </row>
    <row r="79" spans="2:4" ht="23.25" thickTop="1" thickBot="1">
      <c r="B79" s="41" t="s">
        <v>666</v>
      </c>
      <c r="C79" s="44">
        <v>50077</v>
      </c>
      <c r="D79" s="46">
        <v>3393</v>
      </c>
    </row>
    <row r="80" spans="2:4" ht="15.75" thickTop="1">
      <c r="B80" s="41" t="s">
        <v>667</v>
      </c>
      <c r="C80" s="44">
        <v>50078</v>
      </c>
      <c r="D80" s="11"/>
    </row>
    <row r="81" spans="2:4">
      <c r="B81" s="41" t="s">
        <v>668</v>
      </c>
      <c r="C81" s="44">
        <v>50079</v>
      </c>
      <c r="D81" s="11"/>
    </row>
    <row r="82" spans="2:4">
      <c r="B82" s="41" t="s">
        <v>669</v>
      </c>
      <c r="C82" s="44">
        <v>50080</v>
      </c>
      <c r="D82" s="11"/>
    </row>
    <row r="83" spans="2:4">
      <c r="B83" s="41" t="s">
        <v>670</v>
      </c>
      <c r="C83" s="44">
        <v>50081</v>
      </c>
      <c r="D83" s="11">
        <v>3390</v>
      </c>
    </row>
    <row r="84" spans="2:4" ht="15.75" thickBot="1">
      <c r="B84" s="41" t="s">
        <v>671</v>
      </c>
      <c r="C84" s="44">
        <v>50082</v>
      </c>
      <c r="D84" s="11"/>
    </row>
    <row r="85" spans="2:4" ht="23.25" thickTop="1" thickBot="1">
      <c r="B85" s="41" t="s">
        <v>672</v>
      </c>
      <c r="C85" s="44">
        <v>50083</v>
      </c>
      <c r="D85" s="46">
        <v>3388</v>
      </c>
    </row>
    <row r="86" spans="2:4" ht="15.75" thickTop="1">
      <c r="B86" s="41"/>
      <c r="C86" s="44">
        <v>50084</v>
      </c>
      <c r="D86" s="11"/>
    </row>
    <row r="87" spans="2:4">
      <c r="B87" s="41"/>
      <c r="C87" s="44">
        <v>50085</v>
      </c>
      <c r="D87" s="11"/>
    </row>
    <row r="88" spans="2:4">
      <c r="B88" s="41" t="s">
        <v>673</v>
      </c>
      <c r="C88" s="44">
        <v>50086</v>
      </c>
      <c r="D88" s="11"/>
    </row>
    <row r="89" spans="2:4" ht="21.75">
      <c r="B89" s="41" t="s">
        <v>674</v>
      </c>
      <c r="C89" s="44">
        <v>50087</v>
      </c>
      <c r="D89" s="47">
        <v>3383</v>
      </c>
    </row>
    <row r="90" spans="2:4" ht="15.75" thickBot="1">
      <c r="B90" s="41" t="s">
        <v>675</v>
      </c>
      <c r="C90" s="44">
        <v>50088</v>
      </c>
      <c r="D90" s="11"/>
    </row>
    <row r="91" spans="2:4" ht="16.5" thickTop="1" thickBot="1">
      <c r="B91" s="41" t="s">
        <v>676</v>
      </c>
      <c r="C91" s="44">
        <v>50089</v>
      </c>
      <c r="D91" s="48"/>
    </row>
    <row r="92" spans="2:4" ht="16.5" thickTop="1" thickBot="1">
      <c r="B92" s="11" t="s">
        <v>677</v>
      </c>
      <c r="C92" s="44">
        <v>50090</v>
      </c>
      <c r="D92" s="49"/>
    </row>
    <row r="93" spans="2:4" ht="16.5" thickTop="1" thickBot="1">
      <c r="B93" s="11" t="s">
        <v>678</v>
      </c>
      <c r="C93" s="44">
        <v>50091</v>
      </c>
      <c r="D93" s="48"/>
    </row>
    <row r="94" spans="2:4" ht="16.5" thickTop="1" thickBot="1">
      <c r="B94" s="11" t="s">
        <v>679</v>
      </c>
      <c r="C94" s="44">
        <v>50092</v>
      </c>
      <c r="D94" s="49"/>
    </row>
    <row r="95" spans="2:4" ht="16.5" thickTop="1" thickBot="1">
      <c r="B95" s="11" t="s">
        <v>680</v>
      </c>
      <c r="C95" s="44">
        <v>50093</v>
      </c>
      <c r="D95" s="48"/>
    </row>
    <row r="96" spans="2:4" ht="16.5" thickTop="1" thickBot="1">
      <c r="B96" s="11" t="s">
        <v>681</v>
      </c>
      <c r="C96" s="44">
        <v>50094</v>
      </c>
      <c r="D96" s="49"/>
    </row>
    <row r="97" spans="2:4" ht="16.5" thickTop="1" thickBot="1">
      <c r="B97" s="11" t="s">
        <v>682</v>
      </c>
      <c r="C97" s="44">
        <v>50095</v>
      </c>
      <c r="D97" s="48"/>
    </row>
    <row r="98" spans="2:4" ht="16.5" thickTop="1" thickBot="1">
      <c r="B98" s="11" t="s">
        <v>683</v>
      </c>
      <c r="C98" s="44">
        <v>50096</v>
      </c>
      <c r="D98" s="49"/>
    </row>
    <row r="99" spans="2:4" ht="16.5" thickTop="1" thickBot="1">
      <c r="B99" s="11" t="s">
        <v>684</v>
      </c>
      <c r="C99" s="44">
        <v>50097</v>
      </c>
      <c r="D99" s="48"/>
    </row>
    <row r="100" spans="2:4" ht="16.5" thickTop="1" thickBot="1">
      <c r="B100" s="11" t="s">
        <v>685</v>
      </c>
      <c r="C100" s="44">
        <v>50098</v>
      </c>
      <c r="D100" s="49">
        <v>3428</v>
      </c>
    </row>
    <row r="101" spans="2:4" ht="16.5" thickTop="1" thickBot="1">
      <c r="B101" s="11" t="s">
        <v>686</v>
      </c>
      <c r="C101" s="44">
        <v>50099</v>
      </c>
      <c r="D101" s="48"/>
    </row>
    <row r="102" spans="2:4" ht="16.5" thickTop="1" thickBot="1">
      <c r="B102" s="11" t="s">
        <v>687</v>
      </c>
      <c r="C102" s="44">
        <v>50100</v>
      </c>
      <c r="D102" s="49"/>
    </row>
    <row r="103" spans="2:4" ht="19.5" thickTop="1" thickBot="1">
      <c r="B103" s="11" t="s">
        <v>688</v>
      </c>
      <c r="C103" s="44">
        <v>50101</v>
      </c>
      <c r="D103" s="42">
        <v>3430</v>
      </c>
    </row>
    <row r="104" spans="2:4" ht="16.5" thickTop="1" thickBot="1">
      <c r="B104" s="11" t="s">
        <v>689</v>
      </c>
      <c r="C104" s="44">
        <v>50102</v>
      </c>
      <c r="D104" s="49"/>
    </row>
    <row r="105" spans="2:4" ht="16.5" thickTop="1" thickBot="1">
      <c r="B105" s="11" t="s">
        <v>690</v>
      </c>
      <c r="C105" s="44">
        <v>50103</v>
      </c>
      <c r="D105" s="48"/>
    </row>
    <row r="106" spans="2:4" ht="19.5" thickTop="1" thickBot="1">
      <c r="B106" s="11" t="s">
        <v>691</v>
      </c>
      <c r="C106" s="44">
        <v>50104</v>
      </c>
      <c r="D106" s="50">
        <v>3443</v>
      </c>
    </row>
    <row r="107" spans="2:4" ht="19.5" thickTop="1" thickBot="1">
      <c r="B107" s="11" t="s">
        <v>692</v>
      </c>
      <c r="C107" s="44">
        <v>50105</v>
      </c>
      <c r="D107" s="50">
        <v>3429</v>
      </c>
    </row>
    <row r="108" spans="2:4" ht="19.5" thickTop="1" thickBot="1">
      <c r="B108" s="11" t="s">
        <v>693</v>
      </c>
      <c r="C108" s="44">
        <v>50106</v>
      </c>
      <c r="D108" s="42">
        <v>3441</v>
      </c>
    </row>
    <row r="109" spans="2:4" ht="16.5" thickTop="1" thickBot="1">
      <c r="B109" s="11" t="s">
        <v>694</v>
      </c>
      <c r="C109" s="44">
        <v>50107</v>
      </c>
      <c r="D109" s="48"/>
    </row>
    <row r="110" spans="2:4" ht="16.5" thickTop="1" thickBot="1">
      <c r="B110" s="11" t="s">
        <v>695</v>
      </c>
      <c r="C110" s="44">
        <v>50108</v>
      </c>
      <c r="D110" s="49">
        <v>3421</v>
      </c>
    </row>
    <row r="111" spans="2:4" ht="16.5" thickTop="1" thickBot="1">
      <c r="B111" s="11" t="s">
        <v>696</v>
      </c>
      <c r="C111" s="44">
        <v>50109</v>
      </c>
      <c r="D111" s="48"/>
    </row>
    <row r="112" spans="2:4" ht="16.5" thickTop="1" thickBot="1">
      <c r="B112" s="11" t="s">
        <v>697</v>
      </c>
      <c r="C112" s="44">
        <v>50110</v>
      </c>
      <c r="D112" s="49"/>
    </row>
    <row r="113" spans="2:4" ht="16.5" thickTop="1" thickBot="1">
      <c r="B113" s="11" t="s">
        <v>698</v>
      </c>
      <c r="C113" s="44">
        <v>50111</v>
      </c>
      <c r="D113" s="48"/>
    </row>
    <row r="114" spans="2:4" ht="16.5" thickTop="1" thickBot="1">
      <c r="B114" s="11" t="s">
        <v>699</v>
      </c>
      <c r="C114" s="44">
        <v>50112</v>
      </c>
      <c r="D114" s="49"/>
    </row>
    <row r="115" spans="2:4" ht="19.5" thickTop="1" thickBot="1">
      <c r="B115" s="11" t="s">
        <v>700</v>
      </c>
      <c r="C115" s="44">
        <v>50113</v>
      </c>
      <c r="D115" s="50">
        <v>3456</v>
      </c>
    </row>
    <row r="116" spans="2:4" ht="19.5" thickTop="1" thickBot="1">
      <c r="B116" s="11" t="s">
        <v>701</v>
      </c>
      <c r="C116" s="44">
        <v>50114</v>
      </c>
      <c r="D116" s="42">
        <v>3455</v>
      </c>
    </row>
    <row r="117" spans="2:4" ht="19.5" thickTop="1" thickBot="1">
      <c r="B117" s="11" t="s">
        <v>702</v>
      </c>
      <c r="C117" s="44">
        <v>50115</v>
      </c>
      <c r="D117" s="42">
        <v>3453</v>
      </c>
    </row>
    <row r="118" spans="2:4" ht="19.5" thickTop="1" thickBot="1">
      <c r="B118" s="11" t="s">
        <v>703</v>
      </c>
      <c r="C118" s="44">
        <v>50116</v>
      </c>
      <c r="D118" s="50">
        <v>3452</v>
      </c>
    </row>
    <row r="119" spans="2:4" ht="16.5" thickTop="1" thickBot="1">
      <c r="B119" s="11" t="s">
        <v>704</v>
      </c>
      <c r="C119" s="44">
        <v>50117</v>
      </c>
      <c r="D119" s="48"/>
    </row>
    <row r="120" spans="2:4" ht="16.5" thickTop="1" thickBot="1">
      <c r="B120" s="11" t="s">
        <v>705</v>
      </c>
      <c r="C120" s="44">
        <v>50118</v>
      </c>
      <c r="D120" s="49"/>
    </row>
    <row r="121" spans="2:4" ht="16.5" thickTop="1" thickBot="1">
      <c r="B121" s="11" t="s">
        <v>706</v>
      </c>
      <c r="C121" s="44">
        <v>50119</v>
      </c>
      <c r="D121" s="48"/>
    </row>
    <row r="122" spans="2:4" ht="16.5" thickTop="1" thickBot="1">
      <c r="B122" s="11" t="s">
        <v>707</v>
      </c>
      <c r="C122" s="44">
        <v>50120</v>
      </c>
      <c r="D122" s="49"/>
    </row>
    <row r="123" spans="2:4" ht="16.5" thickTop="1" thickBot="1">
      <c r="B123" s="11" t="s">
        <v>708</v>
      </c>
      <c r="C123" s="44">
        <v>50121</v>
      </c>
      <c r="D123" s="48"/>
    </row>
    <row r="124" spans="2:4" ht="16.5" thickTop="1" thickBot="1">
      <c r="B124" s="11" t="s">
        <v>709</v>
      </c>
      <c r="C124" s="44">
        <v>50122</v>
      </c>
      <c r="D124" s="49"/>
    </row>
    <row r="125" spans="2:4" ht="16.5" thickTop="1" thickBot="1">
      <c r="B125" s="11" t="s">
        <v>710</v>
      </c>
      <c r="C125" s="44">
        <v>50123</v>
      </c>
      <c r="D125" s="48">
        <v>3415</v>
      </c>
    </row>
    <row r="126" spans="2:4" ht="16.5" thickTop="1" thickBot="1">
      <c r="B126" s="11" t="s">
        <v>711</v>
      </c>
      <c r="C126" s="44">
        <v>50124</v>
      </c>
      <c r="D126" s="49"/>
    </row>
    <row r="127" spans="2:4" ht="16.5" thickTop="1" thickBot="1">
      <c r="B127" s="11" t="s">
        <v>712</v>
      </c>
      <c r="C127" s="44">
        <v>50125</v>
      </c>
      <c r="D127" s="48"/>
    </row>
    <row r="128" spans="2:4" ht="19.5" thickTop="1" thickBot="1">
      <c r="B128" s="11" t="s">
        <v>713</v>
      </c>
      <c r="C128" s="44">
        <v>50126</v>
      </c>
      <c r="D128" s="42">
        <v>3445</v>
      </c>
    </row>
    <row r="129" spans="2:4" ht="16.5" thickTop="1" thickBot="1">
      <c r="B129" s="11" t="s">
        <v>714</v>
      </c>
      <c r="C129" s="44">
        <v>50127</v>
      </c>
      <c r="D129" s="48"/>
    </row>
    <row r="130" spans="2:4" ht="16.5" thickTop="1" thickBot="1">
      <c r="B130" s="11" t="s">
        <v>715</v>
      </c>
      <c r="C130" s="44">
        <v>50128</v>
      </c>
      <c r="D130" s="49"/>
    </row>
    <row r="131" spans="2:4" ht="19.5" thickTop="1" thickBot="1">
      <c r="B131" s="11" t="s">
        <v>716</v>
      </c>
      <c r="C131" s="44">
        <v>50129</v>
      </c>
      <c r="D131" s="42">
        <v>3426</v>
      </c>
    </row>
    <row r="132" spans="2:4" ht="16.5" thickTop="1" thickBot="1">
      <c r="B132" s="11" t="s">
        <v>717</v>
      </c>
      <c r="C132" s="44">
        <v>50130</v>
      </c>
      <c r="D132" s="51"/>
    </row>
    <row r="133" spans="2:4" ht="20.25" thickTop="1" thickBot="1">
      <c r="B133" s="11" t="s">
        <v>718</v>
      </c>
      <c r="C133" s="44">
        <v>50131</v>
      </c>
      <c r="D133" s="52"/>
    </row>
    <row r="134" spans="2:4" ht="19.5" thickTop="1" thickBot="1">
      <c r="B134" s="11" t="s">
        <v>719</v>
      </c>
      <c r="C134" s="44">
        <v>50132</v>
      </c>
      <c r="D134" s="50">
        <v>3454</v>
      </c>
    </row>
    <row r="135" spans="2:4" ht="20.25" thickTop="1" thickBot="1">
      <c r="B135" s="11" t="s">
        <v>720</v>
      </c>
      <c r="C135" s="44">
        <v>50133</v>
      </c>
      <c r="D135" s="52"/>
    </row>
    <row r="136" spans="2:4" ht="19.5" thickTop="1" thickBot="1">
      <c r="B136" s="11" t="s">
        <v>721</v>
      </c>
      <c r="C136" s="44">
        <v>50134</v>
      </c>
      <c r="D136" s="50">
        <v>3424</v>
      </c>
    </row>
    <row r="137" spans="2:4" ht="19.5" thickTop="1" thickBot="1">
      <c r="B137" s="11" t="s">
        <v>722</v>
      </c>
      <c r="C137" s="44">
        <v>50135</v>
      </c>
      <c r="D137" s="50">
        <v>3435</v>
      </c>
    </row>
    <row r="138" spans="2:4" ht="20.25" thickTop="1" thickBot="1">
      <c r="B138" s="11" t="s">
        <v>723</v>
      </c>
      <c r="C138" s="44">
        <v>50136</v>
      </c>
      <c r="D138" s="53">
        <v>3459</v>
      </c>
    </row>
    <row r="139" spans="2:4" ht="20.25" thickTop="1" thickBot="1">
      <c r="B139" s="11" t="s">
        <v>724</v>
      </c>
      <c r="C139" s="44">
        <v>50137</v>
      </c>
      <c r="D139" s="52"/>
    </row>
    <row r="140" spans="2:4" ht="20.25" thickTop="1" thickBot="1">
      <c r="B140" s="11" t="s">
        <v>725</v>
      </c>
      <c r="C140" s="44">
        <v>50138</v>
      </c>
      <c r="D140" s="54"/>
    </row>
    <row r="141" spans="2:4" ht="19.5" thickTop="1" thickBot="1">
      <c r="B141" s="11" t="s">
        <v>726</v>
      </c>
      <c r="C141" s="44">
        <v>50139</v>
      </c>
      <c r="D141" s="42">
        <v>3458</v>
      </c>
    </row>
    <row r="142" spans="2:4" ht="15.75" thickTop="1">
      <c r="B142" s="11" t="s">
        <v>727</v>
      </c>
      <c r="C142" s="44">
        <v>50140</v>
      </c>
      <c r="D142" s="11"/>
    </row>
    <row r="143" spans="2:4">
      <c r="B143" s="11" t="s">
        <v>728</v>
      </c>
      <c r="C143" s="44">
        <v>50141</v>
      </c>
      <c r="D143" s="11"/>
    </row>
    <row r="144" spans="2:4" ht="15.75" thickBot="1">
      <c r="B144" s="11" t="s">
        <v>729</v>
      </c>
      <c r="C144" s="44">
        <v>50142</v>
      </c>
      <c r="D144" s="11"/>
    </row>
    <row r="145" spans="2:4" ht="19.5" thickTop="1" thickBot="1">
      <c r="B145" s="11" t="s">
        <v>730</v>
      </c>
      <c r="C145" s="44">
        <v>50143</v>
      </c>
      <c r="D145" s="50">
        <v>3447</v>
      </c>
    </row>
    <row r="146" spans="2:4" ht="15.75" thickTop="1">
      <c r="B146" s="11" t="s">
        <v>731</v>
      </c>
      <c r="C146" s="44">
        <v>50144</v>
      </c>
      <c r="D146" s="11">
        <v>3451</v>
      </c>
    </row>
    <row r="147" spans="2:4">
      <c r="B147" s="11" t="s">
        <v>732</v>
      </c>
      <c r="C147" s="44">
        <v>50145</v>
      </c>
      <c r="D147" s="11"/>
    </row>
    <row r="148" spans="2:4">
      <c r="B148" s="11" t="s">
        <v>733</v>
      </c>
      <c r="C148" s="44">
        <v>50146</v>
      </c>
      <c r="D148" s="11"/>
    </row>
    <row r="149" spans="2:4">
      <c r="B149" s="11" t="s">
        <v>734</v>
      </c>
      <c r="C149" s="44">
        <v>50147</v>
      </c>
      <c r="D149" s="11"/>
    </row>
    <row r="150" spans="2:4">
      <c r="B150" s="11" t="s">
        <v>735</v>
      </c>
      <c r="C150" s="44">
        <v>50148</v>
      </c>
      <c r="D150" s="11"/>
    </row>
    <row r="151" spans="2:4">
      <c r="B151" s="11" t="s">
        <v>736</v>
      </c>
      <c r="C151" s="44">
        <v>50149</v>
      </c>
      <c r="D151" s="11"/>
    </row>
    <row r="152" spans="2:4">
      <c r="B152" s="11" t="s">
        <v>737</v>
      </c>
      <c r="C152" s="44">
        <v>50150</v>
      </c>
      <c r="D152" s="11"/>
    </row>
    <row r="153" spans="2:4">
      <c r="B153" s="11" t="s">
        <v>738</v>
      </c>
      <c r="C153" s="44">
        <v>50151</v>
      </c>
      <c r="D153" s="11"/>
    </row>
    <row r="154" spans="2:4" ht="15.75" thickBot="1">
      <c r="B154" s="11" t="s">
        <v>739</v>
      </c>
      <c r="C154" s="44">
        <v>50152</v>
      </c>
      <c r="D154" s="11"/>
    </row>
    <row r="155" spans="2:4" ht="19.5" thickTop="1" thickBot="1">
      <c r="B155" s="11" t="s">
        <v>740</v>
      </c>
      <c r="C155" s="44">
        <v>50153</v>
      </c>
      <c r="D155" s="42">
        <v>3450</v>
      </c>
    </row>
    <row r="156" spans="2:4" ht="19.5" thickTop="1" thickBot="1">
      <c r="B156" s="11" t="s">
        <v>741</v>
      </c>
      <c r="C156" s="44">
        <v>50154</v>
      </c>
      <c r="D156" s="50">
        <v>3461</v>
      </c>
    </row>
    <row r="157" spans="2:4" ht="15.75" thickTop="1">
      <c r="B157" s="11" t="s">
        <v>742</v>
      </c>
      <c r="C157" s="44">
        <v>50155</v>
      </c>
      <c r="D157" s="11"/>
    </row>
    <row r="158" spans="2:4" ht="15.75" thickBot="1">
      <c r="B158" s="55" t="s">
        <v>743</v>
      </c>
      <c r="C158" s="44">
        <v>50156</v>
      </c>
      <c r="D158" s="11"/>
    </row>
    <row r="159" spans="2:4" ht="19.5" thickTop="1" thickBot="1">
      <c r="B159" s="55" t="s">
        <v>744</v>
      </c>
      <c r="C159" s="44">
        <v>50157</v>
      </c>
      <c r="D159" s="42">
        <v>3463</v>
      </c>
    </row>
    <row r="160" spans="2:4" ht="15.75" thickTop="1">
      <c r="B160" s="11" t="s">
        <v>745</v>
      </c>
      <c r="C160" s="44">
        <v>50158</v>
      </c>
      <c r="D160" s="11"/>
    </row>
    <row r="161" spans="2:4">
      <c r="B161" s="11" t="s">
        <v>746</v>
      </c>
      <c r="C161" s="44">
        <v>50159</v>
      </c>
      <c r="D161" s="11"/>
    </row>
    <row r="162" spans="2:4" ht="15.75" thickBot="1">
      <c r="B162" s="11" t="s">
        <v>747</v>
      </c>
      <c r="C162" s="44">
        <v>50160</v>
      </c>
      <c r="D162" s="11"/>
    </row>
    <row r="163" spans="2:4" ht="19.5" thickTop="1" thickBot="1">
      <c r="B163" s="11" t="s">
        <v>748</v>
      </c>
      <c r="C163" s="44">
        <v>50161</v>
      </c>
      <c r="D163" s="42">
        <v>3471</v>
      </c>
    </row>
    <row r="164" spans="2:4" ht="15.75" thickTop="1">
      <c r="B164" s="56" t="s">
        <v>749</v>
      </c>
      <c r="C164" s="44">
        <v>50162</v>
      </c>
      <c r="D164" s="11"/>
    </row>
    <row r="165" spans="2:4">
      <c r="B165" s="56" t="s">
        <v>750</v>
      </c>
      <c r="C165" s="44">
        <v>50163</v>
      </c>
      <c r="D165" s="11"/>
    </row>
    <row r="166" spans="2:4">
      <c r="B166" s="11" t="s">
        <v>751</v>
      </c>
      <c r="C166" s="44">
        <v>50164</v>
      </c>
      <c r="D166" s="11"/>
    </row>
    <row r="167" spans="2:4">
      <c r="B167" s="11" t="s">
        <v>752</v>
      </c>
      <c r="C167" s="44">
        <v>50165</v>
      </c>
      <c r="D167" s="11"/>
    </row>
    <row r="168" spans="2:4" ht="21.75">
      <c r="B168" s="57" t="s">
        <v>753</v>
      </c>
      <c r="C168" s="44">
        <v>50166</v>
      </c>
      <c r="D168" s="11"/>
    </row>
    <row r="169" spans="2:4" ht="15.75" thickBot="1">
      <c r="B169" s="11" t="s">
        <v>754</v>
      </c>
      <c r="C169" s="44">
        <v>50167</v>
      </c>
      <c r="D169" s="11"/>
    </row>
    <row r="170" spans="2:4" ht="19.5" thickTop="1" thickBot="1">
      <c r="B170" s="56" t="s">
        <v>755</v>
      </c>
      <c r="C170" s="44">
        <v>50168</v>
      </c>
      <c r="D170" s="42">
        <v>3474</v>
      </c>
    </row>
    <row r="171" spans="2:4" ht="15.75" thickTop="1">
      <c r="B171" s="56" t="s">
        <v>756</v>
      </c>
      <c r="C171" s="44">
        <v>50169</v>
      </c>
      <c r="D171" s="11"/>
    </row>
    <row r="172" spans="2:4">
      <c r="B172" s="56" t="s">
        <v>757</v>
      </c>
      <c r="C172" s="44">
        <v>50170</v>
      </c>
      <c r="D172" s="11"/>
    </row>
    <row r="173" spans="2:4" ht="15.75" thickBot="1">
      <c r="B173" s="56" t="s">
        <v>758</v>
      </c>
      <c r="C173" s="44">
        <v>50171</v>
      </c>
      <c r="D173" s="11"/>
    </row>
    <row r="174" spans="2:4" ht="19.5" thickTop="1" thickBot="1">
      <c r="B174" s="56" t="s">
        <v>759</v>
      </c>
      <c r="C174" s="44">
        <v>50172</v>
      </c>
      <c r="D174" s="50">
        <v>3477</v>
      </c>
    </row>
    <row r="175" spans="2:4" ht="19.5" thickTop="1" thickBot="1">
      <c r="B175" s="56" t="s">
        <v>760</v>
      </c>
      <c r="C175" s="44">
        <v>50173</v>
      </c>
      <c r="D175" s="42">
        <v>3478</v>
      </c>
    </row>
    <row r="176" spans="2:4" ht="19.5" thickTop="1" thickBot="1">
      <c r="B176" s="56" t="s">
        <v>761</v>
      </c>
      <c r="C176" s="44">
        <v>50174</v>
      </c>
      <c r="D176" s="50">
        <v>3481</v>
      </c>
    </row>
    <row r="177" spans="2:4" ht="16.5" thickTop="1" thickBot="1">
      <c r="B177" s="56" t="s">
        <v>762</v>
      </c>
      <c r="C177" s="44">
        <v>50175</v>
      </c>
      <c r="D177" s="11"/>
    </row>
    <row r="178" spans="2:4" ht="19.5" thickTop="1" thickBot="1">
      <c r="B178" s="56" t="s">
        <v>763</v>
      </c>
      <c r="C178" s="44">
        <v>50176</v>
      </c>
      <c r="D178" s="42">
        <v>3485</v>
      </c>
    </row>
    <row r="179" spans="2:4" ht="15.75" thickTop="1">
      <c r="B179" s="56" t="s">
        <v>764</v>
      </c>
      <c r="C179" s="44">
        <v>50177</v>
      </c>
      <c r="D179" s="11"/>
    </row>
    <row r="180" spans="2:4" ht="15.75" thickBot="1">
      <c r="B180" s="11" t="s">
        <v>765</v>
      </c>
      <c r="C180" s="44">
        <v>50178</v>
      </c>
      <c r="D180" s="11"/>
    </row>
    <row r="181" spans="2:4" ht="19.5" thickTop="1" thickBot="1">
      <c r="B181" s="56" t="s">
        <v>766</v>
      </c>
      <c r="C181" s="44">
        <v>50179</v>
      </c>
      <c r="D181" s="50">
        <v>3486</v>
      </c>
    </row>
    <row r="182" spans="2:4" ht="15.75" thickTop="1">
      <c r="B182" s="56" t="s">
        <v>767</v>
      </c>
      <c r="C182" s="44">
        <v>50180</v>
      </c>
      <c r="D182" s="11"/>
    </row>
    <row r="183" spans="2:4" ht="15.75" thickBot="1">
      <c r="B183" s="11" t="s">
        <v>768</v>
      </c>
      <c r="C183" s="44">
        <v>50181</v>
      </c>
      <c r="D183" s="11"/>
    </row>
    <row r="184" spans="2:4" ht="19.5" thickTop="1" thickBot="1">
      <c r="B184" s="56" t="s">
        <v>769</v>
      </c>
      <c r="C184" s="44">
        <v>50182</v>
      </c>
      <c r="D184" s="50">
        <v>3491</v>
      </c>
    </row>
    <row r="185" spans="2:4" ht="19.5" thickTop="1" thickBot="1">
      <c r="B185" s="56" t="s">
        <v>770</v>
      </c>
      <c r="C185" s="44">
        <v>50183</v>
      </c>
      <c r="D185" s="42">
        <v>3493</v>
      </c>
    </row>
    <row r="186" spans="2:4" ht="16.5" thickTop="1" thickBot="1">
      <c r="B186" s="56" t="s">
        <v>771</v>
      </c>
      <c r="C186" s="44">
        <v>50184</v>
      </c>
      <c r="D186" s="11"/>
    </row>
    <row r="187" spans="2:4" ht="19.5" thickTop="1" thickBot="1">
      <c r="B187" s="56" t="s">
        <v>772</v>
      </c>
      <c r="C187" s="44">
        <v>50185</v>
      </c>
      <c r="D187" s="50">
        <v>3497</v>
      </c>
    </row>
    <row r="188" spans="2:4" ht="19.5" thickTop="1" thickBot="1">
      <c r="B188" s="56" t="s">
        <v>773</v>
      </c>
      <c r="C188" s="44">
        <v>50186</v>
      </c>
      <c r="D188" s="42">
        <v>3483</v>
      </c>
    </row>
    <row r="189" spans="2:4" ht="15.75" thickTop="1">
      <c r="B189" s="11" t="s">
        <v>774</v>
      </c>
      <c r="C189" s="44">
        <v>50187</v>
      </c>
      <c r="D189" s="11"/>
    </row>
    <row r="190" spans="2:4">
      <c r="B190" s="56" t="s">
        <v>775</v>
      </c>
      <c r="C190" s="44">
        <v>50188</v>
      </c>
      <c r="D190" s="11"/>
    </row>
    <row r="191" spans="2:4">
      <c r="B191" s="56" t="s">
        <v>776</v>
      </c>
      <c r="C191" s="44">
        <v>50189</v>
      </c>
      <c r="D191" s="11"/>
    </row>
    <row r="192" spans="2:4" ht="15.75" thickBot="1">
      <c r="B192" s="56" t="s">
        <v>777</v>
      </c>
      <c r="C192" s="44">
        <v>50190</v>
      </c>
      <c r="D192" s="11"/>
    </row>
    <row r="193" spans="2:4" ht="19.5" thickTop="1" thickBot="1">
      <c r="B193" s="11" t="s">
        <v>778</v>
      </c>
      <c r="C193" s="44">
        <v>50191</v>
      </c>
      <c r="D193" s="50">
        <v>3524</v>
      </c>
    </row>
    <row r="194" spans="2:4" ht="19.5" thickTop="1" thickBot="1">
      <c r="B194" s="11" t="s">
        <v>779</v>
      </c>
      <c r="C194" s="44">
        <v>50192</v>
      </c>
      <c r="D194" s="50">
        <v>3503</v>
      </c>
    </row>
    <row r="195" spans="2:4" ht="19.5" thickTop="1" thickBot="1">
      <c r="B195" s="11" t="s">
        <v>780</v>
      </c>
      <c r="C195" s="44">
        <v>50193</v>
      </c>
      <c r="D195" s="42">
        <v>3488</v>
      </c>
    </row>
    <row r="196" spans="2:4" ht="15.75" thickTop="1">
      <c r="B196" s="11" t="s">
        <v>781</v>
      </c>
      <c r="C196" s="44">
        <v>50194</v>
      </c>
      <c r="D196" s="11"/>
    </row>
    <row r="197" spans="2:4">
      <c r="B197" s="11" t="s">
        <v>782</v>
      </c>
      <c r="C197" s="44">
        <v>50195</v>
      </c>
      <c r="D197" s="11"/>
    </row>
    <row r="198" spans="2:4">
      <c r="B198" s="11" t="s">
        <v>783</v>
      </c>
      <c r="C198" s="44">
        <v>50196</v>
      </c>
      <c r="D198" s="11"/>
    </row>
    <row r="199" spans="2:4" ht="15.75" thickBot="1">
      <c r="B199" s="11" t="s">
        <v>784</v>
      </c>
      <c r="C199" s="44">
        <v>50197</v>
      </c>
      <c r="D199" s="11"/>
    </row>
    <row r="200" spans="2:4" ht="19.5" thickTop="1" thickBot="1">
      <c r="B200" s="11" t="s">
        <v>785</v>
      </c>
      <c r="C200" s="44">
        <v>50198</v>
      </c>
      <c r="D200" s="42">
        <v>3505</v>
      </c>
    </row>
    <row r="201" spans="2:4" ht="16.5" thickTop="1" thickBot="1">
      <c r="B201" s="11" t="s">
        <v>786</v>
      </c>
      <c r="C201" s="44">
        <v>50199</v>
      </c>
      <c r="D201" s="11"/>
    </row>
    <row r="202" spans="2:4" ht="19.5" thickTop="1" thickBot="1">
      <c r="B202" s="50" t="s">
        <v>787</v>
      </c>
      <c r="C202" s="44">
        <v>50200</v>
      </c>
      <c r="D202" s="50">
        <v>3484</v>
      </c>
    </row>
    <row r="203" spans="2:4" ht="15.75" thickTop="1">
      <c r="B203" s="11" t="s">
        <v>788</v>
      </c>
      <c r="C203" s="44">
        <v>50201</v>
      </c>
      <c r="D203" s="11"/>
    </row>
    <row r="204" spans="2:4">
      <c r="B204" s="11" t="s">
        <v>789</v>
      </c>
      <c r="C204" s="44">
        <v>50202</v>
      </c>
      <c r="D204" s="11"/>
    </row>
    <row r="205" spans="2:4" ht="15.75" thickBot="1">
      <c r="B205" s="11" t="s">
        <v>790</v>
      </c>
      <c r="C205" s="44">
        <v>50203</v>
      </c>
      <c r="D205" s="11"/>
    </row>
    <row r="206" spans="2:4" ht="19.5" thickTop="1" thickBot="1">
      <c r="B206" s="11" t="s">
        <v>791</v>
      </c>
      <c r="C206" s="44">
        <v>50204</v>
      </c>
      <c r="D206" s="42">
        <v>3510</v>
      </c>
    </row>
    <row r="207" spans="2:4" ht="15.75" thickTop="1">
      <c r="B207" s="11" t="s">
        <v>792</v>
      </c>
      <c r="C207" s="44">
        <v>50205</v>
      </c>
      <c r="D207" s="11"/>
    </row>
    <row r="208" spans="2:4">
      <c r="B208" s="11" t="s">
        <v>793</v>
      </c>
      <c r="C208" s="44">
        <v>50206</v>
      </c>
      <c r="D208" s="11"/>
    </row>
    <row r="209" spans="2:4">
      <c r="B209" s="11" t="s">
        <v>794</v>
      </c>
      <c r="C209" s="44">
        <v>50207</v>
      </c>
      <c r="D209" s="11"/>
    </row>
    <row r="210" spans="2:4" ht="15.75" thickBot="1">
      <c r="B210" s="11" t="s">
        <v>795</v>
      </c>
      <c r="C210" s="44">
        <v>50208</v>
      </c>
      <c r="D210" s="11"/>
    </row>
    <row r="211" spans="2:4" ht="19.5" thickTop="1" thickBot="1">
      <c r="B211" s="11" t="s">
        <v>796</v>
      </c>
      <c r="C211" s="44">
        <v>50209</v>
      </c>
      <c r="D211" s="50">
        <v>3516</v>
      </c>
    </row>
    <row r="212" spans="2:4" ht="19.5" thickTop="1" thickBot="1">
      <c r="B212" s="11" t="s">
        <v>797</v>
      </c>
      <c r="C212" s="44">
        <v>50210</v>
      </c>
      <c r="D212" s="50">
        <v>3512</v>
      </c>
    </row>
    <row r="213" spans="2:4" ht="19.5" thickTop="1" thickBot="1">
      <c r="B213" s="11" t="s">
        <v>798</v>
      </c>
      <c r="C213" s="44">
        <v>50211</v>
      </c>
      <c r="D213" s="42">
        <v>3513</v>
      </c>
    </row>
    <row r="214" spans="2:4" ht="19.5" thickTop="1" thickBot="1">
      <c r="B214" s="58" t="s">
        <v>799</v>
      </c>
      <c r="C214" s="44">
        <v>50212</v>
      </c>
      <c r="D214" s="42">
        <v>3490</v>
      </c>
    </row>
    <row r="215" spans="2:4" ht="15.75" thickTop="1">
      <c r="B215" s="11" t="s">
        <v>800</v>
      </c>
      <c r="C215" s="44">
        <v>50213</v>
      </c>
      <c r="D215" s="11"/>
    </row>
    <row r="216" spans="2:4" ht="15.75" thickBot="1">
      <c r="B216" s="11" t="s">
        <v>801</v>
      </c>
      <c r="C216" s="44">
        <v>50214</v>
      </c>
      <c r="D216" s="11"/>
    </row>
    <row r="217" spans="2:4" ht="19.5" thickTop="1" thickBot="1">
      <c r="B217" s="11" t="s">
        <v>802</v>
      </c>
      <c r="C217" s="44">
        <v>50215</v>
      </c>
      <c r="D217" s="50">
        <v>3489</v>
      </c>
    </row>
    <row r="218" spans="2:4" ht="19.5" thickTop="1" thickBot="1">
      <c r="B218" s="11" t="s">
        <v>803</v>
      </c>
      <c r="C218" s="44">
        <v>50216</v>
      </c>
      <c r="D218" s="50">
        <v>3508</v>
      </c>
    </row>
    <row r="219" spans="2:4" ht="19.5" thickTop="1" thickBot="1">
      <c r="B219" s="11" t="s">
        <v>804</v>
      </c>
      <c r="C219" s="44">
        <v>50217</v>
      </c>
      <c r="D219" s="42">
        <v>3522</v>
      </c>
    </row>
    <row r="220" spans="2:4" ht="19.5" thickTop="1" thickBot="1">
      <c r="B220" s="11" t="s">
        <v>805</v>
      </c>
      <c r="C220" s="44">
        <v>50218</v>
      </c>
      <c r="D220" s="50">
        <v>3521</v>
      </c>
    </row>
    <row r="221" spans="2:4" ht="15.75" thickTop="1">
      <c r="B221" s="11" t="s">
        <v>806</v>
      </c>
      <c r="C221" s="44">
        <v>50219</v>
      </c>
      <c r="D221" s="11"/>
    </row>
    <row r="222" spans="2:4">
      <c r="B222" s="11" t="s">
        <v>807</v>
      </c>
      <c r="C222" s="44">
        <v>50220</v>
      </c>
      <c r="D222" s="11"/>
    </row>
    <row r="223" spans="2:4" ht="15.75" thickBot="1">
      <c r="B223" s="11" t="s">
        <v>808</v>
      </c>
      <c r="C223" s="44">
        <v>50221</v>
      </c>
      <c r="D223" s="11"/>
    </row>
    <row r="224" spans="2:4" ht="19.5" thickTop="1" thickBot="1">
      <c r="B224" s="11" t="s">
        <v>809</v>
      </c>
      <c r="C224" s="44">
        <v>50222</v>
      </c>
      <c r="D224" s="50">
        <v>3473</v>
      </c>
    </row>
    <row r="225" spans="2:4" ht="16.5" thickTop="1" thickBot="1">
      <c r="B225" s="11" t="s">
        <v>810</v>
      </c>
      <c r="C225" s="44">
        <v>50223</v>
      </c>
      <c r="D225" s="11"/>
    </row>
    <row r="226" spans="2:4" ht="19.5" thickTop="1" thickBot="1">
      <c r="B226" s="11" t="s">
        <v>811</v>
      </c>
      <c r="C226" s="44">
        <v>50224</v>
      </c>
      <c r="D226" s="42">
        <v>3525</v>
      </c>
    </row>
    <row r="227" spans="2:4" ht="19.5" thickTop="1" thickBot="1">
      <c r="B227" s="11" t="s">
        <v>812</v>
      </c>
      <c r="C227" s="44">
        <v>50225</v>
      </c>
      <c r="D227" s="50">
        <v>3528</v>
      </c>
    </row>
    <row r="228" spans="2:4" ht="19.5" thickTop="1" thickBot="1">
      <c r="B228" s="11" t="s">
        <v>813</v>
      </c>
      <c r="C228" s="44">
        <v>50226</v>
      </c>
      <c r="D228" s="42">
        <v>3527</v>
      </c>
    </row>
    <row r="229" spans="2:4" ht="19.5" thickTop="1" thickBot="1">
      <c r="B229" s="11" t="s">
        <v>814</v>
      </c>
      <c r="C229" s="44">
        <v>50227</v>
      </c>
      <c r="D229" s="50">
        <v>3526</v>
      </c>
    </row>
    <row r="230" spans="2:4" ht="15.75" thickTop="1">
      <c r="B230" s="11" t="s">
        <v>815</v>
      </c>
      <c r="C230" s="44">
        <v>50228</v>
      </c>
      <c r="D230" s="11"/>
    </row>
    <row r="231" spans="2:4" ht="15.75" thickBot="1">
      <c r="B231" s="11" t="s">
        <v>816</v>
      </c>
      <c r="C231" s="44">
        <v>50229</v>
      </c>
      <c r="D231" s="11"/>
    </row>
    <row r="232" spans="2:4" ht="19.5" thickTop="1" thickBot="1">
      <c r="B232" s="11" t="s">
        <v>817</v>
      </c>
      <c r="C232" s="44">
        <v>50230</v>
      </c>
      <c r="D232" s="42">
        <v>3529</v>
      </c>
    </row>
    <row r="233" spans="2:4" ht="15.75" thickTop="1">
      <c r="B233" s="11" t="s">
        <v>818</v>
      </c>
      <c r="C233" s="44">
        <v>50231</v>
      </c>
      <c r="D233" s="11"/>
    </row>
    <row r="234" spans="2:4">
      <c r="B234" s="11" t="s">
        <v>819</v>
      </c>
      <c r="C234" s="44">
        <v>50232</v>
      </c>
      <c r="D234" s="11"/>
    </row>
    <row r="235" spans="2:4" ht="15.75" thickBot="1">
      <c r="B235" s="11" t="s">
        <v>820</v>
      </c>
      <c r="C235" s="44">
        <v>50233</v>
      </c>
      <c r="D235" s="11"/>
    </row>
    <row r="236" spans="2:4" ht="19.5" thickTop="1" thickBot="1">
      <c r="B236" s="11" t="s">
        <v>821</v>
      </c>
      <c r="C236" s="44">
        <v>50234</v>
      </c>
      <c r="D236" s="50">
        <v>3530</v>
      </c>
    </row>
    <row r="237" spans="2:4" ht="19.5" thickTop="1" thickBot="1">
      <c r="B237" s="11" t="s">
        <v>822</v>
      </c>
      <c r="C237" s="44">
        <v>50235</v>
      </c>
      <c r="D237" s="42">
        <v>3531</v>
      </c>
    </row>
    <row r="238" spans="2:4" ht="15.75" thickTop="1">
      <c r="B238" s="11" t="s">
        <v>823</v>
      </c>
      <c r="C238" s="44">
        <v>50236</v>
      </c>
      <c r="D238" s="11"/>
    </row>
    <row r="239" spans="2:4">
      <c r="B239" s="11" t="s">
        <v>824</v>
      </c>
      <c r="C239" s="44">
        <v>50237</v>
      </c>
      <c r="D239" s="11"/>
    </row>
    <row r="240" spans="2:4">
      <c r="B240" s="11" t="s">
        <v>825</v>
      </c>
      <c r="C240" s="44">
        <v>50238</v>
      </c>
      <c r="D240" s="11"/>
    </row>
    <row r="241" spans="2:4" ht="15.75" thickBot="1">
      <c r="B241" s="11" t="s">
        <v>826</v>
      </c>
      <c r="C241" s="44">
        <v>50239</v>
      </c>
      <c r="D241" s="11"/>
    </row>
    <row r="242" spans="2:4" ht="19.5" thickTop="1" thickBot="1">
      <c r="B242" s="11" t="s">
        <v>827</v>
      </c>
      <c r="C242" s="44">
        <v>50240</v>
      </c>
      <c r="D242" s="42">
        <v>3543</v>
      </c>
    </row>
    <row r="243" spans="2:4" ht="19.5" thickTop="1" thickBot="1">
      <c r="B243" s="11" t="s">
        <v>828</v>
      </c>
      <c r="C243" s="44">
        <v>50241</v>
      </c>
      <c r="D243" s="42">
        <v>3539</v>
      </c>
    </row>
    <row r="244" spans="2:4" ht="16.5" thickTop="1" thickBot="1">
      <c r="B244" s="11" t="s">
        <v>829</v>
      </c>
      <c r="C244" s="44">
        <v>50242</v>
      </c>
      <c r="D244" s="11"/>
    </row>
    <row r="245" spans="2:4" ht="19.5" thickTop="1" thickBot="1">
      <c r="B245" s="11" t="s">
        <v>830</v>
      </c>
      <c r="C245" s="44">
        <v>50243</v>
      </c>
      <c r="D245" s="42">
        <v>3537</v>
      </c>
    </row>
    <row r="246" spans="2:4" ht="15.75" thickTop="1">
      <c r="B246" s="11" t="s">
        <v>831</v>
      </c>
      <c r="C246" s="44">
        <v>50244</v>
      </c>
      <c r="D246" s="11"/>
    </row>
    <row r="247" spans="2:4">
      <c r="B247" s="11" t="s">
        <v>832</v>
      </c>
      <c r="C247" s="44">
        <v>50245</v>
      </c>
      <c r="D247" s="11"/>
    </row>
    <row r="248" spans="2:4">
      <c r="B248" s="11" t="s">
        <v>833</v>
      </c>
      <c r="C248" s="44">
        <v>50246</v>
      </c>
      <c r="D248" s="11"/>
    </row>
    <row r="249" spans="2:4">
      <c r="B249" s="11" t="s">
        <v>834</v>
      </c>
      <c r="C249" s="44">
        <v>50247</v>
      </c>
      <c r="D249" s="11"/>
    </row>
    <row r="250" spans="2:4" ht="15.75" thickBot="1">
      <c r="B250" s="11" t="s">
        <v>835</v>
      </c>
      <c r="C250" s="44">
        <v>50248</v>
      </c>
      <c r="D250" s="11"/>
    </row>
    <row r="251" spans="2:4" ht="19.5" thickTop="1" thickBot="1">
      <c r="B251" s="11" t="s">
        <v>836</v>
      </c>
      <c r="C251" s="44">
        <v>50249</v>
      </c>
      <c r="D251" s="50">
        <v>3534</v>
      </c>
    </row>
    <row r="252" spans="2:4" ht="16.5" thickTop="1" thickBot="1">
      <c r="B252" s="11" t="s">
        <v>837</v>
      </c>
      <c r="C252" s="44">
        <v>50250</v>
      </c>
      <c r="D252" s="11"/>
    </row>
    <row r="253" spans="2:4" ht="19.5" thickTop="1" thickBot="1">
      <c r="B253" s="11" t="s">
        <v>838</v>
      </c>
      <c r="C253" s="44">
        <v>50251</v>
      </c>
      <c r="D253" s="42">
        <v>3533</v>
      </c>
    </row>
    <row r="254" spans="2:4" ht="15.75" thickTop="1">
      <c r="B254" s="11" t="s">
        <v>839</v>
      </c>
      <c r="C254" s="44">
        <v>50252</v>
      </c>
      <c r="D254" s="11"/>
    </row>
    <row r="255" spans="2:4">
      <c r="B255" s="11" t="s">
        <v>840</v>
      </c>
      <c r="C255" s="44">
        <v>50253</v>
      </c>
      <c r="D255" s="11"/>
    </row>
    <row r="256" spans="2:4" ht="15.75" thickBot="1">
      <c r="B256" s="11" t="s">
        <v>841</v>
      </c>
      <c r="C256" s="44">
        <v>50254</v>
      </c>
      <c r="D256" s="11"/>
    </row>
    <row r="257" spans="2:4" ht="19.5" thickTop="1" thickBot="1">
      <c r="B257" s="11" t="s">
        <v>842</v>
      </c>
      <c r="C257" s="44">
        <v>50255</v>
      </c>
      <c r="D257" s="50">
        <v>3532</v>
      </c>
    </row>
    <row r="258" spans="2:4" ht="19.5" thickTop="1" thickBot="1">
      <c r="B258" s="11" t="s">
        <v>843</v>
      </c>
      <c r="C258" s="44">
        <v>50257</v>
      </c>
      <c r="D258" s="50">
        <v>3538</v>
      </c>
    </row>
    <row r="259" spans="2:4" ht="15.75" thickTop="1">
      <c r="B259" s="11" t="s">
        <v>844</v>
      </c>
      <c r="C259" s="44">
        <v>50257</v>
      </c>
      <c r="D259" s="11"/>
    </row>
    <row r="260" spans="2:4">
      <c r="B260" s="11" t="s">
        <v>845</v>
      </c>
      <c r="C260" s="44">
        <v>50258</v>
      </c>
      <c r="D260" s="11"/>
    </row>
    <row r="261" spans="2:4">
      <c r="B261" s="11" t="s">
        <v>846</v>
      </c>
      <c r="C261" s="44">
        <v>50259</v>
      </c>
      <c r="D261" s="11"/>
    </row>
    <row r="262" spans="2:4">
      <c r="B262" s="11" t="s">
        <v>847</v>
      </c>
      <c r="C262" s="44">
        <v>50260</v>
      </c>
      <c r="D262" s="11"/>
    </row>
    <row r="263" spans="2:4">
      <c r="B263" s="11" t="s">
        <v>848</v>
      </c>
      <c r="C263" s="44">
        <v>50261</v>
      </c>
      <c r="D263" s="11"/>
    </row>
    <row r="264" spans="2:4" ht="18.75">
      <c r="B264" s="11" t="s">
        <v>849</v>
      </c>
      <c r="C264" s="44">
        <v>50262</v>
      </c>
      <c r="D264" s="59"/>
    </row>
    <row r="265" spans="2:4">
      <c r="B265" s="11" t="s">
        <v>850</v>
      </c>
      <c r="C265" s="44">
        <v>50263</v>
      </c>
      <c r="D265" s="11"/>
    </row>
    <row r="266" spans="2:4">
      <c r="B266" s="11" t="s">
        <v>851</v>
      </c>
      <c r="C266" s="44">
        <v>50264</v>
      </c>
      <c r="D266" s="11"/>
    </row>
    <row r="267" spans="2:4">
      <c r="B267" s="11" t="s">
        <v>852</v>
      </c>
      <c r="C267" s="44">
        <v>50265</v>
      </c>
      <c r="D267" s="11"/>
    </row>
    <row r="268" spans="2:4" ht="15.75" thickBot="1">
      <c r="B268" s="11" t="s">
        <v>853</v>
      </c>
      <c r="C268" s="44">
        <v>50266</v>
      </c>
      <c r="D268" s="11"/>
    </row>
    <row r="269" spans="2:4" ht="19.5" thickTop="1" thickBot="1">
      <c r="B269" s="56" t="s">
        <v>854</v>
      </c>
      <c r="C269" s="41">
        <v>50267</v>
      </c>
      <c r="D269" s="42">
        <v>3541</v>
      </c>
    </row>
    <row r="270" spans="2:4" ht="15.75" thickTop="1">
      <c r="B270" s="11" t="s">
        <v>855</v>
      </c>
      <c r="C270" s="44">
        <v>50268</v>
      </c>
      <c r="D270" s="11"/>
    </row>
    <row r="271" spans="2:4">
      <c r="B271" s="11" t="s">
        <v>856</v>
      </c>
      <c r="C271" s="44">
        <v>50269</v>
      </c>
      <c r="D271" s="11"/>
    </row>
    <row r="272" spans="2:4" ht="15.75" thickBot="1">
      <c r="B272" s="58" t="s">
        <v>857</v>
      </c>
      <c r="C272" s="44">
        <v>50270</v>
      </c>
      <c r="D272" s="11"/>
    </row>
    <row r="273" spans="2:4" ht="19.5" thickTop="1" thickBot="1">
      <c r="B273" s="11" t="s">
        <v>858</v>
      </c>
      <c r="C273" s="44">
        <v>50271</v>
      </c>
      <c r="D273" s="42">
        <v>3545</v>
      </c>
    </row>
    <row r="274" spans="2:4" ht="19.5" thickTop="1" thickBot="1">
      <c r="B274" s="11" t="s">
        <v>859</v>
      </c>
      <c r="C274" s="44">
        <v>50272</v>
      </c>
      <c r="D274" s="50">
        <v>3540</v>
      </c>
    </row>
    <row r="275" spans="2:4" ht="15.75" thickTop="1">
      <c r="B275" s="11" t="s">
        <v>860</v>
      </c>
      <c r="C275" s="44">
        <v>50273</v>
      </c>
      <c r="D275" s="11"/>
    </row>
    <row r="276" spans="2:4" ht="15.75" thickBot="1">
      <c r="B276" s="11" t="s">
        <v>861</v>
      </c>
      <c r="C276" s="44">
        <v>50274</v>
      </c>
      <c r="D276" s="11"/>
    </row>
    <row r="277" spans="2:4" ht="19.5" thickTop="1" thickBot="1">
      <c r="B277" s="11" t="s">
        <v>862</v>
      </c>
      <c r="C277" s="44">
        <v>50275</v>
      </c>
      <c r="D277" s="50">
        <v>3542</v>
      </c>
    </row>
    <row r="278" spans="2:4" ht="19.5" thickTop="1" thickBot="1">
      <c r="B278" s="23" t="s">
        <v>863</v>
      </c>
      <c r="C278" s="44">
        <v>50276</v>
      </c>
      <c r="D278" s="50">
        <v>3552</v>
      </c>
    </row>
    <row r="279" spans="2:4" ht="19.5" thickTop="1" thickBot="1">
      <c r="B279" s="60" t="s">
        <v>864</v>
      </c>
      <c r="C279" s="44">
        <v>50277</v>
      </c>
      <c r="D279" s="42">
        <v>3549</v>
      </c>
    </row>
    <row r="280" spans="2:4" ht="19.5" thickTop="1" thickBot="1">
      <c r="B280" s="60" t="s">
        <v>865</v>
      </c>
      <c r="C280" s="44">
        <v>50278</v>
      </c>
      <c r="D280" s="42">
        <v>3547</v>
      </c>
    </row>
    <row r="281" spans="2:4" ht="19.5" thickTop="1" thickBot="1">
      <c r="B281" s="11" t="s">
        <v>866</v>
      </c>
      <c r="C281" s="44">
        <v>50279</v>
      </c>
      <c r="D281" s="50">
        <v>3546</v>
      </c>
    </row>
    <row r="282" spans="2:4" ht="19.5" thickTop="1" thickBot="1">
      <c r="B282" s="11" t="s">
        <v>867</v>
      </c>
      <c r="C282" s="44">
        <v>50280</v>
      </c>
      <c r="D282" s="50">
        <v>3544</v>
      </c>
    </row>
    <row r="283" spans="2:4" ht="16.5" thickTop="1" thickBot="1">
      <c r="B283" s="11" t="s">
        <v>868</v>
      </c>
      <c r="C283" s="44">
        <v>50281</v>
      </c>
      <c r="D283" s="11"/>
    </row>
    <row r="284" spans="2:4" ht="19.5" thickTop="1" thickBot="1">
      <c r="B284" s="11" t="s">
        <v>869</v>
      </c>
      <c r="C284" s="44">
        <v>50282</v>
      </c>
      <c r="D284" s="50">
        <v>3550</v>
      </c>
    </row>
    <row r="285" spans="2:4" ht="16.5" thickTop="1" thickBot="1">
      <c r="B285" s="11" t="s">
        <v>870</v>
      </c>
      <c r="C285" s="44">
        <v>50283</v>
      </c>
      <c r="D285" s="11"/>
    </row>
    <row r="286" spans="2:4" ht="19.5" thickTop="1" thickBot="1">
      <c r="B286" s="11" t="s">
        <v>871</v>
      </c>
      <c r="C286" s="44">
        <v>50284</v>
      </c>
      <c r="D286" s="50">
        <v>3558</v>
      </c>
    </row>
    <row r="287" spans="2:4" ht="19.5" thickTop="1" thickBot="1">
      <c r="B287" s="11" t="s">
        <v>872</v>
      </c>
      <c r="C287" s="44">
        <v>50285</v>
      </c>
      <c r="D287" s="50">
        <v>3556</v>
      </c>
    </row>
    <row r="288" spans="2:4" ht="19.5" thickTop="1" thickBot="1">
      <c r="B288" s="11" t="s">
        <v>873</v>
      </c>
      <c r="C288" s="44">
        <v>50286</v>
      </c>
      <c r="D288" s="42">
        <v>3555</v>
      </c>
    </row>
    <row r="289" spans="2:4" ht="15.75" thickTop="1">
      <c r="B289" s="11" t="s">
        <v>874</v>
      </c>
      <c r="C289" s="44">
        <v>50287</v>
      </c>
      <c r="D289" s="11"/>
    </row>
    <row r="290" spans="2:4" ht="15.75" thickBot="1">
      <c r="B290" s="11" t="s">
        <v>875</v>
      </c>
      <c r="C290" s="44">
        <v>50288</v>
      </c>
      <c r="D290" s="11"/>
    </row>
    <row r="291" spans="2:4" ht="19.5" thickTop="1" thickBot="1">
      <c r="B291" s="11" t="s">
        <v>876</v>
      </c>
      <c r="C291" s="44">
        <v>50289</v>
      </c>
      <c r="D291" s="50">
        <v>3554</v>
      </c>
    </row>
    <row r="292" spans="2:4" ht="19.5" thickTop="1" thickBot="1">
      <c r="B292" s="11" t="s">
        <v>877</v>
      </c>
      <c r="C292" s="44">
        <v>50290</v>
      </c>
      <c r="D292" s="50">
        <v>3560</v>
      </c>
    </row>
    <row r="293" spans="2:4" ht="19.5" thickTop="1" thickBot="1">
      <c r="B293" s="11" t="s">
        <v>878</v>
      </c>
      <c r="C293" s="44">
        <v>50291</v>
      </c>
      <c r="D293" s="42">
        <v>3553</v>
      </c>
    </row>
    <row r="294" spans="2:4" ht="19.5" thickTop="1" thickBot="1">
      <c r="B294" s="56" t="s">
        <v>879</v>
      </c>
      <c r="C294" s="44">
        <v>50292</v>
      </c>
      <c r="D294" s="42">
        <v>3557</v>
      </c>
    </row>
    <row r="295" spans="2:4" ht="19.5" thickTop="1" thickBot="1">
      <c r="B295" s="11" t="s">
        <v>880</v>
      </c>
      <c r="C295" s="44">
        <v>50293</v>
      </c>
      <c r="D295" s="42">
        <v>3551</v>
      </c>
    </row>
    <row r="296" spans="2:4" ht="19.5" thickTop="1" thickBot="1">
      <c r="B296" s="11" t="s">
        <v>881</v>
      </c>
      <c r="C296" s="44">
        <v>50294</v>
      </c>
      <c r="D296" s="61">
        <v>3561</v>
      </c>
    </row>
    <row r="297" spans="2:4" ht="19.5" thickTop="1" thickBot="1">
      <c r="B297" s="11" t="s">
        <v>882</v>
      </c>
      <c r="C297" s="44">
        <v>50295</v>
      </c>
      <c r="D297" s="42">
        <v>3559</v>
      </c>
    </row>
    <row r="298" spans="2:4" ht="15.75" thickTop="1">
      <c r="B298" s="11" t="s">
        <v>883</v>
      </c>
      <c r="C298" s="44">
        <v>50296</v>
      </c>
      <c r="D298" s="11"/>
    </row>
    <row r="299" spans="2:4">
      <c r="B299" s="11" t="s">
        <v>884</v>
      </c>
      <c r="C299" s="44">
        <v>50297</v>
      </c>
      <c r="D299" s="11"/>
    </row>
    <row r="300" spans="2:4">
      <c r="B300" s="11" t="s">
        <v>885</v>
      </c>
      <c r="C300" s="44">
        <v>50298</v>
      </c>
      <c r="D300" s="62">
        <v>43215</v>
      </c>
    </row>
    <row r="301" spans="2:4">
      <c r="B301" s="11" t="s">
        <v>886</v>
      </c>
      <c r="C301" s="44">
        <v>50299</v>
      </c>
      <c r="D301" s="62">
        <v>43215</v>
      </c>
    </row>
    <row r="302" spans="2:4">
      <c r="B302" s="63" t="s">
        <v>887</v>
      </c>
      <c r="C302" s="64">
        <v>50300</v>
      </c>
      <c r="D302" s="63" t="s">
        <v>888</v>
      </c>
    </row>
    <row r="303" spans="2:4">
      <c r="B303" s="11" t="s">
        <v>889</v>
      </c>
      <c r="C303" s="44">
        <v>50301</v>
      </c>
      <c r="D303" s="62">
        <v>43215</v>
      </c>
    </row>
    <row r="304" spans="2:4">
      <c r="B304" s="11" t="s">
        <v>890</v>
      </c>
      <c r="C304" s="44">
        <v>50302</v>
      </c>
      <c r="D304" s="62">
        <v>43221</v>
      </c>
    </row>
    <row r="305" spans="2:4">
      <c r="B305" s="11" t="s">
        <v>891</v>
      </c>
      <c r="C305" s="44">
        <v>50303</v>
      </c>
      <c r="D305" s="62">
        <v>43221</v>
      </c>
    </row>
    <row r="306" spans="2:4" ht="15.75" thickBot="1">
      <c r="B306" s="11" t="s">
        <v>892</v>
      </c>
      <c r="C306" s="44">
        <v>50304</v>
      </c>
      <c r="D306" s="62">
        <v>43221</v>
      </c>
    </row>
    <row r="307" spans="2:4" ht="19.5" thickTop="1" thickBot="1">
      <c r="B307" s="11" t="s">
        <v>893</v>
      </c>
      <c r="C307" s="44">
        <v>50305</v>
      </c>
      <c r="D307" s="50">
        <v>3548</v>
      </c>
    </row>
    <row r="308" spans="2:4" ht="15.75" thickTop="1">
      <c r="B308" s="11" t="s">
        <v>894</v>
      </c>
      <c r="C308" s="44">
        <v>50306</v>
      </c>
      <c r="D308" s="11" t="s">
        <v>895</v>
      </c>
    </row>
    <row r="309" spans="2:4">
      <c r="B309" s="11" t="s">
        <v>896</v>
      </c>
      <c r="C309" s="44">
        <v>50307</v>
      </c>
      <c r="D309" s="11">
        <v>3569</v>
      </c>
    </row>
    <row r="310" spans="2:4">
      <c r="B310" s="11" t="s">
        <v>897</v>
      </c>
      <c r="C310" s="44">
        <v>50308</v>
      </c>
      <c r="D310" s="11">
        <v>3571</v>
      </c>
    </row>
    <row r="311" spans="2:4">
      <c r="B311" s="11" t="s">
        <v>898</v>
      </c>
      <c r="C311" s="44">
        <v>50309</v>
      </c>
      <c r="D311" s="11" t="s">
        <v>899</v>
      </c>
    </row>
    <row r="312" spans="2:4">
      <c r="B312" s="11" t="s">
        <v>900</v>
      </c>
      <c r="C312" s="44">
        <v>50310</v>
      </c>
      <c r="D312" s="11" t="s">
        <v>901</v>
      </c>
    </row>
    <row r="313" spans="2:4">
      <c r="B313" s="11" t="s">
        <v>902</v>
      </c>
      <c r="C313" s="44">
        <v>50311</v>
      </c>
      <c r="D313" s="11" t="s">
        <v>901</v>
      </c>
    </row>
    <row r="314" spans="2:4">
      <c r="B314" s="11" t="s">
        <v>903</v>
      </c>
      <c r="C314" s="44">
        <v>50312</v>
      </c>
      <c r="D314" s="11" t="s">
        <v>901</v>
      </c>
    </row>
    <row r="315" spans="2:4">
      <c r="B315" s="11" t="s">
        <v>904</v>
      </c>
      <c r="C315" s="44">
        <v>50313</v>
      </c>
      <c r="D315" s="11"/>
    </row>
    <row r="316" spans="2:4">
      <c r="B316" s="11" t="s">
        <v>905</v>
      </c>
      <c r="C316" s="44">
        <v>50314</v>
      </c>
      <c r="D316" s="11"/>
    </row>
    <row r="317" spans="2:4">
      <c r="B317" s="11" t="s">
        <v>906</v>
      </c>
      <c r="C317" s="44">
        <v>50315</v>
      </c>
      <c r="D317" s="11" t="s">
        <v>907</v>
      </c>
    </row>
    <row r="318" spans="2:4">
      <c r="B318" s="11" t="s">
        <v>908</v>
      </c>
      <c r="C318" s="44">
        <v>50316</v>
      </c>
      <c r="D318" s="11" t="s">
        <v>907</v>
      </c>
    </row>
    <row r="319" spans="2:4">
      <c r="B319" s="11" t="s">
        <v>909</v>
      </c>
      <c r="C319" s="44">
        <v>50317</v>
      </c>
      <c r="D319" s="11" t="s">
        <v>910</v>
      </c>
    </row>
    <row r="320" spans="2:4">
      <c r="B320" s="11" t="s">
        <v>911</v>
      </c>
      <c r="C320" s="44">
        <v>50318</v>
      </c>
      <c r="D320" s="11"/>
    </row>
    <row r="321" spans="2:4">
      <c r="B321" s="11" t="s">
        <v>912</v>
      </c>
      <c r="C321" s="44">
        <v>50319</v>
      </c>
      <c r="D321" s="11" t="s">
        <v>913</v>
      </c>
    </row>
    <row r="322" spans="2:4">
      <c r="B322" s="11" t="s">
        <v>914</v>
      </c>
      <c r="C322" s="44">
        <v>50320</v>
      </c>
      <c r="D322" s="11" t="s">
        <v>913</v>
      </c>
    </row>
    <row r="323" spans="2:4">
      <c r="B323" s="11" t="s">
        <v>915</v>
      </c>
      <c r="C323" s="44">
        <v>50321</v>
      </c>
      <c r="D323" s="11" t="s">
        <v>916</v>
      </c>
    </row>
    <row r="324" spans="2:4">
      <c r="B324" s="11" t="s">
        <v>917</v>
      </c>
      <c r="C324" s="44">
        <v>50322</v>
      </c>
      <c r="D324" s="11" t="s">
        <v>916</v>
      </c>
    </row>
    <row r="325" spans="2:4">
      <c r="B325" s="11" t="s">
        <v>918</v>
      </c>
      <c r="C325" s="44">
        <v>50323</v>
      </c>
      <c r="D325" s="11" t="s">
        <v>919</v>
      </c>
    </row>
    <row r="326" spans="2:4">
      <c r="B326" s="11" t="s">
        <v>920</v>
      </c>
      <c r="C326" s="44">
        <v>50324</v>
      </c>
      <c r="D326" s="11" t="s">
        <v>919</v>
      </c>
    </row>
    <row r="327" spans="2:4">
      <c r="B327" s="56" t="s">
        <v>921</v>
      </c>
      <c r="C327" s="41">
        <v>50325</v>
      </c>
      <c r="D327" s="11"/>
    </row>
    <row r="328" spans="2:4">
      <c r="B328" s="11" t="s">
        <v>922</v>
      </c>
      <c r="C328" s="44">
        <v>50326</v>
      </c>
      <c r="D328" s="11"/>
    </row>
    <row r="329" spans="2:4">
      <c r="B329" s="11" t="s">
        <v>923</v>
      </c>
      <c r="C329" s="44">
        <v>50327</v>
      </c>
      <c r="D329" s="11"/>
    </row>
    <row r="330" spans="2:4">
      <c r="B330" s="11" t="s">
        <v>924</v>
      </c>
      <c r="C330" s="44">
        <v>50328</v>
      </c>
      <c r="D330" s="11" t="s">
        <v>925</v>
      </c>
    </row>
    <row r="331" spans="2:4">
      <c r="B331" s="65" t="s">
        <v>926</v>
      </c>
      <c r="C331" s="44">
        <v>50329</v>
      </c>
      <c r="D331" s="11"/>
    </row>
    <row r="332" spans="2:4">
      <c r="B332" s="65" t="s">
        <v>927</v>
      </c>
      <c r="C332" s="44">
        <v>50330</v>
      </c>
      <c r="D332" s="11"/>
    </row>
    <row r="333" spans="2:4">
      <c r="B333" s="65" t="s">
        <v>928</v>
      </c>
      <c r="C333" s="44">
        <v>50331</v>
      </c>
      <c r="D333" s="11"/>
    </row>
    <row r="334" spans="2:4">
      <c r="B334" s="11" t="s">
        <v>929</v>
      </c>
      <c r="C334" s="44">
        <v>50332</v>
      </c>
      <c r="D334" s="11"/>
    </row>
    <row r="335" spans="2:4">
      <c r="B335" s="65" t="s">
        <v>930</v>
      </c>
      <c r="C335" s="44">
        <v>50333</v>
      </c>
      <c r="D335" s="11"/>
    </row>
    <row r="336" spans="2:4">
      <c r="B336" s="11" t="s">
        <v>931</v>
      </c>
      <c r="C336" s="44">
        <v>50334</v>
      </c>
      <c r="D336" s="11"/>
    </row>
    <row r="337" spans="2:4">
      <c r="B337" s="65" t="s">
        <v>932</v>
      </c>
      <c r="C337" s="44">
        <v>50335</v>
      </c>
      <c r="D337" s="11" t="s">
        <v>933</v>
      </c>
    </row>
    <row r="338" spans="2:4">
      <c r="B338" s="11" t="s">
        <v>934</v>
      </c>
      <c r="C338" s="44">
        <v>50336</v>
      </c>
      <c r="D338" s="11"/>
    </row>
    <row r="339" spans="2:4">
      <c r="B339" s="11" t="s">
        <v>935</v>
      </c>
      <c r="C339" s="44">
        <v>50337</v>
      </c>
      <c r="D339" s="11"/>
    </row>
    <row r="340" spans="2:4">
      <c r="B340" s="65" t="s">
        <v>936</v>
      </c>
      <c r="C340" s="44">
        <v>50338</v>
      </c>
      <c r="D340" s="11"/>
    </row>
    <row r="341" spans="2:4">
      <c r="B341" s="11" t="s">
        <v>937</v>
      </c>
      <c r="C341" s="44">
        <v>50339</v>
      </c>
      <c r="D341" s="11"/>
    </row>
    <row r="342" spans="2:4">
      <c r="B342" s="11" t="s">
        <v>938</v>
      </c>
      <c r="C342" s="44">
        <v>50340</v>
      </c>
      <c r="D342" s="11"/>
    </row>
    <row r="343" spans="2:4">
      <c r="B343" s="65" t="s">
        <v>939</v>
      </c>
      <c r="C343" s="44">
        <v>50341</v>
      </c>
      <c r="D343" s="11" t="s">
        <v>940</v>
      </c>
    </row>
    <row r="344" spans="2:4">
      <c r="B344" s="11" t="s">
        <v>941</v>
      </c>
      <c r="C344" s="44">
        <v>50342</v>
      </c>
      <c r="D344" s="11"/>
    </row>
    <row r="345" spans="2:4">
      <c r="B345" s="11" t="s">
        <v>942</v>
      </c>
      <c r="C345" s="44">
        <v>50343</v>
      </c>
      <c r="D345" s="11"/>
    </row>
    <row r="346" spans="2:4">
      <c r="B346" s="11" t="s">
        <v>943</v>
      </c>
      <c r="C346" s="44">
        <v>50344</v>
      </c>
      <c r="D346" s="11"/>
    </row>
    <row r="347" spans="2:4">
      <c r="B347" s="11" t="s">
        <v>944</v>
      </c>
      <c r="C347" s="44">
        <v>50345</v>
      </c>
      <c r="D347" s="11"/>
    </row>
    <row r="348" spans="2:4">
      <c r="B348" s="11" t="s">
        <v>945</v>
      </c>
      <c r="C348" s="44">
        <v>50346</v>
      </c>
      <c r="D348" s="11"/>
    </row>
    <row r="349" spans="2:4">
      <c r="B349" s="11" t="s">
        <v>946</v>
      </c>
      <c r="C349" s="44">
        <v>50347</v>
      </c>
      <c r="D349" s="11"/>
    </row>
    <row r="350" spans="2:4">
      <c r="B350" s="65" t="s">
        <v>947</v>
      </c>
      <c r="C350" s="44">
        <v>50348</v>
      </c>
      <c r="D350" s="11"/>
    </row>
    <row r="351" spans="2:4">
      <c r="B351" s="11" t="s">
        <v>948</v>
      </c>
      <c r="C351" s="44">
        <v>50349</v>
      </c>
      <c r="D351" s="11" t="s">
        <v>949</v>
      </c>
    </row>
    <row r="352" spans="2:4">
      <c r="B352" s="65" t="s">
        <v>950</v>
      </c>
      <c r="C352" s="44">
        <v>50350</v>
      </c>
      <c r="D352" s="11"/>
    </row>
    <row r="353" spans="2:4">
      <c r="B353" s="11" t="s">
        <v>951</v>
      </c>
      <c r="C353" s="44">
        <v>50351</v>
      </c>
      <c r="D353" s="11"/>
    </row>
    <row r="354" spans="2:4">
      <c r="B354" s="65" t="s">
        <v>952</v>
      </c>
      <c r="C354" s="44">
        <v>50352</v>
      </c>
      <c r="D354" s="11"/>
    </row>
    <row r="355" spans="2:4">
      <c r="B355" s="65" t="s">
        <v>953</v>
      </c>
      <c r="C355" s="44">
        <v>50353</v>
      </c>
      <c r="D355" s="11"/>
    </row>
    <row r="356" spans="2:4">
      <c r="B356" s="65" t="s">
        <v>954</v>
      </c>
      <c r="C356" s="44">
        <v>50354</v>
      </c>
      <c r="D356" s="11"/>
    </row>
    <row r="357" spans="2:4">
      <c r="B357" s="11" t="s">
        <v>955</v>
      </c>
      <c r="C357" s="44">
        <v>50355</v>
      </c>
      <c r="D357" s="11"/>
    </row>
    <row r="358" spans="2:4">
      <c r="B358" s="11" t="s">
        <v>956</v>
      </c>
      <c r="C358" s="44">
        <v>50356</v>
      </c>
      <c r="D358" s="11"/>
    </row>
    <row r="359" spans="2:4">
      <c r="B359" s="65" t="s">
        <v>957</v>
      </c>
      <c r="C359" s="44">
        <v>50357</v>
      </c>
      <c r="D359" s="11" t="s">
        <v>958</v>
      </c>
    </row>
    <row r="360" spans="2:4">
      <c r="B360" s="65" t="s">
        <v>959</v>
      </c>
      <c r="C360" s="44">
        <v>50358</v>
      </c>
      <c r="D360" s="11"/>
    </row>
    <row r="361" spans="2:4">
      <c r="B361" s="65" t="s">
        <v>960</v>
      </c>
      <c r="C361" s="44">
        <v>50359</v>
      </c>
      <c r="D361" s="11"/>
    </row>
    <row r="362" spans="2:4">
      <c r="B362" s="65" t="s">
        <v>961</v>
      </c>
      <c r="C362" s="44">
        <v>50360</v>
      </c>
      <c r="D362" s="11"/>
    </row>
    <row r="363" spans="2:4">
      <c r="B363" s="65" t="s">
        <v>962</v>
      </c>
      <c r="C363" s="44">
        <v>50361</v>
      </c>
      <c r="D363" s="11"/>
    </row>
    <row r="364" spans="2:4">
      <c r="B364" s="11" t="s">
        <v>963</v>
      </c>
      <c r="C364" s="44">
        <v>50362</v>
      </c>
      <c r="D364" s="11"/>
    </row>
    <row r="365" spans="2:4">
      <c r="B365" s="11" t="s">
        <v>964</v>
      </c>
      <c r="C365" s="44">
        <v>50363</v>
      </c>
      <c r="D365" s="11"/>
    </row>
    <row r="366" spans="2:4">
      <c r="B366" s="11" t="s">
        <v>965</v>
      </c>
      <c r="C366" s="44">
        <v>50364</v>
      </c>
      <c r="D366" s="11"/>
    </row>
    <row r="367" spans="2:4">
      <c r="B367" s="11" t="s">
        <v>966</v>
      </c>
      <c r="C367" s="44">
        <v>50365</v>
      </c>
      <c r="D367" s="11"/>
    </row>
    <row r="368" spans="2:4">
      <c r="B368" s="11" t="s">
        <v>967</v>
      </c>
      <c r="C368" s="44">
        <v>50366</v>
      </c>
      <c r="D368" s="11"/>
    </row>
    <row r="369" spans="2:4">
      <c r="B369" s="58" t="s">
        <v>968</v>
      </c>
      <c r="C369" s="44">
        <v>50367</v>
      </c>
      <c r="D369" s="11"/>
    </row>
    <row r="370" spans="2:4">
      <c r="B370" s="11" t="s">
        <v>969</v>
      </c>
      <c r="C370" s="44">
        <v>50368</v>
      </c>
      <c r="D370" s="11"/>
    </row>
    <row r="371" spans="2:4">
      <c r="B371" s="58" t="s">
        <v>970</v>
      </c>
      <c r="C371" s="44">
        <v>50369</v>
      </c>
      <c r="D371" s="11"/>
    </row>
    <row r="372" spans="2:4">
      <c r="B372" s="58" t="s">
        <v>971</v>
      </c>
      <c r="C372" s="44">
        <v>50370</v>
      </c>
      <c r="D372" s="11" t="s">
        <v>972</v>
      </c>
    </row>
    <row r="373" spans="2:4">
      <c r="B373" s="58" t="s">
        <v>973</v>
      </c>
      <c r="C373" s="44">
        <v>50371</v>
      </c>
      <c r="D373" s="11" t="s">
        <v>974</v>
      </c>
    </row>
    <row r="374" spans="2:4">
      <c r="B374" s="58" t="s">
        <v>975</v>
      </c>
      <c r="C374" s="44">
        <v>50372</v>
      </c>
      <c r="D374" s="11" t="s">
        <v>976</v>
      </c>
    </row>
    <row r="375" spans="2:4">
      <c r="B375" s="11" t="s">
        <v>977</v>
      </c>
      <c r="C375" s="44">
        <v>50373</v>
      </c>
      <c r="D375" s="11"/>
    </row>
    <row r="376" spans="2:4">
      <c r="B376" s="58" t="s">
        <v>978</v>
      </c>
      <c r="C376" s="44">
        <v>50374</v>
      </c>
      <c r="D376" s="11" t="s">
        <v>979</v>
      </c>
    </row>
    <row r="377" spans="2:4">
      <c r="B377" s="11" t="s">
        <v>980</v>
      </c>
      <c r="C377" s="44">
        <v>50375</v>
      </c>
      <c r="D377" s="11" t="s">
        <v>979</v>
      </c>
    </row>
    <row r="378" spans="2:4">
      <c r="B378" s="58" t="s">
        <v>981</v>
      </c>
      <c r="C378" s="44">
        <v>50376</v>
      </c>
      <c r="D378" s="11"/>
    </row>
    <row r="379" spans="2:4">
      <c r="B379" s="58" t="s">
        <v>982</v>
      </c>
      <c r="C379" s="44">
        <v>50377</v>
      </c>
      <c r="D379" s="11"/>
    </row>
    <row r="380" spans="2:4">
      <c r="B380" s="11" t="s">
        <v>983</v>
      </c>
      <c r="C380" s="44">
        <v>50378</v>
      </c>
      <c r="D380" s="11"/>
    </row>
    <row r="381" spans="2:4">
      <c r="B381" s="58" t="s">
        <v>984</v>
      </c>
      <c r="C381" s="44">
        <v>50379</v>
      </c>
      <c r="D381" s="11"/>
    </row>
    <row r="382" spans="2:4">
      <c r="B382" s="11" t="s">
        <v>985</v>
      </c>
      <c r="C382" s="44">
        <v>50380</v>
      </c>
      <c r="D382" s="11" t="s">
        <v>986</v>
      </c>
    </row>
    <row r="383" spans="2:4">
      <c r="B383" s="11" t="s">
        <v>987</v>
      </c>
      <c r="C383" s="44">
        <v>50381</v>
      </c>
      <c r="D383" s="11" t="s">
        <v>986</v>
      </c>
    </row>
    <row r="384" spans="2:4">
      <c r="B384" s="58" t="s">
        <v>988</v>
      </c>
      <c r="C384" s="44">
        <v>50382</v>
      </c>
      <c r="D384" s="11"/>
    </row>
    <row r="385" spans="2:4">
      <c r="B385" s="11" t="s">
        <v>989</v>
      </c>
      <c r="C385" s="44">
        <v>50383</v>
      </c>
      <c r="D385" s="11"/>
    </row>
    <row r="386" spans="2:4">
      <c r="B386" s="58" t="s">
        <v>990</v>
      </c>
      <c r="C386" s="44">
        <v>50384</v>
      </c>
      <c r="D386" s="11" t="s">
        <v>991</v>
      </c>
    </row>
    <row r="387" spans="2:4">
      <c r="B387" s="11" t="s">
        <v>992</v>
      </c>
      <c r="C387" s="44">
        <v>50385</v>
      </c>
      <c r="D387" s="11"/>
    </row>
    <row r="388" spans="2:4">
      <c r="B388" s="11" t="s">
        <v>993</v>
      </c>
      <c r="C388" s="44">
        <v>50386</v>
      </c>
      <c r="D388" s="11"/>
    </row>
    <row r="389" spans="2:4">
      <c r="B389" s="11" t="s">
        <v>994</v>
      </c>
      <c r="C389" s="44">
        <v>50387</v>
      </c>
      <c r="D389" s="11"/>
    </row>
    <row r="390" spans="2:4">
      <c r="B390" s="11" t="s">
        <v>995</v>
      </c>
      <c r="C390" s="44">
        <v>50388</v>
      </c>
      <c r="D390" s="11"/>
    </row>
    <row r="391" spans="2:4">
      <c r="B391" s="11" t="s">
        <v>996</v>
      </c>
      <c r="C391" s="44">
        <v>50389</v>
      </c>
      <c r="D391" s="11"/>
    </row>
    <row r="392" spans="2:4">
      <c r="B392" s="11" t="s">
        <v>997</v>
      </c>
      <c r="C392" s="44">
        <v>50390</v>
      </c>
      <c r="D392" s="11"/>
    </row>
    <row r="393" spans="2:4">
      <c r="B393" s="58" t="s">
        <v>998</v>
      </c>
      <c r="C393" s="44">
        <v>50391</v>
      </c>
      <c r="D393" s="11"/>
    </row>
    <row r="394" spans="2:4">
      <c r="B394" s="11" t="s">
        <v>999</v>
      </c>
      <c r="C394" s="44">
        <v>50392</v>
      </c>
      <c r="D394" s="11"/>
    </row>
    <row r="395" spans="2:4">
      <c r="B395" s="58" t="s">
        <v>1000</v>
      </c>
      <c r="C395" s="44">
        <v>50393</v>
      </c>
      <c r="D395" s="11"/>
    </row>
    <row r="396" spans="2:4">
      <c r="B396" s="58" t="s">
        <v>1001</v>
      </c>
      <c r="C396" s="44">
        <v>50394</v>
      </c>
      <c r="D396" s="11"/>
    </row>
    <row r="397" spans="2:4">
      <c r="B397" s="11" t="s">
        <v>1002</v>
      </c>
      <c r="C397" s="44">
        <v>50395</v>
      </c>
      <c r="D397" s="11" t="s">
        <v>1003</v>
      </c>
    </row>
    <row r="398" spans="2:4">
      <c r="B398" s="58" t="s">
        <v>1004</v>
      </c>
      <c r="C398" s="44">
        <v>50396</v>
      </c>
      <c r="D398" s="11"/>
    </row>
    <row r="399" spans="2:4">
      <c r="B399" s="11" t="s">
        <v>1005</v>
      </c>
      <c r="C399" s="44">
        <v>50397</v>
      </c>
      <c r="D399" s="11"/>
    </row>
    <row r="400" spans="2:4">
      <c r="B400" s="11" t="s">
        <v>1006</v>
      </c>
      <c r="C400" s="44">
        <v>50398</v>
      </c>
      <c r="D400" s="11"/>
    </row>
    <row r="401" spans="2:4">
      <c r="B401" s="11" t="s">
        <v>1007</v>
      </c>
      <c r="C401" s="44">
        <v>50399</v>
      </c>
      <c r="D401" s="11"/>
    </row>
    <row r="402" spans="2:4">
      <c r="B402" s="11" t="s">
        <v>1008</v>
      </c>
      <c r="C402" s="44">
        <v>50400</v>
      </c>
      <c r="D402" s="11"/>
    </row>
    <row r="403" spans="2:4">
      <c r="B403" s="11" t="s">
        <v>1009</v>
      </c>
      <c r="C403" s="44">
        <v>50401</v>
      </c>
      <c r="D403" s="11"/>
    </row>
    <row r="404" spans="2:4">
      <c r="B404" s="11" t="s">
        <v>1010</v>
      </c>
      <c r="C404" s="44">
        <v>50402</v>
      </c>
      <c r="D404" s="11"/>
    </row>
    <row r="405" spans="2:4">
      <c r="B405" s="11" t="s">
        <v>1011</v>
      </c>
      <c r="C405" s="44">
        <v>50403</v>
      </c>
      <c r="D405" s="11"/>
    </row>
    <row r="406" spans="2:4">
      <c r="B406" s="11" t="s">
        <v>1012</v>
      </c>
      <c r="C406" s="44">
        <v>50404</v>
      </c>
      <c r="D406" s="11" t="s">
        <v>1013</v>
      </c>
    </row>
    <row r="407" spans="2:4">
      <c r="B407" s="58" t="s">
        <v>1014</v>
      </c>
      <c r="C407" s="44">
        <v>50405</v>
      </c>
      <c r="D407" s="11"/>
    </row>
    <row r="408" spans="2:4">
      <c r="B408" s="58" t="s">
        <v>1015</v>
      </c>
      <c r="C408" s="44">
        <v>50406</v>
      </c>
      <c r="D408" s="11"/>
    </row>
    <row r="409" spans="2:4">
      <c r="B409" s="11" t="s">
        <v>1016</v>
      </c>
      <c r="C409" s="44">
        <v>50407</v>
      </c>
      <c r="D409" s="11"/>
    </row>
    <row r="410" spans="2:4">
      <c r="B410" s="11" t="s">
        <v>1017</v>
      </c>
      <c r="C410" s="44">
        <v>50408</v>
      </c>
      <c r="D410" s="11"/>
    </row>
    <row r="411" spans="2:4">
      <c r="B411" s="58" t="s">
        <v>1018</v>
      </c>
      <c r="C411" s="44">
        <v>50409</v>
      </c>
      <c r="D411" s="11"/>
    </row>
    <row r="412" spans="2:4">
      <c r="B412" s="11" t="s">
        <v>1019</v>
      </c>
      <c r="C412" s="44">
        <v>50410</v>
      </c>
      <c r="D412" s="11"/>
    </row>
    <row r="413" spans="2:4">
      <c r="B413" s="11" t="s">
        <v>1020</v>
      </c>
      <c r="C413" s="44">
        <v>50411</v>
      </c>
      <c r="D413" s="11"/>
    </row>
    <row r="414" spans="2:4">
      <c r="B414" s="11" t="s">
        <v>1021</v>
      </c>
      <c r="C414" s="44">
        <v>50412</v>
      </c>
      <c r="D414" s="11"/>
    </row>
    <row r="415" spans="2:4">
      <c r="B415" s="58" t="s">
        <v>1022</v>
      </c>
      <c r="C415" s="44">
        <v>50413</v>
      </c>
      <c r="D415" s="11"/>
    </row>
    <row r="416" spans="2:4">
      <c r="B416" s="58" t="s">
        <v>1023</v>
      </c>
      <c r="C416" s="44">
        <v>50414</v>
      </c>
      <c r="D416" s="11"/>
    </row>
    <row r="417" spans="2:4">
      <c r="B417" s="58" t="s">
        <v>1024</v>
      </c>
      <c r="C417" s="44">
        <v>50415</v>
      </c>
      <c r="D417" s="11"/>
    </row>
    <row r="418" spans="2:4">
      <c r="B418" s="11" t="s">
        <v>1025</v>
      </c>
      <c r="C418" s="44">
        <v>50416</v>
      </c>
      <c r="D418" s="11"/>
    </row>
    <row r="419" spans="2:4">
      <c r="B419" s="11" t="s">
        <v>1026</v>
      </c>
      <c r="C419" s="44">
        <v>50417</v>
      </c>
      <c r="D419" s="11"/>
    </row>
    <row r="420" spans="2:4">
      <c r="B420" s="58" t="s">
        <v>1027</v>
      </c>
      <c r="C420" s="44">
        <v>50418</v>
      </c>
      <c r="D420" s="11"/>
    </row>
    <row r="421" spans="2:4">
      <c r="B421" s="58" t="s">
        <v>1028</v>
      </c>
      <c r="C421" s="44">
        <v>50419</v>
      </c>
      <c r="D421" s="11"/>
    </row>
    <row r="422" spans="2:4">
      <c r="B422" s="58" t="s">
        <v>1029</v>
      </c>
      <c r="C422" s="44">
        <v>50420</v>
      </c>
      <c r="D422" s="11"/>
    </row>
    <row r="423" spans="2:4">
      <c r="B423" s="58" t="s">
        <v>1030</v>
      </c>
      <c r="C423" s="44">
        <v>50421</v>
      </c>
      <c r="D423" s="11"/>
    </row>
    <row r="424" spans="2:4">
      <c r="B424" s="58" t="s">
        <v>1031</v>
      </c>
      <c r="C424" s="44">
        <v>50422</v>
      </c>
      <c r="D424" s="11"/>
    </row>
    <row r="425" spans="2:4">
      <c r="B425" s="58" t="s">
        <v>1032</v>
      </c>
      <c r="C425" s="44">
        <v>50423</v>
      </c>
      <c r="D425" s="11"/>
    </row>
    <row r="426" spans="2:4">
      <c r="B426" s="11" t="s">
        <v>1033</v>
      </c>
      <c r="C426" s="44">
        <v>50424</v>
      </c>
      <c r="D426" s="11"/>
    </row>
    <row r="427" spans="2:4">
      <c r="B427" s="11" t="s">
        <v>1034</v>
      </c>
      <c r="C427" s="44">
        <v>50425</v>
      </c>
      <c r="D427" s="11"/>
    </row>
    <row r="428" spans="2:4">
      <c r="B428" s="11" t="s">
        <v>1035</v>
      </c>
      <c r="C428" s="44">
        <v>50426</v>
      </c>
      <c r="D428" s="11"/>
    </row>
    <row r="429" spans="2:4">
      <c r="B429" s="11" t="s">
        <v>1036</v>
      </c>
      <c r="C429" s="44">
        <v>50427</v>
      </c>
      <c r="D429" s="11"/>
    </row>
    <row r="430" spans="2:4">
      <c r="B430" s="11" t="s">
        <v>1037</v>
      </c>
      <c r="C430" s="44">
        <v>50428</v>
      </c>
      <c r="D430" s="11"/>
    </row>
    <row r="431" spans="2:4">
      <c r="B431" s="11" t="s">
        <v>1038</v>
      </c>
      <c r="C431" s="44">
        <v>50429</v>
      </c>
      <c r="D431" s="11"/>
    </row>
    <row r="432" spans="2:4">
      <c r="B432" s="11" t="s">
        <v>1039</v>
      </c>
      <c r="C432" s="44">
        <v>50430</v>
      </c>
      <c r="D432" s="11"/>
    </row>
    <row r="433" spans="2:4">
      <c r="B433" s="11" t="s">
        <v>1040</v>
      </c>
      <c r="C433" s="44">
        <v>50431</v>
      </c>
      <c r="D433" s="11"/>
    </row>
    <row r="434" spans="2:4">
      <c r="B434" s="11" t="s">
        <v>1041</v>
      </c>
      <c r="C434" s="44">
        <v>50432</v>
      </c>
      <c r="D434" s="11"/>
    </row>
    <row r="435" spans="2:4">
      <c r="B435" s="11" t="s">
        <v>1042</v>
      </c>
      <c r="C435" s="44">
        <v>50433</v>
      </c>
      <c r="D435" s="11"/>
    </row>
    <row r="436" spans="2:4">
      <c r="B436" s="11" t="s">
        <v>1043</v>
      </c>
      <c r="C436" s="44">
        <v>50434</v>
      </c>
      <c r="D436" s="11"/>
    </row>
    <row r="437" spans="2:4">
      <c r="B437" s="11" t="s">
        <v>1044</v>
      </c>
      <c r="C437" s="44">
        <v>50435</v>
      </c>
      <c r="D437" s="11"/>
    </row>
    <row r="438" spans="2:4">
      <c r="B438" s="11" t="s">
        <v>1045</v>
      </c>
      <c r="C438" s="44">
        <v>50436</v>
      </c>
      <c r="D438" s="11"/>
    </row>
    <row r="439" spans="2:4">
      <c r="B439" s="11" t="s">
        <v>1046</v>
      </c>
      <c r="C439" s="44">
        <v>50437</v>
      </c>
      <c r="D439" s="11"/>
    </row>
    <row r="440" spans="2:4">
      <c r="B440" s="11" t="s">
        <v>1047</v>
      </c>
      <c r="C440" s="44">
        <v>50438</v>
      </c>
      <c r="D440" s="11"/>
    </row>
    <row r="441" spans="2:4">
      <c r="B441" s="11" t="s">
        <v>1048</v>
      </c>
      <c r="C441" s="44">
        <v>50439</v>
      </c>
      <c r="D441" s="11"/>
    </row>
    <row r="442" spans="2:4">
      <c r="B442" s="11" t="s">
        <v>1049</v>
      </c>
      <c r="C442" s="44">
        <v>50440</v>
      </c>
      <c r="D442" s="11"/>
    </row>
    <row r="443" spans="2:4">
      <c r="B443" s="11" t="s">
        <v>1050</v>
      </c>
      <c r="C443" s="44">
        <v>50441</v>
      </c>
      <c r="D443" s="11"/>
    </row>
    <row r="444" spans="2:4">
      <c r="B444" s="11" t="s">
        <v>1051</v>
      </c>
      <c r="C444" s="44">
        <v>50442</v>
      </c>
      <c r="D444" s="11"/>
    </row>
    <row r="445" spans="2:4">
      <c r="B445" s="11" t="s">
        <v>1052</v>
      </c>
      <c r="C445" s="44">
        <v>50443</v>
      </c>
      <c r="D445" s="11"/>
    </row>
    <row r="446" spans="2:4">
      <c r="B446" s="11" t="s">
        <v>1053</v>
      </c>
      <c r="C446" s="44">
        <v>50444</v>
      </c>
      <c r="D446" s="11"/>
    </row>
    <row r="447" spans="2:4">
      <c r="B447" s="11" t="s">
        <v>1054</v>
      </c>
      <c r="C447" s="44">
        <v>50445</v>
      </c>
      <c r="D447" s="11"/>
    </row>
    <row r="448" spans="2:4">
      <c r="B448" s="11" t="s">
        <v>1055</v>
      </c>
      <c r="C448" s="44">
        <v>50446</v>
      </c>
      <c r="D448" s="11"/>
    </row>
    <row r="449" spans="2:4">
      <c r="B449" s="11" t="s">
        <v>1056</v>
      </c>
      <c r="C449" s="44">
        <v>50447</v>
      </c>
      <c r="D449" s="11"/>
    </row>
    <row r="450" spans="2:4">
      <c r="B450" s="11" t="s">
        <v>1057</v>
      </c>
      <c r="C450" s="44">
        <v>50448</v>
      </c>
      <c r="D450" s="11"/>
    </row>
    <row r="451" spans="2:4">
      <c r="B451" s="11" t="s">
        <v>1058</v>
      </c>
      <c r="C451" s="44">
        <v>50449</v>
      </c>
      <c r="D451" s="11"/>
    </row>
    <row r="452" spans="2:4">
      <c r="B452" s="11" t="s">
        <v>1059</v>
      </c>
      <c r="C452" s="44">
        <v>50450</v>
      </c>
      <c r="D452" s="11" t="s">
        <v>1060</v>
      </c>
    </row>
    <row r="453" spans="2:4">
      <c r="B453" s="11" t="s">
        <v>1061</v>
      </c>
      <c r="C453" s="44">
        <v>50451</v>
      </c>
      <c r="D453" s="11"/>
    </row>
    <row r="454" spans="2:4">
      <c r="B454" s="11" t="s">
        <v>1062</v>
      </c>
      <c r="C454" s="44">
        <v>50452</v>
      </c>
      <c r="D454" s="11"/>
    </row>
    <row r="455" spans="2:4">
      <c r="B455" s="11" t="s">
        <v>1063</v>
      </c>
      <c r="C455" s="44">
        <v>50453</v>
      </c>
      <c r="D455" s="11"/>
    </row>
    <row r="456" spans="2:4">
      <c r="B456" s="11" t="s">
        <v>1064</v>
      </c>
      <c r="C456" s="44">
        <v>50454</v>
      </c>
      <c r="D456" s="11"/>
    </row>
    <row r="457" spans="2:4">
      <c r="B457" s="11" t="s">
        <v>1065</v>
      </c>
      <c r="C457" s="44">
        <v>50455</v>
      </c>
      <c r="D457" s="11"/>
    </row>
    <row r="458" spans="2:4">
      <c r="B458" s="11" t="s">
        <v>1066</v>
      </c>
      <c r="C458" s="44">
        <v>50456</v>
      </c>
      <c r="D458" s="11"/>
    </row>
    <row r="459" spans="2:4">
      <c r="B459" s="11" t="s">
        <v>1067</v>
      </c>
      <c r="C459" s="44">
        <v>50457</v>
      </c>
      <c r="D459" s="11"/>
    </row>
    <row r="460" spans="2:4">
      <c r="B460" s="11" t="s">
        <v>1068</v>
      </c>
      <c r="C460" s="44">
        <v>50458</v>
      </c>
      <c r="D460" s="11"/>
    </row>
    <row r="461" spans="2:4">
      <c r="B461" s="11" t="s">
        <v>1069</v>
      </c>
      <c r="C461" s="44">
        <v>50459</v>
      </c>
      <c r="D461" s="11"/>
    </row>
    <row r="462" spans="2:4">
      <c r="B462" s="11" t="s">
        <v>1070</v>
      </c>
      <c r="C462" s="44">
        <v>50460</v>
      </c>
      <c r="D462" s="11"/>
    </row>
    <row r="463" spans="2:4">
      <c r="B463" s="11" t="s">
        <v>1071</v>
      </c>
      <c r="C463" s="44">
        <v>50461</v>
      </c>
      <c r="D463" s="11"/>
    </row>
    <row r="464" spans="2:4">
      <c r="B464" s="11" t="s">
        <v>1072</v>
      </c>
      <c r="C464" s="44">
        <v>50462</v>
      </c>
      <c r="D464" s="11"/>
    </row>
    <row r="465" spans="2:4">
      <c r="B465" s="11" t="s">
        <v>1073</v>
      </c>
      <c r="C465" s="44">
        <v>50463</v>
      </c>
      <c r="D465" s="11"/>
    </row>
    <row r="466" spans="2:4">
      <c r="B466" s="11" t="s">
        <v>1074</v>
      </c>
      <c r="C466" s="44">
        <v>50464</v>
      </c>
      <c r="D466" s="11"/>
    </row>
    <row r="467" spans="2:4">
      <c r="B467" s="11" t="s">
        <v>1075</v>
      </c>
      <c r="C467" s="44">
        <v>50465</v>
      </c>
      <c r="D467" s="11"/>
    </row>
    <row r="468" spans="2:4">
      <c r="B468" s="11" t="s">
        <v>1076</v>
      </c>
      <c r="C468" s="44">
        <v>50466</v>
      </c>
      <c r="D468" s="11"/>
    </row>
    <row r="469" spans="2:4">
      <c r="B469" s="11" t="s">
        <v>1077</v>
      </c>
      <c r="C469" s="44">
        <v>50467</v>
      </c>
      <c r="D469" s="11"/>
    </row>
    <row r="470" spans="2:4">
      <c r="B470" s="11" t="s">
        <v>1078</v>
      </c>
      <c r="C470" s="44">
        <v>50468</v>
      </c>
      <c r="D470" s="11"/>
    </row>
    <row r="471" spans="2:4">
      <c r="B471" s="11" t="s">
        <v>1079</v>
      </c>
      <c r="C471" s="44">
        <v>50469</v>
      </c>
      <c r="D471" s="11"/>
    </row>
    <row r="472" spans="2:4">
      <c r="B472" s="11" t="s">
        <v>1080</v>
      </c>
      <c r="C472" s="44">
        <v>50470</v>
      </c>
      <c r="D472" s="11"/>
    </row>
    <row r="473" spans="2:4">
      <c r="B473" s="11" t="s">
        <v>1081</v>
      </c>
      <c r="C473" s="44">
        <v>50471</v>
      </c>
      <c r="D473" s="11"/>
    </row>
    <row r="474" spans="2:4">
      <c r="B474" s="11" t="s">
        <v>1082</v>
      </c>
      <c r="C474" s="44">
        <v>50472</v>
      </c>
      <c r="D474" s="11"/>
    </row>
    <row r="475" spans="2:4">
      <c r="B475" s="11" t="s">
        <v>1083</v>
      </c>
      <c r="C475" s="44">
        <v>50473</v>
      </c>
      <c r="D475" s="11"/>
    </row>
    <row r="476" spans="2:4">
      <c r="B476" s="11" t="s">
        <v>1084</v>
      </c>
      <c r="C476" s="44">
        <v>50474</v>
      </c>
      <c r="D476" s="11"/>
    </row>
    <row r="477" spans="2:4">
      <c r="B477" s="11" t="s">
        <v>1085</v>
      </c>
      <c r="C477" s="44">
        <v>50475</v>
      </c>
      <c r="D477" s="11"/>
    </row>
    <row r="478" spans="2:4">
      <c r="B478" s="11" t="s">
        <v>1086</v>
      </c>
      <c r="C478" s="44">
        <v>50476</v>
      </c>
      <c r="D478" s="11"/>
    </row>
    <row r="479" spans="2:4">
      <c r="B479" s="11" t="s">
        <v>1087</v>
      </c>
      <c r="C479" s="44">
        <v>50477</v>
      </c>
      <c r="D479" s="11"/>
    </row>
    <row r="480" spans="2:4">
      <c r="B480" s="11" t="s">
        <v>1088</v>
      </c>
      <c r="C480" s="44">
        <v>50478</v>
      </c>
      <c r="D480" s="11"/>
    </row>
    <row r="481" spans="2:4">
      <c r="B481" s="11" t="s">
        <v>1089</v>
      </c>
      <c r="C481" s="44">
        <v>50479</v>
      </c>
      <c r="D481" s="11"/>
    </row>
    <row r="482" spans="2:4">
      <c r="B482" s="11" t="s">
        <v>1090</v>
      </c>
      <c r="C482" s="44">
        <v>50480</v>
      </c>
      <c r="D482" s="11"/>
    </row>
    <row r="483" spans="2:4">
      <c r="B483" s="11" t="s">
        <v>1091</v>
      </c>
      <c r="C483" s="44">
        <v>50481</v>
      </c>
      <c r="D483" s="11"/>
    </row>
    <row r="484" spans="2:4">
      <c r="B484" s="11" t="s">
        <v>1092</v>
      </c>
      <c r="C484" s="44">
        <v>50482</v>
      </c>
      <c r="D484" s="11"/>
    </row>
    <row r="485" spans="2:4">
      <c r="B485" s="11" t="s">
        <v>1093</v>
      </c>
      <c r="C485" s="44">
        <v>50483</v>
      </c>
      <c r="D485" s="11"/>
    </row>
    <row r="486" spans="2:4">
      <c r="B486" s="11" t="s">
        <v>1094</v>
      </c>
      <c r="C486" s="44">
        <v>50484</v>
      </c>
      <c r="D486" s="56" t="s">
        <v>1095</v>
      </c>
    </row>
    <row r="487" spans="2:4">
      <c r="B487" s="11" t="s">
        <v>1096</v>
      </c>
      <c r="C487" s="44">
        <v>50485</v>
      </c>
      <c r="D487" s="11"/>
    </row>
    <row r="488" spans="2:4">
      <c r="B488" s="11" t="s">
        <v>1097</v>
      </c>
      <c r="C488" s="44">
        <v>50486</v>
      </c>
      <c r="D488" s="11"/>
    </row>
    <row r="489" spans="2:4">
      <c r="B489" s="11" t="s">
        <v>1098</v>
      </c>
      <c r="C489" s="44">
        <v>50487</v>
      </c>
      <c r="D489" s="11"/>
    </row>
    <row r="490" spans="2:4">
      <c r="B490" s="11" t="s">
        <v>1099</v>
      </c>
      <c r="C490" s="44">
        <v>50488</v>
      </c>
      <c r="D490" s="11"/>
    </row>
    <row r="491" spans="2:4">
      <c r="B491" s="11" t="s">
        <v>1100</v>
      </c>
      <c r="C491" s="44">
        <v>50489</v>
      </c>
      <c r="D491" s="11"/>
    </row>
    <row r="492" spans="2:4">
      <c r="B492" s="11" t="s">
        <v>1101</v>
      </c>
      <c r="C492" s="44">
        <v>50490</v>
      </c>
      <c r="D492" s="11"/>
    </row>
    <row r="493" spans="2:4">
      <c r="B493" s="11" t="s">
        <v>1102</v>
      </c>
      <c r="C493" s="44">
        <v>50491</v>
      </c>
      <c r="D493" s="11"/>
    </row>
    <row r="494" spans="2:4">
      <c r="B494" s="11" t="s">
        <v>1103</v>
      </c>
      <c r="C494" s="44">
        <v>50492</v>
      </c>
      <c r="D494" s="11"/>
    </row>
    <row r="495" spans="2:4">
      <c r="B495" s="11" t="s">
        <v>1104</v>
      </c>
      <c r="C495" s="44">
        <v>50493</v>
      </c>
      <c r="D495" s="11"/>
    </row>
    <row r="496" spans="2:4">
      <c r="B496" s="11" t="s">
        <v>1105</v>
      </c>
      <c r="C496" s="44">
        <v>50494</v>
      </c>
      <c r="D496" s="56" t="s">
        <v>1106</v>
      </c>
    </row>
    <row r="497" spans="2:4">
      <c r="B497" s="11" t="s">
        <v>1107</v>
      </c>
      <c r="C497" s="44">
        <v>50495</v>
      </c>
      <c r="D497" s="11"/>
    </row>
    <row r="498" spans="2:4">
      <c r="B498" s="11" t="s">
        <v>1108</v>
      </c>
      <c r="C498" s="44">
        <v>50496</v>
      </c>
      <c r="D498" s="11"/>
    </row>
    <row r="499" spans="2:4">
      <c r="B499" s="11" t="s">
        <v>1109</v>
      </c>
      <c r="C499" s="44">
        <v>50497</v>
      </c>
      <c r="D499" s="11"/>
    </row>
    <row r="500" spans="2:4">
      <c r="B500" s="11" t="s">
        <v>1110</v>
      </c>
      <c r="C500" s="44">
        <v>50498</v>
      </c>
      <c r="D500" s="11"/>
    </row>
    <row r="501" spans="2:4">
      <c r="B501" s="11" t="s">
        <v>1111</v>
      </c>
      <c r="C501" s="44">
        <v>50499</v>
      </c>
      <c r="D501" s="11"/>
    </row>
    <row r="502" spans="2:4">
      <c r="B502" s="11" t="s">
        <v>1112</v>
      </c>
      <c r="C502" s="44">
        <v>50500</v>
      </c>
      <c r="D502" s="11"/>
    </row>
    <row r="503" spans="2:4">
      <c r="B503" s="11" t="s">
        <v>1113</v>
      </c>
      <c r="C503" s="44">
        <v>50501</v>
      </c>
      <c r="D503" s="11"/>
    </row>
    <row r="504" spans="2:4">
      <c r="B504" s="11" t="s">
        <v>1114</v>
      </c>
      <c r="C504" s="44">
        <v>50502</v>
      </c>
      <c r="D504" s="11"/>
    </row>
    <row r="505" spans="2:4">
      <c r="B505" s="11" t="s">
        <v>1115</v>
      </c>
      <c r="C505" s="44">
        <v>50503</v>
      </c>
      <c r="D505" s="11"/>
    </row>
    <row r="506" spans="2:4">
      <c r="B506" s="11" t="s">
        <v>1116</v>
      </c>
      <c r="C506" s="44">
        <v>50504</v>
      </c>
      <c r="D506" s="11"/>
    </row>
    <row r="507" spans="2:4">
      <c r="B507" s="11" t="s">
        <v>1117</v>
      </c>
      <c r="C507" s="44">
        <v>50505</v>
      </c>
      <c r="D507" s="11"/>
    </row>
    <row r="508" spans="2:4">
      <c r="B508" s="11" t="s">
        <v>1118</v>
      </c>
      <c r="C508" s="44">
        <v>50506</v>
      </c>
      <c r="D508" s="11"/>
    </row>
    <row r="509" spans="2:4">
      <c r="B509" s="11" t="s">
        <v>1119</v>
      </c>
      <c r="C509" s="44">
        <v>50507</v>
      </c>
      <c r="D509" s="11"/>
    </row>
    <row r="510" spans="2:4">
      <c r="B510" s="11" t="s">
        <v>1120</v>
      </c>
      <c r="C510" s="44">
        <v>50508</v>
      </c>
      <c r="D510" s="11"/>
    </row>
    <row r="511" spans="2:4">
      <c r="B511" s="11" t="s">
        <v>1121</v>
      </c>
      <c r="C511" s="44">
        <v>50509</v>
      </c>
      <c r="D511" s="11"/>
    </row>
    <row r="512" spans="2:4">
      <c r="B512" s="11" t="s">
        <v>1122</v>
      </c>
      <c r="C512" s="44">
        <v>50510</v>
      </c>
      <c r="D512" s="11"/>
    </row>
    <row r="513" spans="2:4">
      <c r="B513" s="11" t="s">
        <v>1123</v>
      </c>
      <c r="C513" s="44">
        <v>50511</v>
      </c>
      <c r="D513" s="11"/>
    </row>
    <row r="514" spans="2:4">
      <c r="B514" s="11" t="s">
        <v>1124</v>
      </c>
      <c r="C514" s="44">
        <v>50512</v>
      </c>
      <c r="D514" s="11"/>
    </row>
    <row r="515" spans="2:4">
      <c r="B515" s="11" t="s">
        <v>1125</v>
      </c>
      <c r="C515" s="44">
        <v>50513</v>
      </c>
      <c r="D515" s="11"/>
    </row>
    <row r="516" spans="2:4">
      <c r="B516" s="11" t="s">
        <v>1126</v>
      </c>
      <c r="C516" s="44">
        <v>50514</v>
      </c>
      <c r="D516" s="11"/>
    </row>
    <row r="517" spans="2:4">
      <c r="B517" s="11" t="s">
        <v>1127</v>
      </c>
      <c r="C517" s="44">
        <v>50515</v>
      </c>
      <c r="D517" s="11"/>
    </row>
    <row r="518" spans="2:4">
      <c r="B518" s="11" t="s">
        <v>1128</v>
      </c>
      <c r="C518" s="44">
        <v>50516</v>
      </c>
      <c r="D518" s="11"/>
    </row>
    <row r="519" spans="2:4">
      <c r="B519" s="11" t="s">
        <v>1129</v>
      </c>
      <c r="C519" s="44">
        <v>50517</v>
      </c>
      <c r="D519" s="11"/>
    </row>
    <row r="520" spans="2:4">
      <c r="B520" s="11" t="s">
        <v>1130</v>
      </c>
      <c r="C520" s="44">
        <v>50518</v>
      </c>
      <c r="D520" s="11"/>
    </row>
    <row r="521" spans="2:4">
      <c r="B521" s="11" t="s">
        <v>1131</v>
      </c>
      <c r="C521" s="44">
        <v>50519</v>
      </c>
      <c r="D521" s="11"/>
    </row>
    <row r="522" spans="2:4">
      <c r="B522" s="11" t="s">
        <v>1132</v>
      </c>
      <c r="C522" s="44">
        <v>50520</v>
      </c>
      <c r="D522" s="11"/>
    </row>
    <row r="523" spans="2:4">
      <c r="B523" s="11" t="s">
        <v>1133</v>
      </c>
      <c r="C523" s="44">
        <v>50521</v>
      </c>
      <c r="D523" s="11"/>
    </row>
    <row r="524" spans="2:4">
      <c r="B524" s="11" t="s">
        <v>1134</v>
      </c>
      <c r="C524" s="44">
        <v>50522</v>
      </c>
      <c r="D524" s="11"/>
    </row>
    <row r="525" spans="2:4">
      <c r="B525" s="11" t="s">
        <v>1135</v>
      </c>
      <c r="C525" s="44">
        <v>50523</v>
      </c>
      <c r="D525" s="11"/>
    </row>
    <row r="526" spans="2:4">
      <c r="B526" s="11" t="s">
        <v>1136</v>
      </c>
      <c r="C526" s="44">
        <v>50524</v>
      </c>
      <c r="D526" s="11"/>
    </row>
    <row r="527" spans="2:4">
      <c r="B527" s="11" t="s">
        <v>1137</v>
      </c>
      <c r="C527" s="44">
        <v>50525</v>
      </c>
      <c r="D527" s="11"/>
    </row>
    <row r="528" spans="2:4">
      <c r="B528" s="11" t="s">
        <v>1138</v>
      </c>
      <c r="C528" s="44">
        <v>50526</v>
      </c>
      <c r="D528" s="11"/>
    </row>
    <row r="529" spans="2:4">
      <c r="B529" s="11" t="s">
        <v>1139</v>
      </c>
      <c r="C529" s="44">
        <v>50527</v>
      </c>
      <c r="D529" s="11"/>
    </row>
    <row r="530" spans="2:4">
      <c r="B530" s="11" t="s">
        <v>1140</v>
      </c>
      <c r="C530" s="44">
        <v>50528</v>
      </c>
      <c r="D530" s="11"/>
    </row>
    <row r="531" spans="2:4">
      <c r="B531" s="11" t="s">
        <v>1141</v>
      </c>
      <c r="C531" s="44">
        <v>50529</v>
      </c>
      <c r="D531" s="11" t="s">
        <v>1142</v>
      </c>
    </row>
    <row r="532" spans="2:4">
      <c r="B532" s="11" t="s">
        <v>1143</v>
      </c>
      <c r="C532" s="44">
        <v>50530</v>
      </c>
      <c r="D532" s="11" t="s">
        <v>1142</v>
      </c>
    </row>
    <row r="533" spans="2:4">
      <c r="B533" s="11" t="s">
        <v>1144</v>
      </c>
      <c r="C533" s="44">
        <v>50531</v>
      </c>
      <c r="D533" s="11" t="s">
        <v>1142</v>
      </c>
    </row>
    <row r="534" spans="2:4">
      <c r="B534" s="11" t="s">
        <v>1145</v>
      </c>
      <c r="C534" s="44">
        <v>50532</v>
      </c>
      <c r="D534" s="11" t="s">
        <v>1146</v>
      </c>
    </row>
    <row r="535" spans="2:4">
      <c r="B535" s="11" t="s">
        <v>1147</v>
      </c>
      <c r="C535" s="44">
        <v>50533</v>
      </c>
      <c r="D535" s="11" t="s">
        <v>1146</v>
      </c>
    </row>
    <row r="536" spans="2:4" ht="18.75">
      <c r="B536" s="11" t="s">
        <v>1148</v>
      </c>
      <c r="C536" s="44">
        <v>50534</v>
      </c>
      <c r="D536" s="66" t="s">
        <v>1149</v>
      </c>
    </row>
    <row r="537" spans="2:4">
      <c r="B537" s="11" t="s">
        <v>1150</v>
      </c>
      <c r="C537" s="44">
        <v>50535</v>
      </c>
      <c r="D537" s="11"/>
    </row>
    <row r="538" spans="2:4">
      <c r="B538" s="11" t="s">
        <v>1151</v>
      </c>
      <c r="C538" s="44">
        <v>50536</v>
      </c>
      <c r="D538" s="11"/>
    </row>
    <row r="539" spans="2:4">
      <c r="B539" s="11" t="s">
        <v>1152</v>
      </c>
      <c r="C539" s="44">
        <v>50537</v>
      </c>
      <c r="D539" s="11"/>
    </row>
    <row r="540" spans="2:4">
      <c r="B540" s="11" t="s">
        <v>1153</v>
      </c>
      <c r="C540" s="44">
        <v>50538</v>
      </c>
      <c r="D540" s="11" t="s">
        <v>1154</v>
      </c>
    </row>
    <row r="541" spans="2:4">
      <c r="B541" s="11" t="s">
        <v>1155</v>
      </c>
      <c r="C541" s="44">
        <v>50539</v>
      </c>
      <c r="D541" s="11" t="s">
        <v>1154</v>
      </c>
    </row>
    <row r="542" spans="2:4">
      <c r="B542" s="11" t="s">
        <v>1156</v>
      </c>
      <c r="C542" s="44">
        <v>50540</v>
      </c>
      <c r="D542" s="11" t="s">
        <v>1154</v>
      </c>
    </row>
    <row r="543" spans="2:4">
      <c r="B543" s="11" t="s">
        <v>1157</v>
      </c>
      <c r="C543" s="44">
        <v>50541</v>
      </c>
      <c r="D543" s="11" t="s">
        <v>1154</v>
      </c>
    </row>
    <row r="544" spans="2:4">
      <c r="B544" s="11" t="s">
        <v>1158</v>
      </c>
      <c r="C544" s="44">
        <v>50542</v>
      </c>
      <c r="D544" s="11" t="s">
        <v>1154</v>
      </c>
    </row>
    <row r="545" spans="2:4">
      <c r="B545" s="11" t="s">
        <v>1159</v>
      </c>
      <c r="C545" s="44">
        <v>50543</v>
      </c>
      <c r="D545" s="11" t="s">
        <v>1154</v>
      </c>
    </row>
    <row r="546" spans="2:4">
      <c r="B546" s="11" t="s">
        <v>1160</v>
      </c>
      <c r="C546" s="44">
        <v>50544</v>
      </c>
      <c r="D546" s="11" t="s">
        <v>1154</v>
      </c>
    </row>
    <row r="547" spans="2:4">
      <c r="B547" s="11" t="s">
        <v>1161</v>
      </c>
      <c r="C547" s="44">
        <v>50545</v>
      </c>
      <c r="D547" s="11" t="s">
        <v>1154</v>
      </c>
    </row>
    <row r="548" spans="2:4">
      <c r="B548" s="11" t="s">
        <v>1162</v>
      </c>
      <c r="C548" s="44">
        <v>50546</v>
      </c>
      <c r="D548" s="11" t="s">
        <v>1163</v>
      </c>
    </row>
    <row r="549" spans="2:4">
      <c r="B549" s="11" t="s">
        <v>1164</v>
      </c>
      <c r="C549" s="44">
        <v>50547</v>
      </c>
      <c r="D549" s="11" t="s">
        <v>1163</v>
      </c>
    </row>
    <row r="550" spans="2:4">
      <c r="B550" s="11" t="s">
        <v>1165</v>
      </c>
      <c r="C550" s="44">
        <v>50548</v>
      </c>
      <c r="D550" s="11" t="s">
        <v>1163</v>
      </c>
    </row>
    <row r="551" spans="2:4">
      <c r="B551" s="11" t="s">
        <v>1166</v>
      </c>
      <c r="C551" s="44">
        <v>50549</v>
      </c>
      <c r="D551" s="11" t="s">
        <v>1163</v>
      </c>
    </row>
    <row r="552" spans="2:4">
      <c r="B552" s="11" t="s">
        <v>1167</v>
      </c>
      <c r="C552" s="44">
        <v>50550</v>
      </c>
      <c r="D552" s="11" t="s">
        <v>1163</v>
      </c>
    </row>
    <row r="553" spans="2:4">
      <c r="B553" s="11" t="s">
        <v>1168</v>
      </c>
      <c r="C553" s="44">
        <v>50551</v>
      </c>
      <c r="D553" s="11" t="s">
        <v>1163</v>
      </c>
    </row>
    <row r="554" spans="2:4">
      <c r="B554" s="11" t="s">
        <v>1169</v>
      </c>
      <c r="C554" s="44">
        <v>50552</v>
      </c>
      <c r="D554" s="11" t="s">
        <v>1163</v>
      </c>
    </row>
    <row r="555" spans="2:4">
      <c r="B555" s="11" t="s">
        <v>482</v>
      </c>
      <c r="C555" s="44">
        <v>50553</v>
      </c>
      <c r="D555" s="11" t="s">
        <v>1163</v>
      </c>
    </row>
    <row r="556" spans="2:4">
      <c r="B556" s="11" t="s">
        <v>1170</v>
      </c>
      <c r="C556" s="44">
        <v>50554</v>
      </c>
      <c r="D556" s="11" t="s">
        <v>1163</v>
      </c>
    </row>
    <row r="557" spans="2:4">
      <c r="B557" s="11" t="s">
        <v>1171</v>
      </c>
      <c r="C557" s="44">
        <v>50555</v>
      </c>
      <c r="D557" s="11" t="s">
        <v>1172</v>
      </c>
    </row>
    <row r="558" spans="2:4">
      <c r="B558" s="11" t="s">
        <v>1173</v>
      </c>
      <c r="C558" s="44">
        <v>50556</v>
      </c>
      <c r="D558" s="11" t="s">
        <v>1174</v>
      </c>
    </row>
    <row r="559" spans="2:4">
      <c r="B559" s="11" t="s">
        <v>1175</v>
      </c>
      <c r="C559" s="44">
        <v>50557</v>
      </c>
      <c r="D559" s="11" t="s">
        <v>1176</v>
      </c>
    </row>
    <row r="560" spans="2:4">
      <c r="B560" s="11" t="s">
        <v>1177</v>
      </c>
      <c r="C560" s="44">
        <v>50558</v>
      </c>
      <c r="D560" s="11" t="s">
        <v>1178</v>
      </c>
    </row>
    <row r="561" spans="2:4">
      <c r="B561" s="11" t="s">
        <v>1179</v>
      </c>
      <c r="C561" s="44">
        <v>50559</v>
      </c>
      <c r="D561" s="11" t="s">
        <v>1180</v>
      </c>
    </row>
    <row r="562" spans="2:4">
      <c r="B562" s="11" t="s">
        <v>1181</v>
      </c>
      <c r="C562" s="44">
        <v>50560</v>
      </c>
      <c r="D562" s="11" t="s">
        <v>1180</v>
      </c>
    </row>
    <row r="563" spans="2:4">
      <c r="B563" s="11" t="s">
        <v>1182</v>
      </c>
      <c r="C563" s="44">
        <v>50561</v>
      </c>
      <c r="D563" s="11" t="s">
        <v>1180</v>
      </c>
    </row>
    <row r="564" spans="2:4">
      <c r="B564" s="11" t="s">
        <v>1183</v>
      </c>
      <c r="C564" s="44">
        <v>50562</v>
      </c>
      <c r="D564" s="11" t="s">
        <v>1180</v>
      </c>
    </row>
    <row r="565" spans="2:4">
      <c r="B565" s="11" t="s">
        <v>1184</v>
      </c>
      <c r="C565" s="44">
        <v>50563</v>
      </c>
      <c r="D565" s="11" t="s">
        <v>1180</v>
      </c>
    </row>
    <row r="566" spans="2:4">
      <c r="B566" s="11" t="s">
        <v>1185</v>
      </c>
      <c r="C566" s="44">
        <v>50564</v>
      </c>
      <c r="D566" s="11" t="s">
        <v>1180</v>
      </c>
    </row>
    <row r="567" spans="2:4">
      <c r="B567" s="11" t="s">
        <v>1186</v>
      </c>
      <c r="C567" s="44">
        <v>50565</v>
      </c>
      <c r="D567" s="11" t="s">
        <v>1187</v>
      </c>
    </row>
    <row r="568" spans="2:4">
      <c r="B568" s="11" t="s">
        <v>1188</v>
      </c>
      <c r="C568" s="44">
        <v>50566</v>
      </c>
      <c r="D568" s="11"/>
    </row>
    <row r="569" spans="2:4">
      <c r="B569" s="11" t="s">
        <v>1189</v>
      </c>
      <c r="C569" s="44">
        <v>50567</v>
      </c>
      <c r="D569" s="11"/>
    </row>
    <row r="570" spans="2:4">
      <c r="B570" s="11" t="s">
        <v>1190</v>
      </c>
      <c r="C570" s="44">
        <v>50568</v>
      </c>
      <c r="D570" s="11"/>
    </row>
    <row r="571" spans="2:4">
      <c r="B571" s="11" t="s">
        <v>481</v>
      </c>
      <c r="C571" s="44">
        <v>50569</v>
      </c>
      <c r="D571" s="11"/>
    </row>
    <row r="572" spans="2:4">
      <c r="B572" s="11" t="s">
        <v>1191</v>
      </c>
      <c r="C572" s="44">
        <v>50570</v>
      </c>
      <c r="D572" s="11"/>
    </row>
    <row r="573" spans="2:4">
      <c r="B573" s="11" t="s">
        <v>1192</v>
      </c>
      <c r="C573" s="44">
        <v>50571</v>
      </c>
      <c r="D573" s="11"/>
    </row>
    <row r="574" spans="2:4">
      <c r="B574" s="11" t="s">
        <v>1193</v>
      </c>
      <c r="C574" s="44">
        <v>50572</v>
      </c>
      <c r="D574" s="11"/>
    </row>
    <row r="575" spans="2:4">
      <c r="B575" s="11" t="s">
        <v>1194</v>
      </c>
      <c r="C575" s="44">
        <v>50573</v>
      </c>
      <c r="D575" s="11"/>
    </row>
    <row r="576" spans="2:4">
      <c r="B576" s="11" t="s">
        <v>1195</v>
      </c>
      <c r="C576" s="44">
        <v>50574</v>
      </c>
      <c r="D576" s="11" t="s">
        <v>1196</v>
      </c>
    </row>
    <row r="577" spans="2:4">
      <c r="B577" s="11" t="s">
        <v>1197</v>
      </c>
      <c r="C577" s="44">
        <v>50575</v>
      </c>
      <c r="D577" s="11" t="s">
        <v>1196</v>
      </c>
    </row>
    <row r="578" spans="2:4">
      <c r="B578" s="11" t="s">
        <v>1198</v>
      </c>
      <c r="C578" s="44">
        <v>50576</v>
      </c>
      <c r="D578" s="11"/>
    </row>
    <row r="579" spans="2:4">
      <c r="B579" s="11" t="s">
        <v>1199</v>
      </c>
      <c r="C579" s="44">
        <v>50577</v>
      </c>
      <c r="D579" s="11" t="s">
        <v>1196</v>
      </c>
    </row>
    <row r="580" spans="2:4">
      <c r="B580" s="11" t="s">
        <v>1200</v>
      </c>
      <c r="C580" s="44">
        <v>50578</v>
      </c>
      <c r="D580" s="11"/>
    </row>
    <row r="581" spans="2:4">
      <c r="B581" s="11" t="s">
        <v>1201</v>
      </c>
      <c r="C581" s="44">
        <v>50579</v>
      </c>
      <c r="D581" s="11"/>
    </row>
    <row r="582" spans="2:4">
      <c r="B582" s="11" t="s">
        <v>1202</v>
      </c>
      <c r="C582" s="44">
        <v>50580</v>
      </c>
      <c r="D582" s="11"/>
    </row>
    <row r="583" spans="2:4" ht="15.75" thickBot="1">
      <c r="B583" s="11" t="s">
        <v>1203</v>
      </c>
      <c r="C583" s="44">
        <v>50581</v>
      </c>
      <c r="D583" s="11"/>
    </row>
    <row r="584" spans="2:4" ht="16.5" thickTop="1" thickBot="1">
      <c r="B584" s="29" t="s">
        <v>1204</v>
      </c>
      <c r="C584" s="44">
        <v>50582</v>
      </c>
      <c r="D584" s="11"/>
    </row>
    <row r="585" spans="2:4" ht="16.5" thickTop="1" thickBot="1">
      <c r="B585" s="29" t="s">
        <v>1205</v>
      </c>
      <c r="C585" s="44">
        <v>50583</v>
      </c>
      <c r="D585" s="11" t="s">
        <v>1206</v>
      </c>
    </row>
    <row r="586" spans="2:4" ht="16.5" thickTop="1" thickBot="1">
      <c r="B586" s="29" t="s">
        <v>1207</v>
      </c>
      <c r="C586" s="44">
        <v>50584</v>
      </c>
      <c r="D586" s="11" t="s">
        <v>1206</v>
      </c>
    </row>
    <row r="587" spans="2:4" ht="16.5" thickTop="1" thickBot="1">
      <c r="B587" s="29" t="s">
        <v>1208</v>
      </c>
      <c r="C587" s="44">
        <v>50585</v>
      </c>
      <c r="D587" s="11" t="s">
        <v>1206</v>
      </c>
    </row>
    <row r="588" spans="2:4" ht="16.5" thickTop="1" thickBot="1">
      <c r="B588" s="29" t="s">
        <v>1209</v>
      </c>
      <c r="C588" s="44">
        <v>50586</v>
      </c>
      <c r="D588" s="11" t="s">
        <v>1206</v>
      </c>
    </row>
    <row r="589" spans="2:4" ht="16.5" thickTop="1" thickBot="1">
      <c r="B589" s="29" t="s">
        <v>1210</v>
      </c>
      <c r="C589" s="44">
        <v>50587</v>
      </c>
      <c r="D589" s="11" t="s">
        <v>1206</v>
      </c>
    </row>
    <row r="590" spans="2:4" ht="16.5" thickTop="1" thickBot="1">
      <c r="B590" s="29" t="s">
        <v>1211</v>
      </c>
      <c r="C590" s="44">
        <v>50588</v>
      </c>
      <c r="D590" s="11"/>
    </row>
    <row r="591" spans="2:4" ht="16.5" thickTop="1" thickBot="1">
      <c r="B591" s="29" t="s">
        <v>1212</v>
      </c>
      <c r="C591" s="44">
        <v>50589</v>
      </c>
      <c r="D591" s="11"/>
    </row>
    <row r="592" spans="2:4" ht="16.5" thickTop="1" thickBot="1">
      <c r="B592" s="29" t="s">
        <v>1213</v>
      </c>
      <c r="C592" s="44">
        <v>50590</v>
      </c>
      <c r="D592" s="11"/>
    </row>
    <row r="593" spans="2:4" ht="16.5" thickTop="1" thickBot="1">
      <c r="B593" s="29" t="s">
        <v>1214</v>
      </c>
      <c r="C593" s="44">
        <v>50591</v>
      </c>
      <c r="D593" s="11"/>
    </row>
    <row r="594" spans="2:4" ht="16.5" thickTop="1" thickBot="1">
      <c r="B594" s="29" t="s">
        <v>1215</v>
      </c>
      <c r="C594" s="44">
        <v>50592</v>
      </c>
      <c r="D594" s="11"/>
    </row>
    <row r="595" spans="2:4" ht="16.5" thickTop="1" thickBot="1">
      <c r="B595" s="29" t="s">
        <v>1216</v>
      </c>
      <c r="C595" s="44">
        <v>50593</v>
      </c>
      <c r="D595" s="11"/>
    </row>
    <row r="596" spans="2:4" ht="16.5" thickTop="1" thickBot="1">
      <c r="B596" s="29" t="s">
        <v>1217</v>
      </c>
      <c r="C596" s="44">
        <v>50594</v>
      </c>
      <c r="D596" s="11"/>
    </row>
    <row r="597" spans="2:4" ht="16.5" thickTop="1" thickBot="1">
      <c r="B597" s="29" t="s">
        <v>1218</v>
      </c>
      <c r="C597" s="44">
        <v>50595</v>
      </c>
      <c r="D597" s="11"/>
    </row>
    <row r="598" spans="2:4" ht="16.5" thickTop="1" thickBot="1">
      <c r="B598" s="29" t="s">
        <v>1219</v>
      </c>
      <c r="C598" s="44">
        <v>50596</v>
      </c>
      <c r="D598" s="11"/>
    </row>
    <row r="599" spans="2:4" ht="16.5" thickTop="1" thickBot="1">
      <c r="B599" s="29" t="s">
        <v>1220</v>
      </c>
      <c r="C599" s="44">
        <v>50597</v>
      </c>
      <c r="D599" s="11"/>
    </row>
    <row r="600" spans="2:4" ht="16.5" thickTop="1" thickBot="1">
      <c r="B600" s="29" t="s">
        <v>1221</v>
      </c>
      <c r="C600" s="44">
        <v>50598</v>
      </c>
      <c r="D600" s="11" t="s">
        <v>1222</v>
      </c>
    </row>
    <row r="601" spans="2:4" ht="16.5" thickTop="1" thickBot="1">
      <c r="B601" s="29" t="s">
        <v>1223</v>
      </c>
      <c r="C601" s="44">
        <v>50599</v>
      </c>
      <c r="D601" s="11" t="s">
        <v>1222</v>
      </c>
    </row>
    <row r="602" spans="2:4" ht="16.5" thickTop="1" thickBot="1">
      <c r="B602" s="29"/>
      <c r="C602" s="44">
        <v>50600</v>
      </c>
      <c r="D602" s="11"/>
    </row>
    <row r="603" spans="2:4" ht="16.5" thickTop="1" thickBot="1">
      <c r="B603" s="29" t="s">
        <v>1224</v>
      </c>
      <c r="C603" s="44">
        <v>50601</v>
      </c>
      <c r="D603" s="11"/>
    </row>
    <row r="604" spans="2:4" ht="16.5" thickTop="1" thickBot="1">
      <c r="B604" s="29" t="s">
        <v>1225</v>
      </c>
      <c r="C604" s="44">
        <v>50602</v>
      </c>
      <c r="D604" s="11"/>
    </row>
    <row r="605" spans="2:4" ht="16.5" thickTop="1" thickBot="1">
      <c r="B605" s="29" t="s">
        <v>1226</v>
      </c>
      <c r="C605" s="44">
        <v>50603</v>
      </c>
      <c r="D605" s="11"/>
    </row>
    <row r="606" spans="2:4" ht="16.5" thickTop="1" thickBot="1">
      <c r="B606" s="29" t="s">
        <v>1227</v>
      </c>
      <c r="C606" s="44">
        <v>50604</v>
      </c>
      <c r="D606" s="11"/>
    </row>
    <row r="607" spans="2:4" ht="16.5" thickTop="1" thickBot="1">
      <c r="B607" s="29" t="s">
        <v>1228</v>
      </c>
      <c r="C607" s="44">
        <v>50605</v>
      </c>
      <c r="D607" s="11"/>
    </row>
    <row r="608" spans="2:4" ht="16.5" thickTop="1" thickBot="1">
      <c r="B608" s="29" t="s">
        <v>1229</v>
      </c>
      <c r="C608" s="44">
        <v>50606</v>
      </c>
      <c r="D608" s="11"/>
    </row>
    <row r="609" spans="2:4" ht="16.5" thickTop="1" thickBot="1">
      <c r="B609" s="29" t="s">
        <v>1230</v>
      </c>
      <c r="C609" s="44">
        <v>50607</v>
      </c>
      <c r="D609" s="11"/>
    </row>
    <row r="610" spans="2:4" ht="29.25" thickTop="1" thickBot="1">
      <c r="B610" s="67" t="s">
        <v>1231</v>
      </c>
      <c r="C610" s="44">
        <v>50608</v>
      </c>
      <c r="D610" s="11"/>
    </row>
    <row r="611" spans="2:4" ht="29.25" thickTop="1" thickBot="1">
      <c r="B611" s="67" t="s">
        <v>1232</v>
      </c>
      <c r="C611" s="44">
        <v>50609</v>
      </c>
      <c r="D611" s="11"/>
    </row>
    <row r="612" spans="2:4" ht="29.25" thickTop="1" thickBot="1">
      <c r="B612" s="67" t="s">
        <v>1233</v>
      </c>
      <c r="C612" s="44">
        <v>50610</v>
      </c>
      <c r="D612" s="11"/>
    </row>
    <row r="613" spans="2:4" ht="29.25" thickTop="1" thickBot="1">
      <c r="B613" s="67" t="s">
        <v>1234</v>
      </c>
      <c r="C613" s="44">
        <v>50611</v>
      </c>
      <c r="D613" s="11"/>
    </row>
    <row r="614" spans="2:4" ht="29.25" thickTop="1" thickBot="1">
      <c r="B614" s="67" t="s">
        <v>1235</v>
      </c>
      <c r="C614" s="44">
        <v>50612</v>
      </c>
      <c r="D614" s="11"/>
    </row>
    <row r="615" spans="2:4" ht="29.25" thickTop="1" thickBot="1">
      <c r="B615" s="67" t="s">
        <v>1236</v>
      </c>
      <c r="C615" s="44">
        <v>50613</v>
      </c>
      <c r="D615" s="11"/>
    </row>
    <row r="616" spans="2:4" ht="29.25" thickTop="1" thickBot="1">
      <c r="B616" s="67" t="s">
        <v>1237</v>
      </c>
      <c r="C616" s="44">
        <v>50614</v>
      </c>
      <c r="D616" s="11"/>
    </row>
    <row r="617" spans="2:4" ht="29.25" thickTop="1" thickBot="1">
      <c r="B617" s="67" t="s">
        <v>1238</v>
      </c>
      <c r="C617" s="44">
        <v>50615</v>
      </c>
      <c r="D617" s="11"/>
    </row>
    <row r="618" spans="2:4" ht="29.25" thickTop="1" thickBot="1">
      <c r="B618" s="67" t="s">
        <v>1239</v>
      </c>
      <c r="C618" s="44">
        <v>50616</v>
      </c>
      <c r="D618" s="11"/>
    </row>
    <row r="619" spans="2:4" ht="29.25" thickTop="1" thickBot="1">
      <c r="B619" s="67" t="s">
        <v>1240</v>
      </c>
      <c r="C619" s="44">
        <v>50617</v>
      </c>
      <c r="D619" s="11"/>
    </row>
    <row r="620" spans="2:4" ht="29.25" thickTop="1" thickBot="1">
      <c r="B620" s="67" t="s">
        <v>1241</v>
      </c>
      <c r="C620" s="44">
        <v>50618</v>
      </c>
      <c r="D620" s="11"/>
    </row>
    <row r="621" spans="2:4" ht="29.25" thickTop="1" thickBot="1">
      <c r="B621" s="67" t="s">
        <v>1242</v>
      </c>
      <c r="C621" s="44">
        <v>50619</v>
      </c>
      <c r="D621" s="11"/>
    </row>
    <row r="622" spans="2:4" ht="29.25" thickTop="1" thickBot="1">
      <c r="B622" s="67" t="s">
        <v>1243</v>
      </c>
      <c r="C622" s="44">
        <v>50620</v>
      </c>
      <c r="D622" s="11"/>
    </row>
    <row r="623" spans="2:4" ht="29.25" thickTop="1" thickBot="1">
      <c r="B623" s="67" t="s">
        <v>1244</v>
      </c>
      <c r="C623" s="44">
        <v>50621</v>
      </c>
      <c r="D623" s="11"/>
    </row>
    <row r="624" spans="2:4" ht="29.25" thickTop="1" thickBot="1">
      <c r="B624" s="67" t="s">
        <v>1245</v>
      </c>
      <c r="C624" s="44">
        <v>50622</v>
      </c>
      <c r="D624" s="11"/>
    </row>
    <row r="625" spans="2:4" ht="22.5" thickTop="1" thickBot="1">
      <c r="B625" s="68" t="s">
        <v>1246</v>
      </c>
      <c r="C625" s="69">
        <v>50623</v>
      </c>
      <c r="D625" s="70" t="s">
        <v>1247</v>
      </c>
    </row>
    <row r="626" spans="2:4" ht="29.25" thickTop="1" thickBot="1">
      <c r="B626" s="67" t="s">
        <v>1248</v>
      </c>
      <c r="C626" s="71">
        <v>50624</v>
      </c>
      <c r="D626" s="11"/>
    </row>
    <row r="627" spans="2:4" ht="29.25" thickTop="1" thickBot="1">
      <c r="B627" s="67" t="s">
        <v>1249</v>
      </c>
      <c r="C627" s="71">
        <v>50625</v>
      </c>
      <c r="D627" s="11"/>
    </row>
    <row r="628" spans="2:4" ht="29.25" thickTop="1" thickBot="1">
      <c r="B628" s="67" t="s">
        <v>1250</v>
      </c>
      <c r="C628" s="71">
        <v>50626</v>
      </c>
      <c r="D628" s="11"/>
    </row>
    <row r="629" spans="2:4" ht="29.25" thickTop="1" thickBot="1">
      <c r="B629" s="67" t="s">
        <v>1251</v>
      </c>
      <c r="C629" s="71">
        <v>50627</v>
      </c>
      <c r="D629" s="11"/>
    </row>
    <row r="630" spans="2:4" ht="29.25" thickTop="1" thickBot="1">
      <c r="B630" s="67" t="s">
        <v>1252</v>
      </c>
      <c r="C630" s="71">
        <v>50628</v>
      </c>
      <c r="D630" s="11"/>
    </row>
    <row r="631" spans="2:4" ht="29.25" thickTop="1" thickBot="1">
      <c r="B631" s="67" t="s">
        <v>1253</v>
      </c>
      <c r="C631" s="71">
        <v>50629</v>
      </c>
      <c r="D631" s="11"/>
    </row>
    <row r="632" spans="2:4" ht="29.25" thickTop="1" thickBot="1">
      <c r="B632" s="67" t="s">
        <v>1254</v>
      </c>
      <c r="C632" s="71">
        <v>50630</v>
      </c>
      <c r="D632" s="11"/>
    </row>
    <row r="633" spans="2:4" ht="29.25" thickTop="1" thickBot="1">
      <c r="B633" s="67" t="s">
        <v>1255</v>
      </c>
      <c r="C633" s="71">
        <v>50631</v>
      </c>
      <c r="D633" s="11"/>
    </row>
    <row r="634" spans="2:4" ht="29.25" thickTop="1" thickBot="1">
      <c r="B634" s="67" t="s">
        <v>1256</v>
      </c>
      <c r="C634" s="71">
        <v>50632</v>
      </c>
      <c r="D634" s="11"/>
    </row>
    <row r="635" spans="2:4" ht="29.25" thickTop="1" thickBot="1">
      <c r="B635" s="67" t="s">
        <v>1257</v>
      </c>
      <c r="C635" s="71">
        <v>50633</v>
      </c>
      <c r="D635" s="11"/>
    </row>
    <row r="636" spans="2:4" ht="29.25" thickTop="1" thickBot="1">
      <c r="B636" s="67" t="s">
        <v>1258</v>
      </c>
      <c r="C636" s="44">
        <v>50634</v>
      </c>
      <c r="D636" s="11"/>
    </row>
    <row r="637" spans="2:4" ht="29.25" thickTop="1" thickBot="1">
      <c r="B637" s="67" t="s">
        <v>1259</v>
      </c>
      <c r="C637" s="44">
        <v>50635</v>
      </c>
      <c r="D637" s="11"/>
    </row>
    <row r="638" spans="2:4" ht="29.25" thickTop="1" thickBot="1">
      <c r="B638" s="67" t="s">
        <v>1260</v>
      </c>
      <c r="C638" s="44">
        <v>50636</v>
      </c>
      <c r="D638" s="11"/>
    </row>
    <row r="639" spans="2:4" ht="29.25" thickTop="1" thickBot="1">
      <c r="B639" s="67" t="s">
        <v>1261</v>
      </c>
      <c r="C639" s="44">
        <v>50637</v>
      </c>
      <c r="D639" s="11"/>
    </row>
    <row r="640" spans="2:4" ht="29.25" thickTop="1" thickBot="1">
      <c r="B640" s="72" t="s">
        <v>1262</v>
      </c>
      <c r="C640" s="73">
        <v>50638</v>
      </c>
      <c r="D640" s="74" t="s">
        <v>1263</v>
      </c>
    </row>
    <row r="641" spans="2:4" ht="29.25" thickTop="1" thickBot="1">
      <c r="B641" s="67" t="s">
        <v>1264</v>
      </c>
      <c r="C641" s="44">
        <v>50639</v>
      </c>
      <c r="D641" s="11"/>
    </row>
    <row r="642" spans="2:4" ht="29.25" thickTop="1" thickBot="1">
      <c r="B642" s="67" t="s">
        <v>1265</v>
      </c>
      <c r="C642" s="44">
        <v>50640</v>
      </c>
      <c r="D642" s="11"/>
    </row>
    <row r="643" spans="2:4" ht="29.25" thickTop="1" thickBot="1">
      <c r="B643" s="67" t="s">
        <v>1266</v>
      </c>
      <c r="C643" s="44">
        <v>50641</v>
      </c>
      <c r="D643" s="11" t="s">
        <v>1267</v>
      </c>
    </row>
    <row r="644" spans="2:4" ht="29.25" thickTop="1" thickBot="1">
      <c r="B644" s="67" t="s">
        <v>501</v>
      </c>
      <c r="C644" s="44">
        <v>50642</v>
      </c>
      <c r="D644" s="11" t="s">
        <v>1267</v>
      </c>
    </row>
    <row r="645" spans="2:4" ht="29.25" thickTop="1" thickBot="1">
      <c r="B645" s="67" t="s">
        <v>1268</v>
      </c>
      <c r="C645" s="44">
        <v>50643</v>
      </c>
      <c r="D645" s="11"/>
    </row>
    <row r="646" spans="2:4" ht="29.25" thickTop="1" thickBot="1">
      <c r="B646" s="67" t="s">
        <v>1269</v>
      </c>
      <c r="C646" s="44">
        <v>50644</v>
      </c>
      <c r="D646" s="11"/>
    </row>
    <row r="647" spans="2:4" ht="23.25" thickTop="1" thickBot="1">
      <c r="B647" s="75" t="s">
        <v>1270</v>
      </c>
      <c r="C647" s="41">
        <v>50645</v>
      </c>
      <c r="D647" s="56" t="s">
        <v>1271</v>
      </c>
    </row>
    <row r="648" spans="2:4" ht="29.25" thickTop="1" thickBot="1">
      <c r="B648" s="67" t="s">
        <v>1272</v>
      </c>
      <c r="C648" s="44">
        <v>50646</v>
      </c>
      <c r="D648" s="11"/>
    </row>
    <row r="649" spans="2:4" ht="15.75" thickTop="1">
      <c r="B649" s="11" t="s">
        <v>1273</v>
      </c>
      <c r="C649" s="44">
        <v>50647</v>
      </c>
      <c r="D649" s="11"/>
    </row>
    <row r="650" spans="2:4">
      <c r="B650" s="11" t="s">
        <v>1274</v>
      </c>
      <c r="C650" s="44">
        <v>50648</v>
      </c>
      <c r="D650" s="11"/>
    </row>
    <row r="651" spans="2:4">
      <c r="B651" s="56" t="s">
        <v>1275</v>
      </c>
      <c r="C651" s="41">
        <v>50649</v>
      </c>
      <c r="D651" s="11"/>
    </row>
    <row r="652" spans="2:4">
      <c r="B652" s="11" t="s">
        <v>1276</v>
      </c>
      <c r="C652" s="44">
        <v>50650</v>
      </c>
      <c r="D652" s="11"/>
    </row>
    <row r="653" spans="2:4">
      <c r="B653" s="11" t="s">
        <v>1277</v>
      </c>
      <c r="C653" s="44">
        <v>50651</v>
      </c>
      <c r="D653" s="11"/>
    </row>
    <row r="654" spans="2:4">
      <c r="B654" s="56" t="s">
        <v>1278</v>
      </c>
      <c r="C654" s="44">
        <v>50652</v>
      </c>
      <c r="D654" s="11" t="s">
        <v>1279</v>
      </c>
    </row>
    <row r="655" spans="2:4">
      <c r="B655" s="56" t="s">
        <v>1280</v>
      </c>
      <c r="C655" s="44">
        <v>50653</v>
      </c>
      <c r="D655" s="11"/>
    </row>
    <row r="656" spans="2:4">
      <c r="B656" s="11" t="s">
        <v>1281</v>
      </c>
      <c r="C656" s="44">
        <v>50654</v>
      </c>
      <c r="D656" s="11"/>
    </row>
    <row r="657" spans="2:4">
      <c r="B657" s="56" t="s">
        <v>1282</v>
      </c>
      <c r="C657" s="44">
        <v>50655</v>
      </c>
      <c r="D657" s="11"/>
    </row>
    <row r="658" spans="2:4">
      <c r="B658" s="56" t="s">
        <v>1283</v>
      </c>
      <c r="C658" s="44">
        <v>50656</v>
      </c>
      <c r="D658" s="11"/>
    </row>
    <row r="659" spans="2:4">
      <c r="B659" s="56" t="s">
        <v>1284</v>
      </c>
      <c r="C659" s="44">
        <v>50657</v>
      </c>
      <c r="D659" s="11"/>
    </row>
    <row r="660" spans="2:4">
      <c r="B660" s="56" t="s">
        <v>1285</v>
      </c>
      <c r="C660" s="44">
        <v>50658</v>
      </c>
      <c r="D660" s="11"/>
    </row>
    <row r="661" spans="2:4">
      <c r="B661" s="56" t="s">
        <v>1286</v>
      </c>
      <c r="C661" s="44">
        <v>50659</v>
      </c>
      <c r="D661" s="11"/>
    </row>
    <row r="662" spans="2:4">
      <c r="B662" s="56" t="s">
        <v>1287</v>
      </c>
      <c r="C662" s="44">
        <v>50660</v>
      </c>
      <c r="D662" s="11"/>
    </row>
    <row r="663" spans="2:4">
      <c r="B663" s="56" t="s">
        <v>1288</v>
      </c>
      <c r="C663" s="44">
        <v>50661</v>
      </c>
      <c r="D663" s="11"/>
    </row>
    <row r="664" spans="2:4">
      <c r="B664" s="56" t="s">
        <v>1289</v>
      </c>
      <c r="C664" s="44">
        <v>50662</v>
      </c>
      <c r="D664" s="11" t="s">
        <v>1290</v>
      </c>
    </row>
    <row r="665" spans="2:4">
      <c r="B665" s="56" t="s">
        <v>1291</v>
      </c>
      <c r="C665" s="44">
        <v>50663</v>
      </c>
      <c r="D665" s="11"/>
    </row>
    <row r="666" spans="2:4">
      <c r="B666" s="11" t="s">
        <v>1292</v>
      </c>
      <c r="C666" s="44">
        <v>50664</v>
      </c>
      <c r="D666" s="11"/>
    </row>
    <row r="667" spans="2:4">
      <c r="B667" s="56" t="s">
        <v>1293</v>
      </c>
      <c r="C667" s="44">
        <v>50665</v>
      </c>
      <c r="D667" s="11"/>
    </row>
    <row r="668" spans="2:4">
      <c r="B668" s="56" t="s">
        <v>1294</v>
      </c>
      <c r="C668" s="44">
        <v>50666</v>
      </c>
      <c r="D668" s="11"/>
    </row>
    <row r="669" spans="2:4">
      <c r="B669" s="56" t="s">
        <v>1295</v>
      </c>
      <c r="C669" s="44">
        <v>50667</v>
      </c>
      <c r="D669" s="11"/>
    </row>
    <row r="670" spans="2:4">
      <c r="B670" s="56" t="s">
        <v>1296</v>
      </c>
      <c r="C670" s="44">
        <v>50668</v>
      </c>
      <c r="D670" s="11"/>
    </row>
    <row r="671" spans="2:4">
      <c r="B671" s="56" t="s">
        <v>1297</v>
      </c>
      <c r="C671" s="44">
        <v>50669</v>
      </c>
      <c r="D671" s="11"/>
    </row>
    <row r="672" spans="2:4">
      <c r="B672" s="56" t="s">
        <v>1298</v>
      </c>
      <c r="C672" s="44">
        <v>50670</v>
      </c>
      <c r="D672" s="11" t="s">
        <v>1299</v>
      </c>
    </row>
    <row r="673" spans="2:4">
      <c r="B673" s="11" t="s">
        <v>1300</v>
      </c>
      <c r="C673" s="44">
        <v>50671</v>
      </c>
      <c r="D673" s="11"/>
    </row>
    <row r="674" spans="2:4">
      <c r="B674" s="56" t="s">
        <v>1301</v>
      </c>
      <c r="C674" s="44">
        <v>50672</v>
      </c>
      <c r="D674" s="11"/>
    </row>
    <row r="675" spans="2:4">
      <c r="B675" s="11" t="s">
        <v>1302</v>
      </c>
      <c r="C675" s="44">
        <v>50673</v>
      </c>
      <c r="D675" s="11"/>
    </row>
    <row r="676" spans="2:4">
      <c r="B676" s="11" t="s">
        <v>1303</v>
      </c>
      <c r="C676" s="44">
        <v>50674</v>
      </c>
      <c r="D676" s="11"/>
    </row>
    <row r="677" spans="2:4">
      <c r="B677" s="11" t="s">
        <v>1304</v>
      </c>
      <c r="C677" s="44">
        <v>50675</v>
      </c>
      <c r="D677" s="11"/>
    </row>
    <row r="678" spans="2:4">
      <c r="B678" s="11" t="s">
        <v>1305</v>
      </c>
      <c r="C678" s="44">
        <v>50676</v>
      </c>
      <c r="D678" s="11"/>
    </row>
    <row r="679" spans="2:4">
      <c r="B679" s="11" t="s">
        <v>1306</v>
      </c>
      <c r="C679" s="44">
        <v>50677</v>
      </c>
      <c r="D679" s="11"/>
    </row>
    <row r="680" spans="2:4">
      <c r="B680" s="11" t="s">
        <v>1307</v>
      </c>
      <c r="C680" s="44">
        <v>50678</v>
      </c>
      <c r="D680" s="11"/>
    </row>
    <row r="681" spans="2:4">
      <c r="B681" s="11" t="s">
        <v>1308</v>
      </c>
      <c r="C681" s="44">
        <v>50679</v>
      </c>
      <c r="D681" s="11"/>
    </row>
    <row r="682" spans="2:4">
      <c r="B682" s="11" t="s">
        <v>1309</v>
      </c>
      <c r="C682" s="44">
        <v>50680</v>
      </c>
      <c r="D682" s="11"/>
    </row>
    <row r="683" spans="2:4">
      <c r="B683" s="11" t="s">
        <v>1310</v>
      </c>
      <c r="C683" s="44">
        <v>50681</v>
      </c>
      <c r="D683" s="11"/>
    </row>
    <row r="684" spans="2:4">
      <c r="B684" s="11" t="s">
        <v>1311</v>
      </c>
      <c r="C684" s="44">
        <v>50682</v>
      </c>
      <c r="D684" s="11" t="s">
        <v>1312</v>
      </c>
    </row>
    <row r="685" spans="2:4">
      <c r="B685" s="11" t="s">
        <v>1313</v>
      </c>
      <c r="C685" s="44">
        <v>50683</v>
      </c>
      <c r="D685" s="11"/>
    </row>
    <row r="686" spans="2:4">
      <c r="B686" s="11" t="s">
        <v>1314</v>
      </c>
      <c r="C686" s="44">
        <v>50684</v>
      </c>
      <c r="D686" s="11"/>
    </row>
    <row r="687" spans="2:4">
      <c r="B687" s="11" t="s">
        <v>1315</v>
      </c>
      <c r="C687" s="44">
        <v>50685</v>
      </c>
      <c r="D687" s="11"/>
    </row>
    <row r="688" spans="2:4">
      <c r="B688" s="11" t="s">
        <v>1316</v>
      </c>
      <c r="C688" s="44">
        <v>50686</v>
      </c>
      <c r="D688" s="11"/>
    </row>
    <row r="689" spans="2:14">
      <c r="B689" s="11" t="s">
        <v>1317</v>
      </c>
      <c r="C689" s="44">
        <v>50687</v>
      </c>
      <c r="D689" s="11"/>
    </row>
    <row r="690" spans="2:14">
      <c r="B690" s="11" t="s">
        <v>1318</v>
      </c>
      <c r="C690" s="44">
        <v>50688</v>
      </c>
      <c r="D690" s="11"/>
    </row>
    <row r="691" spans="2:14">
      <c r="B691" s="11" t="s">
        <v>1319</v>
      </c>
      <c r="C691" s="44">
        <v>50689</v>
      </c>
      <c r="D691" s="11"/>
    </row>
    <row r="692" spans="2:14">
      <c r="B692" s="11" t="s">
        <v>1320</v>
      </c>
      <c r="C692" s="44">
        <v>50690</v>
      </c>
      <c r="D692" s="11"/>
    </row>
    <row r="693" spans="2:14">
      <c r="B693" s="11" t="s">
        <v>1321</v>
      </c>
      <c r="C693" s="44">
        <v>50691</v>
      </c>
      <c r="D693" s="11"/>
    </row>
    <row r="694" spans="2:14">
      <c r="B694" s="11" t="s">
        <v>1322</v>
      </c>
      <c r="C694" s="44">
        <v>50692</v>
      </c>
      <c r="D694" s="11"/>
    </row>
    <row r="695" spans="2:14">
      <c r="B695" s="11" t="s">
        <v>1323</v>
      </c>
      <c r="C695" s="44">
        <v>50693</v>
      </c>
      <c r="D695" s="11"/>
    </row>
    <row r="696" spans="2:14">
      <c r="B696" s="11" t="s">
        <v>1324</v>
      </c>
      <c r="C696" s="44">
        <v>50694</v>
      </c>
      <c r="D696" s="11"/>
    </row>
    <row r="697" spans="2:14">
      <c r="B697" s="11" t="s">
        <v>1325</v>
      </c>
      <c r="C697" s="44">
        <v>50695</v>
      </c>
      <c r="D697" s="11"/>
    </row>
    <row r="698" spans="2:14">
      <c r="B698" s="11" t="s">
        <v>1326</v>
      </c>
      <c r="C698" s="44">
        <v>50696</v>
      </c>
      <c r="D698" s="11"/>
    </row>
    <row r="699" spans="2:14">
      <c r="B699" s="11" t="s">
        <v>1327</v>
      </c>
      <c r="C699" s="44">
        <v>50697</v>
      </c>
      <c r="D699" s="11"/>
    </row>
    <row r="700" spans="2:14">
      <c r="B700" s="11" t="s">
        <v>1328</v>
      </c>
      <c r="C700" s="44">
        <v>50698</v>
      </c>
      <c r="D700" s="11"/>
    </row>
    <row r="701" spans="2:14">
      <c r="B701" s="11" t="s">
        <v>1329</v>
      </c>
      <c r="C701" s="44">
        <v>50699</v>
      </c>
      <c r="D701" s="11"/>
    </row>
    <row r="702" spans="2:14">
      <c r="B702" s="11" t="s">
        <v>1330</v>
      </c>
      <c r="C702" s="44">
        <v>50700</v>
      </c>
      <c r="D702" s="11"/>
      <c r="N702" t="s">
        <v>1331</v>
      </c>
    </row>
    <row r="703" spans="2:14">
      <c r="B703" s="11" t="s">
        <v>524</v>
      </c>
      <c r="C703" s="44">
        <v>50701</v>
      </c>
      <c r="D703" s="11"/>
    </row>
    <row r="704" spans="2:14">
      <c r="B704" s="11" t="s">
        <v>1332</v>
      </c>
      <c r="C704" s="44">
        <v>50702</v>
      </c>
      <c r="D704" s="11"/>
    </row>
    <row r="705" spans="1:4">
      <c r="B705" s="11" t="s">
        <v>525</v>
      </c>
      <c r="C705" s="44">
        <v>50703</v>
      </c>
      <c r="D705" s="11"/>
    </row>
    <row r="706" spans="1:4">
      <c r="B706" s="11" t="s">
        <v>1333</v>
      </c>
      <c r="C706" s="44">
        <v>50704</v>
      </c>
      <c r="D706" s="11"/>
    </row>
    <row r="707" spans="1:4">
      <c r="B707" s="56" t="s">
        <v>1334</v>
      </c>
      <c r="C707" s="44">
        <v>50705</v>
      </c>
      <c r="D707" s="11"/>
    </row>
    <row r="708" spans="1:4">
      <c r="B708" s="56" t="s">
        <v>1335</v>
      </c>
      <c r="C708" s="44">
        <v>50706</v>
      </c>
      <c r="D708" s="11"/>
    </row>
    <row r="709" spans="1:4">
      <c r="B709" s="11" t="s">
        <v>1336</v>
      </c>
      <c r="C709" s="44">
        <v>50707</v>
      </c>
      <c r="D709" s="11"/>
    </row>
    <row r="710" spans="1:4">
      <c r="B710" s="11" t="s">
        <v>1337</v>
      </c>
      <c r="C710" s="44">
        <v>50708</v>
      </c>
      <c r="D710" s="11"/>
    </row>
    <row r="711" spans="1:4">
      <c r="B711" s="56" t="s">
        <v>1338</v>
      </c>
      <c r="C711" s="44">
        <v>50709</v>
      </c>
      <c r="D711" s="11"/>
    </row>
    <row r="712" spans="1:4">
      <c r="B712" s="56" t="s">
        <v>1339</v>
      </c>
      <c r="C712" s="44">
        <v>50710</v>
      </c>
      <c r="D712" s="11"/>
    </row>
    <row r="713" spans="1:4">
      <c r="B713" s="56" t="s">
        <v>1340</v>
      </c>
      <c r="C713" s="44">
        <v>50711</v>
      </c>
      <c r="D713" s="11"/>
    </row>
    <row r="714" spans="1:4">
      <c r="A714">
        <v>1597</v>
      </c>
      <c r="B714" s="76" t="s">
        <v>1341</v>
      </c>
      <c r="C714" s="44">
        <v>50712</v>
      </c>
      <c r="D714" s="11"/>
    </row>
    <row r="715" spans="1:4">
      <c r="B715" s="56" t="s">
        <v>1342</v>
      </c>
      <c r="C715" s="44">
        <v>50713</v>
      </c>
      <c r="D715" s="11"/>
    </row>
    <row r="716" spans="1:4">
      <c r="B716" s="56" t="s">
        <v>1343</v>
      </c>
      <c r="C716" s="44">
        <v>50714</v>
      </c>
      <c r="D716" s="11"/>
    </row>
    <row r="717" spans="1:4">
      <c r="B717" s="11" t="s">
        <v>1344</v>
      </c>
      <c r="C717" s="44">
        <v>50715</v>
      </c>
      <c r="D717" s="11"/>
    </row>
    <row r="718" spans="1:4">
      <c r="B718" s="56" t="s">
        <v>1345</v>
      </c>
      <c r="C718" s="44">
        <v>50716</v>
      </c>
      <c r="D718" s="11"/>
    </row>
    <row r="719" spans="1:4">
      <c r="B719" s="56" t="s">
        <v>1346</v>
      </c>
      <c r="C719" s="44">
        <v>50717</v>
      </c>
      <c r="D719" s="11"/>
    </row>
    <row r="720" spans="1:4">
      <c r="B720" s="56" t="s">
        <v>1347</v>
      </c>
      <c r="C720" s="44">
        <v>50718</v>
      </c>
      <c r="D720" s="11"/>
    </row>
    <row r="721" spans="1:5">
      <c r="B721" s="56" t="s">
        <v>1348</v>
      </c>
      <c r="C721" s="44">
        <v>50719</v>
      </c>
      <c r="D721" s="11"/>
    </row>
    <row r="722" spans="1:5">
      <c r="B722" s="56" t="s">
        <v>1349</v>
      </c>
      <c r="C722" s="44">
        <v>50720</v>
      </c>
      <c r="D722" s="11"/>
    </row>
    <row r="723" spans="1:5">
      <c r="B723" s="56" t="s">
        <v>1350</v>
      </c>
      <c r="C723" s="44">
        <v>50721</v>
      </c>
      <c r="D723" s="11" t="s">
        <v>1351</v>
      </c>
      <c r="E723" t="s">
        <v>1352</v>
      </c>
    </row>
    <row r="724" spans="1:5">
      <c r="B724" s="56" t="s">
        <v>1353</v>
      </c>
      <c r="C724" s="44">
        <v>50722</v>
      </c>
      <c r="D724" s="11"/>
    </row>
    <row r="725" spans="1:5">
      <c r="B725" s="56" t="s">
        <v>1354</v>
      </c>
      <c r="C725" s="44">
        <v>50723</v>
      </c>
      <c r="D725" s="11"/>
    </row>
    <row r="726" spans="1:5">
      <c r="B726" s="56" t="s">
        <v>1355</v>
      </c>
      <c r="C726" s="44">
        <v>50724</v>
      </c>
      <c r="D726" s="11"/>
    </row>
    <row r="727" spans="1:5">
      <c r="B727" s="56" t="s">
        <v>1356</v>
      </c>
      <c r="C727" s="44">
        <v>50725</v>
      </c>
      <c r="D727" s="11"/>
    </row>
    <row r="728" spans="1:5">
      <c r="B728" s="56" t="s">
        <v>1357</v>
      </c>
      <c r="C728" s="44">
        <v>50726</v>
      </c>
      <c r="D728" s="11"/>
    </row>
    <row r="729" spans="1:5">
      <c r="B729" s="11" t="s">
        <v>1358</v>
      </c>
      <c r="C729" s="44">
        <v>50727</v>
      </c>
      <c r="D729" s="11"/>
    </row>
    <row r="730" spans="1:5">
      <c r="B730" s="11" t="s">
        <v>1359</v>
      </c>
      <c r="C730" s="44">
        <v>50728</v>
      </c>
      <c r="D730" s="11"/>
    </row>
    <row r="731" spans="1:5">
      <c r="B731" s="11" t="s">
        <v>1360</v>
      </c>
      <c r="C731" s="44">
        <v>50729</v>
      </c>
      <c r="D731" s="11"/>
    </row>
    <row r="732" spans="1:5">
      <c r="B732" s="11" t="s">
        <v>527</v>
      </c>
      <c r="C732" s="44">
        <v>50730</v>
      </c>
      <c r="D732" s="11"/>
    </row>
    <row r="733" spans="1:5">
      <c r="B733" s="11" t="s">
        <v>1361</v>
      </c>
      <c r="C733" s="44">
        <v>50731</v>
      </c>
      <c r="D733" s="11"/>
    </row>
    <row r="734" spans="1:5">
      <c r="B734" s="11" t="s">
        <v>1362</v>
      </c>
      <c r="C734" s="44">
        <v>50732</v>
      </c>
      <c r="D734" s="11"/>
    </row>
    <row r="735" spans="1:5">
      <c r="A735" s="11">
        <v>687</v>
      </c>
      <c r="B735" s="11" t="s">
        <v>1363</v>
      </c>
      <c r="C735" s="44">
        <v>50733</v>
      </c>
      <c r="D735" s="11"/>
    </row>
    <row r="736" spans="1:5">
      <c r="B736" s="11" t="s">
        <v>1364</v>
      </c>
      <c r="C736" s="44">
        <v>50734</v>
      </c>
      <c r="D736" s="11"/>
    </row>
    <row r="737" spans="2:4">
      <c r="B737" s="11" t="s">
        <v>1365</v>
      </c>
      <c r="C737" s="44">
        <v>50735</v>
      </c>
      <c r="D737" s="11"/>
    </row>
    <row r="738" spans="2:4">
      <c r="B738" s="11" t="s">
        <v>1366</v>
      </c>
      <c r="C738" s="44">
        <v>50736</v>
      </c>
      <c r="D738" s="11"/>
    </row>
    <row r="739" spans="2:4">
      <c r="B739" s="11" t="s">
        <v>1367</v>
      </c>
      <c r="C739" s="44">
        <v>50737</v>
      </c>
      <c r="D739" s="11"/>
    </row>
    <row r="740" spans="2:4">
      <c r="B740" s="11" t="s">
        <v>1368</v>
      </c>
      <c r="C740" s="44">
        <v>50738</v>
      </c>
      <c r="D740" s="11"/>
    </row>
    <row r="741" spans="2:4">
      <c r="B741" s="11" t="s">
        <v>1369</v>
      </c>
      <c r="C741" s="44">
        <v>50739</v>
      </c>
      <c r="D741" s="11"/>
    </row>
    <row r="742" spans="2:4">
      <c r="B742" s="11" t="s">
        <v>1370</v>
      </c>
      <c r="C742" s="44">
        <v>50740</v>
      </c>
      <c r="D742" s="11"/>
    </row>
    <row r="743" spans="2:4">
      <c r="B743" s="11" t="s">
        <v>1371</v>
      </c>
      <c r="C743" s="44">
        <v>50741</v>
      </c>
      <c r="D743" s="11"/>
    </row>
    <row r="744" spans="2:4">
      <c r="B744" s="11" t="s">
        <v>1372</v>
      </c>
      <c r="C744" s="44">
        <v>50742</v>
      </c>
      <c r="D744" s="11"/>
    </row>
    <row r="745" spans="2:4">
      <c r="B745" s="11" t="s">
        <v>1373</v>
      </c>
      <c r="C745" s="44">
        <v>50743</v>
      </c>
      <c r="D745" s="11"/>
    </row>
    <row r="746" spans="2:4">
      <c r="B746" s="11" t="s">
        <v>1374</v>
      </c>
      <c r="C746" s="44">
        <v>50744</v>
      </c>
      <c r="D746" s="11"/>
    </row>
    <row r="747" spans="2:4">
      <c r="B747" s="11" t="s">
        <v>1375</v>
      </c>
      <c r="C747" s="44">
        <v>50745</v>
      </c>
      <c r="D747" s="11"/>
    </row>
    <row r="748" spans="2:4">
      <c r="B748" s="11" t="s">
        <v>1376</v>
      </c>
      <c r="C748" s="44">
        <v>50746</v>
      </c>
      <c r="D748" s="11"/>
    </row>
    <row r="749" spans="2:4">
      <c r="B749" s="11" t="s">
        <v>1377</v>
      </c>
      <c r="C749" s="44">
        <v>50747</v>
      </c>
      <c r="D749" s="11"/>
    </row>
    <row r="750" spans="2:4">
      <c r="B750" s="11" t="s">
        <v>1378</v>
      </c>
      <c r="C750" s="44">
        <v>50748</v>
      </c>
      <c r="D750" s="11"/>
    </row>
    <row r="751" spans="2:4">
      <c r="B751" s="11" t="s">
        <v>1379</v>
      </c>
      <c r="C751" s="44">
        <v>50749</v>
      </c>
      <c r="D751" s="11"/>
    </row>
    <row r="752" spans="2:4">
      <c r="B752" s="11" t="s">
        <v>1380</v>
      </c>
      <c r="C752" s="44">
        <v>50750</v>
      </c>
      <c r="D752" s="11"/>
    </row>
    <row r="753" spans="2:4">
      <c r="B753" s="11" t="s">
        <v>1381</v>
      </c>
      <c r="C753" s="44">
        <v>50751</v>
      </c>
      <c r="D753" s="11"/>
    </row>
    <row r="754" spans="2:4">
      <c r="B754" s="11" t="s">
        <v>1382</v>
      </c>
      <c r="C754" s="44">
        <v>50752</v>
      </c>
      <c r="D754" s="11"/>
    </row>
    <row r="755" spans="2:4">
      <c r="B755" s="11" t="s">
        <v>1383</v>
      </c>
      <c r="C755" s="44">
        <v>50753</v>
      </c>
      <c r="D755" s="11"/>
    </row>
    <row r="756" spans="2:4">
      <c r="B756" s="11" t="s">
        <v>1384</v>
      </c>
      <c r="C756" s="44">
        <v>50754</v>
      </c>
      <c r="D756" s="11"/>
    </row>
    <row r="757" spans="2:4">
      <c r="B757" s="11" t="s">
        <v>1385</v>
      </c>
      <c r="C757" s="44">
        <v>50755</v>
      </c>
      <c r="D757" s="11"/>
    </row>
    <row r="758" spans="2:4">
      <c r="B758" s="11" t="s">
        <v>1386</v>
      </c>
      <c r="C758" s="44">
        <v>50756</v>
      </c>
      <c r="D758" s="11"/>
    </row>
    <row r="759" spans="2:4">
      <c r="B759" s="11" t="s">
        <v>1387</v>
      </c>
      <c r="C759" s="44">
        <v>50757</v>
      </c>
      <c r="D759" s="11"/>
    </row>
    <row r="760" spans="2:4">
      <c r="B760" s="11" t="s">
        <v>1388</v>
      </c>
      <c r="C760" s="44">
        <v>50758</v>
      </c>
      <c r="D760" s="11"/>
    </row>
    <row r="761" spans="2:4">
      <c r="B761" s="11" t="s">
        <v>1389</v>
      </c>
      <c r="C761" s="44">
        <v>50759</v>
      </c>
      <c r="D761" s="11"/>
    </row>
    <row r="762" spans="2:4">
      <c r="B762" s="11" t="s">
        <v>1390</v>
      </c>
      <c r="C762" s="44">
        <v>50760</v>
      </c>
      <c r="D762" s="11"/>
    </row>
    <row r="763" spans="2:4">
      <c r="B763" s="11" t="s">
        <v>1391</v>
      </c>
      <c r="C763" s="44">
        <v>50761</v>
      </c>
      <c r="D763" s="11"/>
    </row>
    <row r="764" spans="2:4">
      <c r="B764" s="11" t="s">
        <v>1392</v>
      </c>
      <c r="C764" s="44">
        <v>50762</v>
      </c>
      <c r="D764" s="11"/>
    </row>
    <row r="765" spans="2:4">
      <c r="B765" s="11" t="s">
        <v>1393</v>
      </c>
      <c r="C765" s="44">
        <v>50763</v>
      </c>
      <c r="D765" s="11"/>
    </row>
    <row r="766" spans="2:4">
      <c r="B766" s="11" t="s">
        <v>1394</v>
      </c>
      <c r="C766" s="44">
        <v>50764</v>
      </c>
      <c r="D766" s="11"/>
    </row>
    <row r="767" spans="2:4">
      <c r="B767" s="11" t="s">
        <v>1395</v>
      </c>
      <c r="C767" s="44">
        <v>50765</v>
      </c>
      <c r="D767" s="11"/>
    </row>
    <row r="768" spans="2:4">
      <c r="B768" s="11" t="s">
        <v>1396</v>
      </c>
      <c r="C768" s="44">
        <v>50766</v>
      </c>
      <c r="D768" s="11"/>
    </row>
    <row r="769" spans="2:4">
      <c r="B769" s="11" t="s">
        <v>1397</v>
      </c>
      <c r="C769" s="44">
        <v>50767</v>
      </c>
      <c r="D769" s="11"/>
    </row>
    <row r="770" spans="2:4">
      <c r="B770" s="11" t="s">
        <v>1398</v>
      </c>
      <c r="C770" s="44">
        <v>50768</v>
      </c>
      <c r="D770" s="11"/>
    </row>
    <row r="771" spans="2:4">
      <c r="B771" s="11" t="s">
        <v>1399</v>
      </c>
      <c r="C771" s="44">
        <v>50769</v>
      </c>
      <c r="D771" s="11"/>
    </row>
    <row r="772" spans="2:4">
      <c r="B772" s="11" t="s">
        <v>1400</v>
      </c>
      <c r="C772" s="44">
        <v>50770</v>
      </c>
      <c r="D772" s="11"/>
    </row>
    <row r="773" spans="2:4">
      <c r="B773" s="77" t="s">
        <v>550</v>
      </c>
      <c r="C773" s="44">
        <v>50771</v>
      </c>
      <c r="D773" s="11"/>
    </row>
    <row r="774" spans="2:4">
      <c r="B774" s="11" t="s">
        <v>1401</v>
      </c>
      <c r="C774" s="44">
        <v>50772</v>
      </c>
      <c r="D774" s="11"/>
    </row>
    <row r="775" spans="2:4">
      <c r="B775" s="11" t="s">
        <v>1402</v>
      </c>
      <c r="C775" s="44">
        <v>50773</v>
      </c>
      <c r="D775" s="11"/>
    </row>
    <row r="776" spans="2:4">
      <c r="B776" s="11" t="s">
        <v>1403</v>
      </c>
      <c r="C776" s="44">
        <v>50774</v>
      </c>
      <c r="D776" s="11"/>
    </row>
    <row r="777" spans="2:4">
      <c r="B777" s="11" t="s">
        <v>1404</v>
      </c>
      <c r="C777" s="44">
        <v>50775</v>
      </c>
      <c r="D777" s="11"/>
    </row>
    <row r="778" spans="2:4">
      <c r="B778" s="11" t="s">
        <v>1405</v>
      </c>
      <c r="C778" s="44">
        <v>50776</v>
      </c>
      <c r="D778" s="11"/>
    </row>
    <row r="779" spans="2:4">
      <c r="B779" s="11" t="s">
        <v>1406</v>
      </c>
      <c r="C779" s="44">
        <v>50777</v>
      </c>
      <c r="D779" s="11"/>
    </row>
    <row r="780" spans="2:4">
      <c r="B780" s="11" t="s">
        <v>1407</v>
      </c>
      <c r="C780" s="44">
        <v>50778</v>
      </c>
      <c r="D780" s="11"/>
    </row>
    <row r="781" spans="2:4">
      <c r="B781" s="11" t="s">
        <v>1408</v>
      </c>
      <c r="C781" s="44">
        <v>50779</v>
      </c>
      <c r="D781" s="11"/>
    </row>
    <row r="782" spans="2:4">
      <c r="B782" s="11" t="s">
        <v>1409</v>
      </c>
      <c r="C782" s="44">
        <v>50780</v>
      </c>
      <c r="D782" s="11"/>
    </row>
    <row r="783" spans="2:4">
      <c r="B783" s="11" t="s">
        <v>1410</v>
      </c>
      <c r="C783" s="44">
        <v>50781</v>
      </c>
      <c r="D783" s="11"/>
    </row>
    <row r="784" spans="2:4">
      <c r="B784" s="78" t="s">
        <v>1411</v>
      </c>
      <c r="C784" s="44">
        <v>50782</v>
      </c>
      <c r="D784" s="11"/>
    </row>
    <row r="785" spans="2:4">
      <c r="B785" s="78" t="s">
        <v>1412</v>
      </c>
      <c r="C785" s="44">
        <v>50783</v>
      </c>
      <c r="D785" s="11"/>
    </row>
    <row r="786" spans="2:4">
      <c r="B786" s="56" t="s">
        <v>1413</v>
      </c>
      <c r="C786" s="44">
        <v>50784</v>
      </c>
      <c r="D786" s="11"/>
    </row>
    <row r="787" spans="2:4">
      <c r="B787" s="78" t="s">
        <v>1414</v>
      </c>
      <c r="C787" s="44">
        <v>50785</v>
      </c>
      <c r="D787" s="11"/>
    </row>
    <row r="788" spans="2:4">
      <c r="B788" s="78" t="s">
        <v>1415</v>
      </c>
      <c r="C788" s="44">
        <v>50786</v>
      </c>
      <c r="D788" s="11"/>
    </row>
    <row r="789" spans="2:4">
      <c r="B789" s="56" t="s">
        <v>1416</v>
      </c>
      <c r="C789" s="44">
        <v>50787</v>
      </c>
      <c r="D789" s="11"/>
    </row>
    <row r="790" spans="2:4">
      <c r="B790" s="78" t="s">
        <v>1417</v>
      </c>
      <c r="C790" s="44">
        <v>50788</v>
      </c>
      <c r="D790" s="11"/>
    </row>
    <row r="791" spans="2:4">
      <c r="B791" s="78" t="s">
        <v>1418</v>
      </c>
      <c r="C791" s="44">
        <v>50789</v>
      </c>
      <c r="D791" s="11"/>
    </row>
    <row r="792" spans="2:4">
      <c r="B792" s="78" t="s">
        <v>1419</v>
      </c>
      <c r="C792" s="44">
        <v>50790</v>
      </c>
      <c r="D792" s="11"/>
    </row>
    <row r="793" spans="2:4">
      <c r="B793" s="78" t="s">
        <v>1420</v>
      </c>
      <c r="C793" s="44">
        <v>50791</v>
      </c>
      <c r="D793" s="11"/>
    </row>
    <row r="794" spans="2:4">
      <c r="B794" s="56" t="s">
        <v>1421</v>
      </c>
      <c r="C794" s="44">
        <v>50792</v>
      </c>
      <c r="D794" s="11"/>
    </row>
    <row r="795" spans="2:4">
      <c r="B795" s="78" t="s">
        <v>1422</v>
      </c>
      <c r="C795" s="44">
        <v>50793</v>
      </c>
      <c r="D795" s="11"/>
    </row>
    <row r="796" spans="2:4">
      <c r="B796" s="78" t="s">
        <v>1423</v>
      </c>
      <c r="C796" s="44">
        <v>50794</v>
      </c>
      <c r="D796" s="11"/>
    </row>
    <row r="797" spans="2:4">
      <c r="B797" s="78" t="s">
        <v>1424</v>
      </c>
      <c r="C797" s="44">
        <v>50795</v>
      </c>
      <c r="D797" s="11"/>
    </row>
    <row r="798" spans="2:4">
      <c r="B798" s="78" t="s">
        <v>1425</v>
      </c>
      <c r="C798" s="44">
        <v>50796</v>
      </c>
      <c r="D798" s="11"/>
    </row>
    <row r="799" spans="2:4">
      <c r="B799" s="78" t="s">
        <v>1426</v>
      </c>
      <c r="C799" s="44">
        <v>50797</v>
      </c>
      <c r="D799" s="11"/>
    </row>
    <row r="800" spans="2:4">
      <c r="B800" s="11" t="s">
        <v>1427</v>
      </c>
      <c r="C800" s="44">
        <v>50798</v>
      </c>
      <c r="D800" s="11"/>
    </row>
    <row r="801" spans="2:5">
      <c r="B801" s="78" t="s">
        <v>1428</v>
      </c>
      <c r="C801" s="44">
        <v>50799</v>
      </c>
      <c r="D801" s="11"/>
    </row>
    <row r="802" spans="2:5">
      <c r="B802" s="78" t="s">
        <v>1429</v>
      </c>
      <c r="C802" s="44">
        <v>50800</v>
      </c>
      <c r="D802" s="11"/>
    </row>
    <row r="803" spans="2:5">
      <c r="B803" s="78" t="s">
        <v>1430</v>
      </c>
      <c r="C803" s="44">
        <v>50801</v>
      </c>
      <c r="D803" s="11"/>
    </row>
    <row r="804" spans="2:5">
      <c r="B804" s="78" t="s">
        <v>1431</v>
      </c>
      <c r="C804" s="44">
        <v>50802</v>
      </c>
      <c r="D804" s="11"/>
    </row>
    <row r="805" spans="2:5">
      <c r="B805" s="78" t="s">
        <v>1432</v>
      </c>
      <c r="C805" s="44">
        <v>50803</v>
      </c>
      <c r="D805" s="11"/>
    </row>
    <row r="806" spans="2:5">
      <c r="B806" s="78" t="s">
        <v>1433</v>
      </c>
      <c r="C806" s="44">
        <v>50804</v>
      </c>
      <c r="D806" s="11"/>
    </row>
    <row r="807" spans="2:5">
      <c r="B807" s="78" t="s">
        <v>1434</v>
      </c>
      <c r="C807" s="44">
        <v>50805</v>
      </c>
      <c r="D807" s="11"/>
    </row>
    <row r="808" spans="2:5">
      <c r="B808" s="78" t="s">
        <v>1435</v>
      </c>
      <c r="C808" s="44">
        <v>50806</v>
      </c>
      <c r="D808" s="11" t="s">
        <v>1436</v>
      </c>
    </row>
    <row r="809" spans="2:5">
      <c r="B809" s="78" t="s">
        <v>1437</v>
      </c>
      <c r="C809" s="44">
        <v>50807</v>
      </c>
      <c r="D809" s="11" t="s">
        <v>1436</v>
      </c>
    </row>
    <row r="810" spans="2:5">
      <c r="B810" s="78" t="s">
        <v>1438</v>
      </c>
      <c r="C810" s="44">
        <v>50808</v>
      </c>
      <c r="D810" s="11"/>
    </row>
    <row r="811" spans="2:5">
      <c r="B811" s="11" t="s">
        <v>1439</v>
      </c>
      <c r="C811" s="44">
        <v>50809</v>
      </c>
      <c r="D811" s="11" t="s">
        <v>1351</v>
      </c>
      <c r="E811" t="s">
        <v>1440</v>
      </c>
    </row>
    <row r="812" spans="2:5">
      <c r="B812" s="11" t="s">
        <v>1441</v>
      </c>
      <c r="C812" s="44">
        <v>50810</v>
      </c>
      <c r="D812" s="11" t="s">
        <v>1351</v>
      </c>
      <c r="E812" t="s">
        <v>1440</v>
      </c>
    </row>
    <row r="813" spans="2:5">
      <c r="B813" s="11" t="s">
        <v>1442</v>
      </c>
      <c r="C813" s="44">
        <v>50811</v>
      </c>
      <c r="D813" s="11" t="s">
        <v>1196</v>
      </c>
      <c r="E813" t="s">
        <v>1440</v>
      </c>
    </row>
    <row r="814" spans="2:5">
      <c r="B814" s="78" t="s">
        <v>1443</v>
      </c>
      <c r="C814" s="44">
        <v>50812</v>
      </c>
      <c r="D814" s="11"/>
    </row>
    <row r="815" spans="2:5">
      <c r="B815" s="78" t="s">
        <v>1444</v>
      </c>
      <c r="C815" s="44">
        <v>50813</v>
      </c>
      <c r="D815" s="11"/>
    </row>
    <row r="816" spans="2:5">
      <c r="B816" s="11" t="s">
        <v>1445</v>
      </c>
      <c r="C816" s="44">
        <v>50814</v>
      </c>
      <c r="D816" s="11"/>
    </row>
    <row r="817" spans="1:4">
      <c r="B817" s="11" t="s">
        <v>1446</v>
      </c>
      <c r="C817" s="44">
        <v>50815</v>
      </c>
      <c r="D817" s="11"/>
    </row>
    <row r="818" spans="1:4">
      <c r="A818" t="s">
        <v>587</v>
      </c>
      <c r="B818" s="11" t="s">
        <v>1447</v>
      </c>
      <c r="C818" s="44">
        <v>50816</v>
      </c>
      <c r="D818" s="11"/>
    </row>
    <row r="819" spans="1:4">
      <c r="B819" s="11" t="s">
        <v>1448</v>
      </c>
      <c r="C819" s="44">
        <v>50817</v>
      </c>
      <c r="D819" s="11"/>
    </row>
    <row r="820" spans="1:4">
      <c r="B820" s="11" t="s">
        <v>1449</v>
      </c>
      <c r="C820" s="44">
        <v>50818</v>
      </c>
      <c r="D820" s="11"/>
    </row>
    <row r="821" spans="1:4">
      <c r="B821" s="11" t="s">
        <v>1450</v>
      </c>
      <c r="C821" s="44">
        <v>50819</v>
      </c>
      <c r="D821" s="11"/>
    </row>
    <row r="822" spans="1:4">
      <c r="B822" s="11" t="s">
        <v>1481</v>
      </c>
      <c r="C822" s="44">
        <v>50820</v>
      </c>
      <c r="D822" s="11"/>
    </row>
    <row r="823" spans="1:4">
      <c r="B823" s="11" t="s">
        <v>1487</v>
      </c>
      <c r="C823" s="44">
        <v>50821</v>
      </c>
      <c r="D823" s="11"/>
    </row>
    <row r="824" spans="1:4">
      <c r="B824" s="11" t="s">
        <v>1488</v>
      </c>
      <c r="C824" s="44">
        <v>50822</v>
      </c>
      <c r="D824" s="11"/>
    </row>
    <row r="825" spans="1:4">
      <c r="B825" s="11" t="s">
        <v>1491</v>
      </c>
      <c r="C825" s="44">
        <v>50823</v>
      </c>
      <c r="D825" s="11" t="s">
        <v>1492</v>
      </c>
    </row>
    <row r="826" spans="1:4">
      <c r="B826" s="11" t="s">
        <v>1493</v>
      </c>
      <c r="C826" s="44">
        <v>50824</v>
      </c>
    </row>
    <row r="827" spans="1:4">
      <c r="B827" s="11" t="s">
        <v>1526</v>
      </c>
      <c r="C827" s="44">
        <v>50825</v>
      </c>
    </row>
    <row r="828" spans="1:4">
      <c r="B828" s="11" t="s">
        <v>1495</v>
      </c>
      <c r="C828" s="44">
        <v>50826</v>
      </c>
    </row>
    <row r="829" spans="1:4">
      <c r="B829" s="11" t="s">
        <v>1496</v>
      </c>
      <c r="C829" s="44">
        <v>50827</v>
      </c>
    </row>
    <row r="830" spans="1:4">
      <c r="B830" s="56" t="s">
        <v>1498</v>
      </c>
      <c r="C830" s="44">
        <v>50828</v>
      </c>
    </row>
    <row r="831" spans="1:4">
      <c r="B831" s="11" t="s">
        <v>1499</v>
      </c>
      <c r="C831" s="44">
        <v>50829</v>
      </c>
    </row>
    <row r="832" spans="1:4">
      <c r="B832" s="11" t="s">
        <v>1500</v>
      </c>
      <c r="C832" s="44">
        <v>50830</v>
      </c>
    </row>
    <row r="833" spans="2:4">
      <c r="B833" s="11" t="s">
        <v>1501</v>
      </c>
      <c r="C833" s="44">
        <v>50831</v>
      </c>
    </row>
    <row r="834" spans="2:4">
      <c r="B834" s="11" t="s">
        <v>1505</v>
      </c>
      <c r="C834" s="44">
        <v>50832</v>
      </c>
      <c r="D834" s="11">
        <v>1896</v>
      </c>
    </row>
    <row r="835" spans="2:4">
      <c r="B835" s="11" t="s">
        <v>1506</v>
      </c>
      <c r="C835" s="44">
        <v>50833</v>
      </c>
    </row>
    <row r="836" spans="2:4">
      <c r="B836" s="11" t="s">
        <v>1507</v>
      </c>
      <c r="C836" s="44">
        <v>50834</v>
      </c>
      <c r="D836" s="11" t="s">
        <v>1508</v>
      </c>
    </row>
    <row r="837" spans="2:4">
      <c r="B837" s="11" t="s">
        <v>1511</v>
      </c>
      <c r="C837" s="44">
        <v>50835</v>
      </c>
    </row>
    <row r="838" spans="2:4">
      <c r="B838" s="11" t="s">
        <v>1512</v>
      </c>
      <c r="C838" s="44">
        <v>50836</v>
      </c>
    </row>
    <row r="839" spans="2:4">
      <c r="B839" s="11" t="s">
        <v>1513</v>
      </c>
      <c r="C839" s="44">
        <v>50837</v>
      </c>
    </row>
    <row r="840" spans="2:4">
      <c r="B840" s="11" t="s">
        <v>1514</v>
      </c>
      <c r="C840" s="44">
        <v>50838</v>
      </c>
    </row>
    <row r="841" spans="2:4">
      <c r="B841" s="11" t="s">
        <v>1518</v>
      </c>
      <c r="C841" s="44">
        <v>50839</v>
      </c>
    </row>
    <row r="842" spans="2:4">
      <c r="B842" s="11" t="s">
        <v>1519</v>
      </c>
      <c r="C842" s="44">
        <v>50840</v>
      </c>
    </row>
    <row r="843" spans="2:4">
      <c r="B843" s="11" t="s">
        <v>1522</v>
      </c>
      <c r="C843" s="44">
        <v>50841</v>
      </c>
    </row>
    <row r="844" spans="2:4">
      <c r="B844" s="11" t="s">
        <v>1523</v>
      </c>
      <c r="C844" s="44">
        <v>50842</v>
      </c>
    </row>
    <row r="845" spans="2:4">
      <c r="B845" s="11" t="s">
        <v>1527</v>
      </c>
      <c r="C845" s="44">
        <v>50843</v>
      </c>
    </row>
    <row r="846" spans="2:4">
      <c r="B846" s="11" t="s">
        <v>1524</v>
      </c>
      <c r="C846" s="44">
        <v>50844</v>
      </c>
    </row>
    <row r="847" spans="2:4">
      <c r="B847" s="11" t="s">
        <v>1525</v>
      </c>
      <c r="C847" s="44">
        <v>50845</v>
      </c>
    </row>
    <row r="848" spans="2:4">
      <c r="B848" s="11" t="s">
        <v>1558</v>
      </c>
      <c r="C848" s="44">
        <v>50846</v>
      </c>
    </row>
    <row r="849" spans="2:4">
      <c r="B849" s="11" t="s">
        <v>1564</v>
      </c>
      <c r="C849" s="44">
        <v>50847</v>
      </c>
    </row>
    <row r="850" spans="2:4">
      <c r="B850" s="11" t="s">
        <v>1565</v>
      </c>
      <c r="C850" s="44">
        <v>50848</v>
      </c>
      <c r="D850" s="11"/>
    </row>
    <row r="851" spans="2:4">
      <c r="B851" s="262" t="s">
        <v>1578</v>
      </c>
      <c r="C851" s="41">
        <v>2727</v>
      </c>
      <c r="D851" s="56">
        <v>2727</v>
      </c>
    </row>
    <row r="852" spans="2:4">
      <c r="B852" s="11" t="s">
        <v>1577</v>
      </c>
      <c r="C852" s="44">
        <v>50849</v>
      </c>
      <c r="D852" s="251">
        <v>3893</v>
      </c>
    </row>
    <row r="853" spans="2:4">
      <c r="B853" s="263" t="s">
        <v>1579</v>
      </c>
      <c r="C853" s="44">
        <v>50850</v>
      </c>
    </row>
    <row r="854" spans="2:4">
      <c r="B854" s="263" t="s">
        <v>1580</v>
      </c>
      <c r="C854" s="44">
        <v>50851</v>
      </c>
    </row>
    <row r="855" spans="2:4">
      <c r="B855" s="263" t="s">
        <v>1581</v>
      </c>
      <c r="C855" s="44">
        <v>50852</v>
      </c>
    </row>
    <row r="856" spans="2:4">
      <c r="B856" s="263" t="s">
        <v>1582</v>
      </c>
      <c r="C856" s="44">
        <v>50853</v>
      </c>
    </row>
    <row r="857" spans="2:4">
      <c r="B857" s="263" t="s">
        <v>1593</v>
      </c>
      <c r="C857" s="44">
        <v>50854</v>
      </c>
    </row>
    <row r="858" spans="2:4">
      <c r="B858" s="263" t="s">
        <v>1594</v>
      </c>
      <c r="C858" s="44">
        <v>50855</v>
      </c>
    </row>
    <row r="859" spans="2:4">
      <c r="B859" s="263" t="s">
        <v>1596</v>
      </c>
      <c r="C859" s="44">
        <v>907</v>
      </c>
    </row>
    <row r="860" spans="2:4">
      <c r="B860" s="263" t="s">
        <v>1597</v>
      </c>
      <c r="C860" s="44">
        <v>50856</v>
      </c>
    </row>
    <row r="861" spans="2:4">
      <c r="B861" s="263" t="s">
        <v>1611</v>
      </c>
      <c r="C861" s="44">
        <v>50857</v>
      </c>
    </row>
    <row r="862" spans="2:4">
      <c r="C862" s="44">
        <v>50858</v>
      </c>
    </row>
    <row r="863" spans="2:4">
      <c r="C863" s="44">
        <v>50859</v>
      </c>
    </row>
    <row r="864" spans="2:4">
      <c r="C864" s="44">
        <v>50860</v>
      </c>
    </row>
    <row r="865" spans="3:3">
      <c r="C865" s="44">
        <v>50861</v>
      </c>
    </row>
    <row r="866" spans="3:3">
      <c r="C866" s="44">
        <v>50862</v>
      </c>
    </row>
    <row r="867" spans="3:3">
      <c r="C867" s="44">
        <v>50863</v>
      </c>
    </row>
    <row r="868" spans="3:3">
      <c r="C868" s="44">
        <v>50864</v>
      </c>
    </row>
    <row r="869" spans="3:3">
      <c r="C869" s="44">
        <v>50865</v>
      </c>
    </row>
    <row r="870" spans="3:3">
      <c r="C870" s="44">
        <v>50866</v>
      </c>
    </row>
    <row r="871" spans="3:3">
      <c r="C871" s="44">
        <v>50867</v>
      </c>
    </row>
    <row r="872" spans="3:3">
      <c r="C872" s="44">
        <v>50868</v>
      </c>
    </row>
    <row r="873" spans="3:3">
      <c r="C873" s="44">
        <v>50869</v>
      </c>
    </row>
    <row r="874" spans="3:3">
      <c r="C874" s="44">
        <v>50870</v>
      </c>
    </row>
    <row r="875" spans="3:3">
      <c r="C875" s="44">
        <v>50871</v>
      </c>
    </row>
    <row r="876" spans="3:3">
      <c r="C876" s="44">
        <v>50872</v>
      </c>
    </row>
    <row r="877" spans="3:3">
      <c r="C877" s="44">
        <v>50873</v>
      </c>
    </row>
    <row r="878" spans="3:3">
      <c r="C878" s="44">
        <v>50874</v>
      </c>
    </row>
    <row r="879" spans="3:3">
      <c r="C879" s="44">
        <v>50875</v>
      </c>
    </row>
    <row r="880" spans="3:3">
      <c r="C880" s="44">
        <v>50876</v>
      </c>
    </row>
    <row r="881" spans="3:3">
      <c r="C881" s="44">
        <v>50877</v>
      </c>
    </row>
    <row r="882" spans="3:3">
      <c r="C882" s="44">
        <v>50878</v>
      </c>
    </row>
    <row r="883" spans="3:3">
      <c r="C883" s="44">
        <v>50879</v>
      </c>
    </row>
    <row r="884" spans="3:3">
      <c r="C884" s="44">
        <v>50880</v>
      </c>
    </row>
    <row r="885" spans="3:3">
      <c r="C885" s="44">
        <v>50881</v>
      </c>
    </row>
    <row r="886" spans="3:3">
      <c r="C886" s="44">
        <v>50882</v>
      </c>
    </row>
    <row r="887" spans="3:3">
      <c r="C887" s="44">
        <v>50883</v>
      </c>
    </row>
    <row r="888" spans="3:3">
      <c r="C888" s="44">
        <v>50884</v>
      </c>
    </row>
    <row r="889" spans="3:3">
      <c r="C889" s="44">
        <v>50885</v>
      </c>
    </row>
    <row r="890" spans="3:3">
      <c r="C890" s="44">
        <v>50886</v>
      </c>
    </row>
    <row r="891" spans="3:3">
      <c r="C891" s="44">
        <v>50887</v>
      </c>
    </row>
    <row r="892" spans="3:3">
      <c r="C892" s="44">
        <v>50888</v>
      </c>
    </row>
    <row r="893" spans="3:3">
      <c r="C893" s="44">
        <v>50889</v>
      </c>
    </row>
    <row r="894" spans="3:3">
      <c r="C894" s="44">
        <v>50890</v>
      </c>
    </row>
    <row r="895" spans="3:3">
      <c r="C895" s="44">
        <v>50891</v>
      </c>
    </row>
    <row r="896" spans="3:3">
      <c r="C896" s="44">
        <v>50892</v>
      </c>
    </row>
    <row r="897" spans="3:3">
      <c r="C897" s="44">
        <v>50893</v>
      </c>
    </row>
    <row r="898" spans="3:3">
      <c r="C898" s="44">
        <v>50894</v>
      </c>
    </row>
    <row r="899" spans="3:3">
      <c r="C899" s="44">
        <v>50895</v>
      </c>
    </row>
    <row r="900" spans="3:3">
      <c r="C900" s="44">
        <v>50896</v>
      </c>
    </row>
    <row r="901" spans="3:3">
      <c r="C901" s="44">
        <v>50897</v>
      </c>
    </row>
    <row r="902" spans="3:3">
      <c r="C902" s="44">
        <v>50898</v>
      </c>
    </row>
    <row r="903" spans="3:3">
      <c r="C903" s="44">
        <v>50899</v>
      </c>
    </row>
    <row r="904" spans="3:3">
      <c r="C904" s="44">
        <v>50900</v>
      </c>
    </row>
    <row r="905" spans="3:3">
      <c r="C905" s="44">
        <v>50901</v>
      </c>
    </row>
    <row r="906" spans="3:3">
      <c r="C906" s="44">
        <v>50902</v>
      </c>
    </row>
    <row r="907" spans="3:3">
      <c r="C907" s="44">
        <v>50903</v>
      </c>
    </row>
    <row r="908" spans="3:3">
      <c r="C908" s="44">
        <v>50904</v>
      </c>
    </row>
    <row r="909" spans="3:3">
      <c r="C909" s="44">
        <v>50905</v>
      </c>
    </row>
    <row r="910" spans="3:3">
      <c r="C910" s="44">
        <v>50906</v>
      </c>
    </row>
    <row r="911" spans="3:3">
      <c r="C911" s="44">
        <v>50907</v>
      </c>
    </row>
    <row r="912" spans="3:3">
      <c r="C912" s="44">
        <v>50908</v>
      </c>
    </row>
    <row r="913" spans="3:3">
      <c r="C913" s="44">
        <v>50909</v>
      </c>
    </row>
    <row r="914" spans="3:3">
      <c r="C914" s="44">
        <v>50910</v>
      </c>
    </row>
    <row r="915" spans="3:3">
      <c r="C915" s="44">
        <v>50911</v>
      </c>
    </row>
    <row r="916" spans="3:3">
      <c r="C916" s="44">
        <v>50912</v>
      </c>
    </row>
    <row r="917" spans="3:3">
      <c r="C917" s="44">
        <v>50913</v>
      </c>
    </row>
    <row r="918" spans="3:3">
      <c r="C918" s="44">
        <v>50914</v>
      </c>
    </row>
    <row r="919" spans="3:3">
      <c r="C919" s="44">
        <v>50915</v>
      </c>
    </row>
    <row r="920" spans="3:3">
      <c r="C920" s="44">
        <v>50916</v>
      </c>
    </row>
    <row r="921" spans="3:3">
      <c r="C921" s="44">
        <v>50917</v>
      </c>
    </row>
    <row r="922" spans="3:3">
      <c r="C922" s="44">
        <v>50918</v>
      </c>
    </row>
    <row r="923" spans="3:3">
      <c r="C923" s="44">
        <v>50919</v>
      </c>
    </row>
    <row r="924" spans="3:3">
      <c r="C924" s="44">
        <v>50920</v>
      </c>
    </row>
    <row r="925" spans="3:3">
      <c r="C925" s="44">
        <v>50921</v>
      </c>
    </row>
    <row r="926" spans="3:3">
      <c r="C926" s="44">
        <v>50922</v>
      </c>
    </row>
    <row r="927" spans="3:3">
      <c r="C927" s="44">
        <v>50923</v>
      </c>
    </row>
    <row r="928" spans="3:3">
      <c r="C928" s="44">
        <v>50924</v>
      </c>
    </row>
    <row r="929" spans="3:3">
      <c r="C929" s="44">
        <v>50925</v>
      </c>
    </row>
    <row r="930" spans="3:3">
      <c r="C930" s="44">
        <v>50926</v>
      </c>
    </row>
    <row r="931" spans="3:3">
      <c r="C931" s="44">
        <v>50927</v>
      </c>
    </row>
    <row r="932" spans="3:3">
      <c r="C932" s="44">
        <v>50928</v>
      </c>
    </row>
    <row r="933" spans="3:3">
      <c r="C933" s="44">
        <v>50929</v>
      </c>
    </row>
    <row r="934" spans="3:3">
      <c r="C934" s="44">
        <v>50930</v>
      </c>
    </row>
    <row r="935" spans="3:3">
      <c r="C935" s="44">
        <v>50931</v>
      </c>
    </row>
    <row r="936" spans="3:3">
      <c r="C936" s="44">
        <v>50932</v>
      </c>
    </row>
    <row r="937" spans="3:3">
      <c r="C937" s="44">
        <v>50933</v>
      </c>
    </row>
    <row r="938" spans="3:3">
      <c r="C938" s="44">
        <v>50934</v>
      </c>
    </row>
    <row r="939" spans="3:3">
      <c r="C939" s="44">
        <v>50935</v>
      </c>
    </row>
    <row r="940" spans="3:3">
      <c r="C940" s="44">
        <v>50936</v>
      </c>
    </row>
    <row r="941" spans="3:3">
      <c r="C941" s="44">
        <v>50937</v>
      </c>
    </row>
    <row r="942" spans="3:3">
      <c r="C942" s="44">
        <v>50938</v>
      </c>
    </row>
    <row r="943" spans="3:3">
      <c r="C943" s="44">
        <v>50939</v>
      </c>
    </row>
    <row r="944" spans="3:3">
      <c r="C944" s="44">
        <v>50940</v>
      </c>
    </row>
    <row r="945" spans="3:3">
      <c r="C945" s="44">
        <v>50941</v>
      </c>
    </row>
    <row r="946" spans="3:3">
      <c r="C946" s="44">
        <v>50942</v>
      </c>
    </row>
    <row r="947" spans="3:3">
      <c r="C947" s="44">
        <v>50943</v>
      </c>
    </row>
    <row r="948" spans="3:3">
      <c r="C948" s="44">
        <v>50944</v>
      </c>
    </row>
    <row r="949" spans="3:3">
      <c r="C949" s="44">
        <v>50945</v>
      </c>
    </row>
    <row r="950" spans="3:3">
      <c r="C950" s="44">
        <v>50946</v>
      </c>
    </row>
    <row r="951" spans="3:3">
      <c r="C951" s="44">
        <v>50947</v>
      </c>
    </row>
    <row r="952" spans="3:3">
      <c r="C952" s="44">
        <v>50948</v>
      </c>
    </row>
    <row r="953" spans="3:3">
      <c r="C953" s="44">
        <v>50949</v>
      </c>
    </row>
    <row r="954" spans="3:3">
      <c r="C954" s="44">
        <v>50950</v>
      </c>
    </row>
    <row r="955" spans="3:3">
      <c r="C955" s="44">
        <v>50951</v>
      </c>
    </row>
    <row r="956" spans="3:3">
      <c r="C956" s="44">
        <v>50952</v>
      </c>
    </row>
    <row r="957" spans="3:3">
      <c r="C957" s="44">
        <v>50953</v>
      </c>
    </row>
    <row r="958" spans="3:3">
      <c r="C958" s="44">
        <v>50954</v>
      </c>
    </row>
    <row r="959" spans="3:3">
      <c r="C959" s="44">
        <v>50955</v>
      </c>
    </row>
    <row r="960" spans="3:3">
      <c r="C960" s="44">
        <v>50956</v>
      </c>
    </row>
    <row r="961" spans="3:3">
      <c r="C961" s="44">
        <v>50957</v>
      </c>
    </row>
    <row r="962" spans="3:3">
      <c r="C962" s="44">
        <v>50958</v>
      </c>
    </row>
    <row r="963" spans="3:3">
      <c r="C963" s="44">
        <v>50959</v>
      </c>
    </row>
    <row r="964" spans="3:3">
      <c r="C964" s="44">
        <v>50960</v>
      </c>
    </row>
    <row r="965" spans="3:3">
      <c r="C965" s="44">
        <v>50961</v>
      </c>
    </row>
    <row r="966" spans="3:3">
      <c r="C966" s="44">
        <v>50962</v>
      </c>
    </row>
    <row r="967" spans="3:3">
      <c r="C967" s="44">
        <v>50963</v>
      </c>
    </row>
    <row r="968" spans="3:3">
      <c r="C968" s="44">
        <v>50964</v>
      </c>
    </row>
    <row r="969" spans="3:3">
      <c r="C969" s="44">
        <v>50965</v>
      </c>
    </row>
    <row r="970" spans="3:3">
      <c r="C970" s="44">
        <v>50966</v>
      </c>
    </row>
    <row r="971" spans="3:3">
      <c r="C971" s="44">
        <v>50967</v>
      </c>
    </row>
    <row r="972" spans="3:3">
      <c r="C972" s="44">
        <v>50968</v>
      </c>
    </row>
    <row r="973" spans="3:3">
      <c r="C973" s="44">
        <v>50969</v>
      </c>
    </row>
    <row r="974" spans="3:3">
      <c r="C974" s="44">
        <v>50970</v>
      </c>
    </row>
    <row r="975" spans="3:3">
      <c r="C975" s="44">
        <v>50971</v>
      </c>
    </row>
    <row r="976" spans="3:3">
      <c r="C976" s="44">
        <v>50972</v>
      </c>
    </row>
    <row r="977" spans="3:3">
      <c r="C977" s="44">
        <v>50973</v>
      </c>
    </row>
    <row r="978" spans="3:3">
      <c r="C978" s="44">
        <v>50974</v>
      </c>
    </row>
    <row r="979" spans="3:3">
      <c r="C979" s="44">
        <v>50975</v>
      </c>
    </row>
    <row r="980" spans="3:3">
      <c r="C980" s="44">
        <v>50976</v>
      </c>
    </row>
    <row r="981" spans="3:3">
      <c r="C981" s="44">
        <v>50977</v>
      </c>
    </row>
    <row r="982" spans="3:3">
      <c r="C982" s="44">
        <v>50978</v>
      </c>
    </row>
    <row r="983" spans="3:3">
      <c r="C983" s="44">
        <v>50979</v>
      </c>
    </row>
    <row r="984" spans="3:3">
      <c r="C984" s="44">
        <v>50980</v>
      </c>
    </row>
    <row r="985" spans="3:3">
      <c r="C985" s="44">
        <v>50981</v>
      </c>
    </row>
    <row r="986" spans="3:3">
      <c r="C986" s="44">
        <v>50982</v>
      </c>
    </row>
    <row r="987" spans="3:3">
      <c r="C987" s="44">
        <v>50983</v>
      </c>
    </row>
    <row r="988" spans="3:3">
      <c r="C988" s="44">
        <v>50984</v>
      </c>
    </row>
    <row r="989" spans="3:3">
      <c r="C989" s="44">
        <v>50985</v>
      </c>
    </row>
    <row r="990" spans="3:3">
      <c r="C990" s="44">
        <v>50986</v>
      </c>
    </row>
    <row r="991" spans="3:3">
      <c r="C991" s="44">
        <v>50987</v>
      </c>
    </row>
    <row r="992" spans="3:3">
      <c r="C992" s="44">
        <v>50988</v>
      </c>
    </row>
    <row r="993" spans="3:3">
      <c r="C993" s="44">
        <v>50989</v>
      </c>
    </row>
    <row r="994" spans="3:3">
      <c r="C994" s="44">
        <v>50990</v>
      </c>
    </row>
    <row r="995" spans="3:3">
      <c r="C995" s="44">
        <v>50991</v>
      </c>
    </row>
    <row r="996" spans="3:3">
      <c r="C996" s="44">
        <v>50992</v>
      </c>
    </row>
    <row r="997" spans="3:3">
      <c r="C997" s="44">
        <v>50993</v>
      </c>
    </row>
    <row r="998" spans="3:3">
      <c r="C998" s="44">
        <v>50994</v>
      </c>
    </row>
    <row r="999" spans="3:3">
      <c r="C999" s="44">
        <v>50995</v>
      </c>
    </row>
    <row r="1000" spans="3:3">
      <c r="C1000" s="44">
        <v>50996</v>
      </c>
    </row>
    <row r="1001" spans="3:3">
      <c r="C1001" s="44">
        <v>50997</v>
      </c>
    </row>
    <row r="1002" spans="3:3">
      <c r="C1002" s="44">
        <v>50998</v>
      </c>
    </row>
    <row r="1003" spans="3:3">
      <c r="C1003" s="44">
        <v>50999</v>
      </c>
    </row>
    <row r="1004" spans="3:3">
      <c r="C1004" s="44">
        <v>51000</v>
      </c>
    </row>
    <row r="1005" spans="3:3">
      <c r="C1005" s="44">
        <v>51001</v>
      </c>
    </row>
    <row r="1006" spans="3:3">
      <c r="C1006" s="44">
        <v>51002</v>
      </c>
    </row>
    <row r="1007" spans="3:3">
      <c r="C1007" s="44">
        <v>51003</v>
      </c>
    </row>
    <row r="1008" spans="3:3">
      <c r="C1008" s="44">
        <v>51004</v>
      </c>
    </row>
    <row r="1009" spans="3:3">
      <c r="C1009" s="44">
        <v>51005</v>
      </c>
    </row>
    <row r="1010" spans="3:3">
      <c r="C1010" s="44">
        <v>51006</v>
      </c>
    </row>
    <row r="1011" spans="3:3">
      <c r="C1011" s="44">
        <v>51007</v>
      </c>
    </row>
    <row r="1012" spans="3:3">
      <c r="C1012" s="44">
        <v>51008</v>
      </c>
    </row>
    <row r="1013" spans="3:3">
      <c r="C1013" s="44">
        <v>51009</v>
      </c>
    </row>
    <row r="1014" spans="3:3">
      <c r="C1014" s="44">
        <v>51010</v>
      </c>
    </row>
    <row r="1015" spans="3:3">
      <c r="C1015" s="44">
        <v>51011</v>
      </c>
    </row>
    <row r="1016" spans="3:3">
      <c r="C1016" s="44">
        <v>51012</v>
      </c>
    </row>
    <row r="1017" spans="3:3">
      <c r="C1017" s="44">
        <v>51013</v>
      </c>
    </row>
    <row r="1018" spans="3:3">
      <c r="C1018" s="44">
        <v>51014</v>
      </c>
    </row>
    <row r="1019" spans="3:3">
      <c r="C1019" s="44">
        <v>51015</v>
      </c>
    </row>
    <row r="1020" spans="3:3">
      <c r="C1020" s="44">
        <v>51016</v>
      </c>
    </row>
    <row r="1021" spans="3:3">
      <c r="C1021" s="44">
        <v>51017</v>
      </c>
    </row>
    <row r="1022" spans="3:3">
      <c r="C1022" s="44">
        <v>51018</v>
      </c>
    </row>
    <row r="1023" spans="3:3">
      <c r="C1023" s="44">
        <v>51019</v>
      </c>
    </row>
    <row r="1024" spans="3:3">
      <c r="C1024" s="44">
        <v>51020</v>
      </c>
    </row>
    <row r="1025" spans="3:3">
      <c r="C1025" s="44">
        <v>51021</v>
      </c>
    </row>
    <row r="1026" spans="3:3">
      <c r="C1026" s="44">
        <v>51022</v>
      </c>
    </row>
    <row r="1027" spans="3:3">
      <c r="C1027" s="44">
        <v>51023</v>
      </c>
    </row>
    <row r="1028" spans="3:3">
      <c r="C1028" s="44">
        <v>51024</v>
      </c>
    </row>
    <row r="1029" spans="3:3">
      <c r="C1029" s="44">
        <v>51025</v>
      </c>
    </row>
    <row r="1030" spans="3:3">
      <c r="C1030" s="44">
        <v>51026</v>
      </c>
    </row>
    <row r="1031" spans="3:3">
      <c r="C1031" s="44">
        <v>51027</v>
      </c>
    </row>
    <row r="1032" spans="3:3">
      <c r="C1032" s="44">
        <v>51028</v>
      </c>
    </row>
    <row r="1033" spans="3:3">
      <c r="C1033" s="44">
        <v>51029</v>
      </c>
    </row>
    <row r="1034" spans="3:3">
      <c r="C1034" s="44">
        <v>51030</v>
      </c>
    </row>
    <row r="1035" spans="3:3">
      <c r="C1035" s="44">
        <v>51031</v>
      </c>
    </row>
    <row r="1036" spans="3:3">
      <c r="C1036" s="44">
        <v>51032</v>
      </c>
    </row>
    <row r="1037" spans="3:3">
      <c r="C1037" s="44">
        <v>51033</v>
      </c>
    </row>
    <row r="1038" spans="3:3">
      <c r="C1038" s="44">
        <v>51034</v>
      </c>
    </row>
    <row r="1039" spans="3:3">
      <c r="C1039" s="44">
        <v>51035</v>
      </c>
    </row>
    <row r="1040" spans="3:3">
      <c r="C1040" s="44">
        <v>51036</v>
      </c>
    </row>
    <row r="1041" spans="3:3">
      <c r="C1041" s="44">
        <v>51037</v>
      </c>
    </row>
    <row r="1042" spans="3:3">
      <c r="C1042" s="44">
        <v>51038</v>
      </c>
    </row>
    <row r="1043" spans="3:3">
      <c r="C1043" s="44">
        <v>51039</v>
      </c>
    </row>
    <row r="1044" spans="3:3">
      <c r="C1044" s="44">
        <v>51040</v>
      </c>
    </row>
    <row r="1045" spans="3:3">
      <c r="C1045" s="44">
        <v>51041</v>
      </c>
    </row>
    <row r="1046" spans="3:3">
      <c r="C1046" s="44">
        <v>51042</v>
      </c>
    </row>
    <row r="1047" spans="3:3">
      <c r="C1047" s="44">
        <v>51043</v>
      </c>
    </row>
    <row r="1048" spans="3:3">
      <c r="C1048" s="44">
        <v>51044</v>
      </c>
    </row>
    <row r="1049" spans="3:3">
      <c r="C1049" s="44">
        <v>51045</v>
      </c>
    </row>
    <row r="1050" spans="3:3">
      <c r="C1050" s="44">
        <v>51046</v>
      </c>
    </row>
    <row r="1051" spans="3:3">
      <c r="C1051" s="44">
        <v>51047</v>
      </c>
    </row>
    <row r="1052" spans="3:3">
      <c r="C1052" s="44">
        <v>51048</v>
      </c>
    </row>
    <row r="1053" spans="3:3">
      <c r="C1053" s="44">
        <v>51049</v>
      </c>
    </row>
    <row r="1054" spans="3:3">
      <c r="C1054" s="44">
        <v>51050</v>
      </c>
    </row>
    <row r="1055" spans="3:3">
      <c r="C1055" s="44">
        <v>51051</v>
      </c>
    </row>
    <row r="1056" spans="3:3">
      <c r="C1056" s="44">
        <v>51052</v>
      </c>
    </row>
    <row r="1057" spans="3:3">
      <c r="C1057" s="44">
        <v>51053</v>
      </c>
    </row>
    <row r="1058" spans="3:3">
      <c r="C1058" s="44">
        <v>51054</v>
      </c>
    </row>
    <row r="1059" spans="3:3">
      <c r="C1059" s="44">
        <v>51055</v>
      </c>
    </row>
    <row r="1060" spans="3:3">
      <c r="C1060" s="44">
        <v>51056</v>
      </c>
    </row>
    <row r="1061" spans="3:3">
      <c r="C1061" s="44">
        <v>51057</v>
      </c>
    </row>
    <row r="1062" spans="3:3">
      <c r="C1062" s="44">
        <v>51058</v>
      </c>
    </row>
    <row r="1063" spans="3:3">
      <c r="C1063" s="44">
        <v>51059</v>
      </c>
    </row>
    <row r="1064" spans="3:3">
      <c r="C1064" s="44">
        <v>51060</v>
      </c>
    </row>
    <row r="1065" spans="3:3">
      <c r="C1065" s="44">
        <v>51061</v>
      </c>
    </row>
    <row r="1066" spans="3:3">
      <c r="C1066" s="44">
        <v>51062</v>
      </c>
    </row>
    <row r="1067" spans="3:3">
      <c r="C1067" s="44">
        <v>51063</v>
      </c>
    </row>
    <row r="1068" spans="3:3">
      <c r="C1068" s="44">
        <v>51064</v>
      </c>
    </row>
    <row r="1069" spans="3:3">
      <c r="C1069" s="44">
        <v>51065</v>
      </c>
    </row>
    <row r="1070" spans="3:3">
      <c r="C1070" s="44">
        <v>51066</v>
      </c>
    </row>
    <row r="1071" spans="3:3">
      <c r="C1071" s="44">
        <v>51067</v>
      </c>
    </row>
    <row r="1072" spans="3:3">
      <c r="C1072" s="44">
        <v>51068</v>
      </c>
    </row>
    <row r="1073" spans="3:3">
      <c r="C1073" s="44">
        <v>51069</v>
      </c>
    </row>
    <row r="1074" spans="3:3">
      <c r="C1074" s="44">
        <v>51070</v>
      </c>
    </row>
    <row r="1075" spans="3:3">
      <c r="C1075" s="44">
        <v>51071</v>
      </c>
    </row>
    <row r="1076" spans="3:3">
      <c r="C1076" s="44">
        <v>51072</v>
      </c>
    </row>
    <row r="1077" spans="3:3">
      <c r="C1077" s="44">
        <v>51073</v>
      </c>
    </row>
    <row r="1078" spans="3:3">
      <c r="C1078" s="44">
        <v>51074</v>
      </c>
    </row>
    <row r="1079" spans="3:3">
      <c r="C1079" s="44">
        <v>51075</v>
      </c>
    </row>
    <row r="1080" spans="3:3">
      <c r="C1080" s="44">
        <v>51076</v>
      </c>
    </row>
    <row r="1081" spans="3:3">
      <c r="C1081" s="44">
        <v>51077</v>
      </c>
    </row>
    <row r="1082" spans="3:3">
      <c r="C1082" s="44">
        <v>51078</v>
      </c>
    </row>
    <row r="1083" spans="3:3">
      <c r="C1083" s="44">
        <v>51079</v>
      </c>
    </row>
    <row r="1084" spans="3:3">
      <c r="C1084" s="44">
        <v>51080</v>
      </c>
    </row>
    <row r="1085" spans="3:3">
      <c r="C1085" s="44">
        <v>51081</v>
      </c>
    </row>
    <row r="1086" spans="3:3">
      <c r="C1086" s="44">
        <v>51082</v>
      </c>
    </row>
    <row r="1087" spans="3:3">
      <c r="C1087" s="44">
        <v>51083</v>
      </c>
    </row>
    <row r="1088" spans="3:3">
      <c r="C1088" s="44">
        <v>51084</v>
      </c>
    </row>
    <row r="1089" spans="3:3">
      <c r="C1089" s="44">
        <v>51085</v>
      </c>
    </row>
    <row r="1090" spans="3:3">
      <c r="C1090" s="44">
        <v>51086</v>
      </c>
    </row>
    <row r="1091" spans="3:3">
      <c r="C1091" s="44">
        <v>51087</v>
      </c>
    </row>
    <row r="1092" spans="3:3">
      <c r="C1092" s="44">
        <v>51088</v>
      </c>
    </row>
    <row r="1093" spans="3:3">
      <c r="C1093" s="44">
        <v>51089</v>
      </c>
    </row>
    <row r="1094" spans="3:3">
      <c r="C1094" s="44">
        <v>51090</v>
      </c>
    </row>
    <row r="1095" spans="3:3">
      <c r="C1095" s="44">
        <v>51091</v>
      </c>
    </row>
    <row r="1096" spans="3:3">
      <c r="C1096" s="44">
        <v>51092</v>
      </c>
    </row>
    <row r="1097" spans="3:3">
      <c r="C1097" s="44">
        <v>51093</v>
      </c>
    </row>
    <row r="1098" spans="3:3">
      <c r="C1098" s="44">
        <v>51094</v>
      </c>
    </row>
    <row r="1099" spans="3:3">
      <c r="C1099" s="44">
        <v>51095</v>
      </c>
    </row>
    <row r="1100" spans="3:3">
      <c r="C1100" s="44">
        <v>51096</v>
      </c>
    </row>
    <row r="1101" spans="3:3">
      <c r="C1101" s="44">
        <v>51097</v>
      </c>
    </row>
    <row r="1102" spans="3:3">
      <c r="C1102" s="44">
        <v>51098</v>
      </c>
    </row>
    <row r="1103" spans="3:3">
      <c r="C1103" s="44">
        <v>51099</v>
      </c>
    </row>
    <row r="1104" spans="3:3">
      <c r="C1104" s="44">
        <v>51100</v>
      </c>
    </row>
    <row r="1105" spans="3:3">
      <c r="C1105" s="44">
        <v>51101</v>
      </c>
    </row>
    <row r="1106" spans="3:3">
      <c r="C1106" s="44">
        <v>51102</v>
      </c>
    </row>
    <row r="1107" spans="3:3">
      <c r="C1107" s="44">
        <v>51103</v>
      </c>
    </row>
    <row r="1108" spans="3:3">
      <c r="C1108" s="44">
        <v>51104</v>
      </c>
    </row>
    <row r="1109" spans="3:3">
      <c r="C1109" s="44">
        <v>51105</v>
      </c>
    </row>
    <row r="1110" spans="3:3">
      <c r="C1110" s="44">
        <v>51106</v>
      </c>
    </row>
    <row r="1111" spans="3:3">
      <c r="C1111" s="44">
        <v>51107</v>
      </c>
    </row>
    <row r="1112" spans="3:3">
      <c r="C1112" s="44">
        <v>51108</v>
      </c>
    </row>
    <row r="1113" spans="3:3">
      <c r="C1113" s="44">
        <v>51109</v>
      </c>
    </row>
    <row r="1114" spans="3:3">
      <c r="C1114" s="44">
        <v>51110</v>
      </c>
    </row>
    <row r="1115" spans="3:3">
      <c r="C1115" s="44">
        <v>51111</v>
      </c>
    </row>
    <row r="1116" spans="3:3">
      <c r="C1116" s="44">
        <v>51112</v>
      </c>
    </row>
    <row r="1117" spans="3:3">
      <c r="C1117" s="44">
        <v>51113</v>
      </c>
    </row>
    <row r="1118" spans="3:3">
      <c r="C1118" s="44">
        <v>51114</v>
      </c>
    </row>
    <row r="1119" spans="3:3">
      <c r="C1119" s="44">
        <v>51115</v>
      </c>
    </row>
    <row r="1120" spans="3:3">
      <c r="C1120" s="44">
        <v>51116</v>
      </c>
    </row>
    <row r="1121" spans="3:3">
      <c r="C1121" s="44">
        <v>51117</v>
      </c>
    </row>
    <row r="1122" spans="3:3">
      <c r="C1122" s="44">
        <v>51118</v>
      </c>
    </row>
    <row r="1123" spans="3:3">
      <c r="C1123" s="44">
        <v>51119</v>
      </c>
    </row>
    <row r="1124" spans="3:3">
      <c r="C1124" s="44">
        <v>51120</v>
      </c>
    </row>
    <row r="1125" spans="3:3">
      <c r="C1125" s="44">
        <v>51121</v>
      </c>
    </row>
    <row r="1126" spans="3:3">
      <c r="C1126" s="44">
        <v>51122</v>
      </c>
    </row>
    <row r="1127" spans="3:3">
      <c r="C1127" s="44">
        <v>51123</v>
      </c>
    </row>
    <row r="1128" spans="3:3">
      <c r="C1128" s="44">
        <v>51124</v>
      </c>
    </row>
    <row r="1129" spans="3:3">
      <c r="C1129" s="44">
        <v>51125</v>
      </c>
    </row>
    <row r="1130" spans="3:3">
      <c r="C1130" s="44">
        <v>51126</v>
      </c>
    </row>
    <row r="1131" spans="3:3">
      <c r="C1131" s="44">
        <v>51127</v>
      </c>
    </row>
    <row r="1132" spans="3:3">
      <c r="C1132" s="44">
        <v>51128</v>
      </c>
    </row>
    <row r="1133" spans="3:3">
      <c r="C1133" s="44">
        <v>51129</v>
      </c>
    </row>
    <row r="1134" spans="3:3">
      <c r="C1134" s="44">
        <v>51130</v>
      </c>
    </row>
    <row r="1135" spans="3:3">
      <c r="C1135" s="44">
        <v>51131</v>
      </c>
    </row>
    <row r="1136" spans="3:3">
      <c r="C1136" s="44">
        <v>51132</v>
      </c>
    </row>
    <row r="1137" spans="3:3">
      <c r="C1137" s="44">
        <v>51133</v>
      </c>
    </row>
    <row r="1138" spans="3:3">
      <c r="C1138" s="44">
        <v>51134</v>
      </c>
    </row>
    <row r="1139" spans="3:3">
      <c r="C1139" s="44">
        <v>51135</v>
      </c>
    </row>
    <row r="1140" spans="3:3">
      <c r="C1140" s="44">
        <v>51136</v>
      </c>
    </row>
    <row r="1141" spans="3:3">
      <c r="C1141" s="44">
        <v>51137</v>
      </c>
    </row>
    <row r="1142" spans="3:3">
      <c r="C1142" s="44">
        <v>51138</v>
      </c>
    </row>
  </sheetData>
  <dataValidations count="1">
    <dataValidation type="list" allowBlank="1" showInputMessage="1" showErrorMessage="1" sqref="D264">
      <formula1>Factory_NAME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71"/>
  <sheetViews>
    <sheetView rightToLeft="1" topLeftCell="A43" workbookViewId="0">
      <selection activeCell="A39" sqref="A39:F71"/>
    </sheetView>
  </sheetViews>
  <sheetFormatPr defaultRowHeight="15"/>
  <cols>
    <col min="1" max="1" width="10.7109375" style="11" bestFit="1" customWidth="1"/>
    <col min="2" max="2" width="28.140625" style="11" bestFit="1" customWidth="1"/>
    <col min="3" max="3" width="15.5703125" style="11" bestFit="1" customWidth="1"/>
    <col min="4" max="4" width="17.7109375" style="11" bestFit="1" customWidth="1"/>
    <col min="5" max="5" width="15.85546875" style="11" bestFit="1" customWidth="1"/>
    <col min="6" max="6" width="17.42578125" style="11" bestFit="1" customWidth="1"/>
    <col min="7" max="16384" width="9.140625" style="11"/>
  </cols>
  <sheetData>
    <row r="4" spans="1:6">
      <c r="C4" s="11" t="s">
        <v>1561</v>
      </c>
    </row>
    <row r="5" spans="1:6">
      <c r="A5" s="9" t="s">
        <v>1479</v>
      </c>
      <c r="B5" s="188" t="s">
        <v>1480</v>
      </c>
      <c r="C5" s="188" t="s">
        <v>1531</v>
      </c>
      <c r="D5" s="188" t="s">
        <v>1532</v>
      </c>
      <c r="E5" s="188" t="s">
        <v>1533</v>
      </c>
      <c r="F5" s="11" t="s">
        <v>1534</v>
      </c>
    </row>
    <row r="6" spans="1:6">
      <c r="A6" s="213">
        <v>43580</v>
      </c>
      <c r="B6" s="9"/>
      <c r="C6" s="183">
        <v>0.35138888888888892</v>
      </c>
      <c r="D6" s="183">
        <v>0.86875000000000002</v>
      </c>
      <c r="E6" s="171"/>
      <c r="F6" s="171"/>
    </row>
    <row r="7" spans="1:6">
      <c r="A7" s="213">
        <v>43581</v>
      </c>
      <c r="B7" s="9" t="s">
        <v>1560</v>
      </c>
      <c r="C7" s="183"/>
      <c r="D7" s="183"/>
      <c r="E7" s="171"/>
      <c r="F7" s="171"/>
    </row>
    <row r="8" spans="1:6">
      <c r="A8" s="213">
        <v>43582</v>
      </c>
      <c r="B8" s="9"/>
      <c r="C8" s="183">
        <v>0.32291666666666669</v>
      </c>
      <c r="D8" s="183">
        <v>0.84236111111111101</v>
      </c>
      <c r="E8" s="171"/>
      <c r="F8" s="171"/>
    </row>
    <row r="9" spans="1:6">
      <c r="A9" s="213">
        <v>43583</v>
      </c>
      <c r="B9" s="9"/>
      <c r="C9" s="183">
        <v>0.3354166666666667</v>
      </c>
      <c r="D9" s="183">
        <v>0.82847222222222217</v>
      </c>
      <c r="E9" s="171"/>
      <c r="F9" s="171"/>
    </row>
    <row r="10" spans="1:6">
      <c r="A10" s="213">
        <v>43584</v>
      </c>
      <c r="B10" s="9"/>
      <c r="C10" s="183">
        <v>0.33263888888888887</v>
      </c>
      <c r="D10" s="183">
        <v>0.87847222222222221</v>
      </c>
      <c r="E10" s="171"/>
      <c r="F10" s="171"/>
    </row>
    <row r="11" spans="1:6">
      <c r="A11" s="213">
        <v>43585</v>
      </c>
      <c r="B11" s="9"/>
      <c r="C11" s="183">
        <v>0.33749999999999997</v>
      </c>
      <c r="D11" s="183">
        <v>0.97430555555555554</v>
      </c>
      <c r="E11" s="171"/>
      <c r="F11" s="171"/>
    </row>
    <row r="12" spans="1:6">
      <c r="A12" s="213">
        <v>43586</v>
      </c>
      <c r="B12" s="9"/>
      <c r="C12" s="183">
        <v>0.3354166666666667</v>
      </c>
      <c r="D12" s="183">
        <v>0.88541666666666663</v>
      </c>
      <c r="E12" s="171"/>
      <c r="F12" s="171"/>
    </row>
    <row r="13" spans="1:6">
      <c r="A13" s="213">
        <v>43587</v>
      </c>
      <c r="B13" s="9" t="s">
        <v>1559</v>
      </c>
      <c r="C13" s="183">
        <v>0.40763888888888888</v>
      </c>
      <c r="D13" s="183">
        <v>0.7368055555555556</v>
      </c>
      <c r="E13" s="171"/>
      <c r="F13" s="171"/>
    </row>
    <row r="14" spans="1:6">
      <c r="A14" s="213">
        <v>43588</v>
      </c>
      <c r="B14" s="9" t="s">
        <v>1560</v>
      </c>
      <c r="C14" s="183"/>
      <c r="D14" s="183"/>
      <c r="E14" s="171"/>
      <c r="F14" s="171"/>
    </row>
    <row r="15" spans="1:6">
      <c r="A15" s="213">
        <v>43589</v>
      </c>
      <c r="B15" s="9"/>
      <c r="C15" s="183">
        <v>0.33333333333333331</v>
      </c>
      <c r="D15" s="183">
        <v>0.10625</v>
      </c>
      <c r="E15" s="171"/>
      <c r="F15" s="171"/>
    </row>
    <row r="16" spans="1:6">
      <c r="A16" s="213">
        <v>43590</v>
      </c>
      <c r="B16" s="9"/>
      <c r="C16" s="183">
        <v>0.41041666666666665</v>
      </c>
      <c r="D16" s="183">
        <v>9.930555555555555E-2</v>
      </c>
      <c r="E16" s="171"/>
      <c r="F16" s="183"/>
    </row>
    <row r="17" spans="1:6">
      <c r="A17" s="213">
        <v>43591</v>
      </c>
      <c r="B17" s="9"/>
      <c r="C17" s="183">
        <v>0.34166666666666662</v>
      </c>
      <c r="D17" s="183">
        <v>0.6645833333333333</v>
      </c>
      <c r="E17" s="171"/>
      <c r="F17" s="183">
        <v>6.5972222222222224E-2</v>
      </c>
    </row>
    <row r="18" spans="1:6">
      <c r="A18" s="213">
        <v>43592</v>
      </c>
      <c r="B18" s="9"/>
      <c r="C18" s="183">
        <v>0.33055555555555555</v>
      </c>
      <c r="D18" s="183">
        <v>0.94305555555555554</v>
      </c>
      <c r="E18" s="171"/>
      <c r="F18" s="183"/>
    </row>
    <row r="19" spans="1:6">
      <c r="A19" s="213">
        <v>43593</v>
      </c>
      <c r="B19" s="9"/>
      <c r="C19" s="183">
        <v>0.3298611111111111</v>
      </c>
      <c r="D19" s="183">
        <v>0.7631944444444444</v>
      </c>
      <c r="E19" s="183">
        <v>0.90416666666666667</v>
      </c>
      <c r="F19" s="183">
        <v>1.0416666666666666E-2</v>
      </c>
    </row>
    <row r="20" spans="1:6">
      <c r="A20" s="213">
        <v>43594</v>
      </c>
      <c r="B20" s="9"/>
      <c r="C20" s="183">
        <v>0.33958333333333335</v>
      </c>
      <c r="D20" s="183">
        <v>0.79513888888888884</v>
      </c>
      <c r="E20" s="171">
        <v>0.8881944444444444</v>
      </c>
      <c r="F20" s="183"/>
    </row>
    <row r="21" spans="1:6">
      <c r="A21" s="213">
        <v>43595</v>
      </c>
      <c r="B21" s="9" t="s">
        <v>1560</v>
      </c>
      <c r="C21" s="183">
        <v>0.67638888888888893</v>
      </c>
      <c r="D21" s="183">
        <v>0.99583333333333324</v>
      </c>
      <c r="E21" s="171"/>
      <c r="F21" s="183"/>
    </row>
    <row r="22" spans="1:6">
      <c r="A22" s="213">
        <v>43596</v>
      </c>
      <c r="B22" s="9"/>
      <c r="C22" s="183">
        <v>2.2916666666666669E-2</v>
      </c>
      <c r="D22" s="183">
        <v>0.62777777777777777</v>
      </c>
      <c r="E22" s="171">
        <v>0.92291666666666661</v>
      </c>
      <c r="F22" s="183">
        <v>0.99722222222222223</v>
      </c>
    </row>
    <row r="23" spans="1:6">
      <c r="A23" s="213">
        <v>43597</v>
      </c>
      <c r="B23" s="9"/>
      <c r="C23" s="183">
        <v>0.33819444444444446</v>
      </c>
      <c r="D23" s="183">
        <v>0.78888888888888886</v>
      </c>
      <c r="E23" s="183">
        <v>3.472222222222222E-3</v>
      </c>
      <c r="F23" s="183">
        <v>4.3750000000000004E-2</v>
      </c>
    </row>
    <row r="24" spans="1:6">
      <c r="A24" s="213">
        <v>43598</v>
      </c>
      <c r="B24" s="9"/>
      <c r="C24" s="183">
        <v>0.37083333333333335</v>
      </c>
      <c r="D24" s="183">
        <v>0.9472222222222223</v>
      </c>
      <c r="E24" s="183"/>
      <c r="F24" s="183">
        <v>8.3333333333333329E-2</v>
      </c>
    </row>
    <row r="25" spans="1:6">
      <c r="A25" s="213">
        <v>43599</v>
      </c>
      <c r="B25" s="9"/>
      <c r="C25" s="183">
        <v>0.33680555555555558</v>
      </c>
      <c r="D25" s="183">
        <v>0.9819444444444444</v>
      </c>
      <c r="E25" s="183"/>
      <c r="F25" s="183"/>
    </row>
    <row r="26" spans="1:6">
      <c r="A26" s="213">
        <v>43600</v>
      </c>
      <c r="B26" s="9"/>
      <c r="C26" s="183">
        <v>0.41875000000000001</v>
      </c>
      <c r="D26" s="183">
        <v>0.92013888888888884</v>
      </c>
      <c r="E26" s="183">
        <v>4.027777777777778E-2</v>
      </c>
      <c r="F26" s="183">
        <v>6.5972222222222224E-2</v>
      </c>
    </row>
    <row r="27" spans="1:6">
      <c r="A27" s="213">
        <v>43601</v>
      </c>
      <c r="B27" s="9"/>
      <c r="C27" s="183">
        <v>0.34236111111111112</v>
      </c>
      <c r="D27" s="183">
        <v>0.71805555555555556</v>
      </c>
      <c r="E27" s="183">
        <v>0.87569444444444444</v>
      </c>
      <c r="F27" s="183">
        <v>0.99652777777777779</v>
      </c>
    </row>
    <row r="28" spans="1:6">
      <c r="A28" s="213">
        <v>43602</v>
      </c>
      <c r="B28" s="9" t="s">
        <v>1560</v>
      </c>
      <c r="C28" s="183">
        <v>0.75</v>
      </c>
      <c r="D28" s="183">
        <v>3.3333333333333333E-2</v>
      </c>
      <c r="E28" s="183"/>
      <c r="F28" s="183"/>
    </row>
    <row r="29" spans="1:6">
      <c r="A29" s="213">
        <v>43603</v>
      </c>
      <c r="B29" s="9"/>
      <c r="C29" s="183">
        <v>0.33680555555555558</v>
      </c>
      <c r="D29" s="183">
        <v>0.76250000000000007</v>
      </c>
      <c r="E29" s="183">
        <v>0.88888888888888884</v>
      </c>
      <c r="F29" s="183">
        <v>0.99375000000000002</v>
      </c>
    </row>
    <row r="30" spans="1:6">
      <c r="A30" s="213">
        <v>43604</v>
      </c>
      <c r="B30" s="9"/>
      <c r="C30" s="183">
        <v>5.5555555555555558E-3</v>
      </c>
      <c r="D30" s="183">
        <v>6.3888888888888884E-2</v>
      </c>
      <c r="E30" s="183">
        <v>0.3756944444444445</v>
      </c>
      <c r="F30" s="183">
        <v>0.78263888888888899</v>
      </c>
    </row>
    <row r="31" spans="1:6">
      <c r="A31" s="213">
        <v>43605</v>
      </c>
      <c r="B31" s="9"/>
      <c r="C31" s="183">
        <v>0.3347222222222222</v>
      </c>
      <c r="D31" s="183">
        <v>0.9819444444444444</v>
      </c>
      <c r="E31" s="183"/>
      <c r="F31" s="183"/>
    </row>
    <row r="32" spans="1:6">
      <c r="A32" s="213">
        <v>43606</v>
      </c>
      <c r="B32" s="9"/>
      <c r="C32" s="183">
        <v>0.34652777777777777</v>
      </c>
      <c r="D32" s="183">
        <v>0.99097222222222225</v>
      </c>
      <c r="E32" s="183"/>
      <c r="F32" s="183"/>
    </row>
    <row r="33" spans="1:6">
      <c r="A33" s="213">
        <v>43607</v>
      </c>
      <c r="B33" s="9"/>
      <c r="C33" s="183">
        <v>0.41597222222222219</v>
      </c>
      <c r="D33" s="183">
        <v>0.99583333333333324</v>
      </c>
      <c r="E33" s="183"/>
      <c r="F33" s="183"/>
    </row>
    <row r="34" spans="1:6">
      <c r="A34" s="213">
        <v>43608</v>
      </c>
      <c r="B34" s="9"/>
      <c r="C34" s="183">
        <v>0.42499999999999999</v>
      </c>
      <c r="D34" s="183">
        <v>0.96666666666666667</v>
      </c>
      <c r="E34" s="183"/>
      <c r="F34" s="183"/>
    </row>
    <row r="35" spans="1:6">
      <c r="A35" s="213">
        <v>43609</v>
      </c>
      <c r="B35" s="9" t="s">
        <v>1560</v>
      </c>
      <c r="C35" s="183">
        <v>0.7368055555555556</v>
      </c>
      <c r="D35" s="183">
        <v>0.80625000000000002</v>
      </c>
      <c r="E35" s="183"/>
      <c r="F35" s="183"/>
    </row>
    <row r="36" spans="1:6">
      <c r="A36" s="11" t="s">
        <v>1562</v>
      </c>
      <c r="B36" s="9"/>
      <c r="C36" s="183">
        <v>0.34236111111111112</v>
      </c>
      <c r="D36" s="183">
        <v>0.97083333333333333</v>
      </c>
      <c r="E36" s="9"/>
      <c r="F36" s="9"/>
    </row>
    <row r="39" spans="1:6">
      <c r="A39" s="9" t="s">
        <v>1479</v>
      </c>
      <c r="B39" s="188" t="s">
        <v>1480</v>
      </c>
      <c r="C39" s="188" t="s">
        <v>1531</v>
      </c>
      <c r="D39" s="188" t="s">
        <v>1532</v>
      </c>
      <c r="E39" s="188" t="s">
        <v>1533</v>
      </c>
      <c r="F39" s="11" t="s">
        <v>1534</v>
      </c>
    </row>
    <row r="40" spans="1:6">
      <c r="A40" s="213">
        <v>43580</v>
      </c>
      <c r="B40" s="9"/>
      <c r="C40" s="183">
        <v>0.32500000000000001</v>
      </c>
      <c r="D40" s="183">
        <v>0.63541666666666663</v>
      </c>
      <c r="E40" s="183">
        <v>0.78541666666666676</v>
      </c>
      <c r="F40" s="183">
        <v>0.9784722222222223</v>
      </c>
    </row>
    <row r="41" spans="1:6">
      <c r="A41" s="213">
        <v>43581</v>
      </c>
      <c r="B41" s="9" t="s">
        <v>1560</v>
      </c>
      <c r="C41" s="183"/>
      <c r="D41" s="183"/>
      <c r="E41" s="183"/>
      <c r="F41" s="183"/>
    </row>
    <row r="42" spans="1:6">
      <c r="A42" s="213">
        <v>43582</v>
      </c>
      <c r="B42" s="9"/>
      <c r="C42" s="183">
        <v>0.32013888888888892</v>
      </c>
      <c r="D42" s="183">
        <v>0.83888888888888891</v>
      </c>
      <c r="E42" s="183"/>
      <c r="F42" s="183"/>
    </row>
    <row r="43" spans="1:6">
      <c r="A43" s="213">
        <v>43583</v>
      </c>
      <c r="B43" s="9"/>
      <c r="C43" s="183">
        <v>0.3125</v>
      </c>
      <c r="D43" s="183">
        <v>0.82708333333333339</v>
      </c>
      <c r="E43" s="183"/>
      <c r="F43" s="183"/>
    </row>
    <row r="44" spans="1:6">
      <c r="A44" s="213">
        <v>43584</v>
      </c>
      <c r="B44" s="9"/>
      <c r="C44" s="183">
        <v>0.3298611111111111</v>
      </c>
      <c r="D44" s="183">
        <v>0.88194444444444453</v>
      </c>
      <c r="E44" s="183"/>
      <c r="F44" s="183"/>
    </row>
    <row r="45" spans="1:6">
      <c r="A45" s="213">
        <v>43585</v>
      </c>
      <c r="B45" s="9"/>
      <c r="C45" s="183">
        <v>0.3263888888888889</v>
      </c>
      <c r="D45" s="183">
        <v>0.84166666666666667</v>
      </c>
      <c r="E45" s="183"/>
      <c r="F45" s="183">
        <v>0.98472222222222217</v>
      </c>
    </row>
    <row r="46" spans="1:6">
      <c r="A46" s="213">
        <v>43586</v>
      </c>
      <c r="B46" s="9"/>
      <c r="C46" s="183">
        <v>0.30069444444444443</v>
      </c>
      <c r="D46" s="183">
        <v>0.93888888888888899</v>
      </c>
      <c r="E46" s="183"/>
      <c r="F46" s="183"/>
    </row>
    <row r="47" spans="1:6">
      <c r="A47" s="213">
        <v>43587</v>
      </c>
      <c r="B47" s="9" t="s">
        <v>1559</v>
      </c>
      <c r="C47" s="183"/>
      <c r="D47" s="183"/>
      <c r="E47" s="183"/>
      <c r="F47" s="183"/>
    </row>
    <row r="48" spans="1:6">
      <c r="A48" s="213">
        <v>43588</v>
      </c>
      <c r="B48" s="9" t="s">
        <v>1560</v>
      </c>
      <c r="C48" s="183"/>
      <c r="D48" s="183"/>
      <c r="E48" s="183"/>
      <c r="F48" s="183"/>
    </row>
    <row r="49" spans="1:6">
      <c r="A49" s="213">
        <v>43589</v>
      </c>
      <c r="B49" s="9"/>
      <c r="C49" s="183">
        <v>0.33333333333333331</v>
      </c>
      <c r="D49" s="183">
        <v>0.84305555555555556</v>
      </c>
      <c r="E49" s="183"/>
      <c r="F49" s="183"/>
    </row>
    <row r="50" spans="1:6">
      <c r="A50" s="213">
        <v>43590</v>
      </c>
      <c r="B50" s="9"/>
      <c r="C50" s="183">
        <v>0.3263888888888889</v>
      </c>
      <c r="D50" s="183">
        <v>0.7583333333333333</v>
      </c>
      <c r="E50" s="183">
        <v>0.99097222222222225</v>
      </c>
      <c r="F50" s="183"/>
    </row>
    <row r="51" spans="1:6">
      <c r="A51" s="213">
        <v>43591</v>
      </c>
      <c r="B51" s="9"/>
      <c r="C51" s="183"/>
      <c r="D51" s="183">
        <v>0.4513888888888889</v>
      </c>
      <c r="E51" s="183">
        <v>0.9819444444444444</v>
      </c>
      <c r="F51" s="183"/>
    </row>
    <row r="52" spans="1:6">
      <c r="A52" s="213">
        <v>43592</v>
      </c>
      <c r="B52" s="9"/>
      <c r="C52" s="183"/>
      <c r="D52" s="183">
        <v>0.50972222222222219</v>
      </c>
      <c r="E52" s="183">
        <v>0.99861111111111101</v>
      </c>
      <c r="F52" s="183">
        <v>6.9444444444444447E-4</v>
      </c>
    </row>
    <row r="53" spans="1:6">
      <c r="A53" s="213">
        <v>43593</v>
      </c>
      <c r="B53" s="9"/>
      <c r="C53" s="183"/>
      <c r="D53" s="183">
        <v>0.50208333333333333</v>
      </c>
      <c r="E53" s="183">
        <v>0.98958333333333337</v>
      </c>
      <c r="F53" s="183"/>
    </row>
    <row r="54" spans="1:6">
      <c r="A54" s="213">
        <v>43594</v>
      </c>
      <c r="B54" s="9"/>
      <c r="C54" s="183">
        <v>0.36944444444444446</v>
      </c>
      <c r="D54" s="183">
        <v>0.98611111111111116</v>
      </c>
      <c r="E54" s="183"/>
      <c r="F54" s="183"/>
    </row>
    <row r="55" spans="1:6">
      <c r="A55" s="213">
        <v>43595</v>
      </c>
      <c r="B55" s="9" t="s">
        <v>1560</v>
      </c>
      <c r="C55" s="183">
        <v>0.90694444444444444</v>
      </c>
      <c r="D55" s="183"/>
      <c r="E55" s="183"/>
      <c r="F55" s="183"/>
    </row>
    <row r="56" spans="1:6">
      <c r="A56" s="213">
        <v>43596</v>
      </c>
      <c r="B56" s="9"/>
      <c r="C56" s="183"/>
      <c r="D56" s="183">
        <v>0.46666666666666662</v>
      </c>
      <c r="E56" s="183">
        <v>0.99583333333333324</v>
      </c>
      <c r="F56" s="183"/>
    </row>
    <row r="57" spans="1:6">
      <c r="A57" s="213">
        <v>43597</v>
      </c>
      <c r="B57" s="9"/>
      <c r="C57" s="183">
        <v>0.98541666666666661</v>
      </c>
      <c r="D57" s="183">
        <v>0.47569444444444442</v>
      </c>
      <c r="E57" s="183"/>
      <c r="F57" s="183"/>
    </row>
    <row r="58" spans="1:6">
      <c r="A58" s="213">
        <v>43598</v>
      </c>
      <c r="B58" s="9"/>
      <c r="C58" s="183">
        <v>0.50347222222222221</v>
      </c>
      <c r="D58" s="183">
        <v>0.98402777777777783</v>
      </c>
      <c r="E58" s="183"/>
      <c r="F58" s="183"/>
    </row>
    <row r="59" spans="1:6">
      <c r="A59" s="213">
        <v>43599</v>
      </c>
      <c r="B59" s="9"/>
      <c r="C59" s="183">
        <v>0.51874999999999993</v>
      </c>
      <c r="D59" s="183">
        <v>0.98125000000000007</v>
      </c>
      <c r="E59" s="183"/>
      <c r="F59" s="183"/>
    </row>
    <row r="60" spans="1:6">
      <c r="A60" s="213">
        <v>43600</v>
      </c>
      <c r="B60" s="9"/>
      <c r="C60" s="183"/>
      <c r="D60" s="183">
        <v>3.472222222222222E-3</v>
      </c>
      <c r="E60" s="183">
        <v>0.93611111111111101</v>
      </c>
      <c r="F60" s="183"/>
    </row>
    <row r="61" spans="1:6">
      <c r="A61" s="213">
        <v>43601</v>
      </c>
      <c r="B61" s="9"/>
      <c r="C61" s="183"/>
      <c r="D61" s="183">
        <v>0.45902777777777781</v>
      </c>
      <c r="E61" s="183">
        <v>0.7680555555555556</v>
      </c>
      <c r="F61" s="183">
        <v>0.9375</v>
      </c>
    </row>
    <row r="62" spans="1:6">
      <c r="A62" s="213">
        <v>43602</v>
      </c>
      <c r="B62" s="9" t="s">
        <v>1560</v>
      </c>
      <c r="C62" s="183"/>
      <c r="D62" s="183"/>
      <c r="E62" s="183"/>
      <c r="F62" s="183"/>
    </row>
    <row r="63" spans="1:6">
      <c r="A63" s="213">
        <v>43603</v>
      </c>
      <c r="B63" s="9"/>
      <c r="C63" s="183">
        <v>0.51944444444444449</v>
      </c>
      <c r="E63" s="183"/>
      <c r="F63" s="183"/>
    </row>
    <row r="64" spans="1:6">
      <c r="A64" s="213">
        <v>43604</v>
      </c>
      <c r="B64" s="9"/>
      <c r="C64" s="183"/>
      <c r="D64" s="183">
        <v>5.4166666666666669E-2</v>
      </c>
      <c r="E64" s="183"/>
      <c r="F64" s="183"/>
    </row>
    <row r="65" spans="1:6">
      <c r="A65" s="213">
        <v>43605</v>
      </c>
      <c r="B65" s="9"/>
      <c r="C65" s="183"/>
      <c r="D65" s="183">
        <v>4.5833333333333337E-2</v>
      </c>
      <c r="E65" s="183">
        <v>0.52152777777777781</v>
      </c>
      <c r="F65" s="183"/>
    </row>
    <row r="66" spans="1:6">
      <c r="A66" s="213">
        <v>43606</v>
      </c>
      <c r="B66" s="9"/>
      <c r="C66" s="183"/>
      <c r="D66" s="183">
        <v>5.0694444444444452E-2</v>
      </c>
      <c r="E66" s="183">
        <v>0.56597222222222221</v>
      </c>
      <c r="F66" s="183"/>
    </row>
    <row r="67" spans="1:6">
      <c r="A67" s="213">
        <v>43607</v>
      </c>
      <c r="B67" s="9"/>
      <c r="C67" s="183"/>
      <c r="D67" s="183">
        <v>8.2638888888888887E-2</v>
      </c>
      <c r="E67" s="183">
        <v>0.57847222222222217</v>
      </c>
      <c r="F67" s="183"/>
    </row>
    <row r="68" spans="1:6">
      <c r="A68" s="213">
        <v>43608</v>
      </c>
      <c r="B68" s="9"/>
      <c r="C68" s="183"/>
      <c r="D68" s="183">
        <v>8.3333333333333329E-2</v>
      </c>
      <c r="E68" s="183">
        <v>0.56597222222222221</v>
      </c>
      <c r="F68" s="183">
        <v>0.96666666666666667</v>
      </c>
    </row>
    <row r="69" spans="1:6">
      <c r="A69" s="213">
        <v>43609</v>
      </c>
      <c r="B69" s="9" t="s">
        <v>1560</v>
      </c>
      <c r="C69" s="183"/>
      <c r="D69" s="183"/>
      <c r="E69" s="183"/>
      <c r="F69" s="183"/>
    </row>
    <row r="70" spans="1:6">
      <c r="A70" s="11" t="s">
        <v>1562</v>
      </c>
      <c r="B70" s="183"/>
      <c r="C70" s="183">
        <v>0.5756944444444444</v>
      </c>
      <c r="D70" s="9"/>
      <c r="E70" s="183"/>
      <c r="F70" s="183"/>
    </row>
    <row r="71" spans="1:6">
      <c r="A71" s="11" t="s">
        <v>1563</v>
      </c>
      <c r="B71" s="183"/>
      <c r="C71" s="183"/>
      <c r="D71" s="183">
        <v>8.4027777777777771E-2</v>
      </c>
      <c r="E71" s="183"/>
      <c r="F71" s="183"/>
    </row>
  </sheetData>
  <pageMargins left="0.7" right="1.36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91"/>
  <sheetViews>
    <sheetView rightToLeft="1" topLeftCell="A199" zoomScale="80" zoomScaleNormal="80" workbookViewId="0">
      <selection activeCell="D247" sqref="D247"/>
    </sheetView>
  </sheetViews>
  <sheetFormatPr defaultRowHeight="15"/>
  <cols>
    <col min="1" max="1" width="16.5703125" style="21" bestFit="1" customWidth="1"/>
    <col min="2" max="2" width="30.28515625" style="22" customWidth="1"/>
    <col min="3" max="3" width="28.5703125" style="22" customWidth="1"/>
    <col min="4" max="34" width="6.7109375" style="11" customWidth="1"/>
    <col min="35" max="16384" width="9.140625" style="11"/>
  </cols>
  <sheetData>
    <row r="1" spans="1:34" s="6" customFormat="1" ht="18.7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1566</v>
      </c>
      <c r="O1" s="3" t="s">
        <v>13</v>
      </c>
      <c r="P1" s="3" t="s">
        <v>14</v>
      </c>
      <c r="Q1" s="4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4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4" t="s">
        <v>29</v>
      </c>
      <c r="AF1" s="3" t="s">
        <v>30</v>
      </c>
      <c r="AG1" s="3" t="s">
        <v>31</v>
      </c>
      <c r="AH1" s="3" t="s">
        <v>32</v>
      </c>
    </row>
    <row r="2" spans="1:34">
      <c r="A2" s="172">
        <v>3</v>
      </c>
      <c r="B2" s="8" t="s">
        <v>44</v>
      </c>
      <c r="C2" s="8" t="s">
        <v>45</v>
      </c>
      <c r="D2" s="23">
        <f>VLOOKUP(الجدول2332[[#This Row],[الرقم الوظيفي ]],'المتغيرات '!A:D,4,0)</f>
        <v>1</v>
      </c>
      <c r="E2" s="23">
        <f>VLOOKUP(الجدول2332[[#This Row],[الرقم الوظيفي ]],'المتغيرات '!A:E,5,0)</f>
        <v>2</v>
      </c>
      <c r="F2" s="23">
        <f>VLOOKUP(الجدول2332[[#This Row],[الرقم الوظيفي ]],'المتغيرات '!A:F,6,0)</f>
        <v>3</v>
      </c>
      <c r="G2" s="23">
        <f>VLOOKUP(الجدول2332[[#This Row],[الرقم الوظيفي ]],'المتغيرات '!A:G,7,0)</f>
        <v>4</v>
      </c>
      <c r="H2" s="23">
        <f>VLOOKUP(الجدول2332[[#This Row],[الرقم الوظيفي ]],'المتغيرات '!A:H,8,0)</f>
        <v>5</v>
      </c>
      <c r="I2" s="10">
        <f>VLOOKUP(الجدول2332[[#This Row],[الرقم الوظيفي ]],'المتغيرات '!A:I,9,0)</f>
        <v>6</v>
      </c>
      <c r="J2" s="23">
        <f>VLOOKUP(الجدول2332[[#This Row],[الرقم الوظيفي ]],'المتغيرات '!A:J,10,0)</f>
        <v>7</v>
      </c>
      <c r="K2" s="23">
        <f>VLOOKUP(الجدول2332[[#This Row],[الرقم الوظيفي ]],'المتغيرات '!A:K,11,0)</f>
        <v>8</v>
      </c>
      <c r="L2" s="23">
        <f>VLOOKUP(الجدول2332[[#This Row],[الرقم الوظيفي ]],'المتغيرات '!A:L,12,0)</f>
        <v>9</v>
      </c>
      <c r="M2" s="23">
        <f>VLOOKUP(الجدول2332[[#This Row],[الرقم الوظيفي ]],'المتغيرات '!A:M,13,0)</f>
        <v>10</v>
      </c>
      <c r="N2" s="23">
        <f>VLOOKUP(الجدول2332[[#This Row],[الرقم الوظيفي ]],'المتغيرات '!A:N,14,0)</f>
        <v>11</v>
      </c>
      <c r="O2" s="23">
        <f>VLOOKUP(الجدول2332[[#This Row],[الرقم الوظيفي ]],'المتغيرات '!A:O,15,0)</f>
        <v>12</v>
      </c>
      <c r="P2" s="23">
        <f>VLOOKUP(الجدول2332[[#This Row],[الرقم الوظيفي ]],'المتغيرات '!A:P,16,0)</f>
        <v>13</v>
      </c>
      <c r="Q2" s="10" t="str">
        <f>VLOOKUP(الجدول2332[[#This Row],[الرقم الوظيفي ]],'المتغيرات '!A:Q,17,0)</f>
        <v>س</v>
      </c>
      <c r="R2" s="23" t="str">
        <f>VLOOKUP(الجدول2332[[#This Row],[الرقم الوظيفي ]],'المتغيرات '!A:R,18,0)</f>
        <v>عطلة العيد</v>
      </c>
      <c r="S2" s="23" t="str">
        <f>VLOOKUP(الجدول2332[[#This Row],[الرقم الوظيفي ]],'المتغيرات '!A:S,19,0)</f>
        <v>عطلة العيد</v>
      </c>
      <c r="T2" s="23" t="str">
        <f>VLOOKUP(الجدول2332[[#This Row],[الرقم الوظيفي ]],'المتغيرات '!A:T,20,0)</f>
        <v>عطلة العيد</v>
      </c>
      <c r="U2" s="23">
        <f>VLOOKUP(الجدول2332[[#This Row],[الرقم الوظيفي ]],'المتغيرات '!A:U,21,0)</f>
        <v>3333</v>
      </c>
      <c r="V2" s="23">
        <f>VLOOKUP(الجدول2332[[#This Row],[الرقم الوظيفي ]],'المتغيرات '!A:V,22,0)</f>
        <v>14</v>
      </c>
      <c r="W2" s="23">
        <f>VLOOKUP(الجدول2332[[#This Row],[الرقم الوظيفي ]],'المتغيرات '!A:W,23,0)</f>
        <v>15</v>
      </c>
      <c r="X2" s="10">
        <f>VLOOKUP(الجدول2332[[#This Row],[الرقم الوظيفي ]],'المتغيرات '!A:X,24,0)</f>
        <v>16</v>
      </c>
      <c r="Y2" s="23">
        <f>VLOOKUP(الجدول2332[[#This Row],[الرقم الوظيفي ]],'المتغيرات '!A:Y,25,0)</f>
        <v>17</v>
      </c>
      <c r="Z2" s="23">
        <f>VLOOKUP(الجدول2332[[#This Row],[الرقم الوظيفي ]],'المتغيرات '!A:Z,26,0)</f>
        <v>18</v>
      </c>
      <c r="AA2" s="23">
        <f>VLOOKUP(الجدول2332[[#This Row],[الرقم الوظيفي ]],'المتغيرات '!A:AA,27,0)</f>
        <v>19</v>
      </c>
      <c r="AB2" s="23">
        <f>VLOOKUP(الجدول2332[[#This Row],[الرقم الوظيفي ]],'المتغيرات '!A:AB,28,0)</f>
        <v>20</v>
      </c>
      <c r="AC2" s="23">
        <f>VLOOKUP(الجدول2332[[#This Row],[الرقم الوظيفي ]],'المتغيرات '!A:AC,29,0)</f>
        <v>21</v>
      </c>
      <c r="AD2" s="23">
        <f>VLOOKUP(الجدول2332[[#This Row],[الرقم الوظيفي ]],'المتغيرات '!A:AD,30,0)</f>
        <v>22</v>
      </c>
      <c r="AE2" s="10">
        <f>VLOOKUP(الجدول2332[[#This Row],[الرقم الوظيفي ]],'المتغيرات '!A:AE,31,0)</f>
        <v>23</v>
      </c>
      <c r="AF2" s="23">
        <f>VLOOKUP(الجدول2332[[#This Row],[الرقم الوظيفي ]],'المتغيرات '!A:AF,32,0)</f>
        <v>24</v>
      </c>
      <c r="AG2" s="23">
        <f>VLOOKUP(الجدول2332[[#This Row],[الرقم الوظيفي ]],'المتغيرات '!A:AG,33,0)</f>
        <v>25</v>
      </c>
      <c r="AH2" s="23">
        <f>VLOOKUP(الجدول2332[[#This Row],[الرقم الوظيفي ]],'المتغيرات '!A:AH,34,0)</f>
        <v>26</v>
      </c>
    </row>
    <row r="3" spans="1:34">
      <c r="A3" s="172"/>
      <c r="B3" s="176"/>
      <c r="C3" s="174"/>
      <c r="D3" s="181">
        <f>VLOOKUP(A2,'الإجازات '!C:AN,8,0)</f>
        <v>1</v>
      </c>
      <c r="E3" s="181">
        <f>VLOOKUP(A2,'الإجازات '!C:AO,9,0)</f>
        <v>2</v>
      </c>
      <c r="F3" s="181">
        <f>VLOOKUP(A2,'الإجازات '!C:AP,10,0)</f>
        <v>3</v>
      </c>
      <c r="G3" s="181">
        <f>VLOOKUP(A2,'الإجازات '!C:AQ,11,0)</f>
        <v>4</v>
      </c>
      <c r="H3" s="181">
        <f>VLOOKUP(A2,'الإجازات '!C:AR,12,0)</f>
        <v>5</v>
      </c>
      <c r="I3" s="181">
        <f>VLOOKUP(A2,'الإجازات '!C:AS,13,0)</f>
        <v>6</v>
      </c>
      <c r="J3" s="181">
        <f>VLOOKUP(A2,'الإجازات '!C:AT,14,0)</f>
        <v>7</v>
      </c>
      <c r="K3" s="181">
        <f>VLOOKUP(A2,'الإجازات '!C:AU,15,0)</f>
        <v>8</v>
      </c>
      <c r="L3" s="181">
        <f>VLOOKUP(A2,'الإجازات '!C:AV,16,0)</f>
        <v>9</v>
      </c>
      <c r="M3" s="181">
        <f>VLOOKUP(A2,'الإجازات '!C:AW,17,0)</f>
        <v>10</v>
      </c>
      <c r="N3" s="181">
        <f>VLOOKUP(A2,'الإجازات '!C:AX,18,0)</f>
        <v>11</v>
      </c>
      <c r="O3" s="181">
        <f>VLOOKUP(A2,'الإجازات '!C:AY,19,0)</f>
        <v>12</v>
      </c>
      <c r="P3" s="181">
        <f>VLOOKUP(A2,'الإجازات '!C:AZ,20,0)</f>
        <v>13</v>
      </c>
      <c r="Q3" s="181">
        <f>VLOOKUP(A2,'الإجازات '!C:BA,21,0)</f>
        <v>480</v>
      </c>
      <c r="R3" s="181">
        <f>VLOOKUP(A2,'الإجازات '!C:BB,22,0)</f>
        <v>14</v>
      </c>
      <c r="S3" s="181">
        <f>VLOOKUP(A2,'الإجازات '!C:BC,23,0)</f>
        <v>15</v>
      </c>
      <c r="T3" s="181">
        <f>VLOOKUP(A2,'الإجازات '!C:BD,24,0)</f>
        <v>16</v>
      </c>
      <c r="U3" s="181">
        <f>VLOOKUP(A2,'الإجازات '!C:BE,25,0)</f>
        <v>17</v>
      </c>
      <c r="V3" s="181">
        <f>VLOOKUP(A2,'الإجازات '!C:BF,26,0)</f>
        <v>18</v>
      </c>
      <c r="W3" s="181">
        <f>VLOOKUP(A2,'الإجازات '!C:BG,27,0)</f>
        <v>19</v>
      </c>
      <c r="X3" s="181">
        <f>VLOOKUP(A2,'الإجازات '!C:BH,28,0)</f>
        <v>20</v>
      </c>
      <c r="Y3" s="181">
        <f>VLOOKUP(A2,'الإجازات '!C:BI,29,0)</f>
        <v>21</v>
      </c>
      <c r="Z3" s="181">
        <f>VLOOKUP(A2,'الإجازات '!C:BJ,30,0)</f>
        <v>22</v>
      </c>
      <c r="AA3" s="181">
        <f>VLOOKUP(A2,'الإجازات '!C:BK,31,0)</f>
        <v>23</v>
      </c>
      <c r="AB3" s="181">
        <f>VLOOKUP(A2,'الإجازات '!C:BL,32,0)</f>
        <v>24</v>
      </c>
      <c r="AC3" s="181">
        <f>VLOOKUP(A2,'الإجازات '!C:BM,33,0)</f>
        <v>25</v>
      </c>
      <c r="AD3" s="181">
        <f>VLOOKUP(A2,'الإجازات '!C:BN,34,0)</f>
        <v>26</v>
      </c>
      <c r="AE3" s="181">
        <f>VLOOKUP(A2,'الإجازات '!C:BO,35,0)</f>
        <v>27</v>
      </c>
      <c r="AF3" s="181">
        <f>VLOOKUP(A2,'الإجازات '!C:BP,36,0)</f>
        <v>28</v>
      </c>
      <c r="AG3" s="181">
        <f>VLOOKUP(A2,'الإجازات '!C:BQ,37,0)</f>
        <v>29</v>
      </c>
      <c r="AH3" s="181">
        <f>VLOOKUP(A2,'الإجازات '!C:BR,38,0)</f>
        <v>30</v>
      </c>
    </row>
    <row r="4" spans="1:34">
      <c r="A4" s="172">
        <v>6</v>
      </c>
      <c r="B4" s="8" t="s">
        <v>46</v>
      </c>
      <c r="C4" s="8" t="s">
        <v>47</v>
      </c>
      <c r="D4" s="23" t="str">
        <f>VLOOKUP(الجدول2332[[#This Row],[الرقم الوظيفي ]],'المتغيرات '!A:D,4,0)</f>
        <v>تم الخصم</v>
      </c>
      <c r="E4" s="23" t="str">
        <f>VLOOKUP(الجدول2332[[#This Row],[الرقم الوظيفي ]],'المتغيرات '!A:E,5,0)</f>
        <v>تم الخصم</v>
      </c>
      <c r="F4" s="23" t="str">
        <f>VLOOKUP(الجدول2332[[#This Row],[الرقم الوظيفي ]],'المتغيرات '!A:F,6,0)</f>
        <v>تم الخصم</v>
      </c>
      <c r="G4" s="23" t="str">
        <f>VLOOKUP(الجدول2332[[#This Row],[الرقم الوظيفي ]],'المتغيرات '!A:G,7,0)</f>
        <v>تم الخصم</v>
      </c>
      <c r="H4" s="23" t="str">
        <f>VLOOKUP(الجدول2332[[#This Row],[الرقم الوظيفي ]],'المتغيرات '!A:H,8,0)</f>
        <v>تم الخصم</v>
      </c>
      <c r="I4" s="10" t="str">
        <f>VLOOKUP(الجدول2332[[#This Row],[الرقم الوظيفي ]],'المتغيرات '!A:I,9,0)</f>
        <v>تم الخصم</v>
      </c>
      <c r="J4" s="23" t="str">
        <f>VLOOKUP(الجدول2332[[#This Row],[الرقم الوظيفي ]],'المتغيرات '!A:J,10,0)</f>
        <v>تم الخصم</v>
      </c>
      <c r="K4" s="23" t="str">
        <f>VLOOKUP(الجدول2332[[#This Row],[الرقم الوظيفي ]],'المتغيرات '!A:K,11,0)</f>
        <v>تم الخصم</v>
      </c>
      <c r="L4" s="23" t="str">
        <f>VLOOKUP(الجدول2332[[#This Row],[الرقم الوظيفي ]],'المتغيرات '!A:L,12,0)</f>
        <v>تم الخصم</v>
      </c>
      <c r="M4" s="23" t="str">
        <f>VLOOKUP(الجدول2332[[#This Row],[الرقم الوظيفي ]],'المتغيرات '!A:M,13,0)</f>
        <v>تم الخصم</v>
      </c>
      <c r="N4" s="23">
        <f>VLOOKUP(الجدول2332[[#This Row],[الرقم الوظيفي ]],'المتغيرات '!A:N,14,0)</f>
        <v>0</v>
      </c>
      <c r="O4" s="23" t="str">
        <f>VLOOKUP(الجدول2332[[#This Row],[الرقم الوظيفي ]],'المتغيرات '!A:O,15,0)</f>
        <v>غ</v>
      </c>
      <c r="P4" s="23" t="str">
        <f>VLOOKUP(الجدول2332[[#This Row],[الرقم الوظيفي ]],'المتغيرات '!A:P,16,0)</f>
        <v>غ</v>
      </c>
      <c r="Q4" s="10" t="str">
        <f>VLOOKUP(الجدول2332[[#This Row],[الرقم الوظيفي ]],'المتغيرات '!A:Q,17,0)</f>
        <v>س</v>
      </c>
      <c r="R4" s="23" t="str">
        <f>VLOOKUP(الجدول2332[[#This Row],[الرقم الوظيفي ]],'المتغيرات '!A:R,18,0)</f>
        <v>عطلة العيد</v>
      </c>
      <c r="S4" s="23" t="str">
        <f>VLOOKUP(الجدول2332[[#This Row],[الرقم الوظيفي ]],'المتغيرات '!A:S,19,0)</f>
        <v>عطلة العيد</v>
      </c>
      <c r="T4" s="23" t="str">
        <f>VLOOKUP(الجدول2332[[#This Row],[الرقم الوظيفي ]],'المتغيرات '!A:T,20,0)</f>
        <v>عطلة العيد</v>
      </c>
      <c r="U4" s="23">
        <f>VLOOKUP(الجدول2332[[#This Row],[الرقم الوظيفي ]],'المتغيرات '!A:U,21,0)</f>
        <v>0</v>
      </c>
      <c r="V4" s="23">
        <f>VLOOKUP(الجدول2332[[#This Row],[الرقم الوظيفي ]],'المتغيرات '!A:V,22,0)</f>
        <v>0</v>
      </c>
      <c r="W4" s="23">
        <f>VLOOKUP(الجدول2332[[#This Row],[الرقم الوظيفي ]],'المتغيرات '!A:W,23,0)</f>
        <v>0</v>
      </c>
      <c r="X4" s="10">
        <f>VLOOKUP(الجدول2332[[#This Row],[الرقم الوظيفي ]],'المتغيرات '!A:X,24,0)</f>
        <v>45</v>
      </c>
      <c r="Y4" s="23">
        <f>VLOOKUP(الجدول2332[[#This Row],[الرقم الوظيفي ]],'المتغيرات '!A:Y,25,0)</f>
        <v>13</v>
      </c>
      <c r="Z4" s="23" t="str">
        <f>VLOOKUP(الجدول2332[[#This Row],[الرقم الوظيفي ]],'المتغيرات '!A:Z,26,0)</f>
        <v>غ</v>
      </c>
      <c r="AA4" s="23">
        <f>VLOOKUP(الجدول2332[[#This Row],[الرقم الوظيفي ]],'المتغيرات '!A:AA,27,0)</f>
        <v>0</v>
      </c>
      <c r="AB4" s="23">
        <f>VLOOKUP(الجدول2332[[#This Row],[الرقم الوظيفي ]],'المتغيرات '!A:AB,28,0)</f>
        <v>0</v>
      </c>
      <c r="AC4" s="23">
        <f>VLOOKUP(الجدول2332[[#This Row],[الرقم الوظيفي ]],'المتغيرات '!A:AC,29,0)</f>
        <v>0</v>
      </c>
      <c r="AD4" s="23">
        <f>VLOOKUP(الجدول2332[[#This Row],[الرقم الوظيفي ]],'المتغيرات '!A:AD,30,0)</f>
        <v>0</v>
      </c>
      <c r="AE4" s="10">
        <f>VLOOKUP(الجدول2332[[#This Row],[الرقم الوظيفي ]],'المتغيرات '!A:AE,31,0)</f>
        <v>0</v>
      </c>
      <c r="AF4" s="23">
        <f>VLOOKUP(الجدول2332[[#This Row],[الرقم الوظيفي ]],'المتغيرات '!A:AF,32,0)</f>
        <v>0</v>
      </c>
      <c r="AG4" s="23">
        <f>VLOOKUP(الجدول2332[[#This Row],[الرقم الوظيفي ]],'المتغيرات '!A:AG,33,0)</f>
        <v>0</v>
      </c>
      <c r="AH4" s="23">
        <f>VLOOKUP(الجدول2332[[#This Row],[الرقم الوظيفي ]],'المتغيرات '!A:AH,34,0)</f>
        <v>0</v>
      </c>
    </row>
    <row r="5" spans="1:34">
      <c r="A5" s="172"/>
      <c r="B5" s="176"/>
      <c r="C5" s="174"/>
      <c r="D5" s="181">
        <f>VLOOKUP(A4,'الإجازات '!C:AN,8,0)</f>
        <v>0</v>
      </c>
      <c r="E5" s="181">
        <f>VLOOKUP(A4,'الإجازات '!C:AO,9,0)</f>
        <v>0</v>
      </c>
      <c r="F5" s="181">
        <f>VLOOKUP(A4,'الإجازات '!C:AP,10,0)</f>
        <v>0</v>
      </c>
      <c r="G5" s="181">
        <f>VLOOKUP(A4,'الإجازات '!C:AQ,11,0)</f>
        <v>0</v>
      </c>
      <c r="H5" s="181">
        <f>VLOOKUP(A4,'الإجازات '!C:AR,12,0)</f>
        <v>0</v>
      </c>
      <c r="I5" s="181">
        <f>VLOOKUP(A4,'الإجازات '!C:AS,13,0)</f>
        <v>0</v>
      </c>
      <c r="J5" s="181">
        <f>VLOOKUP(A4,'الإجازات '!C:AT,14,0)</f>
        <v>0</v>
      </c>
      <c r="K5" s="181">
        <f>VLOOKUP(A4,'الإجازات '!C:AU,15,0)</f>
        <v>0</v>
      </c>
      <c r="L5" s="181">
        <f>VLOOKUP(A4,'الإجازات '!C:AV,16,0)</f>
        <v>0</v>
      </c>
      <c r="M5" s="181">
        <f>VLOOKUP(A4,'الإجازات '!C:AW,17,0)</f>
        <v>0</v>
      </c>
      <c r="N5" s="181">
        <f>VLOOKUP(A4,'الإجازات '!C:AX,18,0)</f>
        <v>0</v>
      </c>
      <c r="O5" s="181">
        <f>VLOOKUP(A4,'الإجازات '!C:AY,19,0)</f>
        <v>0</v>
      </c>
      <c r="P5" s="181">
        <f>VLOOKUP(A4,'الإجازات '!C:AZ,20,0)</f>
        <v>0</v>
      </c>
      <c r="Q5" s="181">
        <f>VLOOKUP(A4,'الإجازات '!C:BA,21,0)</f>
        <v>480</v>
      </c>
      <c r="R5" s="181">
        <f>VLOOKUP(A4,'الإجازات '!C:BB,22,0)</f>
        <v>0</v>
      </c>
      <c r="S5" s="181">
        <f>VLOOKUP(A4,'الإجازات '!C:BC,23,0)</f>
        <v>0</v>
      </c>
      <c r="T5" s="181">
        <f>VLOOKUP(A4,'الإجازات '!C:BD,24,0)</f>
        <v>0</v>
      </c>
      <c r="U5" s="181">
        <f>VLOOKUP(A4,'الإجازات '!C:BE,25,0)</f>
        <v>0</v>
      </c>
      <c r="V5" s="181">
        <f>VLOOKUP(A4,'الإجازات '!C:BF,26,0)</f>
        <v>0</v>
      </c>
      <c r="W5" s="181">
        <f>VLOOKUP(A4,'الإجازات '!C:BG,27,0)</f>
        <v>0</v>
      </c>
      <c r="X5" s="181">
        <f>VLOOKUP(A4,'الإجازات '!C:BH,28,0)</f>
        <v>0</v>
      </c>
      <c r="Y5" s="181">
        <f>VLOOKUP(A4,'الإجازات '!C:BI,29,0)</f>
        <v>0</v>
      </c>
      <c r="Z5" s="181">
        <f>VLOOKUP(A4,'الإجازات '!C:BJ,30,0)</f>
        <v>0</v>
      </c>
      <c r="AA5" s="181">
        <f>VLOOKUP(A4,'الإجازات '!C:BK,31,0)</f>
        <v>0</v>
      </c>
      <c r="AB5" s="181">
        <f>VLOOKUP(A4,'الإجازات '!C:BL,32,0)</f>
        <v>0</v>
      </c>
      <c r="AC5" s="181">
        <f>VLOOKUP(A4,'الإجازات '!C:BM,33,0)</f>
        <v>0</v>
      </c>
      <c r="AD5" s="181">
        <f>VLOOKUP(A4,'الإجازات '!C:BN,34,0)</f>
        <v>0</v>
      </c>
      <c r="AE5" s="181">
        <f>VLOOKUP(A4,'الإجازات '!C:BO,35,0)</f>
        <v>0</v>
      </c>
      <c r="AF5" s="181">
        <f>VLOOKUP(A4,'الإجازات '!C:BP,36,0)</f>
        <v>0</v>
      </c>
      <c r="AG5" s="181">
        <f>VLOOKUP(A4,'الإجازات '!C:BQ,37,0)</f>
        <v>0</v>
      </c>
      <c r="AH5" s="181">
        <f>VLOOKUP(A4,'الإجازات '!C:BR,38,0)</f>
        <v>0</v>
      </c>
    </row>
    <row r="6" spans="1:34">
      <c r="A6" s="172">
        <v>10</v>
      </c>
      <c r="B6" s="8" t="s">
        <v>48</v>
      </c>
      <c r="C6" s="8" t="s">
        <v>49</v>
      </c>
      <c r="D6" s="23">
        <f>VLOOKUP(الجدول2332[[#This Row],[الرقم الوظيفي ]],'المتغيرات '!A:D,4,0)</f>
        <v>107</v>
      </c>
      <c r="E6" s="23">
        <f>VLOOKUP(الجدول2332[[#This Row],[الرقم الوظيفي ]],'المتغيرات '!A:E,5,0)</f>
        <v>10</v>
      </c>
      <c r="F6" s="23">
        <f>VLOOKUP(الجدول2332[[#This Row],[الرقم الوظيفي ]],'المتغيرات '!A:F,6,0)</f>
        <v>18</v>
      </c>
      <c r="G6" s="23">
        <f>VLOOKUP(الجدول2332[[#This Row],[الرقم الوظيفي ]],'المتغيرات '!A:G,7,0)</f>
        <v>0</v>
      </c>
      <c r="H6" s="23">
        <f>VLOOKUP(الجدول2332[[#This Row],[الرقم الوظيفي ]],'المتغيرات '!A:H,8,0)</f>
        <v>16</v>
      </c>
      <c r="I6" s="10">
        <f>VLOOKUP(الجدول2332[[#This Row],[الرقم الوظيفي ]],'المتغيرات '!A:I,9,0)</f>
        <v>18</v>
      </c>
      <c r="J6" s="23">
        <f>VLOOKUP(الجدول2332[[#This Row],[الرقم الوظيفي ]],'المتغيرات '!A:J,10,0)</f>
        <v>7</v>
      </c>
      <c r="K6" s="23">
        <f>VLOOKUP(الجدول2332[[#This Row],[الرقم الوظيفي ]],'المتغيرات '!A:K,11,0)</f>
        <v>13</v>
      </c>
      <c r="L6" s="23">
        <f>VLOOKUP(الجدول2332[[#This Row],[الرقم الوظيفي ]],'المتغيرات '!A:L,12,0)</f>
        <v>13</v>
      </c>
      <c r="M6" s="23">
        <f>VLOOKUP(الجدول2332[[#This Row],[الرقم الوظيفي ]],'المتغيرات '!A:M,13,0)</f>
        <v>14</v>
      </c>
      <c r="N6" s="23">
        <f>VLOOKUP(الجدول2332[[#This Row],[الرقم الوظيفي ]],'المتغيرات '!A:N,14,0)</f>
        <v>0</v>
      </c>
      <c r="O6" s="23" t="str">
        <f>VLOOKUP(الجدول2332[[#This Row],[الرقم الوظيفي ]],'المتغيرات '!A:O,15,0)</f>
        <v>س</v>
      </c>
      <c r="P6" s="23" t="str">
        <f>VLOOKUP(الجدول2332[[#This Row],[الرقم الوظيفي ]],'المتغيرات '!A:P,16,0)</f>
        <v>س</v>
      </c>
      <c r="Q6" s="10" t="str">
        <f>VLOOKUP(الجدول2332[[#This Row],[الرقم الوظيفي ]],'المتغيرات '!A:Q,17,0)</f>
        <v>س</v>
      </c>
      <c r="R6" s="23" t="str">
        <f>VLOOKUP(الجدول2332[[#This Row],[الرقم الوظيفي ]],'المتغيرات '!A:R,18,0)</f>
        <v>عطلة العيد</v>
      </c>
      <c r="S6" s="23" t="str">
        <f>VLOOKUP(الجدول2332[[#This Row],[الرقم الوظيفي ]],'المتغيرات '!A:S,19,0)</f>
        <v>عطلة العيد</v>
      </c>
      <c r="T6" s="23" t="str">
        <f>VLOOKUP(الجدول2332[[#This Row],[الرقم الوظيفي ]],'المتغيرات '!A:T,20,0)</f>
        <v>عطلة العيد</v>
      </c>
      <c r="U6" s="23">
        <f>VLOOKUP(الجدول2332[[#This Row],[الرقم الوظيفي ]],'المتغيرات '!A:U,21,0)</f>
        <v>0</v>
      </c>
      <c r="V6" s="23">
        <f>VLOOKUP(الجدول2332[[#This Row],[الرقم الوظيفي ]],'المتغيرات '!A:V,22,0)</f>
        <v>0</v>
      </c>
      <c r="W6" s="23">
        <f>VLOOKUP(الجدول2332[[#This Row],[الرقم الوظيفي ]],'المتغيرات '!A:W,23,0)</f>
        <v>42</v>
      </c>
      <c r="X6" s="10">
        <f>VLOOKUP(الجدول2332[[#This Row],[الرقم الوظيفي ]],'المتغيرات '!A:X,24,0)</f>
        <v>16</v>
      </c>
      <c r="Y6" s="23">
        <f>VLOOKUP(الجدول2332[[#This Row],[الرقم الوظيفي ]],'المتغيرات '!A:Y,25,0)</f>
        <v>10</v>
      </c>
      <c r="Z6" s="23">
        <f>VLOOKUP(الجدول2332[[#This Row],[الرقم الوظيفي ]],'المتغيرات '!A:Z,26,0)</f>
        <v>34</v>
      </c>
      <c r="AA6" s="23">
        <f>VLOOKUP(الجدول2332[[#This Row],[الرقم الوظيفي ]],'المتغيرات '!A:AA,27,0)</f>
        <v>34</v>
      </c>
      <c r="AB6" s="23">
        <f>VLOOKUP(الجدول2332[[#This Row],[الرقم الوظيفي ]],'المتغيرات '!A:AB,28,0)</f>
        <v>0</v>
      </c>
      <c r="AC6" s="23">
        <f>VLOOKUP(الجدول2332[[#This Row],[الرقم الوظيفي ]],'المتغيرات '!A:AC,29,0)</f>
        <v>0</v>
      </c>
      <c r="AD6" s="23">
        <f>VLOOKUP(الجدول2332[[#This Row],[الرقم الوظيفي ]],'المتغيرات '!A:AD,30,0)</f>
        <v>0</v>
      </c>
      <c r="AE6" s="10">
        <f>VLOOKUP(الجدول2332[[#This Row],[الرقم الوظيفي ]],'المتغيرات '!A:AE,31,0)</f>
        <v>0</v>
      </c>
      <c r="AF6" s="23">
        <f>VLOOKUP(الجدول2332[[#This Row],[الرقم الوظيفي ]],'المتغيرات '!A:AF,32,0)</f>
        <v>0</v>
      </c>
      <c r="AG6" s="23">
        <f>VLOOKUP(الجدول2332[[#This Row],[الرقم الوظيفي ]],'المتغيرات '!A:AG,33,0)</f>
        <v>0</v>
      </c>
      <c r="AH6" s="23">
        <f>VLOOKUP(الجدول2332[[#This Row],[الرقم الوظيفي ]],'المتغيرات '!A:AH,34,0)</f>
        <v>0</v>
      </c>
    </row>
    <row r="7" spans="1:34">
      <c r="A7" s="172"/>
      <c r="B7" s="176"/>
      <c r="C7" s="174"/>
      <c r="D7" s="181">
        <f>VLOOKUP(A6,'الإجازات '!C:AN,8,0)</f>
        <v>0</v>
      </c>
      <c r="E7" s="181">
        <f>VLOOKUP(A6,'الإجازات '!C:AO,9,0)</f>
        <v>0</v>
      </c>
      <c r="F7" s="181">
        <f>VLOOKUP(A6,'الإجازات '!C:AP,10,0)</f>
        <v>0</v>
      </c>
      <c r="G7" s="181">
        <f>VLOOKUP(A6,'الإجازات '!C:AQ,11,0)</f>
        <v>0</v>
      </c>
      <c r="H7" s="181">
        <f>VLOOKUP(A6,'الإجازات '!C:AR,12,0)</f>
        <v>0</v>
      </c>
      <c r="I7" s="181">
        <f>VLOOKUP(A6,'الإجازات '!C:AS,13,0)</f>
        <v>0</v>
      </c>
      <c r="J7" s="181">
        <f>VLOOKUP(A6,'الإجازات '!C:AT,14,0)</f>
        <v>0</v>
      </c>
      <c r="K7" s="181">
        <f>VLOOKUP(A6,'الإجازات '!C:AU,15,0)</f>
        <v>0</v>
      </c>
      <c r="L7" s="181">
        <f>VLOOKUP(A6,'الإجازات '!C:AV,16,0)</f>
        <v>0</v>
      </c>
      <c r="M7" s="181">
        <f>VLOOKUP(A6,'الإجازات '!C:AW,17,0)</f>
        <v>0</v>
      </c>
      <c r="N7" s="181">
        <f>VLOOKUP(A6,'الإجازات '!C:AX,18,0)</f>
        <v>0</v>
      </c>
      <c r="O7" s="181">
        <f>VLOOKUP(A6,'الإجازات '!C:AY,19,0)</f>
        <v>480</v>
      </c>
      <c r="P7" s="181">
        <f>VLOOKUP(A6,'الإجازات '!C:AZ,20,0)</f>
        <v>480</v>
      </c>
      <c r="Q7" s="181">
        <f>VLOOKUP(A6,'الإجازات '!C:BA,21,0)</f>
        <v>480</v>
      </c>
      <c r="R7" s="181">
        <f>VLOOKUP(A6,'الإجازات '!C:BB,22,0)</f>
        <v>0</v>
      </c>
      <c r="S7" s="181">
        <f>VLOOKUP(A6,'الإجازات '!C:BC,23,0)</f>
        <v>0</v>
      </c>
      <c r="T7" s="181">
        <f>VLOOKUP(A6,'الإجازات '!C:BD,24,0)</f>
        <v>0</v>
      </c>
      <c r="U7" s="181">
        <f>VLOOKUP(A6,'الإجازات '!C:BE,25,0)</f>
        <v>0</v>
      </c>
      <c r="V7" s="181">
        <f>VLOOKUP(A6,'الإجازات '!C:BF,26,0)</f>
        <v>0</v>
      </c>
      <c r="W7" s="181">
        <f>VLOOKUP(A6,'الإجازات '!C:BG,27,0)</f>
        <v>0</v>
      </c>
      <c r="X7" s="181">
        <f>VLOOKUP(A6,'الإجازات '!C:BH,28,0)</f>
        <v>0</v>
      </c>
      <c r="Y7" s="181">
        <f>VLOOKUP(A6,'الإجازات '!C:BI,29,0)</f>
        <v>0</v>
      </c>
      <c r="Z7" s="181">
        <f>VLOOKUP(A6,'الإجازات '!C:BJ,30,0)</f>
        <v>0</v>
      </c>
      <c r="AA7" s="181">
        <f>VLOOKUP(A6,'الإجازات '!C:BK,31,0)</f>
        <v>0</v>
      </c>
      <c r="AB7" s="181">
        <f>VLOOKUP(A6,'الإجازات '!C:BL,32,0)</f>
        <v>0</v>
      </c>
      <c r="AC7" s="181">
        <f>VLOOKUP(A6,'الإجازات '!C:BM,33,0)</f>
        <v>0</v>
      </c>
      <c r="AD7" s="181">
        <f>VLOOKUP(A6,'الإجازات '!C:BN,34,0)</f>
        <v>0</v>
      </c>
      <c r="AE7" s="181">
        <f>VLOOKUP(A6,'الإجازات '!C:BO,35,0)</f>
        <v>0</v>
      </c>
      <c r="AF7" s="181">
        <f>VLOOKUP(A6,'الإجازات '!C:BP,36,0)</f>
        <v>0</v>
      </c>
      <c r="AG7" s="181">
        <f>VLOOKUP(A6,'الإجازات '!C:BQ,37,0)</f>
        <v>0</v>
      </c>
      <c r="AH7" s="181">
        <f>VLOOKUP(A6,'الإجازات '!C:BR,38,0)</f>
        <v>0</v>
      </c>
    </row>
    <row r="8" spans="1:34">
      <c r="A8" s="172">
        <v>17</v>
      </c>
      <c r="B8" s="8" t="s">
        <v>50</v>
      </c>
      <c r="C8" s="8" t="s">
        <v>51</v>
      </c>
      <c r="D8" s="23">
        <f>VLOOKUP(الجدول2332[[#This Row],[الرقم الوظيفي ]],'المتغيرات '!A:D,4,0)</f>
        <v>17</v>
      </c>
      <c r="E8" s="23">
        <f>VLOOKUP(الجدول2332[[#This Row],[الرقم الوظيفي ]],'المتغيرات '!A:E,5,0)</f>
        <v>6</v>
      </c>
      <c r="F8" s="23">
        <f>VLOOKUP(الجدول2332[[#This Row],[الرقم الوظيفي ]],'المتغيرات '!A:F,6,0)</f>
        <v>8</v>
      </c>
      <c r="G8" s="23">
        <f>VLOOKUP(الجدول2332[[#This Row],[الرقم الوظيفي ]],'المتغيرات '!A:G,7,0)</f>
        <v>0</v>
      </c>
      <c r="H8" s="23">
        <f>VLOOKUP(الجدول2332[[#This Row],[الرقم الوظيفي ]],'المتغيرات '!A:H,8,0)</f>
        <v>6</v>
      </c>
      <c r="I8" s="10">
        <f>VLOOKUP(الجدول2332[[#This Row],[الرقم الوظيفي ]],'المتغيرات '!A:I,9,0)</f>
        <v>8</v>
      </c>
      <c r="J8" s="23">
        <f>VLOOKUP(الجدول2332[[#This Row],[الرقم الوظيفي ]],'المتغيرات '!A:J,10,0)</f>
        <v>62</v>
      </c>
      <c r="K8" s="23">
        <f>VLOOKUP(الجدول2332[[#This Row],[الرقم الوظيفي ]],'المتغيرات '!A:K,11,0)</f>
        <v>12</v>
      </c>
      <c r="L8" s="23">
        <f>VLOOKUP(الجدول2332[[#This Row],[الرقم الوظيفي ]],'المتغيرات '!A:L,12,0)</f>
        <v>14</v>
      </c>
      <c r="M8" s="23">
        <f>VLOOKUP(الجدول2332[[#This Row],[الرقم الوظيفي ]],'المتغيرات '!A:M,13,0)</f>
        <v>0</v>
      </c>
      <c r="N8" s="23">
        <f>VLOOKUP(الجدول2332[[#This Row],[الرقم الوظيفي ]],'المتغيرات '!A:N,14,0)</f>
        <v>0</v>
      </c>
      <c r="O8" s="23">
        <f>VLOOKUP(الجدول2332[[#This Row],[الرقم الوظيفي ]],'المتغيرات '!A:O,15,0)</f>
        <v>17</v>
      </c>
      <c r="P8" s="23">
        <f>VLOOKUP(الجدول2332[[#This Row],[الرقم الوظيفي ]],'المتغيرات '!A:P,16,0)</f>
        <v>65</v>
      </c>
      <c r="Q8" s="10" t="str">
        <f>VLOOKUP(الجدول2332[[#This Row],[الرقم الوظيفي ]],'المتغيرات '!A:Q,17,0)</f>
        <v>س</v>
      </c>
      <c r="R8" s="23" t="str">
        <f>VLOOKUP(الجدول2332[[#This Row],[الرقم الوظيفي ]],'المتغيرات '!A:R,18,0)</f>
        <v>عطلة العيد</v>
      </c>
      <c r="S8" s="23" t="str">
        <f>VLOOKUP(الجدول2332[[#This Row],[الرقم الوظيفي ]],'المتغيرات '!A:S,19,0)</f>
        <v>عطلة العيد</v>
      </c>
      <c r="T8" s="23" t="str">
        <f>VLOOKUP(الجدول2332[[#This Row],[الرقم الوظيفي ]],'المتغيرات '!A:T,20,0)</f>
        <v>عطلة العيد</v>
      </c>
      <c r="U8" s="23">
        <f>VLOOKUP(الجدول2332[[#This Row],[الرقم الوظيفي ]],'المتغيرات '!A:U,21,0)</f>
        <v>0</v>
      </c>
      <c r="V8" s="23" t="str">
        <f>VLOOKUP(الجدول2332[[#This Row],[الرقم الوظيفي ]],'المتغيرات '!A:V,22,0)</f>
        <v>س</v>
      </c>
      <c r="W8" s="23" t="str">
        <f>VLOOKUP(الجدول2332[[#This Row],[الرقم الوظيفي ]],'المتغيرات '!A:W,23,0)</f>
        <v>ب</v>
      </c>
      <c r="X8" s="10">
        <f>VLOOKUP(الجدول2332[[#This Row],[الرقم الوظيفي ]],'المتغيرات '!A:X,24,0)</f>
        <v>0</v>
      </c>
      <c r="Y8" s="23">
        <f>VLOOKUP(الجدول2332[[#This Row],[الرقم الوظيفي ]],'المتغيرات '!A:Y,25,0)</f>
        <v>15</v>
      </c>
      <c r="Z8" s="23">
        <f>VLOOKUP(الجدول2332[[#This Row],[الرقم الوظيفي ]],'المتغيرات '!A:Z,26,0)</f>
        <v>10</v>
      </c>
      <c r="AA8" s="23">
        <f>VLOOKUP(الجدول2332[[#This Row],[الرقم الوظيفي ]],'المتغيرات '!A:AA,27,0)</f>
        <v>0</v>
      </c>
      <c r="AB8" s="23">
        <f>VLOOKUP(الجدول2332[[#This Row],[الرقم الوظيفي ]],'المتغيرات '!A:AB,28,0)</f>
        <v>0</v>
      </c>
      <c r="AC8" s="23">
        <f>VLOOKUP(الجدول2332[[#This Row],[الرقم الوظيفي ]],'المتغيرات '!A:AC,29,0)</f>
        <v>0</v>
      </c>
      <c r="AD8" s="23">
        <f>VLOOKUP(الجدول2332[[#This Row],[الرقم الوظيفي ]],'المتغيرات '!A:AD,30,0)</f>
        <v>0</v>
      </c>
      <c r="AE8" s="10">
        <f>VLOOKUP(الجدول2332[[#This Row],[الرقم الوظيفي ]],'المتغيرات '!A:AE,31,0)</f>
        <v>0</v>
      </c>
      <c r="AF8" s="23">
        <f>VLOOKUP(الجدول2332[[#This Row],[الرقم الوظيفي ]],'المتغيرات '!A:AF,32,0)</f>
        <v>0</v>
      </c>
      <c r="AG8" s="23">
        <f>VLOOKUP(الجدول2332[[#This Row],[الرقم الوظيفي ]],'المتغيرات '!A:AG,33,0)</f>
        <v>0</v>
      </c>
      <c r="AH8" s="23">
        <f>VLOOKUP(الجدول2332[[#This Row],[الرقم الوظيفي ]],'المتغيرات '!A:AH,34,0)</f>
        <v>0</v>
      </c>
    </row>
    <row r="9" spans="1:34">
      <c r="A9" s="172"/>
      <c r="B9" s="176"/>
      <c r="C9" s="174"/>
      <c r="D9" s="181">
        <f>VLOOKUP(A8,'الإجازات '!C:AN,8,0)</f>
        <v>0</v>
      </c>
      <c r="E9" s="181">
        <f>VLOOKUP(A8,'الإجازات '!C:AO,9,0)</f>
        <v>0</v>
      </c>
      <c r="F9" s="181">
        <f>VLOOKUP(A8,'الإجازات '!C:AP,10,0)</f>
        <v>0</v>
      </c>
      <c r="G9" s="181">
        <f>VLOOKUP(A8,'الإجازات '!C:AQ,11,0)</f>
        <v>0</v>
      </c>
      <c r="H9" s="181">
        <f>VLOOKUP(A8,'الإجازات '!C:AR,12,0)</f>
        <v>0</v>
      </c>
      <c r="I9" s="181">
        <f>VLOOKUP(A8,'الإجازات '!C:AS,13,0)</f>
        <v>0</v>
      </c>
      <c r="J9" s="181">
        <f>VLOOKUP(A8,'الإجازات '!C:AT,14,0)</f>
        <v>222</v>
      </c>
      <c r="K9" s="181">
        <f>VLOOKUP(A8,'الإجازات '!C:AU,15,0)</f>
        <v>0</v>
      </c>
      <c r="L9" s="181">
        <f>VLOOKUP(A8,'الإجازات '!C:AV,16,0)</f>
        <v>0</v>
      </c>
      <c r="M9" s="181">
        <f>VLOOKUP(A8,'الإجازات '!C:AW,17,0)</f>
        <v>79</v>
      </c>
      <c r="N9" s="181">
        <f>VLOOKUP(A8,'الإجازات '!C:AX,18,0)</f>
        <v>0</v>
      </c>
      <c r="O9" s="181">
        <f>VLOOKUP(A8,'الإجازات '!C:AY,19,0)</f>
        <v>0</v>
      </c>
      <c r="P9" s="181">
        <f>VLOOKUP(A8,'الإجازات '!C:AZ,20,0)</f>
        <v>0</v>
      </c>
      <c r="Q9" s="181">
        <f>VLOOKUP(A8,'الإجازات '!C:BA,21,0)</f>
        <v>480</v>
      </c>
      <c r="R9" s="181">
        <f>VLOOKUP(A8,'الإجازات '!C:BB,22,0)</f>
        <v>0</v>
      </c>
      <c r="S9" s="181">
        <f>VLOOKUP(A8,'الإجازات '!C:BC,23,0)</f>
        <v>0</v>
      </c>
      <c r="T9" s="181">
        <f>VLOOKUP(A8,'الإجازات '!C:BD,24,0)</f>
        <v>0</v>
      </c>
      <c r="U9" s="181">
        <f>VLOOKUP(A8,'الإجازات '!C:BE,25,0)</f>
        <v>0</v>
      </c>
      <c r="V9" s="181">
        <f>VLOOKUP(A8,'الإجازات '!C:BF,26,0)</f>
        <v>480</v>
      </c>
      <c r="W9" s="181" t="str">
        <f>VLOOKUP(A8,'الإجازات '!C:BG,27,0)</f>
        <v>ب</v>
      </c>
      <c r="X9" s="181">
        <f>VLOOKUP(A8,'الإجازات '!C:BH,28,0)</f>
        <v>0</v>
      </c>
      <c r="Y9" s="181">
        <f>VLOOKUP(A8,'الإجازات '!C:BI,29,0)</f>
        <v>0</v>
      </c>
      <c r="Z9" s="181">
        <f>VLOOKUP(A8,'الإجازات '!C:BJ,30,0)</f>
        <v>0</v>
      </c>
      <c r="AA9" s="181">
        <f>VLOOKUP(A8,'الإجازات '!C:BK,31,0)</f>
        <v>0</v>
      </c>
      <c r="AB9" s="181">
        <f>VLOOKUP(A8,'الإجازات '!C:BL,32,0)</f>
        <v>0</v>
      </c>
      <c r="AC9" s="181">
        <f>VLOOKUP(A8,'الإجازات '!C:BM,33,0)</f>
        <v>0</v>
      </c>
      <c r="AD9" s="181">
        <f>VLOOKUP(A8,'الإجازات '!C:BN,34,0)</f>
        <v>0</v>
      </c>
      <c r="AE9" s="181">
        <f>VLOOKUP(A8,'الإجازات '!C:BO,35,0)</f>
        <v>0</v>
      </c>
      <c r="AF9" s="181">
        <f>VLOOKUP(A8,'الإجازات '!C:BP,36,0)</f>
        <v>0</v>
      </c>
      <c r="AG9" s="181">
        <f>VLOOKUP(A8,'الإجازات '!C:BQ,37,0)</f>
        <v>0</v>
      </c>
      <c r="AH9" s="181">
        <f>VLOOKUP(A8,'الإجازات '!C:BR,38,0)</f>
        <v>0</v>
      </c>
    </row>
    <row r="10" spans="1:34">
      <c r="A10" s="172">
        <v>48</v>
      </c>
      <c r="B10" s="8" t="s">
        <v>52</v>
      </c>
      <c r="C10" s="8" t="s">
        <v>53</v>
      </c>
      <c r="D10" s="23">
        <f>VLOOKUP(الجدول2332[[#This Row],[الرقم الوظيفي ]],'المتغيرات '!A:D,4,0)</f>
        <v>0</v>
      </c>
      <c r="E10" s="23">
        <f>VLOOKUP(الجدول2332[[#This Row],[الرقم الوظيفي ]],'المتغيرات '!A:E,5,0)</f>
        <v>0</v>
      </c>
      <c r="F10" s="23">
        <f>VLOOKUP(الجدول2332[[#This Row],[الرقم الوظيفي ]],'المتغيرات '!A:F,6,0)</f>
        <v>0</v>
      </c>
      <c r="G10" s="23">
        <f>VLOOKUP(الجدول2332[[#This Row],[الرقم الوظيفي ]],'المتغيرات '!A:G,7,0)</f>
        <v>0</v>
      </c>
      <c r="H10" s="23">
        <f>VLOOKUP(الجدول2332[[#This Row],[الرقم الوظيفي ]],'المتغيرات '!A:H,8,0)</f>
        <v>0</v>
      </c>
      <c r="I10" s="10">
        <f>VLOOKUP(الجدول2332[[#This Row],[الرقم الوظيفي ]],'المتغيرات '!A:I,9,0)</f>
        <v>0</v>
      </c>
      <c r="J10" s="23">
        <f>VLOOKUP(الجدول2332[[#This Row],[الرقم الوظيفي ]],'المتغيرات '!A:J,10,0)</f>
        <v>0</v>
      </c>
      <c r="K10" s="23">
        <f>VLOOKUP(الجدول2332[[#This Row],[الرقم الوظيفي ]],'المتغيرات '!A:K,11,0)</f>
        <v>0</v>
      </c>
      <c r="L10" s="23">
        <f>VLOOKUP(الجدول2332[[#This Row],[الرقم الوظيفي ]],'المتغيرات '!A:L,12,0)</f>
        <v>0</v>
      </c>
      <c r="M10" s="23">
        <f>VLOOKUP(الجدول2332[[#This Row],[الرقم الوظيفي ]],'المتغيرات '!A:M,13,0)</f>
        <v>0</v>
      </c>
      <c r="N10" s="23">
        <f>VLOOKUP(الجدول2332[[#This Row],[الرقم الوظيفي ]],'المتغيرات '!A:N,14,0)</f>
        <v>0</v>
      </c>
      <c r="O10" s="23">
        <f>VLOOKUP(الجدول2332[[#This Row],[الرقم الوظيفي ]],'المتغيرات '!A:O,15,0)</f>
        <v>0</v>
      </c>
      <c r="P10" s="23">
        <f>VLOOKUP(الجدول2332[[#This Row],[الرقم الوظيفي ]],'المتغيرات '!A:P,16,0)</f>
        <v>0</v>
      </c>
      <c r="Q10" s="10" t="str">
        <f>VLOOKUP(الجدول2332[[#This Row],[الرقم الوظيفي ]],'المتغيرات '!A:Q,17,0)</f>
        <v>س</v>
      </c>
      <c r="R10" s="23" t="str">
        <f>VLOOKUP(الجدول2332[[#This Row],[الرقم الوظيفي ]],'المتغيرات '!A:R,18,0)</f>
        <v>عطلة العيد</v>
      </c>
      <c r="S10" s="23" t="str">
        <f>VLOOKUP(الجدول2332[[#This Row],[الرقم الوظيفي ]],'المتغيرات '!A:S,19,0)</f>
        <v>عطلة العيد</v>
      </c>
      <c r="T10" s="23" t="str">
        <f>VLOOKUP(الجدول2332[[#This Row],[الرقم الوظيفي ]],'المتغيرات '!A:T,20,0)</f>
        <v>عطلة العيد</v>
      </c>
      <c r="U10" s="23">
        <f>VLOOKUP(الجدول2332[[#This Row],[الرقم الوظيفي ]],'المتغيرات '!A:U,21,0)</f>
        <v>0</v>
      </c>
      <c r="V10" s="23">
        <f>VLOOKUP(الجدول2332[[#This Row],[الرقم الوظيفي ]],'المتغيرات '!A:V,22,0)</f>
        <v>0</v>
      </c>
      <c r="W10" s="23">
        <f>VLOOKUP(الجدول2332[[#This Row],[الرقم الوظيفي ]],'المتغيرات '!A:W,23,0)</f>
        <v>0</v>
      </c>
      <c r="X10" s="10">
        <f>VLOOKUP(الجدول2332[[#This Row],[الرقم الوظيفي ]],'المتغيرات '!A:X,24,0)</f>
        <v>0</v>
      </c>
      <c r="Y10" s="23">
        <f>VLOOKUP(الجدول2332[[#This Row],[الرقم الوظيفي ]],'المتغيرات '!A:Y,25,0)</f>
        <v>0</v>
      </c>
      <c r="Z10" s="23">
        <f>VLOOKUP(الجدول2332[[#This Row],[الرقم الوظيفي ]],'المتغيرات '!A:Z,26,0)</f>
        <v>0</v>
      </c>
      <c r="AA10" s="23">
        <f>VLOOKUP(الجدول2332[[#This Row],[الرقم الوظيفي ]],'المتغيرات '!A:AA,27,0)</f>
        <v>0</v>
      </c>
      <c r="AB10" s="23">
        <f>VLOOKUP(الجدول2332[[#This Row],[الرقم الوظيفي ]],'المتغيرات '!A:AB,28,0)</f>
        <v>0</v>
      </c>
      <c r="AC10" s="23">
        <f>VLOOKUP(الجدول2332[[#This Row],[الرقم الوظيفي ]],'المتغيرات '!A:AC,29,0)</f>
        <v>0</v>
      </c>
      <c r="AD10" s="23">
        <f>VLOOKUP(الجدول2332[[#This Row],[الرقم الوظيفي ]],'المتغيرات '!A:AD,30,0)</f>
        <v>0</v>
      </c>
      <c r="AE10" s="10">
        <f>VLOOKUP(الجدول2332[[#This Row],[الرقم الوظيفي ]],'المتغيرات '!A:AE,31,0)</f>
        <v>0</v>
      </c>
      <c r="AF10" s="23">
        <f>VLOOKUP(الجدول2332[[#This Row],[الرقم الوظيفي ]],'المتغيرات '!A:AF,32,0)</f>
        <v>0</v>
      </c>
      <c r="AG10" s="23">
        <f>VLOOKUP(الجدول2332[[#This Row],[الرقم الوظيفي ]],'المتغيرات '!A:AG,33,0)</f>
        <v>0</v>
      </c>
      <c r="AH10" s="23">
        <f>VLOOKUP(الجدول2332[[#This Row],[الرقم الوظيفي ]],'المتغيرات '!A:AH,34,0)</f>
        <v>0</v>
      </c>
    </row>
    <row r="11" spans="1:34">
      <c r="A11" s="172"/>
      <c r="B11" s="8"/>
      <c r="C11" s="8"/>
      <c r="D11" s="181">
        <f>VLOOKUP(A10,'الإجازات '!C:AN,8,0)</f>
        <v>0</v>
      </c>
      <c r="E11" s="181">
        <f>VLOOKUP(A10,'الإجازات '!C:AO,9,0)</f>
        <v>0</v>
      </c>
      <c r="F11" s="181">
        <f>VLOOKUP(A10,'الإجازات '!C:AP,10,0)</f>
        <v>0</v>
      </c>
      <c r="G11" s="181">
        <f>VLOOKUP(A10,'الإجازات '!C:AQ,11,0)</f>
        <v>0</v>
      </c>
      <c r="H11" s="181">
        <f>VLOOKUP(A10,'الإجازات '!C:AR,12,0)</f>
        <v>0</v>
      </c>
      <c r="I11" s="181">
        <f>VLOOKUP(A10,'الإجازات '!C:AS,13,0)</f>
        <v>0</v>
      </c>
      <c r="J11" s="181">
        <f>VLOOKUP(A10,'الإجازات '!C:AT,14,0)</f>
        <v>0</v>
      </c>
      <c r="K11" s="181">
        <f>VLOOKUP(A10,'الإجازات '!C:AU,15,0)</f>
        <v>0</v>
      </c>
      <c r="L11" s="181">
        <f>VLOOKUP(A10,'الإجازات '!C:AV,16,0)</f>
        <v>0</v>
      </c>
      <c r="M11" s="181">
        <f>VLOOKUP(A10,'الإجازات '!C:AW,17,0)</f>
        <v>0</v>
      </c>
      <c r="N11" s="181">
        <f>VLOOKUP(A10,'الإجازات '!C:AX,18,0)</f>
        <v>0</v>
      </c>
      <c r="O11" s="181">
        <f>VLOOKUP(A10,'الإجازات '!C:AY,19,0)</f>
        <v>0</v>
      </c>
      <c r="P11" s="181">
        <f>VLOOKUP(A10,'الإجازات '!C:AZ,20,0)</f>
        <v>0</v>
      </c>
      <c r="Q11" s="181">
        <f>VLOOKUP(A10,'الإجازات '!C:BA,21,0)</f>
        <v>480</v>
      </c>
      <c r="R11" s="181">
        <f>VLOOKUP(A10,'الإجازات '!C:BB,22,0)</f>
        <v>0</v>
      </c>
      <c r="S11" s="181">
        <f>VLOOKUP(A10,'الإجازات '!C:BC,23,0)</f>
        <v>0</v>
      </c>
      <c r="T11" s="181">
        <f>VLOOKUP(A10,'الإجازات '!C:BD,24,0)</f>
        <v>0</v>
      </c>
      <c r="U11" s="181">
        <f>VLOOKUP(A10,'الإجازات '!C:BE,25,0)</f>
        <v>0</v>
      </c>
      <c r="V11" s="181">
        <f>VLOOKUP(A10,'الإجازات '!C:BF,26,0)</f>
        <v>0</v>
      </c>
      <c r="W11" s="181">
        <f>VLOOKUP(A10,'الإجازات '!C:BG,27,0)</f>
        <v>0</v>
      </c>
      <c r="X11" s="181">
        <f>VLOOKUP(A10,'الإجازات '!C:BH,28,0)</f>
        <v>0</v>
      </c>
      <c r="Y11" s="181">
        <f>VLOOKUP(A10,'الإجازات '!C:BI,29,0)</f>
        <v>0</v>
      </c>
      <c r="Z11" s="181">
        <f>VLOOKUP(A10,'الإجازات '!C:BJ,30,0)</f>
        <v>0</v>
      </c>
      <c r="AA11" s="181">
        <f>VLOOKUP(A10,'الإجازات '!C:BK,31,0)</f>
        <v>0</v>
      </c>
      <c r="AB11" s="181">
        <f>VLOOKUP(A10,'الإجازات '!C:BL,32,0)</f>
        <v>0</v>
      </c>
      <c r="AC11" s="181">
        <f>VLOOKUP(A10,'الإجازات '!C:BM,33,0)</f>
        <v>0</v>
      </c>
      <c r="AD11" s="181">
        <f>VLOOKUP(A10,'الإجازات '!C:BN,34,0)</f>
        <v>0</v>
      </c>
      <c r="AE11" s="181">
        <f>VLOOKUP(A10,'الإجازات '!C:BO,35,0)</f>
        <v>0</v>
      </c>
      <c r="AF11" s="181">
        <f>VLOOKUP(A10,'الإجازات '!C:BP,36,0)</f>
        <v>0</v>
      </c>
      <c r="AG11" s="181">
        <f>VLOOKUP(A10,'الإجازات '!C:BQ,37,0)</f>
        <v>0</v>
      </c>
      <c r="AH11" s="181">
        <f>VLOOKUP(A10,'الإجازات '!C:BR,38,0)</f>
        <v>0</v>
      </c>
    </row>
    <row r="12" spans="1:34">
      <c r="A12" s="172">
        <v>59</v>
      </c>
      <c r="B12" s="8" t="s">
        <v>54</v>
      </c>
      <c r="C12" s="8" t="s">
        <v>55</v>
      </c>
      <c r="D12" s="23">
        <f>VLOOKUP(الجدول2332[[#This Row],[الرقم الوظيفي ]],'المتغيرات '!A:D,4,0)</f>
        <v>0</v>
      </c>
      <c r="E12" s="23">
        <f>VLOOKUP(الجدول2332[[#This Row],[الرقم الوظيفي ]],'المتغيرات '!A:E,5,0)</f>
        <v>0</v>
      </c>
      <c r="F12" s="23">
        <f>VLOOKUP(الجدول2332[[#This Row],[الرقم الوظيفي ]],'المتغيرات '!A:F,6,0)</f>
        <v>0</v>
      </c>
      <c r="G12" s="23">
        <f>VLOOKUP(الجدول2332[[#This Row],[الرقم الوظيفي ]],'المتغيرات '!A:G,7,0)</f>
        <v>0</v>
      </c>
      <c r="H12" s="23">
        <f>VLOOKUP(الجدول2332[[#This Row],[الرقم الوظيفي ]],'المتغيرات '!A:H,8,0)</f>
        <v>0</v>
      </c>
      <c r="I12" s="10" t="str">
        <f>VLOOKUP(الجدول2332[[#This Row],[الرقم الوظيفي ]],'المتغيرات '!A:I,9,0)</f>
        <v>س</v>
      </c>
      <c r="J12" s="23">
        <f>VLOOKUP(الجدول2332[[#This Row],[الرقم الوظيفي ]],'المتغيرات '!A:J,10,0)</f>
        <v>0</v>
      </c>
      <c r="K12" s="23">
        <f>VLOOKUP(الجدول2332[[#This Row],[الرقم الوظيفي ]],'المتغيرات '!A:K,11,0)</f>
        <v>0</v>
      </c>
      <c r="L12" s="23">
        <f>VLOOKUP(الجدول2332[[#This Row],[الرقم الوظيفي ]],'المتغيرات '!A:L,12,0)</f>
        <v>0</v>
      </c>
      <c r="M12" s="23">
        <f>VLOOKUP(الجدول2332[[#This Row],[الرقم الوظيفي ]],'المتغيرات '!A:M,13,0)</f>
        <v>0</v>
      </c>
      <c r="N12" s="23">
        <f>VLOOKUP(الجدول2332[[#This Row],[الرقم الوظيفي ]],'المتغيرات '!A:N,14,0)</f>
        <v>0</v>
      </c>
      <c r="O12" s="23">
        <f>VLOOKUP(الجدول2332[[#This Row],[الرقم الوظيفي ]],'المتغيرات '!A:O,15,0)</f>
        <v>0</v>
      </c>
      <c r="P12" s="23">
        <f>VLOOKUP(الجدول2332[[#This Row],[الرقم الوظيفي ]],'المتغيرات '!A:P,16,0)</f>
        <v>0</v>
      </c>
      <c r="Q12" s="10" t="str">
        <f>VLOOKUP(الجدول2332[[#This Row],[الرقم الوظيفي ]],'المتغيرات '!A:Q,17,0)</f>
        <v>س</v>
      </c>
      <c r="R12" s="23" t="str">
        <f>VLOOKUP(الجدول2332[[#This Row],[الرقم الوظيفي ]],'المتغيرات '!A:R,18,0)</f>
        <v>عطلة العيد</v>
      </c>
      <c r="S12" s="23" t="str">
        <f>VLOOKUP(الجدول2332[[#This Row],[الرقم الوظيفي ]],'المتغيرات '!A:S,19,0)</f>
        <v>عطلة العيد</v>
      </c>
      <c r="T12" s="23" t="str">
        <f>VLOOKUP(الجدول2332[[#This Row],[الرقم الوظيفي ]],'المتغيرات '!A:T,20,0)</f>
        <v>عطلة العيد</v>
      </c>
      <c r="U12" s="23">
        <f>VLOOKUP(الجدول2332[[#This Row],[الرقم الوظيفي ]],'المتغيرات '!A:U,21,0)</f>
        <v>0</v>
      </c>
      <c r="V12" s="23" t="str">
        <f>VLOOKUP(الجدول2332[[#This Row],[الرقم الوظيفي ]],'المتغيرات '!A:V,22,0)</f>
        <v>س</v>
      </c>
      <c r="W12" s="23">
        <f>VLOOKUP(الجدول2332[[#This Row],[الرقم الوظيفي ]],'المتغيرات '!A:W,23,0)</f>
        <v>0</v>
      </c>
      <c r="X12" s="10">
        <f>VLOOKUP(الجدول2332[[#This Row],[الرقم الوظيفي ]],'المتغيرات '!A:X,24,0)</f>
        <v>0</v>
      </c>
      <c r="Y12" s="23">
        <f>VLOOKUP(الجدول2332[[#This Row],[الرقم الوظيفي ]],'المتغيرات '!A:Y,25,0)</f>
        <v>0</v>
      </c>
      <c r="Z12" s="23">
        <f>VLOOKUP(الجدول2332[[#This Row],[الرقم الوظيفي ]],'المتغيرات '!A:Z,26,0)</f>
        <v>0</v>
      </c>
      <c r="AA12" s="23">
        <f>VLOOKUP(الجدول2332[[#This Row],[الرقم الوظيفي ]],'المتغيرات '!A:AA,27,0)</f>
        <v>0</v>
      </c>
      <c r="AB12" s="23">
        <f>VLOOKUP(الجدول2332[[#This Row],[الرقم الوظيفي ]],'المتغيرات '!A:AB,28,0)</f>
        <v>0</v>
      </c>
      <c r="AC12" s="23">
        <f>VLOOKUP(الجدول2332[[#This Row],[الرقم الوظيفي ]],'المتغيرات '!A:AC,29,0)</f>
        <v>0</v>
      </c>
      <c r="AD12" s="23">
        <f>VLOOKUP(الجدول2332[[#This Row],[الرقم الوظيفي ]],'المتغيرات '!A:AD,30,0)</f>
        <v>0</v>
      </c>
      <c r="AE12" s="10">
        <f>VLOOKUP(الجدول2332[[#This Row],[الرقم الوظيفي ]],'المتغيرات '!A:AE,31,0)</f>
        <v>0</v>
      </c>
      <c r="AF12" s="23">
        <f>VLOOKUP(الجدول2332[[#This Row],[الرقم الوظيفي ]],'المتغيرات '!A:AF,32,0)</f>
        <v>0</v>
      </c>
      <c r="AG12" s="23">
        <f>VLOOKUP(الجدول2332[[#This Row],[الرقم الوظيفي ]],'المتغيرات '!A:AG,33,0)</f>
        <v>0</v>
      </c>
      <c r="AH12" s="23">
        <f>VLOOKUP(الجدول2332[[#This Row],[الرقم الوظيفي ]],'المتغيرات '!A:AH,34,0)</f>
        <v>0</v>
      </c>
    </row>
    <row r="13" spans="1:34">
      <c r="A13" s="172"/>
      <c r="B13" s="8"/>
      <c r="C13" s="8"/>
      <c r="D13" s="181">
        <f>VLOOKUP(A12,'الإجازات '!C:AN,8,0)</f>
        <v>0</v>
      </c>
      <c r="E13" s="181">
        <f>VLOOKUP(A12,'الإجازات '!C:AO,9,0)</f>
        <v>0</v>
      </c>
      <c r="F13" s="181">
        <f>VLOOKUP(A12,'الإجازات '!C:AP,10,0)</f>
        <v>0</v>
      </c>
      <c r="G13" s="181">
        <f>VLOOKUP(A12,'الإجازات '!C:AQ,11,0)</f>
        <v>0</v>
      </c>
      <c r="H13" s="181">
        <f>VLOOKUP(A12,'الإجازات '!C:AR,12,0)</f>
        <v>0</v>
      </c>
      <c r="I13" s="181">
        <f>VLOOKUP(A12,'الإجازات '!C:AS,13,0)</f>
        <v>480</v>
      </c>
      <c r="J13" s="181">
        <f>VLOOKUP(A12,'الإجازات '!C:AT,14,0)</f>
        <v>0</v>
      </c>
      <c r="K13" s="181">
        <f>VLOOKUP(A12,'الإجازات '!C:AU,15,0)</f>
        <v>0</v>
      </c>
      <c r="L13" s="181">
        <f>VLOOKUP(A12,'الإجازات '!C:AV,16,0)</f>
        <v>0</v>
      </c>
      <c r="M13" s="181">
        <f>VLOOKUP(A12,'الإجازات '!C:AW,17,0)</f>
        <v>0</v>
      </c>
      <c r="N13" s="181">
        <f>VLOOKUP(A12,'الإجازات '!C:AX,18,0)</f>
        <v>0</v>
      </c>
      <c r="O13" s="181">
        <f>VLOOKUP(A12,'الإجازات '!C:AY,19,0)</f>
        <v>0</v>
      </c>
      <c r="P13" s="181">
        <f>VLOOKUP(A12,'الإجازات '!C:AZ,20,0)</f>
        <v>0</v>
      </c>
      <c r="Q13" s="181">
        <f>VLOOKUP(A12,'الإجازات '!C:BA,21,0)</f>
        <v>480</v>
      </c>
      <c r="R13" s="181">
        <f>VLOOKUP(A12,'الإجازات '!C:BB,22,0)</f>
        <v>0</v>
      </c>
      <c r="S13" s="181">
        <f>VLOOKUP(A12,'الإجازات '!C:BC,23,0)</f>
        <v>0</v>
      </c>
      <c r="T13" s="181">
        <f>VLOOKUP(A12,'الإجازات '!C:BD,24,0)</f>
        <v>0</v>
      </c>
      <c r="U13" s="181">
        <f>VLOOKUP(A12,'الإجازات '!C:BE,25,0)</f>
        <v>0</v>
      </c>
      <c r="V13" s="181">
        <f>VLOOKUP(A12,'الإجازات '!C:BF,26,0)</f>
        <v>480</v>
      </c>
      <c r="W13" s="181">
        <f>VLOOKUP(A12,'الإجازات '!C:BG,27,0)</f>
        <v>0</v>
      </c>
      <c r="X13" s="181">
        <f>VLOOKUP(A12,'الإجازات '!C:BH,28,0)</f>
        <v>0</v>
      </c>
      <c r="Y13" s="181">
        <f>VLOOKUP(A12,'الإجازات '!C:BI,29,0)</f>
        <v>0</v>
      </c>
      <c r="Z13" s="181">
        <f>VLOOKUP(A12,'الإجازات '!C:BJ,30,0)</f>
        <v>0</v>
      </c>
      <c r="AA13" s="181">
        <f>VLOOKUP(A12,'الإجازات '!C:BK,31,0)</f>
        <v>0</v>
      </c>
      <c r="AB13" s="181">
        <f>VLOOKUP(A12,'الإجازات '!C:BL,32,0)</f>
        <v>0</v>
      </c>
      <c r="AC13" s="181">
        <f>VLOOKUP(A12,'الإجازات '!C:BM,33,0)</f>
        <v>0</v>
      </c>
      <c r="AD13" s="181">
        <f>VLOOKUP(A12,'الإجازات '!C:BN,34,0)</f>
        <v>0</v>
      </c>
      <c r="AE13" s="181">
        <f>VLOOKUP(A12,'الإجازات '!C:BO,35,0)</f>
        <v>0</v>
      </c>
      <c r="AF13" s="181">
        <f>VLOOKUP(A12,'الإجازات '!C:BP,36,0)</f>
        <v>0</v>
      </c>
      <c r="AG13" s="181">
        <f>VLOOKUP(A12,'الإجازات '!C:BQ,37,0)</f>
        <v>0</v>
      </c>
      <c r="AH13" s="181">
        <f>VLOOKUP(A12,'الإجازات '!C:BR,38,0)</f>
        <v>0</v>
      </c>
    </row>
    <row r="14" spans="1:34">
      <c r="A14" s="172">
        <v>60</v>
      </c>
      <c r="B14" s="8" t="s">
        <v>56</v>
      </c>
      <c r="C14" s="8" t="s">
        <v>57</v>
      </c>
      <c r="D14" s="23">
        <f>VLOOKUP(الجدول2332[[#This Row],[الرقم الوظيفي ]],'المتغيرات '!A:D,4,0)</f>
        <v>0</v>
      </c>
      <c r="E14" s="23">
        <f>VLOOKUP(الجدول2332[[#This Row],[الرقم الوظيفي ]],'المتغيرات '!A:E,5,0)</f>
        <v>0</v>
      </c>
      <c r="F14" s="23">
        <f>VLOOKUP(الجدول2332[[#This Row],[الرقم الوظيفي ]],'المتغيرات '!A:F,6,0)</f>
        <v>0</v>
      </c>
      <c r="G14" s="23">
        <f>VLOOKUP(الجدول2332[[#This Row],[الرقم الوظيفي ]],'المتغيرات '!A:G,7,0)</f>
        <v>0</v>
      </c>
      <c r="H14" s="23">
        <f>VLOOKUP(الجدول2332[[#This Row],[الرقم الوظيفي ]],'المتغيرات '!A:H,8,0)</f>
        <v>0</v>
      </c>
      <c r="I14" s="10">
        <f>VLOOKUP(الجدول2332[[#This Row],[الرقم الوظيفي ]],'المتغيرات '!A:I,9,0)</f>
        <v>0</v>
      </c>
      <c r="J14" s="23">
        <f>VLOOKUP(الجدول2332[[#This Row],[الرقم الوظيفي ]],'المتغيرات '!A:J,10,0)</f>
        <v>0</v>
      </c>
      <c r="K14" s="23">
        <f>VLOOKUP(الجدول2332[[#This Row],[الرقم الوظيفي ]],'المتغيرات '!A:K,11,0)</f>
        <v>0</v>
      </c>
      <c r="L14" s="23">
        <f>VLOOKUP(الجدول2332[[#This Row],[الرقم الوظيفي ]],'المتغيرات '!A:L,12,0)</f>
        <v>0</v>
      </c>
      <c r="M14" s="23">
        <f>VLOOKUP(الجدول2332[[#This Row],[الرقم الوظيفي ]],'المتغيرات '!A:M,13,0)</f>
        <v>0</v>
      </c>
      <c r="N14" s="23">
        <f>VLOOKUP(الجدول2332[[#This Row],[الرقم الوظيفي ]],'المتغيرات '!A:N,14,0)</f>
        <v>0</v>
      </c>
      <c r="O14" s="23">
        <f>VLOOKUP(الجدول2332[[#This Row],[الرقم الوظيفي ]],'المتغيرات '!A:O,15,0)</f>
        <v>0</v>
      </c>
      <c r="P14" s="23">
        <f>VLOOKUP(الجدول2332[[#This Row],[الرقم الوظيفي ]],'المتغيرات '!A:P,16,0)</f>
        <v>0</v>
      </c>
      <c r="Q14" s="10" t="str">
        <f>VLOOKUP(الجدول2332[[#This Row],[الرقم الوظيفي ]],'المتغيرات '!A:Q,17,0)</f>
        <v>س</v>
      </c>
      <c r="R14" s="23" t="str">
        <f>VLOOKUP(الجدول2332[[#This Row],[الرقم الوظيفي ]],'المتغيرات '!A:R,18,0)</f>
        <v>عطلة العيد</v>
      </c>
      <c r="S14" s="23" t="str">
        <f>VLOOKUP(الجدول2332[[#This Row],[الرقم الوظيفي ]],'المتغيرات '!A:S,19,0)</f>
        <v>عطلة العيد</v>
      </c>
      <c r="T14" s="23" t="str">
        <f>VLOOKUP(الجدول2332[[#This Row],[الرقم الوظيفي ]],'المتغيرات '!A:T,20,0)</f>
        <v>عطلة العيد</v>
      </c>
      <c r="U14" s="23">
        <f>VLOOKUP(الجدول2332[[#This Row],[الرقم الوظيفي ]],'المتغيرات '!A:U,21,0)</f>
        <v>0</v>
      </c>
      <c r="V14" s="23">
        <f>VLOOKUP(الجدول2332[[#This Row],[الرقم الوظيفي ]],'المتغيرات '!A:V,22,0)</f>
        <v>0</v>
      </c>
      <c r="W14" s="23">
        <f>VLOOKUP(الجدول2332[[#This Row],[الرقم الوظيفي ]],'المتغيرات '!A:W,23,0)</f>
        <v>0</v>
      </c>
      <c r="X14" s="10">
        <f>VLOOKUP(الجدول2332[[#This Row],[الرقم الوظيفي ]],'المتغيرات '!A:X,24,0)</f>
        <v>0</v>
      </c>
      <c r="Y14" s="23">
        <f>VLOOKUP(الجدول2332[[#This Row],[الرقم الوظيفي ]],'المتغيرات '!A:Y,25,0)</f>
        <v>0</v>
      </c>
      <c r="Z14" s="23">
        <f>VLOOKUP(الجدول2332[[#This Row],[الرقم الوظيفي ]],'المتغيرات '!A:Z,26,0)</f>
        <v>0</v>
      </c>
      <c r="AA14" s="23">
        <f>VLOOKUP(الجدول2332[[#This Row],[الرقم الوظيفي ]],'المتغيرات '!A:AA,27,0)</f>
        <v>0</v>
      </c>
      <c r="AB14" s="23">
        <f>VLOOKUP(الجدول2332[[#This Row],[الرقم الوظيفي ]],'المتغيرات '!A:AB,28,0)</f>
        <v>0</v>
      </c>
      <c r="AC14" s="23">
        <f>VLOOKUP(الجدول2332[[#This Row],[الرقم الوظيفي ]],'المتغيرات '!A:AC,29,0)</f>
        <v>0</v>
      </c>
      <c r="AD14" s="23">
        <f>VLOOKUP(الجدول2332[[#This Row],[الرقم الوظيفي ]],'المتغيرات '!A:AD,30,0)</f>
        <v>0</v>
      </c>
      <c r="AE14" s="10">
        <f>VLOOKUP(الجدول2332[[#This Row],[الرقم الوظيفي ]],'المتغيرات '!A:AE,31,0)</f>
        <v>0</v>
      </c>
      <c r="AF14" s="23">
        <f>VLOOKUP(الجدول2332[[#This Row],[الرقم الوظيفي ]],'المتغيرات '!A:AF,32,0)</f>
        <v>0</v>
      </c>
      <c r="AG14" s="23">
        <f>VLOOKUP(الجدول2332[[#This Row],[الرقم الوظيفي ]],'المتغيرات '!A:AG,33,0)</f>
        <v>0</v>
      </c>
      <c r="AH14" s="23">
        <f>VLOOKUP(الجدول2332[[#This Row],[الرقم الوظيفي ]],'المتغيرات '!A:AH,34,0)</f>
        <v>0</v>
      </c>
    </row>
    <row r="15" spans="1:34">
      <c r="A15" s="172"/>
      <c r="B15" s="8"/>
      <c r="C15" s="8"/>
      <c r="D15" s="181">
        <f>VLOOKUP(A14,'الإجازات '!C:AN,8,0)</f>
        <v>0</v>
      </c>
      <c r="E15" s="181">
        <f>VLOOKUP(A14,'الإجازات '!C:AO,9,0)</f>
        <v>0</v>
      </c>
      <c r="F15" s="181">
        <f>VLOOKUP(A14,'الإجازات '!C:AP,10,0)</f>
        <v>0</v>
      </c>
      <c r="G15" s="181">
        <f>VLOOKUP(A14,'الإجازات '!C:AQ,11,0)</f>
        <v>0</v>
      </c>
      <c r="H15" s="181">
        <f>VLOOKUP(A14,'الإجازات '!C:AR,12,0)</f>
        <v>0</v>
      </c>
      <c r="I15" s="181">
        <f>VLOOKUP(A14,'الإجازات '!C:AS,13,0)</f>
        <v>0</v>
      </c>
      <c r="J15" s="181">
        <f>VLOOKUP(A14,'الإجازات '!C:AT,14,0)</f>
        <v>0</v>
      </c>
      <c r="K15" s="181">
        <f>VLOOKUP(A14,'الإجازات '!C:AU,15,0)</f>
        <v>0</v>
      </c>
      <c r="L15" s="181">
        <f>VLOOKUP(A14,'الإجازات '!C:AV,16,0)</f>
        <v>0</v>
      </c>
      <c r="M15" s="181">
        <f>VLOOKUP(A14,'الإجازات '!C:AW,17,0)</f>
        <v>0</v>
      </c>
      <c r="N15" s="181">
        <f>VLOOKUP(A14,'الإجازات '!C:AX,18,0)</f>
        <v>0</v>
      </c>
      <c r="O15" s="181">
        <f>VLOOKUP(A14,'الإجازات '!C:AY,19,0)</f>
        <v>0</v>
      </c>
      <c r="P15" s="181">
        <f>VLOOKUP(A14,'الإجازات '!C:AZ,20,0)</f>
        <v>0</v>
      </c>
      <c r="Q15" s="181">
        <f>VLOOKUP(A14,'الإجازات '!C:BA,21,0)</f>
        <v>480</v>
      </c>
      <c r="R15" s="181">
        <f>VLOOKUP(A14,'الإجازات '!C:BB,22,0)</f>
        <v>0</v>
      </c>
      <c r="S15" s="181">
        <f>VLOOKUP(A14,'الإجازات '!C:BC,23,0)</f>
        <v>0</v>
      </c>
      <c r="T15" s="181">
        <f>VLOOKUP(A14,'الإجازات '!C:BD,24,0)</f>
        <v>0</v>
      </c>
      <c r="U15" s="181">
        <f>VLOOKUP(A14,'الإجازات '!C:BE,25,0)</f>
        <v>0</v>
      </c>
      <c r="V15" s="181">
        <f>VLOOKUP(A14,'الإجازات '!C:BF,26,0)</f>
        <v>0</v>
      </c>
      <c r="W15" s="181">
        <f>VLOOKUP(A14,'الإجازات '!C:BG,27,0)</f>
        <v>0</v>
      </c>
      <c r="X15" s="181">
        <f>VLOOKUP(A14,'الإجازات '!C:BH,28,0)</f>
        <v>0</v>
      </c>
      <c r="Y15" s="181">
        <f>VLOOKUP(A14,'الإجازات '!C:BI,29,0)</f>
        <v>0</v>
      </c>
      <c r="Z15" s="181">
        <f>VLOOKUP(A14,'الإجازات '!C:BJ,30,0)</f>
        <v>0</v>
      </c>
      <c r="AA15" s="181">
        <f>VLOOKUP(A14,'الإجازات '!C:BK,31,0)</f>
        <v>0</v>
      </c>
      <c r="AB15" s="181">
        <f>VLOOKUP(A14,'الإجازات '!C:BL,32,0)</f>
        <v>0</v>
      </c>
      <c r="AC15" s="181">
        <f>VLOOKUP(A14,'الإجازات '!C:BM,33,0)</f>
        <v>0</v>
      </c>
      <c r="AD15" s="181">
        <f>VLOOKUP(A14,'الإجازات '!C:BN,34,0)</f>
        <v>0</v>
      </c>
      <c r="AE15" s="181">
        <f>VLOOKUP(A14,'الإجازات '!C:BO,35,0)</f>
        <v>0</v>
      </c>
      <c r="AF15" s="181">
        <f>VLOOKUP(A14,'الإجازات '!C:BP,36,0)</f>
        <v>0</v>
      </c>
      <c r="AG15" s="181">
        <f>VLOOKUP(A14,'الإجازات '!C:BQ,37,0)</f>
        <v>0</v>
      </c>
      <c r="AH15" s="181">
        <f>VLOOKUP(A14,'الإجازات '!C:BR,38,0)</f>
        <v>0</v>
      </c>
    </row>
    <row r="16" spans="1:34">
      <c r="A16" s="172">
        <v>68</v>
      </c>
      <c r="B16" s="8" t="s">
        <v>58</v>
      </c>
      <c r="C16" s="8" t="s">
        <v>59</v>
      </c>
      <c r="D16" s="23">
        <f>VLOOKUP(الجدول2332[[#This Row],[الرقم الوظيفي ]],'المتغيرات '!A:D,4,0)</f>
        <v>0</v>
      </c>
      <c r="E16" s="23" t="str">
        <f>VLOOKUP(الجدول2332[[#This Row],[الرقم الوظيفي ]],'المتغيرات '!A:E,5,0)</f>
        <v>غ</v>
      </c>
      <c r="F16" s="23" t="str">
        <f>VLOOKUP(الجدول2332[[#This Row],[الرقم الوظيفي ]],'المتغيرات '!A:F,6,0)</f>
        <v>غ</v>
      </c>
      <c r="G16" s="23">
        <f>VLOOKUP(الجدول2332[[#This Row],[الرقم الوظيفي ]],'المتغيرات '!A:G,7,0)</f>
        <v>0</v>
      </c>
      <c r="H16" s="23">
        <f>VLOOKUP(الجدول2332[[#This Row],[الرقم الوظيفي ]],'المتغيرات '!A:H,8,0)</f>
        <v>0</v>
      </c>
      <c r="I16" s="10">
        <f>VLOOKUP(الجدول2332[[#This Row],[الرقم الوظيفي ]],'المتغيرات '!A:I,9,0)</f>
        <v>0</v>
      </c>
      <c r="J16" s="23">
        <f>VLOOKUP(الجدول2332[[#This Row],[الرقم الوظيفي ]],'المتغيرات '!A:J,10,0)</f>
        <v>14</v>
      </c>
      <c r="K16" s="23">
        <f>VLOOKUP(الجدول2332[[#This Row],[الرقم الوظيفي ]],'المتغيرات '!A:K,11,0)</f>
        <v>16</v>
      </c>
      <c r="L16" s="23">
        <f>VLOOKUP(الجدول2332[[#This Row],[الرقم الوظيفي ]],'المتغيرات '!A:L,12,0)</f>
        <v>28</v>
      </c>
      <c r="M16" s="23">
        <f>VLOOKUP(الجدول2332[[#This Row],[الرقم الوظيفي ]],'المتغيرات '!A:M,13,0)</f>
        <v>14</v>
      </c>
      <c r="N16" s="23">
        <f>VLOOKUP(الجدول2332[[#This Row],[الرقم الوظيفي ]],'المتغيرات '!A:N,14,0)</f>
        <v>0</v>
      </c>
      <c r="O16" s="23">
        <f>VLOOKUP(الجدول2332[[#This Row],[الرقم الوظيفي ]],'المتغيرات '!A:O,15,0)</f>
        <v>117</v>
      </c>
      <c r="P16" s="23">
        <f>VLOOKUP(الجدول2332[[#This Row],[الرقم الوظيفي ]],'المتغيرات '!A:P,16,0)</f>
        <v>0</v>
      </c>
      <c r="Q16" s="10" t="str">
        <f>VLOOKUP(الجدول2332[[#This Row],[الرقم الوظيفي ]],'المتغيرات '!A:Q,17,0)</f>
        <v>س</v>
      </c>
      <c r="R16" s="23" t="str">
        <f>VLOOKUP(الجدول2332[[#This Row],[الرقم الوظيفي ]],'المتغيرات '!A:R,18,0)</f>
        <v>عطلة العيد</v>
      </c>
      <c r="S16" s="23" t="str">
        <f>VLOOKUP(الجدول2332[[#This Row],[الرقم الوظيفي ]],'المتغيرات '!A:S,19,0)</f>
        <v>عطلة العيد</v>
      </c>
      <c r="T16" s="23" t="str">
        <f>VLOOKUP(الجدول2332[[#This Row],[الرقم الوظيفي ]],'المتغيرات '!A:T,20,0)</f>
        <v>عطلة العيد</v>
      </c>
      <c r="U16" s="23">
        <f>VLOOKUP(الجدول2332[[#This Row],[الرقم الوظيفي ]],'المتغيرات '!A:U,21,0)</f>
        <v>0</v>
      </c>
      <c r="V16" s="23">
        <f>VLOOKUP(الجدول2332[[#This Row],[الرقم الوظيفي ]],'المتغيرات '!A:V,22,0)</f>
        <v>0</v>
      </c>
      <c r="W16" s="23">
        <f>VLOOKUP(الجدول2332[[#This Row],[الرقم الوظيفي ]],'المتغيرات '!A:W,23,0)</f>
        <v>15</v>
      </c>
      <c r="X16" s="10" t="str">
        <f>VLOOKUP(الجدول2332[[#This Row],[الرقم الوظيفي ]],'المتغيرات '!A:X,24,0)</f>
        <v>غ</v>
      </c>
      <c r="Y16" s="23">
        <f>VLOOKUP(الجدول2332[[#This Row],[الرقم الوظيفي ]],'المتغيرات '!A:Y,25,0)</f>
        <v>0</v>
      </c>
      <c r="Z16" s="23">
        <f>VLOOKUP(الجدول2332[[#This Row],[الرقم الوظيفي ]],'المتغيرات '!A:Z,26,0)</f>
        <v>0</v>
      </c>
      <c r="AA16" s="23">
        <f>VLOOKUP(الجدول2332[[#This Row],[الرقم الوظيفي ]],'المتغيرات '!A:AA,27,0)</f>
        <v>0</v>
      </c>
      <c r="AB16" s="23">
        <f>VLOOKUP(الجدول2332[[#This Row],[الرقم الوظيفي ]],'المتغيرات '!A:AB,28,0)</f>
        <v>0</v>
      </c>
      <c r="AC16" s="23">
        <f>VLOOKUP(الجدول2332[[#This Row],[الرقم الوظيفي ]],'المتغيرات '!A:AC,29,0)</f>
        <v>0</v>
      </c>
      <c r="AD16" s="23">
        <f>VLOOKUP(الجدول2332[[#This Row],[الرقم الوظيفي ]],'المتغيرات '!A:AD,30,0)</f>
        <v>0</v>
      </c>
      <c r="AE16" s="10">
        <f>VLOOKUP(الجدول2332[[#This Row],[الرقم الوظيفي ]],'المتغيرات '!A:AE,31,0)</f>
        <v>0</v>
      </c>
      <c r="AF16" s="23">
        <f>VLOOKUP(الجدول2332[[#This Row],[الرقم الوظيفي ]],'المتغيرات '!A:AF,32,0)</f>
        <v>0</v>
      </c>
      <c r="AG16" s="23">
        <f>VLOOKUP(الجدول2332[[#This Row],[الرقم الوظيفي ]],'المتغيرات '!A:AG,33,0)</f>
        <v>0</v>
      </c>
      <c r="AH16" s="23">
        <f>VLOOKUP(الجدول2332[[#This Row],[الرقم الوظيفي ]],'المتغيرات '!A:AH,34,0)</f>
        <v>0</v>
      </c>
    </row>
    <row r="17" spans="1:34">
      <c r="A17" s="172"/>
      <c r="B17" s="8"/>
      <c r="C17" s="8"/>
      <c r="D17" s="181">
        <f>VLOOKUP(A16,'الإجازات '!C:AN,8,0)</f>
        <v>0</v>
      </c>
      <c r="E17" s="181">
        <f>VLOOKUP(A16,'الإجازات '!C:AO,9,0)</f>
        <v>0</v>
      </c>
      <c r="F17" s="181">
        <f>VLOOKUP(A16,'الإجازات '!C:AP,10,0)</f>
        <v>0</v>
      </c>
      <c r="G17" s="181">
        <f>VLOOKUP(A16,'الإجازات '!C:AQ,11,0)</f>
        <v>0</v>
      </c>
      <c r="H17" s="181">
        <f>VLOOKUP(A16,'الإجازات '!C:AR,12,0)</f>
        <v>0</v>
      </c>
      <c r="I17" s="181">
        <f>VLOOKUP(A16,'الإجازات '!C:AS,13,0)</f>
        <v>0</v>
      </c>
      <c r="J17" s="181">
        <f>VLOOKUP(A16,'الإجازات '!C:AT,14,0)</f>
        <v>0</v>
      </c>
      <c r="K17" s="181">
        <f>VLOOKUP(A16,'الإجازات '!C:AU,15,0)</f>
        <v>0</v>
      </c>
      <c r="L17" s="181">
        <f>VLOOKUP(A16,'الإجازات '!C:AV,16,0)</f>
        <v>0</v>
      </c>
      <c r="M17" s="181">
        <f>VLOOKUP(A16,'الإجازات '!C:AW,17,0)</f>
        <v>0</v>
      </c>
      <c r="N17" s="181">
        <f>VLOOKUP(A16,'الإجازات '!C:AX,18,0)</f>
        <v>0</v>
      </c>
      <c r="O17" s="181">
        <f>VLOOKUP(A16,'الإجازات '!C:AY,19,0)</f>
        <v>80</v>
      </c>
      <c r="P17" s="181">
        <f>VLOOKUP(A16,'الإجازات '!C:AZ,20,0)</f>
        <v>0</v>
      </c>
      <c r="Q17" s="181">
        <f>VLOOKUP(A16,'الإجازات '!C:BA,21,0)</f>
        <v>480</v>
      </c>
      <c r="R17" s="181">
        <f>VLOOKUP(A16,'الإجازات '!C:BB,22,0)</f>
        <v>0</v>
      </c>
      <c r="S17" s="181">
        <f>VLOOKUP(A16,'الإجازات '!C:BC,23,0)</f>
        <v>0</v>
      </c>
      <c r="T17" s="181">
        <f>VLOOKUP(A16,'الإجازات '!C:BD,24,0)</f>
        <v>0</v>
      </c>
      <c r="U17" s="181">
        <f>VLOOKUP(A16,'الإجازات '!C:BE,25,0)</f>
        <v>0</v>
      </c>
      <c r="V17" s="181">
        <f>VLOOKUP(A16,'الإجازات '!C:BF,26,0)</f>
        <v>120</v>
      </c>
      <c r="W17" s="181">
        <f>VLOOKUP(A16,'الإجازات '!C:BG,27,0)</f>
        <v>0</v>
      </c>
      <c r="X17" s="181">
        <f>VLOOKUP(A16,'الإجازات '!C:BH,28,0)</f>
        <v>0</v>
      </c>
      <c r="Y17" s="181">
        <f>VLOOKUP(A16,'الإجازات '!C:BI,29,0)</f>
        <v>0</v>
      </c>
      <c r="Z17" s="181">
        <f>VLOOKUP(A16,'الإجازات '!C:BJ,30,0)</f>
        <v>0</v>
      </c>
      <c r="AA17" s="181" t="str">
        <f>VLOOKUP(A16,'الإجازات '!C:BK,31,0)</f>
        <v>الاذن الثالث</v>
      </c>
      <c r="AB17" s="181">
        <f>VLOOKUP(A16,'الإجازات '!C:BL,32,0)</f>
        <v>0</v>
      </c>
      <c r="AC17" s="181">
        <f>VLOOKUP(A16,'الإجازات '!C:BM,33,0)</f>
        <v>0</v>
      </c>
      <c r="AD17" s="181">
        <f>VLOOKUP(A16,'الإجازات '!C:BN,34,0)</f>
        <v>0</v>
      </c>
      <c r="AE17" s="181">
        <f>VLOOKUP(A16,'الإجازات '!C:BO,35,0)</f>
        <v>0</v>
      </c>
      <c r="AF17" s="181">
        <f>VLOOKUP(A16,'الإجازات '!C:BP,36,0)</f>
        <v>0</v>
      </c>
      <c r="AG17" s="181">
        <f>VLOOKUP(A16,'الإجازات '!C:BQ,37,0)</f>
        <v>0</v>
      </c>
      <c r="AH17" s="181">
        <f>VLOOKUP(A16,'الإجازات '!C:BR,38,0)</f>
        <v>0</v>
      </c>
    </row>
    <row r="18" spans="1:34">
      <c r="A18" s="172">
        <v>91</v>
      </c>
      <c r="B18" s="8" t="s">
        <v>60</v>
      </c>
      <c r="C18" s="8" t="s">
        <v>61</v>
      </c>
      <c r="D18" s="23">
        <f>VLOOKUP(الجدول2332[[#This Row],[الرقم الوظيفي ]],'المتغيرات '!A:D,4,0)</f>
        <v>7</v>
      </c>
      <c r="E18" s="23">
        <f>VLOOKUP(الجدول2332[[#This Row],[الرقم الوظيفي ]],'المتغيرات '!A:E,5,0)</f>
        <v>8</v>
      </c>
      <c r="F18" s="23">
        <f>VLOOKUP(الجدول2332[[#This Row],[الرقم الوظيفي ]],'المتغيرات '!A:F,6,0)</f>
        <v>6</v>
      </c>
      <c r="G18" s="23">
        <f>VLOOKUP(الجدول2332[[#This Row],[الرقم الوظيفي ]],'المتغيرات '!A:G,7,0)</f>
        <v>0</v>
      </c>
      <c r="H18" s="23">
        <f>VLOOKUP(الجدول2332[[#This Row],[الرقم الوظيفي ]],'المتغيرات '!A:H,8,0)</f>
        <v>7</v>
      </c>
      <c r="I18" s="10">
        <f>VLOOKUP(الجدول2332[[#This Row],[الرقم الوظيفي ]],'المتغيرات '!A:I,9,0)</f>
        <v>24</v>
      </c>
      <c r="J18" s="23">
        <f>VLOOKUP(الجدول2332[[#This Row],[الرقم الوظيفي ]],'المتغيرات '!A:J,10,0)</f>
        <v>0</v>
      </c>
      <c r="K18" s="23" t="str">
        <f>VLOOKUP(الجدول2332[[#This Row],[الرقم الوظيفي ]],'المتغيرات '!A:K,11,0)</f>
        <v>س</v>
      </c>
      <c r="L18" s="23" t="str">
        <f>VLOOKUP(الجدول2332[[#This Row],[الرقم الوظيفي ]],'المتغيرات '!A:L,12,0)</f>
        <v>س</v>
      </c>
      <c r="M18" s="23" t="str">
        <f>VLOOKUP(الجدول2332[[#This Row],[الرقم الوظيفي ]],'المتغيرات '!A:M,13,0)</f>
        <v>س</v>
      </c>
      <c r="N18" s="23">
        <f>VLOOKUP(الجدول2332[[#This Row],[الرقم الوظيفي ]],'المتغيرات '!A:N,14,0)</f>
        <v>0</v>
      </c>
      <c r="O18" s="23">
        <f>VLOOKUP(الجدول2332[[#This Row],[الرقم الوظيفي ]],'المتغيرات '!A:O,15,0)</f>
        <v>0</v>
      </c>
      <c r="P18" s="23">
        <f>VLOOKUP(الجدول2332[[#This Row],[الرقم الوظيفي ]],'المتغيرات '!A:P,16,0)</f>
        <v>0</v>
      </c>
      <c r="Q18" s="10" t="str">
        <f>VLOOKUP(الجدول2332[[#This Row],[الرقم الوظيفي ]],'المتغيرات '!A:Q,17,0)</f>
        <v>س</v>
      </c>
      <c r="R18" s="23" t="str">
        <f>VLOOKUP(الجدول2332[[#This Row],[الرقم الوظيفي ]],'المتغيرات '!A:R,18,0)</f>
        <v>عطلة العيد</v>
      </c>
      <c r="S18" s="23" t="str">
        <f>VLOOKUP(الجدول2332[[#This Row],[الرقم الوظيفي ]],'المتغيرات '!A:S,19,0)</f>
        <v>عطلة العيد</v>
      </c>
      <c r="T18" s="23" t="str">
        <f>VLOOKUP(الجدول2332[[#This Row],[الرقم الوظيفي ]],'المتغيرات '!A:T,20,0)</f>
        <v>عطلة العيد</v>
      </c>
      <c r="U18" s="23">
        <f>VLOOKUP(الجدول2332[[#This Row],[الرقم الوظيفي ]],'المتغيرات '!A:U,21,0)</f>
        <v>0</v>
      </c>
      <c r="V18" s="23">
        <f>VLOOKUP(الجدول2332[[#This Row],[الرقم الوظيفي ]],'المتغيرات '!A:V,22,0)</f>
        <v>0</v>
      </c>
      <c r="W18" s="23">
        <f>VLOOKUP(الجدول2332[[#This Row],[الرقم الوظيفي ]],'المتغيرات '!A:W,23,0)</f>
        <v>0</v>
      </c>
      <c r="X18" s="10">
        <f>VLOOKUP(الجدول2332[[#This Row],[الرقم الوظيفي ]],'المتغيرات '!A:X,24,0)</f>
        <v>0</v>
      </c>
      <c r="Y18" s="23">
        <f>VLOOKUP(الجدول2332[[#This Row],[الرقم الوظيفي ]],'المتغيرات '!A:Y,25,0)</f>
        <v>0</v>
      </c>
      <c r="Z18" s="23">
        <f>VLOOKUP(الجدول2332[[#This Row],[الرقم الوظيفي ]],'المتغيرات '!A:Z,26,0)</f>
        <v>0</v>
      </c>
      <c r="AA18" s="23">
        <f>VLOOKUP(الجدول2332[[#This Row],[الرقم الوظيفي ]],'المتغيرات '!A:AA,27,0)</f>
        <v>0</v>
      </c>
      <c r="AB18" s="23">
        <f>VLOOKUP(الجدول2332[[#This Row],[الرقم الوظيفي ]],'المتغيرات '!A:AB,28,0)</f>
        <v>0</v>
      </c>
      <c r="AC18" s="23">
        <f>VLOOKUP(الجدول2332[[#This Row],[الرقم الوظيفي ]],'المتغيرات '!A:AC,29,0)</f>
        <v>0</v>
      </c>
      <c r="AD18" s="23">
        <f>VLOOKUP(الجدول2332[[#This Row],[الرقم الوظيفي ]],'المتغيرات '!A:AD,30,0)</f>
        <v>0</v>
      </c>
      <c r="AE18" s="10">
        <f>VLOOKUP(الجدول2332[[#This Row],[الرقم الوظيفي ]],'المتغيرات '!A:AE,31,0)</f>
        <v>0</v>
      </c>
      <c r="AF18" s="23">
        <f>VLOOKUP(الجدول2332[[#This Row],[الرقم الوظيفي ]],'المتغيرات '!A:AF,32,0)</f>
        <v>0</v>
      </c>
      <c r="AG18" s="23">
        <f>VLOOKUP(الجدول2332[[#This Row],[الرقم الوظيفي ]],'المتغيرات '!A:AG,33,0)</f>
        <v>0</v>
      </c>
      <c r="AH18" s="23">
        <f>VLOOKUP(الجدول2332[[#This Row],[الرقم الوظيفي ]],'المتغيرات '!A:AH,34,0)</f>
        <v>0</v>
      </c>
    </row>
    <row r="19" spans="1:34">
      <c r="A19" s="172"/>
      <c r="B19" s="8"/>
      <c r="C19" s="8"/>
      <c r="D19" s="181">
        <f>VLOOKUP(A18,'الإجازات '!C:AN,8,0)</f>
        <v>0</v>
      </c>
      <c r="E19" s="181">
        <f>VLOOKUP(A18,'الإجازات '!C:AO,9,0)</f>
        <v>0</v>
      </c>
      <c r="F19" s="181">
        <f>VLOOKUP(A18,'الإجازات '!C:AP,10,0)</f>
        <v>0</v>
      </c>
      <c r="G19" s="181">
        <f>VLOOKUP(A18,'الإجازات '!C:AQ,11,0)</f>
        <v>0</v>
      </c>
      <c r="H19" s="181">
        <f>VLOOKUP(A18,'الإجازات '!C:AR,12,0)</f>
        <v>0</v>
      </c>
      <c r="I19" s="181">
        <f>VLOOKUP(A18,'الإجازات '!C:AS,13,0)</f>
        <v>0</v>
      </c>
      <c r="J19" s="181">
        <f>VLOOKUP(A18,'الإجازات '!C:AT,14,0)</f>
        <v>0</v>
      </c>
      <c r="K19" s="181">
        <f>VLOOKUP(A18,'الإجازات '!C:AU,15,0)</f>
        <v>480</v>
      </c>
      <c r="L19" s="181">
        <f>VLOOKUP(A18,'الإجازات '!C:AV,16,0)</f>
        <v>480</v>
      </c>
      <c r="M19" s="181">
        <f>VLOOKUP(A18,'الإجازات '!C:AW,17,0)</f>
        <v>480</v>
      </c>
      <c r="N19" s="181">
        <f>VLOOKUP(A18,'الإجازات '!C:AX,18,0)</f>
        <v>0</v>
      </c>
      <c r="O19" s="181">
        <f>VLOOKUP(A18,'الإجازات '!C:AY,19,0)</f>
        <v>0</v>
      </c>
      <c r="P19" s="181">
        <f>VLOOKUP(A18,'الإجازات '!C:AZ,20,0)</f>
        <v>0</v>
      </c>
      <c r="Q19" s="181">
        <f>VLOOKUP(A18,'الإجازات '!C:BA,21,0)</f>
        <v>480</v>
      </c>
      <c r="R19" s="181">
        <f>VLOOKUP(A18,'الإجازات '!C:BB,22,0)</f>
        <v>0</v>
      </c>
      <c r="S19" s="181">
        <f>VLOOKUP(A18,'الإجازات '!C:BC,23,0)</f>
        <v>0</v>
      </c>
      <c r="T19" s="181">
        <f>VLOOKUP(A18,'الإجازات '!C:BD,24,0)</f>
        <v>0</v>
      </c>
      <c r="U19" s="181">
        <f>VLOOKUP(A18,'الإجازات '!C:BE,25,0)</f>
        <v>0</v>
      </c>
      <c r="V19" s="181">
        <f>VLOOKUP(A18,'الإجازات '!C:BF,26,0)</f>
        <v>0</v>
      </c>
      <c r="W19" s="181">
        <f>VLOOKUP(A18,'الإجازات '!C:BG,27,0)</f>
        <v>0</v>
      </c>
      <c r="X19" s="181">
        <f>VLOOKUP(A18,'الإجازات '!C:BH,28,0)</f>
        <v>0</v>
      </c>
      <c r="Y19" s="181">
        <f>VLOOKUP(A18,'الإجازات '!C:BI,29,0)</f>
        <v>0</v>
      </c>
      <c r="Z19" s="181">
        <f>VLOOKUP(A18,'الإجازات '!C:BJ,30,0)</f>
        <v>0</v>
      </c>
      <c r="AA19" s="181">
        <f>VLOOKUP(A18,'الإجازات '!C:BK,31,0)</f>
        <v>0</v>
      </c>
      <c r="AB19" s="181">
        <f>VLOOKUP(A18,'الإجازات '!C:BL,32,0)</f>
        <v>0</v>
      </c>
      <c r="AC19" s="181">
        <f>VLOOKUP(A18,'الإجازات '!C:BM,33,0)</f>
        <v>0</v>
      </c>
      <c r="AD19" s="181">
        <f>VLOOKUP(A18,'الإجازات '!C:BN,34,0)</f>
        <v>0</v>
      </c>
      <c r="AE19" s="181">
        <f>VLOOKUP(A18,'الإجازات '!C:BO,35,0)</f>
        <v>0</v>
      </c>
      <c r="AF19" s="181">
        <f>VLOOKUP(A18,'الإجازات '!C:BP,36,0)</f>
        <v>0</v>
      </c>
      <c r="AG19" s="181">
        <f>VLOOKUP(A18,'الإجازات '!C:BQ,37,0)</f>
        <v>0</v>
      </c>
      <c r="AH19" s="181">
        <f>VLOOKUP(A18,'الإجازات '!C:BR,38,0)</f>
        <v>0</v>
      </c>
    </row>
    <row r="20" spans="1:34">
      <c r="A20" s="172">
        <v>98</v>
      </c>
      <c r="B20" s="8" t="s">
        <v>62</v>
      </c>
      <c r="C20" s="8" t="s">
        <v>63</v>
      </c>
      <c r="D20" s="23" t="str">
        <f>VLOOKUP(الجدول2332[[#This Row],[الرقم الوظيفي ]],'المتغيرات '!A:D,4,0)</f>
        <v>غ</v>
      </c>
      <c r="E20" s="23">
        <f>VLOOKUP(الجدول2332[[#This Row],[الرقم الوظيفي ]],'المتغيرات '!A:E,5,0)</f>
        <v>103</v>
      </c>
      <c r="F20" s="23">
        <f>VLOOKUP(الجدول2332[[#This Row],[الرقم الوظيفي ]],'المتغيرات '!A:F,6,0)</f>
        <v>89</v>
      </c>
      <c r="G20" s="23">
        <f>VLOOKUP(الجدول2332[[#This Row],[الرقم الوظيفي ]],'المتغيرات '!A:G,7,0)</f>
        <v>0</v>
      </c>
      <c r="H20" s="23">
        <f>VLOOKUP(الجدول2332[[#This Row],[الرقم الوظيفي ]],'المتغيرات '!A:H,8,0)</f>
        <v>105</v>
      </c>
      <c r="I20" s="10">
        <f>VLOOKUP(الجدول2332[[#This Row],[الرقم الوظيفي ]],'المتغيرات '!A:I,9,0)</f>
        <v>106</v>
      </c>
      <c r="J20" s="23">
        <f>VLOOKUP(الجدول2332[[#This Row],[الرقم الوظيفي ]],'المتغيرات '!A:J,10,0)</f>
        <v>105</v>
      </c>
      <c r="K20" s="23">
        <f>VLOOKUP(الجدول2332[[#This Row],[الرقم الوظيفي ]],'المتغيرات '!A:K,11,0)</f>
        <v>105</v>
      </c>
      <c r="L20" s="23">
        <f>VLOOKUP(الجدول2332[[#This Row],[الرقم الوظيفي ]],'المتغيرات '!A:L,12,0)</f>
        <v>79</v>
      </c>
      <c r="M20" s="23">
        <f>VLOOKUP(الجدول2332[[#This Row],[الرقم الوظيفي ]],'المتغيرات '!A:M,13,0)</f>
        <v>0</v>
      </c>
      <c r="N20" s="23">
        <f>VLOOKUP(الجدول2332[[#This Row],[الرقم الوظيفي ]],'المتغيرات '!A:N,14,0)</f>
        <v>0</v>
      </c>
      <c r="O20" s="23">
        <f>VLOOKUP(الجدول2332[[#This Row],[الرقم الوظيفي ]],'المتغيرات '!A:O,15,0)</f>
        <v>108</v>
      </c>
      <c r="P20" s="23">
        <f>VLOOKUP(الجدول2332[[#This Row],[الرقم الوظيفي ]],'المتغيرات '!A:P,16,0)</f>
        <v>91</v>
      </c>
      <c r="Q20" s="10" t="str">
        <f>VLOOKUP(الجدول2332[[#This Row],[الرقم الوظيفي ]],'المتغيرات '!A:Q,17,0)</f>
        <v>س</v>
      </c>
      <c r="R20" s="23" t="str">
        <f>VLOOKUP(الجدول2332[[#This Row],[الرقم الوظيفي ]],'المتغيرات '!A:R,18,0)</f>
        <v>عطلة العيد</v>
      </c>
      <c r="S20" s="23" t="str">
        <f>VLOOKUP(الجدول2332[[#This Row],[الرقم الوظيفي ]],'المتغيرات '!A:S,19,0)</f>
        <v>عطلة العيد</v>
      </c>
      <c r="T20" s="23" t="str">
        <f>VLOOKUP(الجدول2332[[#This Row],[الرقم الوظيفي ]],'المتغيرات '!A:T,20,0)</f>
        <v>عطلة العيد</v>
      </c>
      <c r="U20" s="23">
        <f>VLOOKUP(الجدول2332[[#This Row],[الرقم الوظيفي ]],'المتغيرات '!A:U,21,0)</f>
        <v>0</v>
      </c>
      <c r="V20" s="23">
        <f>VLOOKUP(الجدول2332[[#This Row],[الرقم الوظيفي ]],'المتغيرات '!A:V,22,0)</f>
        <v>0</v>
      </c>
      <c r="W20" s="23">
        <f>VLOOKUP(الجدول2332[[#This Row],[الرقم الوظيفي ]],'المتغيرات '!A:W,23,0)</f>
        <v>24</v>
      </c>
      <c r="X20" s="10">
        <f>VLOOKUP(الجدول2332[[#This Row],[الرقم الوظيفي ]],'المتغيرات '!A:X,24,0)</f>
        <v>20</v>
      </c>
      <c r="Y20" s="23">
        <f>VLOOKUP(الجدول2332[[#This Row],[الرقم الوظيفي ]],'المتغيرات '!A:Y,25,0)</f>
        <v>16</v>
      </c>
      <c r="Z20" s="23">
        <f>VLOOKUP(الجدول2332[[#This Row],[الرقم الوظيفي ]],'المتغيرات '!A:Z,26,0)</f>
        <v>24</v>
      </c>
      <c r="AA20" s="23">
        <f>VLOOKUP(الجدول2332[[#This Row],[الرقم الوظيفي ]],'المتغيرات '!A:AA,27,0)</f>
        <v>23</v>
      </c>
      <c r="AB20" s="23">
        <f>VLOOKUP(الجدول2332[[#This Row],[الرقم الوظيفي ]],'المتغيرات '!A:AB,28,0)</f>
        <v>0</v>
      </c>
      <c r="AC20" s="23">
        <f>VLOOKUP(الجدول2332[[#This Row],[الرقم الوظيفي ]],'المتغيرات '!A:AC,29,0)</f>
        <v>0</v>
      </c>
      <c r="AD20" s="23">
        <f>VLOOKUP(الجدول2332[[#This Row],[الرقم الوظيفي ]],'المتغيرات '!A:AD,30,0)</f>
        <v>0</v>
      </c>
      <c r="AE20" s="10">
        <f>VLOOKUP(الجدول2332[[#This Row],[الرقم الوظيفي ]],'المتغيرات '!A:AE,31,0)</f>
        <v>0</v>
      </c>
      <c r="AF20" s="23">
        <f>VLOOKUP(الجدول2332[[#This Row],[الرقم الوظيفي ]],'المتغيرات '!A:AF,32,0)</f>
        <v>0</v>
      </c>
      <c r="AG20" s="23">
        <f>VLOOKUP(الجدول2332[[#This Row],[الرقم الوظيفي ]],'المتغيرات '!A:AG,33,0)</f>
        <v>0</v>
      </c>
      <c r="AH20" s="23">
        <f>VLOOKUP(الجدول2332[[#This Row],[الرقم الوظيفي ]],'المتغيرات '!A:AH,34,0)</f>
        <v>0</v>
      </c>
    </row>
    <row r="21" spans="1:34">
      <c r="A21" s="172"/>
      <c r="B21" s="8"/>
      <c r="C21" s="8"/>
      <c r="D21" s="181">
        <f>VLOOKUP(A20,'الإجازات '!C:AN,8,0)</f>
        <v>0</v>
      </c>
      <c r="E21" s="181">
        <f>VLOOKUP(A20,'الإجازات '!C:AO,9,0)</f>
        <v>0</v>
      </c>
      <c r="F21" s="181">
        <f>VLOOKUP(A20,'الإجازات '!C:AP,10,0)</f>
        <v>0</v>
      </c>
      <c r="G21" s="181">
        <f>VLOOKUP(A20,'الإجازات '!C:AQ,11,0)</f>
        <v>0</v>
      </c>
      <c r="H21" s="181">
        <f>VLOOKUP(A20,'الإجازات '!C:AR,12,0)</f>
        <v>0</v>
      </c>
      <c r="I21" s="181">
        <f>VLOOKUP(A20,'الإجازات '!C:AS,13,0)</f>
        <v>0</v>
      </c>
      <c r="J21" s="181">
        <f>VLOOKUP(A20,'الإجازات '!C:AT,14,0)</f>
        <v>0</v>
      </c>
      <c r="K21" s="181">
        <f>VLOOKUP(A20,'الإجازات '!C:AU,15,0)</f>
        <v>0</v>
      </c>
      <c r="L21" s="181">
        <f>VLOOKUP(A20,'الإجازات '!C:AV,16,0)</f>
        <v>0</v>
      </c>
      <c r="M21" s="181">
        <f>VLOOKUP(A20,'الإجازات '!C:AW,17,0)</f>
        <v>0</v>
      </c>
      <c r="N21" s="181">
        <f>VLOOKUP(A20,'الإجازات '!C:AX,18,0)</f>
        <v>0</v>
      </c>
      <c r="O21" s="181">
        <f>VLOOKUP(A20,'الإجازات '!C:AY,19,0)</f>
        <v>0</v>
      </c>
      <c r="P21" s="181">
        <f>VLOOKUP(A20,'الإجازات '!C:AZ,20,0)</f>
        <v>0</v>
      </c>
      <c r="Q21" s="181">
        <f>VLOOKUP(A20,'الإجازات '!C:BA,21,0)</f>
        <v>480</v>
      </c>
      <c r="R21" s="181">
        <f>VLOOKUP(A20,'الإجازات '!C:BB,22,0)</f>
        <v>0</v>
      </c>
      <c r="S21" s="181">
        <f>VLOOKUP(A20,'الإجازات '!C:BC,23,0)</f>
        <v>0</v>
      </c>
      <c r="T21" s="181">
        <f>VLOOKUP(A20,'الإجازات '!C:BD,24,0)</f>
        <v>0</v>
      </c>
      <c r="U21" s="181">
        <f>VLOOKUP(A20,'الإجازات '!C:BE,25,0)</f>
        <v>0</v>
      </c>
      <c r="V21" s="181">
        <f>VLOOKUP(A20,'الإجازات '!C:BF,26,0)</f>
        <v>0</v>
      </c>
      <c r="W21" s="181">
        <f>VLOOKUP(A20,'الإجازات '!C:BG,27,0)</f>
        <v>0</v>
      </c>
      <c r="X21" s="181">
        <f>VLOOKUP(A20,'الإجازات '!C:BH,28,0)</f>
        <v>0</v>
      </c>
      <c r="Y21" s="181">
        <f>VLOOKUP(A20,'الإجازات '!C:BI,29,0)</f>
        <v>0</v>
      </c>
      <c r="Z21" s="181">
        <f>VLOOKUP(A20,'الإجازات '!C:BJ,30,0)</f>
        <v>0</v>
      </c>
      <c r="AA21" s="181">
        <f>VLOOKUP(A20,'الإجازات '!C:BK,31,0)</f>
        <v>0</v>
      </c>
      <c r="AB21" s="181">
        <f>VLOOKUP(A20,'الإجازات '!C:BL,32,0)</f>
        <v>0</v>
      </c>
      <c r="AC21" s="181">
        <f>VLOOKUP(A20,'الإجازات '!C:BM,33,0)</f>
        <v>0</v>
      </c>
      <c r="AD21" s="181">
        <f>VLOOKUP(A20,'الإجازات '!C:BN,34,0)</f>
        <v>0</v>
      </c>
      <c r="AE21" s="181">
        <f>VLOOKUP(A20,'الإجازات '!C:BO,35,0)</f>
        <v>0</v>
      </c>
      <c r="AF21" s="181">
        <f>VLOOKUP(A20,'الإجازات '!C:BP,36,0)</f>
        <v>0</v>
      </c>
      <c r="AG21" s="181">
        <f>VLOOKUP(A20,'الإجازات '!C:BQ,37,0)</f>
        <v>0</v>
      </c>
      <c r="AH21" s="181">
        <f>VLOOKUP(A20,'الإجازات '!C:BR,38,0)</f>
        <v>0</v>
      </c>
    </row>
    <row r="22" spans="1:34">
      <c r="A22" s="172">
        <v>112</v>
      </c>
      <c r="B22" s="8" t="s">
        <v>64</v>
      </c>
      <c r="C22" s="8" t="s">
        <v>65</v>
      </c>
      <c r="D22" s="23">
        <f>VLOOKUP(الجدول2332[[#This Row],[الرقم الوظيفي ]],'المتغيرات '!A:D,4,0)</f>
        <v>0</v>
      </c>
      <c r="E22" s="23">
        <f>VLOOKUP(الجدول2332[[#This Row],[الرقم الوظيفي ]],'المتغيرات '!A:E,5,0)</f>
        <v>0</v>
      </c>
      <c r="F22" s="23">
        <f>VLOOKUP(الجدول2332[[#This Row],[الرقم الوظيفي ]],'المتغيرات '!A:F,6,0)</f>
        <v>0</v>
      </c>
      <c r="G22" s="23">
        <f>VLOOKUP(الجدول2332[[#This Row],[الرقم الوظيفي ]],'المتغيرات '!A:G,7,0)</f>
        <v>0</v>
      </c>
      <c r="H22" s="23">
        <f>VLOOKUP(الجدول2332[[#This Row],[الرقم الوظيفي ]],'المتغيرات '!A:H,8,0)</f>
        <v>0</v>
      </c>
      <c r="I22" s="10">
        <f>VLOOKUP(الجدول2332[[#This Row],[الرقم الوظيفي ]],'المتغيرات '!A:I,9,0)</f>
        <v>0</v>
      </c>
      <c r="J22" s="23">
        <f>VLOOKUP(الجدول2332[[#This Row],[الرقم الوظيفي ]],'المتغيرات '!A:J,10,0)</f>
        <v>0</v>
      </c>
      <c r="K22" s="23">
        <f>VLOOKUP(الجدول2332[[#This Row],[الرقم الوظيفي ]],'المتغيرات '!A:K,11,0)</f>
        <v>0</v>
      </c>
      <c r="L22" s="23">
        <f>VLOOKUP(الجدول2332[[#This Row],[الرقم الوظيفي ]],'المتغيرات '!A:L,12,0)</f>
        <v>0</v>
      </c>
      <c r="M22" s="23">
        <f>VLOOKUP(الجدول2332[[#This Row],[الرقم الوظيفي ]],'المتغيرات '!A:M,13,0)</f>
        <v>0</v>
      </c>
      <c r="N22" s="23">
        <f>VLOOKUP(الجدول2332[[#This Row],[الرقم الوظيفي ]],'المتغيرات '!A:N,14,0)</f>
        <v>0</v>
      </c>
      <c r="O22" s="23">
        <f>VLOOKUP(الجدول2332[[#This Row],[الرقم الوظيفي ]],'المتغيرات '!A:O,15,0)</f>
        <v>0</v>
      </c>
      <c r="P22" s="23">
        <f>VLOOKUP(الجدول2332[[#This Row],[الرقم الوظيفي ]],'المتغيرات '!A:P,16,0)</f>
        <v>0</v>
      </c>
      <c r="Q22" s="10" t="str">
        <f>VLOOKUP(الجدول2332[[#This Row],[الرقم الوظيفي ]],'المتغيرات '!A:Q,17,0)</f>
        <v>س</v>
      </c>
      <c r="R22" s="23" t="str">
        <f>VLOOKUP(الجدول2332[[#This Row],[الرقم الوظيفي ]],'المتغيرات '!A:R,18,0)</f>
        <v>عطلة العيد</v>
      </c>
      <c r="S22" s="23" t="str">
        <f>VLOOKUP(الجدول2332[[#This Row],[الرقم الوظيفي ]],'المتغيرات '!A:S,19,0)</f>
        <v>عطلة العيد</v>
      </c>
      <c r="T22" s="23" t="str">
        <f>VLOOKUP(الجدول2332[[#This Row],[الرقم الوظيفي ]],'المتغيرات '!A:T,20,0)</f>
        <v>عطلة العيد</v>
      </c>
      <c r="U22" s="23">
        <f>VLOOKUP(الجدول2332[[#This Row],[الرقم الوظيفي ]],'المتغيرات '!A:U,21,0)</f>
        <v>0</v>
      </c>
      <c r="V22" s="23">
        <f>VLOOKUP(الجدول2332[[#This Row],[الرقم الوظيفي ]],'المتغيرات '!A:V,22,0)</f>
        <v>0</v>
      </c>
      <c r="W22" s="23">
        <f>VLOOKUP(الجدول2332[[#This Row],[الرقم الوظيفي ]],'المتغيرات '!A:W,23,0)</f>
        <v>0</v>
      </c>
      <c r="X22" s="10">
        <f>VLOOKUP(الجدول2332[[#This Row],[الرقم الوظيفي ]],'المتغيرات '!A:X,24,0)</f>
        <v>0</v>
      </c>
      <c r="Y22" s="23">
        <f>VLOOKUP(الجدول2332[[#This Row],[الرقم الوظيفي ]],'المتغيرات '!A:Y,25,0)</f>
        <v>0</v>
      </c>
      <c r="Z22" s="23">
        <f>VLOOKUP(الجدول2332[[#This Row],[الرقم الوظيفي ]],'المتغيرات '!A:Z,26,0)</f>
        <v>0</v>
      </c>
      <c r="AA22" s="23">
        <f>VLOOKUP(الجدول2332[[#This Row],[الرقم الوظيفي ]],'المتغيرات '!A:AA,27,0)</f>
        <v>0</v>
      </c>
      <c r="AB22" s="23">
        <f>VLOOKUP(الجدول2332[[#This Row],[الرقم الوظيفي ]],'المتغيرات '!A:AB,28,0)</f>
        <v>0</v>
      </c>
      <c r="AC22" s="23">
        <f>VLOOKUP(الجدول2332[[#This Row],[الرقم الوظيفي ]],'المتغيرات '!A:AC,29,0)</f>
        <v>0</v>
      </c>
      <c r="AD22" s="23">
        <f>VLOOKUP(الجدول2332[[#This Row],[الرقم الوظيفي ]],'المتغيرات '!A:AD,30,0)</f>
        <v>0</v>
      </c>
      <c r="AE22" s="10">
        <f>VLOOKUP(الجدول2332[[#This Row],[الرقم الوظيفي ]],'المتغيرات '!A:AE,31,0)</f>
        <v>0</v>
      </c>
      <c r="AF22" s="23">
        <f>VLOOKUP(الجدول2332[[#This Row],[الرقم الوظيفي ]],'المتغيرات '!A:AF,32,0)</f>
        <v>0</v>
      </c>
      <c r="AG22" s="23">
        <f>VLOOKUP(الجدول2332[[#This Row],[الرقم الوظيفي ]],'المتغيرات '!A:AG,33,0)</f>
        <v>0</v>
      </c>
      <c r="AH22" s="23">
        <f>VLOOKUP(الجدول2332[[#This Row],[الرقم الوظيفي ]],'المتغيرات '!A:AH,34,0)</f>
        <v>0</v>
      </c>
    </row>
    <row r="23" spans="1:34">
      <c r="A23" s="172"/>
      <c r="B23" s="8"/>
      <c r="C23" s="8"/>
      <c r="D23" s="181">
        <f>VLOOKUP(A22,'الإجازات '!C:AN,8,0)</f>
        <v>0</v>
      </c>
      <c r="E23" s="181">
        <f>VLOOKUP(A22,'الإجازات '!C:AO,9,0)</f>
        <v>0</v>
      </c>
      <c r="F23" s="181">
        <f>VLOOKUP(A22,'الإجازات '!C:AP,10,0)</f>
        <v>0</v>
      </c>
      <c r="G23" s="181">
        <f>VLOOKUP(A22,'الإجازات '!C:AQ,11,0)</f>
        <v>0</v>
      </c>
      <c r="H23" s="181">
        <f>VLOOKUP(A22,'الإجازات '!C:AR,12,0)</f>
        <v>0</v>
      </c>
      <c r="I23" s="181">
        <f>VLOOKUP(A22,'الإجازات '!C:AS,13,0)</f>
        <v>0</v>
      </c>
      <c r="J23" s="181">
        <f>VLOOKUP(A22,'الإجازات '!C:AT,14,0)</f>
        <v>0</v>
      </c>
      <c r="K23" s="181">
        <f>VLOOKUP(A22,'الإجازات '!C:AU,15,0)</f>
        <v>0</v>
      </c>
      <c r="L23" s="181">
        <f>VLOOKUP(A22,'الإجازات '!C:AV,16,0)</f>
        <v>0</v>
      </c>
      <c r="M23" s="181">
        <f>VLOOKUP(A22,'الإجازات '!C:AW,17,0)</f>
        <v>0</v>
      </c>
      <c r="N23" s="181">
        <f>VLOOKUP(A22,'الإجازات '!C:AX,18,0)</f>
        <v>0</v>
      </c>
      <c r="O23" s="181">
        <f>VLOOKUP(A22,'الإجازات '!C:AY,19,0)</f>
        <v>0</v>
      </c>
      <c r="P23" s="181">
        <f>VLOOKUP(A22,'الإجازات '!C:AZ,20,0)</f>
        <v>0</v>
      </c>
      <c r="Q23" s="181">
        <f>VLOOKUP(A22,'الإجازات '!C:BA,21,0)</f>
        <v>480</v>
      </c>
      <c r="R23" s="181">
        <f>VLOOKUP(A22,'الإجازات '!C:BB,22,0)</f>
        <v>0</v>
      </c>
      <c r="S23" s="181">
        <f>VLOOKUP(A22,'الإجازات '!C:BC,23,0)</f>
        <v>0</v>
      </c>
      <c r="T23" s="181">
        <f>VLOOKUP(A22,'الإجازات '!C:BD,24,0)</f>
        <v>0</v>
      </c>
      <c r="U23" s="181">
        <f>VLOOKUP(A22,'الإجازات '!C:BE,25,0)</f>
        <v>0</v>
      </c>
      <c r="V23" s="181">
        <f>VLOOKUP(A22,'الإجازات '!C:BF,26,0)</f>
        <v>0</v>
      </c>
      <c r="W23" s="181">
        <f>VLOOKUP(A22,'الإجازات '!C:BG,27,0)</f>
        <v>0</v>
      </c>
      <c r="X23" s="181">
        <f>VLOOKUP(A22,'الإجازات '!C:BH,28,0)</f>
        <v>0</v>
      </c>
      <c r="Y23" s="181">
        <f>VLOOKUP(A22,'الإجازات '!C:BI,29,0)</f>
        <v>0</v>
      </c>
      <c r="Z23" s="181">
        <f>VLOOKUP(A22,'الإجازات '!C:BJ,30,0)</f>
        <v>0</v>
      </c>
      <c r="AA23" s="181">
        <f>VLOOKUP(A22,'الإجازات '!C:BK,31,0)</f>
        <v>0</v>
      </c>
      <c r="AB23" s="181">
        <f>VLOOKUP(A22,'الإجازات '!C:BL,32,0)</f>
        <v>0</v>
      </c>
      <c r="AC23" s="181">
        <f>VLOOKUP(A22,'الإجازات '!C:BM,33,0)</f>
        <v>0</v>
      </c>
      <c r="AD23" s="181">
        <f>VLOOKUP(A22,'الإجازات '!C:BN,34,0)</f>
        <v>0</v>
      </c>
      <c r="AE23" s="181">
        <f>VLOOKUP(A22,'الإجازات '!C:BO,35,0)</f>
        <v>0</v>
      </c>
      <c r="AF23" s="181">
        <f>VLOOKUP(A22,'الإجازات '!C:BP,36,0)</f>
        <v>0</v>
      </c>
      <c r="AG23" s="181">
        <f>VLOOKUP(A22,'الإجازات '!C:BQ,37,0)</f>
        <v>0</v>
      </c>
      <c r="AH23" s="181">
        <f>VLOOKUP(A22,'الإجازات '!C:BR,38,0)</f>
        <v>0</v>
      </c>
    </row>
    <row r="24" spans="1:34">
      <c r="A24" s="172">
        <v>118</v>
      </c>
      <c r="B24" s="8" t="s">
        <v>66</v>
      </c>
      <c r="C24" s="8" t="s">
        <v>67</v>
      </c>
      <c r="D24" s="23">
        <f>VLOOKUP(الجدول2332[[#This Row],[الرقم الوظيفي ]],'المتغيرات '!A:D,4,0)</f>
        <v>0</v>
      </c>
      <c r="E24" s="23">
        <f>VLOOKUP(الجدول2332[[#This Row],[الرقم الوظيفي ]],'المتغيرات '!A:E,5,0)</f>
        <v>0</v>
      </c>
      <c r="F24" s="23" t="str">
        <f>VLOOKUP(الجدول2332[[#This Row],[الرقم الوظيفي ]],'المتغيرات '!A:F,6,0)</f>
        <v>غياب</v>
      </c>
      <c r="G24" s="23">
        <f>VLOOKUP(الجدول2332[[#This Row],[الرقم الوظيفي ]],'المتغيرات '!A:G,7,0)</f>
        <v>0</v>
      </c>
      <c r="H24" s="23">
        <f>VLOOKUP(الجدول2332[[#This Row],[الرقم الوظيفي ]],'المتغيرات '!A:H,8,0)</f>
        <v>63</v>
      </c>
      <c r="I24" s="10" t="str">
        <f>VLOOKUP(الجدول2332[[#This Row],[الرقم الوظيفي ]],'المتغيرات '!A:I,9,0)</f>
        <v>غياب</v>
      </c>
      <c r="J24" s="23" t="str">
        <f>VLOOKUP(الجدول2332[[#This Row],[الرقم الوظيفي ]],'المتغيرات '!A:J,10,0)</f>
        <v>س</v>
      </c>
      <c r="K24" s="23">
        <f>VLOOKUP(الجدول2332[[#This Row],[الرقم الوظيفي ]],'المتغيرات '!A:K,11,0)</f>
        <v>0</v>
      </c>
      <c r="L24" s="23">
        <f>VLOOKUP(الجدول2332[[#This Row],[الرقم الوظيفي ]],'المتغيرات '!A:L,12,0)</f>
        <v>0</v>
      </c>
      <c r="M24" s="23" t="str">
        <f>VLOOKUP(الجدول2332[[#This Row],[الرقم الوظيفي ]],'المتغيرات '!A:M,13,0)</f>
        <v>غ</v>
      </c>
      <c r="N24" s="23">
        <f>VLOOKUP(الجدول2332[[#This Row],[الرقم الوظيفي ]],'المتغيرات '!A:N,14,0)</f>
        <v>0</v>
      </c>
      <c r="O24" s="23" t="str">
        <f>VLOOKUP(الجدول2332[[#This Row],[الرقم الوظيفي ]],'المتغيرات '!A:O,15,0)</f>
        <v>غياب</v>
      </c>
      <c r="P24" s="23" t="str">
        <f>VLOOKUP(الجدول2332[[#This Row],[الرقم الوظيفي ]],'المتغيرات '!A:P,16,0)</f>
        <v>غياب</v>
      </c>
      <c r="Q24" s="10" t="str">
        <f>VLOOKUP(الجدول2332[[#This Row],[الرقم الوظيفي ]],'المتغيرات '!A:Q,17,0)</f>
        <v>س</v>
      </c>
      <c r="R24" s="23" t="str">
        <f>VLOOKUP(الجدول2332[[#This Row],[الرقم الوظيفي ]],'المتغيرات '!A:R,18,0)</f>
        <v>عطلة العيد</v>
      </c>
      <c r="S24" s="23" t="str">
        <f>VLOOKUP(الجدول2332[[#This Row],[الرقم الوظيفي ]],'المتغيرات '!A:S,19,0)</f>
        <v>عطلة العيد</v>
      </c>
      <c r="T24" s="23" t="str">
        <f>VLOOKUP(الجدول2332[[#This Row],[الرقم الوظيفي ]],'المتغيرات '!A:T,20,0)</f>
        <v>عطلة العيد</v>
      </c>
      <c r="U24" s="23">
        <f>VLOOKUP(الجدول2332[[#This Row],[الرقم الوظيفي ]],'المتغيرات '!A:U,21,0)</f>
        <v>0</v>
      </c>
      <c r="V24" s="23">
        <f>VLOOKUP(الجدول2332[[#This Row],[الرقم الوظيفي ]],'المتغيرات '!A:V,22,0)</f>
        <v>0</v>
      </c>
      <c r="W24" s="23">
        <f>VLOOKUP(الجدول2332[[#This Row],[الرقم الوظيفي ]],'المتغيرات '!A:W,23,0)</f>
        <v>0</v>
      </c>
      <c r="X24" s="10">
        <f>VLOOKUP(الجدول2332[[#This Row],[الرقم الوظيفي ]],'المتغيرات '!A:X,24,0)</f>
        <v>0</v>
      </c>
      <c r="Y24" s="23">
        <f>VLOOKUP(الجدول2332[[#This Row],[الرقم الوظيفي ]],'المتغيرات '!A:Y,25,0)</f>
        <v>0</v>
      </c>
      <c r="Z24" s="23">
        <f>VLOOKUP(الجدول2332[[#This Row],[الرقم الوظيفي ]],'المتغيرات '!A:Z,26,0)</f>
        <v>0</v>
      </c>
      <c r="AA24" s="23">
        <f>VLOOKUP(الجدول2332[[#This Row],[الرقم الوظيفي ]],'المتغيرات '!A:AA,27,0)</f>
        <v>0</v>
      </c>
      <c r="AB24" s="23">
        <f>VLOOKUP(الجدول2332[[#This Row],[الرقم الوظيفي ]],'المتغيرات '!A:AB,28,0)</f>
        <v>0</v>
      </c>
      <c r="AC24" s="23">
        <f>VLOOKUP(الجدول2332[[#This Row],[الرقم الوظيفي ]],'المتغيرات '!A:AC,29,0)</f>
        <v>0</v>
      </c>
      <c r="AD24" s="23">
        <f>VLOOKUP(الجدول2332[[#This Row],[الرقم الوظيفي ]],'المتغيرات '!A:AD,30,0)</f>
        <v>0</v>
      </c>
      <c r="AE24" s="10">
        <f>VLOOKUP(الجدول2332[[#This Row],[الرقم الوظيفي ]],'المتغيرات '!A:AE,31,0)</f>
        <v>0</v>
      </c>
      <c r="AF24" s="23">
        <f>VLOOKUP(الجدول2332[[#This Row],[الرقم الوظيفي ]],'المتغيرات '!A:AF,32,0)</f>
        <v>0</v>
      </c>
      <c r="AG24" s="23">
        <f>VLOOKUP(الجدول2332[[#This Row],[الرقم الوظيفي ]],'المتغيرات '!A:AG,33,0)</f>
        <v>0</v>
      </c>
      <c r="AH24" s="23">
        <f>VLOOKUP(الجدول2332[[#This Row],[الرقم الوظيفي ]],'المتغيرات '!A:AH,34,0)</f>
        <v>0</v>
      </c>
    </row>
    <row r="25" spans="1:34">
      <c r="A25" s="172"/>
      <c r="B25" s="8"/>
      <c r="C25" s="8"/>
      <c r="D25" s="181">
        <f>VLOOKUP(A24,'الإجازات '!C:AN,8,0)</f>
        <v>0</v>
      </c>
      <c r="E25" s="181">
        <f>VLOOKUP(A24,'الإجازات '!C:AO,9,0)</f>
        <v>0</v>
      </c>
      <c r="F25" s="181" t="str">
        <f>VLOOKUP(A24,'الإجازات '!C:AP,10,0)</f>
        <v>غياب × 3</v>
      </c>
      <c r="G25" s="181">
        <f>VLOOKUP(A24,'الإجازات '!C:AQ,11,0)</f>
        <v>0</v>
      </c>
      <c r="H25" s="181">
        <f>VLOOKUP(A24,'الإجازات '!C:AR,12,0)</f>
        <v>82</v>
      </c>
      <c r="I25" s="181" t="str">
        <f>VLOOKUP(A24,'الإجازات '!C:AS,13,0)</f>
        <v>غياب × 3</v>
      </c>
      <c r="J25" s="181">
        <f>VLOOKUP(A24,'الإجازات '!C:AT,14,0)</f>
        <v>480</v>
      </c>
      <c r="K25" s="181">
        <f>VLOOKUP(A24,'الإجازات '!C:AU,15,0)</f>
        <v>0</v>
      </c>
      <c r="L25" s="181">
        <f>VLOOKUP(A24,'الإجازات '!C:AV,16,0)</f>
        <v>0</v>
      </c>
      <c r="M25" s="181">
        <f>VLOOKUP(A24,'الإجازات '!C:AW,17,0)</f>
        <v>0</v>
      </c>
      <c r="N25" s="181">
        <f>VLOOKUP(A24,'الإجازات '!C:AX,18,0)</f>
        <v>0</v>
      </c>
      <c r="O25" s="181" t="str">
        <f>VLOOKUP(A24,'الإجازات '!C:AY,19,0)</f>
        <v>غياب × 3</v>
      </c>
      <c r="P25" s="181" t="str">
        <f>VLOOKUP(A24,'الإجازات '!C:AZ,20,0)</f>
        <v>غياب × 3</v>
      </c>
      <c r="Q25" s="181">
        <f>VLOOKUP(A24,'الإجازات '!C:BA,21,0)</f>
        <v>480</v>
      </c>
      <c r="R25" s="181">
        <f>VLOOKUP(A24,'الإجازات '!C:BB,22,0)</f>
        <v>0</v>
      </c>
      <c r="S25" s="181">
        <f>VLOOKUP(A24,'الإجازات '!C:BC,23,0)</f>
        <v>0</v>
      </c>
      <c r="T25" s="181">
        <f>VLOOKUP(A24,'الإجازات '!C:BD,24,0)</f>
        <v>0</v>
      </c>
      <c r="U25" s="181">
        <f>VLOOKUP(A24,'الإجازات '!C:BE,25,0)</f>
        <v>0</v>
      </c>
      <c r="V25" s="181">
        <f>VLOOKUP(A24,'الإجازات '!C:BF,26,0)</f>
        <v>0</v>
      </c>
      <c r="W25" s="181">
        <f>VLOOKUP(A24,'الإجازات '!C:BG,27,0)</f>
        <v>0</v>
      </c>
      <c r="X25" s="181">
        <f>VLOOKUP(A24,'الإجازات '!C:BH,28,0)</f>
        <v>0</v>
      </c>
      <c r="Y25" s="181">
        <f>VLOOKUP(A24,'الإجازات '!C:BI,29,0)</f>
        <v>0</v>
      </c>
      <c r="Z25" s="181">
        <f>VLOOKUP(A24,'الإجازات '!C:BJ,30,0)</f>
        <v>0</v>
      </c>
      <c r="AA25" s="181">
        <f>VLOOKUP(A24,'الإجازات '!C:BK,31,0)</f>
        <v>0</v>
      </c>
      <c r="AB25" s="181">
        <f>VLOOKUP(A24,'الإجازات '!C:BL,32,0)</f>
        <v>0</v>
      </c>
      <c r="AC25" s="181">
        <f>VLOOKUP(A24,'الإجازات '!C:BM,33,0)</f>
        <v>0</v>
      </c>
      <c r="AD25" s="181">
        <f>VLOOKUP(A24,'الإجازات '!C:BN,34,0)</f>
        <v>0</v>
      </c>
      <c r="AE25" s="181">
        <f>VLOOKUP(A24,'الإجازات '!C:BO,35,0)</f>
        <v>0</v>
      </c>
      <c r="AF25" s="181">
        <f>VLOOKUP(A24,'الإجازات '!C:BP,36,0)</f>
        <v>0</v>
      </c>
      <c r="AG25" s="181">
        <f>VLOOKUP(A24,'الإجازات '!C:BQ,37,0)</f>
        <v>0</v>
      </c>
      <c r="AH25" s="181">
        <f>VLOOKUP(A24,'الإجازات '!C:BR,38,0)</f>
        <v>0</v>
      </c>
    </row>
    <row r="26" spans="1:34">
      <c r="A26" s="172">
        <v>140</v>
      </c>
      <c r="B26" s="8" t="s">
        <v>68</v>
      </c>
      <c r="C26" s="8" t="s">
        <v>69</v>
      </c>
      <c r="D26" s="23">
        <f>VLOOKUP(الجدول2332[[#This Row],[الرقم الوظيفي ]],'المتغيرات '!A:D,4,0)</f>
        <v>0</v>
      </c>
      <c r="E26" s="23">
        <f>VLOOKUP(الجدول2332[[#This Row],[الرقم الوظيفي ]],'المتغيرات '!A:E,5,0)</f>
        <v>0</v>
      </c>
      <c r="F26" s="23">
        <f>VLOOKUP(الجدول2332[[#This Row],[الرقم الوظيفي ]],'المتغيرات '!A:F,6,0)</f>
        <v>0</v>
      </c>
      <c r="G26" s="23">
        <f>VLOOKUP(الجدول2332[[#This Row],[الرقم الوظيفي ]],'المتغيرات '!A:G,7,0)</f>
        <v>0</v>
      </c>
      <c r="H26" s="23">
        <f>VLOOKUP(الجدول2332[[#This Row],[الرقم الوظيفي ]],'المتغيرات '!A:H,8,0)</f>
        <v>0</v>
      </c>
      <c r="I26" s="10">
        <f>VLOOKUP(الجدول2332[[#This Row],[الرقم الوظيفي ]],'المتغيرات '!A:I,9,0)</f>
        <v>0</v>
      </c>
      <c r="J26" s="23">
        <f>VLOOKUP(الجدول2332[[#This Row],[الرقم الوظيفي ]],'المتغيرات '!A:J,10,0)</f>
        <v>0</v>
      </c>
      <c r="K26" s="23">
        <f>VLOOKUP(الجدول2332[[#This Row],[الرقم الوظيفي ]],'المتغيرات '!A:K,11,0)</f>
        <v>0</v>
      </c>
      <c r="L26" s="23">
        <f>VLOOKUP(الجدول2332[[#This Row],[الرقم الوظيفي ]],'المتغيرات '!A:L,12,0)</f>
        <v>0</v>
      </c>
      <c r="M26" s="23">
        <f>VLOOKUP(الجدول2332[[#This Row],[الرقم الوظيفي ]],'المتغيرات '!A:M,13,0)</f>
        <v>0</v>
      </c>
      <c r="N26" s="23">
        <f>VLOOKUP(الجدول2332[[#This Row],[الرقم الوظيفي ]],'المتغيرات '!A:N,14,0)</f>
        <v>0</v>
      </c>
      <c r="O26" s="23">
        <f>VLOOKUP(الجدول2332[[#This Row],[الرقم الوظيفي ]],'المتغيرات '!A:O,15,0)</f>
        <v>0</v>
      </c>
      <c r="P26" s="23">
        <f>VLOOKUP(الجدول2332[[#This Row],[الرقم الوظيفي ]],'المتغيرات '!A:P,16,0)</f>
        <v>0</v>
      </c>
      <c r="Q26" s="10" t="str">
        <f>VLOOKUP(الجدول2332[[#This Row],[الرقم الوظيفي ]],'المتغيرات '!A:Q,17,0)</f>
        <v>س</v>
      </c>
      <c r="R26" s="23" t="str">
        <f>VLOOKUP(الجدول2332[[#This Row],[الرقم الوظيفي ]],'المتغيرات '!A:R,18,0)</f>
        <v>عطلة العيد</v>
      </c>
      <c r="S26" s="23" t="str">
        <f>VLOOKUP(الجدول2332[[#This Row],[الرقم الوظيفي ]],'المتغيرات '!A:S,19,0)</f>
        <v>عطلة العيد</v>
      </c>
      <c r="T26" s="23" t="str">
        <f>VLOOKUP(الجدول2332[[#This Row],[الرقم الوظيفي ]],'المتغيرات '!A:T,20,0)</f>
        <v>عطلة العيد</v>
      </c>
      <c r="U26" s="23">
        <f>VLOOKUP(الجدول2332[[#This Row],[الرقم الوظيفي ]],'المتغيرات '!A:U,21,0)</f>
        <v>0</v>
      </c>
      <c r="V26" s="23">
        <f>VLOOKUP(الجدول2332[[#This Row],[الرقم الوظيفي ]],'المتغيرات '!A:V,22,0)</f>
        <v>0</v>
      </c>
      <c r="W26" s="23">
        <f>VLOOKUP(الجدول2332[[#This Row],[الرقم الوظيفي ]],'المتغيرات '!A:W,23,0)</f>
        <v>0</v>
      </c>
      <c r="X26" s="10">
        <f>VLOOKUP(الجدول2332[[#This Row],[الرقم الوظيفي ]],'المتغيرات '!A:X,24,0)</f>
        <v>0</v>
      </c>
      <c r="Y26" s="23">
        <f>VLOOKUP(الجدول2332[[#This Row],[الرقم الوظيفي ]],'المتغيرات '!A:Y,25,0)</f>
        <v>0</v>
      </c>
      <c r="Z26" s="23">
        <f>VLOOKUP(الجدول2332[[#This Row],[الرقم الوظيفي ]],'المتغيرات '!A:Z,26,0)</f>
        <v>0</v>
      </c>
      <c r="AA26" s="23">
        <f>VLOOKUP(الجدول2332[[#This Row],[الرقم الوظيفي ]],'المتغيرات '!A:AA,27,0)</f>
        <v>0</v>
      </c>
      <c r="AB26" s="23">
        <f>VLOOKUP(الجدول2332[[#This Row],[الرقم الوظيفي ]],'المتغيرات '!A:AB,28,0)</f>
        <v>0</v>
      </c>
      <c r="AC26" s="23">
        <f>VLOOKUP(الجدول2332[[#This Row],[الرقم الوظيفي ]],'المتغيرات '!A:AC,29,0)</f>
        <v>0</v>
      </c>
      <c r="AD26" s="23">
        <f>VLOOKUP(الجدول2332[[#This Row],[الرقم الوظيفي ]],'المتغيرات '!A:AD,30,0)</f>
        <v>0</v>
      </c>
      <c r="AE26" s="10">
        <f>VLOOKUP(الجدول2332[[#This Row],[الرقم الوظيفي ]],'المتغيرات '!A:AE,31,0)</f>
        <v>0</v>
      </c>
      <c r="AF26" s="23">
        <f>VLOOKUP(الجدول2332[[#This Row],[الرقم الوظيفي ]],'المتغيرات '!A:AF,32,0)</f>
        <v>0</v>
      </c>
      <c r="AG26" s="23">
        <f>VLOOKUP(الجدول2332[[#This Row],[الرقم الوظيفي ]],'المتغيرات '!A:AG,33,0)</f>
        <v>0</v>
      </c>
      <c r="AH26" s="23">
        <f>VLOOKUP(الجدول2332[[#This Row],[الرقم الوظيفي ]],'المتغيرات '!A:AH,34,0)</f>
        <v>0</v>
      </c>
    </row>
    <row r="27" spans="1:34">
      <c r="A27" s="172"/>
      <c r="B27" s="8"/>
      <c r="C27" s="8"/>
      <c r="D27" s="181">
        <f>VLOOKUP(A26,'الإجازات '!C:AN,8,0)</f>
        <v>0</v>
      </c>
      <c r="E27" s="181">
        <f>VLOOKUP(A26,'الإجازات '!C:AO,9,0)</f>
        <v>0</v>
      </c>
      <c r="F27" s="181">
        <f>VLOOKUP(A26,'الإجازات '!C:AP,10,0)</f>
        <v>0</v>
      </c>
      <c r="G27" s="181">
        <f>VLOOKUP(A26,'الإجازات '!C:AQ,11,0)</f>
        <v>0</v>
      </c>
      <c r="H27" s="181">
        <f>VLOOKUP(A26,'الإجازات '!C:AR,12,0)</f>
        <v>0</v>
      </c>
      <c r="I27" s="181">
        <f>VLOOKUP(A26,'الإجازات '!C:AS,13,0)</f>
        <v>0</v>
      </c>
      <c r="J27" s="181">
        <f>VLOOKUP(A26,'الإجازات '!C:AT,14,0)</f>
        <v>0</v>
      </c>
      <c r="K27" s="181">
        <f>VLOOKUP(A26,'الإجازات '!C:AU,15,0)</f>
        <v>0</v>
      </c>
      <c r="L27" s="181">
        <f>VLOOKUP(A26,'الإجازات '!C:AV,16,0)</f>
        <v>0</v>
      </c>
      <c r="M27" s="181">
        <f>VLOOKUP(A26,'الإجازات '!C:AW,17,0)</f>
        <v>0</v>
      </c>
      <c r="N27" s="181">
        <f>VLOOKUP(A26,'الإجازات '!C:AX,18,0)</f>
        <v>0</v>
      </c>
      <c r="O27" s="181">
        <f>VLOOKUP(A26,'الإجازات '!C:AY,19,0)</f>
        <v>0</v>
      </c>
      <c r="P27" s="181">
        <f>VLOOKUP(A26,'الإجازات '!C:AZ,20,0)</f>
        <v>0</v>
      </c>
      <c r="Q27" s="181">
        <f>VLOOKUP(A26,'الإجازات '!C:BA,21,0)</f>
        <v>480</v>
      </c>
      <c r="R27" s="181">
        <f>VLOOKUP(A26,'الإجازات '!C:BB,22,0)</f>
        <v>0</v>
      </c>
      <c r="S27" s="181">
        <f>VLOOKUP(A26,'الإجازات '!C:BC,23,0)</f>
        <v>0</v>
      </c>
      <c r="T27" s="181">
        <f>VLOOKUP(A26,'الإجازات '!C:BD,24,0)</f>
        <v>0</v>
      </c>
      <c r="U27" s="181">
        <f>VLOOKUP(A26,'الإجازات '!C:BE,25,0)</f>
        <v>0</v>
      </c>
      <c r="V27" s="181">
        <f>VLOOKUP(A26,'الإجازات '!C:BF,26,0)</f>
        <v>0</v>
      </c>
      <c r="W27" s="181">
        <f>VLOOKUP(A26,'الإجازات '!C:BG,27,0)</f>
        <v>0</v>
      </c>
      <c r="X27" s="181">
        <f>VLOOKUP(A26,'الإجازات '!C:BH,28,0)</f>
        <v>0</v>
      </c>
      <c r="Y27" s="181">
        <f>VLOOKUP(A26,'الإجازات '!C:BI,29,0)</f>
        <v>0</v>
      </c>
      <c r="Z27" s="181">
        <f>VLOOKUP(A26,'الإجازات '!C:BJ,30,0)</f>
        <v>0</v>
      </c>
      <c r="AA27" s="181">
        <f>VLOOKUP(A26,'الإجازات '!C:BK,31,0)</f>
        <v>0</v>
      </c>
      <c r="AB27" s="181">
        <f>VLOOKUP(A26,'الإجازات '!C:BL,32,0)</f>
        <v>0</v>
      </c>
      <c r="AC27" s="181">
        <f>VLOOKUP(A26,'الإجازات '!C:BM,33,0)</f>
        <v>0</v>
      </c>
      <c r="AD27" s="181">
        <f>VLOOKUP(A26,'الإجازات '!C:BN,34,0)</f>
        <v>0</v>
      </c>
      <c r="AE27" s="181">
        <f>VLOOKUP(A26,'الإجازات '!C:BO,35,0)</f>
        <v>0</v>
      </c>
      <c r="AF27" s="181">
        <f>VLOOKUP(A26,'الإجازات '!C:BP,36,0)</f>
        <v>0</v>
      </c>
      <c r="AG27" s="181">
        <f>VLOOKUP(A26,'الإجازات '!C:BQ,37,0)</f>
        <v>0</v>
      </c>
      <c r="AH27" s="181">
        <f>VLOOKUP(A26,'الإجازات '!C:BR,38,0)</f>
        <v>0</v>
      </c>
    </row>
    <row r="28" spans="1:34">
      <c r="A28" s="172">
        <v>173</v>
      </c>
      <c r="B28" s="8" t="s">
        <v>70</v>
      </c>
      <c r="C28" s="8" t="s">
        <v>71</v>
      </c>
      <c r="D28" s="23">
        <f>VLOOKUP(الجدول2332[[#This Row],[الرقم الوظيفي ]],'المتغيرات '!A:D,4,0)</f>
        <v>9</v>
      </c>
      <c r="E28" s="23">
        <f>VLOOKUP(الجدول2332[[#This Row],[الرقم الوظيفي ]],'المتغيرات '!A:E,5,0)</f>
        <v>20</v>
      </c>
      <c r="F28" s="23">
        <f>VLOOKUP(الجدول2332[[#This Row],[الرقم الوظيفي ]],'المتغيرات '!A:F,6,0)</f>
        <v>149</v>
      </c>
      <c r="G28" s="23">
        <f>VLOOKUP(الجدول2332[[#This Row],[الرقم الوظيفي ]],'المتغيرات '!A:G,7,0)</f>
        <v>0</v>
      </c>
      <c r="H28" s="23">
        <f>VLOOKUP(الجدول2332[[#This Row],[الرقم الوظيفي ]],'المتغيرات '!A:H,8,0)</f>
        <v>21</v>
      </c>
      <c r="I28" s="10">
        <f>VLOOKUP(الجدول2332[[#This Row],[الرقم الوظيفي ]],'المتغيرات '!A:I,9,0)</f>
        <v>11</v>
      </c>
      <c r="J28" s="23">
        <f>VLOOKUP(الجدول2332[[#This Row],[الرقم الوظيفي ]],'المتغيرات '!A:J,10,0)</f>
        <v>21</v>
      </c>
      <c r="K28" s="23">
        <f>VLOOKUP(الجدول2332[[#This Row],[الرقم الوظيفي ]],'المتغيرات '!A:K,11,0)</f>
        <v>0</v>
      </c>
      <c r="L28" s="23">
        <f>VLOOKUP(الجدول2332[[#This Row],[الرقم الوظيفي ]],'المتغيرات '!A:L,12,0)</f>
        <v>26</v>
      </c>
      <c r="M28" s="23">
        <f>VLOOKUP(الجدول2332[[#This Row],[الرقم الوظيفي ]],'المتغيرات '!A:M,13,0)</f>
        <v>17</v>
      </c>
      <c r="N28" s="23">
        <f>VLOOKUP(الجدول2332[[#This Row],[الرقم الوظيفي ]],'المتغيرات '!A:N,14,0)</f>
        <v>0</v>
      </c>
      <c r="O28" s="23">
        <f>VLOOKUP(الجدول2332[[#This Row],[الرقم الوظيفي ]],'المتغيرات '!A:O,15,0)</f>
        <v>17</v>
      </c>
      <c r="P28" s="23">
        <f>VLOOKUP(الجدول2332[[#This Row],[الرقم الوظيفي ]],'المتغيرات '!A:P,16,0)</f>
        <v>14</v>
      </c>
      <c r="Q28" s="10" t="str">
        <f>VLOOKUP(الجدول2332[[#This Row],[الرقم الوظيفي ]],'المتغيرات '!A:Q,17,0)</f>
        <v>س</v>
      </c>
      <c r="R28" s="23" t="str">
        <f>VLOOKUP(الجدول2332[[#This Row],[الرقم الوظيفي ]],'المتغيرات '!A:R,18,0)</f>
        <v>عطلة العيد</v>
      </c>
      <c r="S28" s="23" t="str">
        <f>VLOOKUP(الجدول2332[[#This Row],[الرقم الوظيفي ]],'المتغيرات '!A:S,19,0)</f>
        <v>عطلة العيد</v>
      </c>
      <c r="T28" s="23" t="str">
        <f>VLOOKUP(الجدول2332[[#This Row],[الرقم الوظيفي ]],'المتغيرات '!A:T,20,0)</f>
        <v>عطلة العيد</v>
      </c>
      <c r="U28" s="23">
        <f>VLOOKUP(الجدول2332[[#This Row],[الرقم الوظيفي ]],'المتغيرات '!A:U,21,0)</f>
        <v>0</v>
      </c>
      <c r="V28" s="23">
        <f>VLOOKUP(الجدول2332[[#This Row],[الرقم الوظيفي ]],'المتغيرات '!A:V,22,0)</f>
        <v>15</v>
      </c>
      <c r="W28" s="23">
        <f>VLOOKUP(الجدول2332[[#This Row],[الرقم الوظيفي ]],'المتغيرات '!A:W,23,0)</f>
        <v>19</v>
      </c>
      <c r="X28" s="10">
        <f>VLOOKUP(الجدول2332[[#This Row],[الرقم الوظيفي ]],'المتغيرات '!A:X,24,0)</f>
        <v>0</v>
      </c>
      <c r="Y28" s="23">
        <f>VLOOKUP(الجدول2332[[#This Row],[الرقم الوظيفي ]],'المتغيرات '!A:Y,25,0)</f>
        <v>12</v>
      </c>
      <c r="Z28" s="23">
        <f>VLOOKUP(الجدول2332[[#This Row],[الرقم الوظيفي ]],'المتغيرات '!A:Z,26,0)</f>
        <v>17</v>
      </c>
      <c r="AA28" s="23">
        <f>VLOOKUP(الجدول2332[[#This Row],[الرقم الوظيفي ]],'المتغيرات '!A:AA,27,0)</f>
        <v>0</v>
      </c>
      <c r="AB28" s="23">
        <f>VLOOKUP(الجدول2332[[#This Row],[الرقم الوظيفي ]],'المتغيرات '!A:AB,28,0)</f>
        <v>0</v>
      </c>
      <c r="AC28" s="23">
        <f>VLOOKUP(الجدول2332[[#This Row],[الرقم الوظيفي ]],'المتغيرات '!A:AC,29,0)</f>
        <v>0</v>
      </c>
      <c r="AD28" s="23">
        <f>VLOOKUP(الجدول2332[[#This Row],[الرقم الوظيفي ]],'المتغيرات '!A:AD,30,0)</f>
        <v>0</v>
      </c>
      <c r="AE28" s="10">
        <f>VLOOKUP(الجدول2332[[#This Row],[الرقم الوظيفي ]],'المتغيرات '!A:AE,31,0)</f>
        <v>0</v>
      </c>
      <c r="AF28" s="23">
        <f>VLOOKUP(الجدول2332[[#This Row],[الرقم الوظيفي ]],'المتغيرات '!A:AF,32,0)</f>
        <v>0</v>
      </c>
      <c r="AG28" s="23">
        <f>VLOOKUP(الجدول2332[[#This Row],[الرقم الوظيفي ]],'المتغيرات '!A:AG,33,0)</f>
        <v>0</v>
      </c>
      <c r="AH28" s="23">
        <f>VLOOKUP(الجدول2332[[#This Row],[الرقم الوظيفي ]],'المتغيرات '!A:AH,34,0)</f>
        <v>0</v>
      </c>
    </row>
    <row r="29" spans="1:34">
      <c r="A29" s="172"/>
      <c r="B29" s="8"/>
      <c r="C29" s="8"/>
      <c r="D29" s="181">
        <f>VLOOKUP(A28,'الإجازات '!C:AN,8,0)</f>
        <v>0</v>
      </c>
      <c r="E29" s="181">
        <f>VLOOKUP(A28,'الإجازات '!C:AO,9,0)</f>
        <v>0</v>
      </c>
      <c r="F29" s="181">
        <f>VLOOKUP(A28,'الإجازات '!C:AP,10,0)</f>
        <v>120</v>
      </c>
      <c r="G29" s="181">
        <f>VLOOKUP(A28,'الإجازات '!C:AQ,11,0)</f>
        <v>0</v>
      </c>
      <c r="H29" s="181">
        <f>VLOOKUP(A28,'الإجازات '!C:AR,12,0)</f>
        <v>0</v>
      </c>
      <c r="I29" s="181">
        <f>VLOOKUP(A28,'الإجازات '!C:AS,13,0)</f>
        <v>0</v>
      </c>
      <c r="J29" s="181">
        <f>VLOOKUP(A28,'الإجازات '!C:AT,14,0)</f>
        <v>0</v>
      </c>
      <c r="K29" s="181">
        <f>VLOOKUP(A28,'الإجازات '!C:AU,15,0)</f>
        <v>0</v>
      </c>
      <c r="L29" s="181">
        <f>VLOOKUP(A28,'الإجازات '!C:AV,16,0)</f>
        <v>0</v>
      </c>
      <c r="M29" s="181">
        <f>VLOOKUP(A28,'الإجازات '!C:AW,17,0)</f>
        <v>0</v>
      </c>
      <c r="N29" s="181">
        <f>VLOOKUP(A28,'الإجازات '!C:AX,18,0)</f>
        <v>0</v>
      </c>
      <c r="O29" s="181">
        <f>VLOOKUP(A28,'الإجازات '!C:AY,19,0)</f>
        <v>0</v>
      </c>
      <c r="P29" s="181">
        <f>VLOOKUP(A28,'الإجازات '!C:AZ,20,0)</f>
        <v>0</v>
      </c>
      <c r="Q29" s="181">
        <f>VLOOKUP(A28,'الإجازات '!C:BA,21,0)</f>
        <v>480</v>
      </c>
      <c r="R29" s="181">
        <f>VLOOKUP(A28,'الإجازات '!C:BB,22,0)</f>
        <v>0</v>
      </c>
      <c r="S29" s="181">
        <f>VLOOKUP(A28,'الإجازات '!C:BC,23,0)</f>
        <v>0</v>
      </c>
      <c r="T29" s="181">
        <f>VLOOKUP(A28,'الإجازات '!C:BD,24,0)</f>
        <v>0</v>
      </c>
      <c r="U29" s="181">
        <f>VLOOKUP(A28,'الإجازات '!C:BE,25,0)</f>
        <v>0</v>
      </c>
      <c r="V29" s="181">
        <f>VLOOKUP(A28,'الإجازات '!C:BF,26,0)</f>
        <v>0</v>
      </c>
      <c r="W29" s="181">
        <f>VLOOKUP(A28,'الإجازات '!C:BG,27,0)</f>
        <v>0</v>
      </c>
      <c r="X29" s="181">
        <f>VLOOKUP(A28,'الإجازات '!C:BH,28,0)</f>
        <v>0</v>
      </c>
      <c r="Y29" s="181">
        <f>VLOOKUP(A28,'الإجازات '!C:BI,29,0)</f>
        <v>0</v>
      </c>
      <c r="Z29" s="181">
        <f>VLOOKUP(A28,'الإجازات '!C:BJ,30,0)</f>
        <v>0</v>
      </c>
      <c r="AA29" s="181">
        <f>VLOOKUP(A28,'الإجازات '!C:BK,31,0)</f>
        <v>0</v>
      </c>
      <c r="AB29" s="181">
        <f>VLOOKUP(A28,'الإجازات '!C:BL,32,0)</f>
        <v>0</v>
      </c>
      <c r="AC29" s="181">
        <f>VLOOKUP(A28,'الإجازات '!C:BM,33,0)</f>
        <v>0</v>
      </c>
      <c r="AD29" s="181">
        <f>VLOOKUP(A28,'الإجازات '!C:BN,34,0)</f>
        <v>0</v>
      </c>
      <c r="AE29" s="181">
        <f>VLOOKUP(A28,'الإجازات '!C:BO,35,0)</f>
        <v>0</v>
      </c>
      <c r="AF29" s="181">
        <f>VLOOKUP(A28,'الإجازات '!C:BP,36,0)</f>
        <v>0</v>
      </c>
      <c r="AG29" s="181">
        <f>VLOOKUP(A28,'الإجازات '!C:BQ,37,0)</f>
        <v>0</v>
      </c>
      <c r="AH29" s="181">
        <f>VLOOKUP(A28,'الإجازات '!C:BR,38,0)</f>
        <v>0</v>
      </c>
    </row>
    <row r="30" spans="1:34">
      <c r="A30" s="172">
        <v>175</v>
      </c>
      <c r="B30" s="8" t="s">
        <v>72</v>
      </c>
      <c r="C30" s="8" t="s">
        <v>73</v>
      </c>
      <c r="D30" s="23">
        <f>VLOOKUP(الجدول2332[[#This Row],[الرقم الوظيفي ]],'المتغيرات '!A:D,4,0)</f>
        <v>23</v>
      </c>
      <c r="E30" s="23">
        <f>VLOOKUP(الجدول2332[[#This Row],[الرقم الوظيفي ]],'المتغيرات '!A:E,5,0)</f>
        <v>27</v>
      </c>
      <c r="F30" s="23">
        <f>VLOOKUP(الجدول2332[[#This Row],[الرقم الوظيفي ]],'المتغيرات '!A:F,6,0)</f>
        <v>20</v>
      </c>
      <c r="G30" s="23">
        <f>VLOOKUP(الجدول2332[[#This Row],[الرقم الوظيفي ]],'المتغيرات '!A:G,7,0)</f>
        <v>0</v>
      </c>
      <c r="H30" s="23">
        <f>VLOOKUP(الجدول2332[[#This Row],[الرقم الوظيفي ]],'المتغيرات '!A:H,8,0)</f>
        <v>19</v>
      </c>
      <c r="I30" s="10">
        <f>VLOOKUP(الجدول2332[[#This Row],[الرقم الوظيفي ]],'المتغيرات '!A:I,9,0)</f>
        <v>52</v>
      </c>
      <c r="J30" s="23" t="str">
        <f>VLOOKUP(الجدول2332[[#This Row],[الرقم الوظيفي ]],'المتغيرات '!A:J,10,0)</f>
        <v>غ</v>
      </c>
      <c r="K30" s="23">
        <f>VLOOKUP(الجدول2332[[#This Row],[الرقم الوظيفي ]],'المتغيرات '!A:K,11,0)</f>
        <v>36</v>
      </c>
      <c r="L30" s="23">
        <f>VLOOKUP(الجدول2332[[#This Row],[الرقم الوظيفي ]],'المتغيرات '!A:L,12,0)</f>
        <v>31</v>
      </c>
      <c r="M30" s="23">
        <f>VLOOKUP(الجدول2332[[#This Row],[الرقم الوظيفي ]],'المتغيرات '!A:M,13,0)</f>
        <v>42</v>
      </c>
      <c r="N30" s="23">
        <f>VLOOKUP(الجدول2332[[#This Row],[الرقم الوظيفي ]],'المتغيرات '!A:N,14,0)</f>
        <v>0</v>
      </c>
      <c r="O30" s="23" t="str">
        <f>VLOOKUP(الجدول2332[[#This Row],[الرقم الوظيفي ]],'المتغيرات '!A:O,15,0)</f>
        <v>س</v>
      </c>
      <c r="P30" s="23" t="str">
        <f>VLOOKUP(الجدول2332[[#This Row],[الرقم الوظيفي ]],'المتغيرات '!A:P,16,0)</f>
        <v>س</v>
      </c>
      <c r="Q30" s="10" t="str">
        <f>VLOOKUP(الجدول2332[[#This Row],[الرقم الوظيفي ]],'المتغيرات '!A:Q,17,0)</f>
        <v>س</v>
      </c>
      <c r="R30" s="23" t="str">
        <f>VLOOKUP(الجدول2332[[#This Row],[الرقم الوظيفي ]],'المتغيرات '!A:R,18,0)</f>
        <v>عطلة العيد</v>
      </c>
      <c r="S30" s="23" t="str">
        <f>VLOOKUP(الجدول2332[[#This Row],[الرقم الوظيفي ]],'المتغيرات '!A:S,19,0)</f>
        <v>عطلة العيد</v>
      </c>
      <c r="T30" s="23" t="str">
        <f>VLOOKUP(الجدول2332[[#This Row],[الرقم الوظيفي ]],'المتغيرات '!A:T,20,0)</f>
        <v>عطلة العيد</v>
      </c>
      <c r="U30" s="23">
        <f>VLOOKUP(الجدول2332[[#This Row],[الرقم الوظيفي ]],'المتغيرات '!A:U,21,0)</f>
        <v>0</v>
      </c>
      <c r="V30" s="23">
        <f>VLOOKUP(الجدول2332[[#This Row],[الرقم الوظيفي ]],'المتغيرات '!A:V,22,0)</f>
        <v>0</v>
      </c>
      <c r="W30" s="23">
        <f>VLOOKUP(الجدول2332[[#This Row],[الرقم الوظيفي ]],'المتغيرات '!A:W,23,0)</f>
        <v>141</v>
      </c>
      <c r="X30" s="10">
        <f>VLOOKUP(الجدول2332[[#This Row],[الرقم الوظيفي ]],'المتغيرات '!A:X,24,0)</f>
        <v>40</v>
      </c>
      <c r="Y30" s="23">
        <f>VLOOKUP(الجدول2332[[#This Row],[الرقم الوظيفي ]],'المتغيرات '!A:Y,25,0)</f>
        <v>17</v>
      </c>
      <c r="Z30" s="23">
        <f>VLOOKUP(الجدول2332[[#This Row],[الرقم الوظيفي ]],'المتغيرات '!A:Z,26,0)</f>
        <v>26</v>
      </c>
      <c r="AA30" s="23">
        <f>VLOOKUP(الجدول2332[[#This Row],[الرقم الوظيفي ]],'المتغيرات '!A:AA,27,0)</f>
        <v>13</v>
      </c>
      <c r="AB30" s="23">
        <f>VLOOKUP(الجدول2332[[#This Row],[الرقم الوظيفي ]],'المتغيرات '!A:AB,28,0)</f>
        <v>0</v>
      </c>
      <c r="AC30" s="23">
        <f>VLOOKUP(الجدول2332[[#This Row],[الرقم الوظيفي ]],'المتغيرات '!A:AC,29,0)</f>
        <v>0</v>
      </c>
      <c r="AD30" s="23">
        <f>VLOOKUP(الجدول2332[[#This Row],[الرقم الوظيفي ]],'المتغيرات '!A:AD,30,0)</f>
        <v>0</v>
      </c>
      <c r="AE30" s="10">
        <f>VLOOKUP(الجدول2332[[#This Row],[الرقم الوظيفي ]],'المتغيرات '!A:AE,31,0)</f>
        <v>0</v>
      </c>
      <c r="AF30" s="23">
        <f>VLOOKUP(الجدول2332[[#This Row],[الرقم الوظيفي ]],'المتغيرات '!A:AF,32,0)</f>
        <v>0</v>
      </c>
      <c r="AG30" s="23">
        <f>VLOOKUP(الجدول2332[[#This Row],[الرقم الوظيفي ]],'المتغيرات '!A:AG,33,0)</f>
        <v>0</v>
      </c>
      <c r="AH30" s="23">
        <f>VLOOKUP(الجدول2332[[#This Row],[الرقم الوظيفي ]],'المتغيرات '!A:AH,34,0)</f>
        <v>0</v>
      </c>
    </row>
    <row r="31" spans="1:34">
      <c r="A31" s="172"/>
      <c r="B31" s="8"/>
      <c r="C31" s="8"/>
      <c r="D31" s="181">
        <f>VLOOKUP(A30,'الإجازات '!C:AN,8,0)</f>
        <v>0</v>
      </c>
      <c r="E31" s="181">
        <f>VLOOKUP(A30,'الإجازات '!C:AO,9,0)</f>
        <v>0</v>
      </c>
      <c r="F31" s="181">
        <f>VLOOKUP(A30,'الإجازات '!C:AP,10,0)</f>
        <v>0</v>
      </c>
      <c r="G31" s="181">
        <f>VLOOKUP(A30,'الإجازات '!C:AQ,11,0)</f>
        <v>0</v>
      </c>
      <c r="H31" s="181">
        <f>VLOOKUP(A30,'الإجازات '!C:AR,12,0)</f>
        <v>0</v>
      </c>
      <c r="I31" s="181">
        <f>VLOOKUP(A30,'الإجازات '!C:AS,13,0)</f>
        <v>45</v>
      </c>
      <c r="J31" s="181">
        <f>VLOOKUP(A30,'الإجازات '!C:AT,14,0)</f>
        <v>0</v>
      </c>
      <c r="K31" s="181">
        <f>VLOOKUP(A30,'الإجازات '!C:AU,15,0)</f>
        <v>0</v>
      </c>
      <c r="L31" s="181">
        <f>VLOOKUP(A30,'الإجازات '!C:AV,16,0)</f>
        <v>0</v>
      </c>
      <c r="M31" s="181">
        <f>VLOOKUP(A30,'الإجازات '!C:AW,17,0)</f>
        <v>0</v>
      </c>
      <c r="N31" s="181">
        <f>VLOOKUP(A30,'الإجازات '!C:AX,18,0)</f>
        <v>0</v>
      </c>
      <c r="O31" s="181">
        <f>VLOOKUP(A30,'الإجازات '!C:AY,19,0)</f>
        <v>480</v>
      </c>
      <c r="P31" s="181">
        <f>VLOOKUP(A30,'الإجازات '!C:AZ,20,0)</f>
        <v>480</v>
      </c>
      <c r="Q31" s="181">
        <f>VLOOKUP(A30,'الإجازات '!C:BA,21,0)</f>
        <v>480</v>
      </c>
      <c r="R31" s="181">
        <f>VLOOKUP(A30,'الإجازات '!C:BB,22,0)</f>
        <v>0</v>
      </c>
      <c r="S31" s="181">
        <f>VLOOKUP(A30,'الإجازات '!C:BC,23,0)</f>
        <v>0</v>
      </c>
      <c r="T31" s="181">
        <f>VLOOKUP(A30,'الإجازات '!C:BD,24,0)</f>
        <v>0</v>
      </c>
      <c r="U31" s="181">
        <f>VLOOKUP(A30,'الإجازات '!C:BE,25,0)</f>
        <v>0</v>
      </c>
      <c r="V31" s="181">
        <f>VLOOKUP(A30,'الإجازات '!C:BF,26,0)</f>
        <v>0</v>
      </c>
      <c r="W31" s="181">
        <f>VLOOKUP(A30,'الإجازات '!C:BG,27,0)</f>
        <v>0</v>
      </c>
      <c r="X31" s="181">
        <f>VLOOKUP(A30,'الإجازات '!C:BH,28,0)</f>
        <v>0</v>
      </c>
      <c r="Y31" s="181">
        <f>VLOOKUP(A30,'الإجازات '!C:BI,29,0)</f>
        <v>0</v>
      </c>
      <c r="Z31" s="181">
        <f>VLOOKUP(A30,'الإجازات '!C:BJ,30,0)</f>
        <v>0</v>
      </c>
      <c r="AA31" s="181">
        <f>VLOOKUP(A30,'الإجازات '!C:BK,31,0)</f>
        <v>0</v>
      </c>
      <c r="AB31" s="181">
        <f>VLOOKUP(A30,'الإجازات '!C:BL,32,0)</f>
        <v>0</v>
      </c>
      <c r="AC31" s="181">
        <f>VLOOKUP(A30,'الإجازات '!C:BM,33,0)</f>
        <v>0</v>
      </c>
      <c r="AD31" s="181">
        <f>VLOOKUP(A30,'الإجازات '!C:BN,34,0)</f>
        <v>0</v>
      </c>
      <c r="AE31" s="181">
        <f>VLOOKUP(A30,'الإجازات '!C:BO,35,0)</f>
        <v>0</v>
      </c>
      <c r="AF31" s="181">
        <f>VLOOKUP(A30,'الإجازات '!C:BP,36,0)</f>
        <v>0</v>
      </c>
      <c r="AG31" s="181">
        <f>VLOOKUP(A30,'الإجازات '!C:BQ,37,0)</f>
        <v>0</v>
      </c>
      <c r="AH31" s="181">
        <f>VLOOKUP(A30,'الإجازات '!C:BR,38,0)</f>
        <v>0</v>
      </c>
    </row>
    <row r="32" spans="1:34">
      <c r="A32" s="172">
        <v>186</v>
      </c>
      <c r="B32" s="8" t="s">
        <v>74</v>
      </c>
      <c r="C32" s="8" t="s">
        <v>75</v>
      </c>
      <c r="D32" s="23">
        <f>VLOOKUP(الجدول2332[[#This Row],[الرقم الوظيفي ]],'المتغيرات '!A:D,4,0)</f>
        <v>49</v>
      </c>
      <c r="E32" s="23">
        <f>VLOOKUP(الجدول2332[[#This Row],[الرقم الوظيفي ]],'المتغيرات '!A:E,5,0)</f>
        <v>40</v>
      </c>
      <c r="F32" s="23">
        <f>VLOOKUP(الجدول2332[[#This Row],[الرقم الوظيفي ]],'المتغيرات '!A:F,6,0)</f>
        <v>18</v>
      </c>
      <c r="G32" s="23">
        <f>VLOOKUP(الجدول2332[[#This Row],[الرقم الوظيفي ]],'المتغيرات '!A:G,7,0)</f>
        <v>0</v>
      </c>
      <c r="H32" s="23">
        <f>VLOOKUP(الجدول2332[[#This Row],[الرقم الوظيفي ]],'المتغيرات '!A:H,8,0)</f>
        <v>136</v>
      </c>
      <c r="I32" s="10">
        <f>VLOOKUP(الجدول2332[[#This Row],[الرقم الوظيفي ]],'المتغيرات '!A:I,9,0)</f>
        <v>50</v>
      </c>
      <c r="J32" s="23">
        <f>VLOOKUP(الجدول2332[[#This Row],[الرقم الوظيفي ]],'المتغيرات '!A:J,10,0)</f>
        <v>17</v>
      </c>
      <c r="K32" s="23">
        <f>VLOOKUP(الجدول2332[[#This Row],[الرقم الوظيفي ]],'المتغيرات '!A:K,11,0)</f>
        <v>22</v>
      </c>
      <c r="L32" s="23">
        <f>VLOOKUP(الجدول2332[[#This Row],[الرقم الوظيفي ]],'المتغيرات '!A:L,12,0)</f>
        <v>44</v>
      </c>
      <c r="M32" s="23">
        <f>VLOOKUP(الجدول2332[[#This Row],[الرقم الوظيفي ]],'المتغيرات '!A:M,13,0)</f>
        <v>42</v>
      </c>
      <c r="N32" s="23">
        <f>VLOOKUP(الجدول2332[[#This Row],[الرقم الوظيفي ]],'المتغيرات '!A:N,14,0)</f>
        <v>0</v>
      </c>
      <c r="O32" s="23" t="str">
        <f>VLOOKUP(الجدول2332[[#This Row],[الرقم الوظيفي ]],'المتغيرات '!A:O,15,0)</f>
        <v>س</v>
      </c>
      <c r="P32" s="23">
        <f>VLOOKUP(الجدول2332[[#This Row],[الرقم الوظيفي ]],'المتغيرات '!A:P,16,0)</f>
        <v>26</v>
      </c>
      <c r="Q32" s="10" t="str">
        <f>VLOOKUP(الجدول2332[[#This Row],[الرقم الوظيفي ]],'المتغيرات '!A:Q,17,0)</f>
        <v>س</v>
      </c>
      <c r="R32" s="23" t="str">
        <f>VLOOKUP(الجدول2332[[#This Row],[الرقم الوظيفي ]],'المتغيرات '!A:R,18,0)</f>
        <v>عطلة العيد</v>
      </c>
      <c r="S32" s="23" t="str">
        <f>VLOOKUP(الجدول2332[[#This Row],[الرقم الوظيفي ]],'المتغيرات '!A:S,19,0)</f>
        <v>عطلة العيد</v>
      </c>
      <c r="T32" s="23" t="str">
        <f>VLOOKUP(الجدول2332[[#This Row],[الرقم الوظيفي ]],'المتغيرات '!A:T,20,0)</f>
        <v>عطلة العيد</v>
      </c>
      <c r="U32" s="23">
        <f>VLOOKUP(الجدول2332[[#This Row],[الرقم الوظيفي ]],'المتغيرات '!A:U,21,0)</f>
        <v>0</v>
      </c>
      <c r="V32" s="23">
        <f>VLOOKUP(الجدول2332[[#This Row],[الرقم الوظيفي ]],'المتغيرات '!A:V,22,0)</f>
        <v>0</v>
      </c>
      <c r="W32" s="23">
        <f>VLOOKUP(الجدول2332[[#This Row],[الرقم الوظيفي ]],'المتغيرات '!A:W,23,0)</f>
        <v>8</v>
      </c>
      <c r="X32" s="10">
        <f>VLOOKUP(الجدول2332[[#This Row],[الرقم الوظيفي ]],'المتغيرات '!A:X,24,0)</f>
        <v>9</v>
      </c>
      <c r="Y32" s="23">
        <f>VLOOKUP(الجدول2332[[#This Row],[الرقم الوظيفي ]],'المتغيرات '!A:Y,25,0)</f>
        <v>0</v>
      </c>
      <c r="Z32" s="23">
        <f>VLOOKUP(الجدول2332[[#This Row],[الرقم الوظيفي ]],'المتغيرات '!A:Z,26,0)</f>
        <v>0</v>
      </c>
      <c r="AA32" s="23">
        <f>VLOOKUP(الجدول2332[[#This Row],[الرقم الوظيفي ]],'المتغيرات '!A:AA,27,0)</f>
        <v>0</v>
      </c>
      <c r="AB32" s="23">
        <f>VLOOKUP(الجدول2332[[#This Row],[الرقم الوظيفي ]],'المتغيرات '!A:AB,28,0)</f>
        <v>0</v>
      </c>
      <c r="AC32" s="23">
        <f>VLOOKUP(الجدول2332[[#This Row],[الرقم الوظيفي ]],'المتغيرات '!A:AC,29,0)</f>
        <v>0</v>
      </c>
      <c r="AD32" s="23">
        <f>VLOOKUP(الجدول2332[[#This Row],[الرقم الوظيفي ]],'المتغيرات '!A:AD,30,0)</f>
        <v>0</v>
      </c>
      <c r="AE32" s="10">
        <f>VLOOKUP(الجدول2332[[#This Row],[الرقم الوظيفي ]],'المتغيرات '!A:AE,31,0)</f>
        <v>0</v>
      </c>
      <c r="AF32" s="23">
        <f>VLOOKUP(الجدول2332[[#This Row],[الرقم الوظيفي ]],'المتغيرات '!A:AF,32,0)</f>
        <v>0</v>
      </c>
      <c r="AG32" s="23">
        <f>VLOOKUP(الجدول2332[[#This Row],[الرقم الوظيفي ]],'المتغيرات '!A:AG,33,0)</f>
        <v>0</v>
      </c>
      <c r="AH32" s="23">
        <f>VLOOKUP(الجدول2332[[#This Row],[الرقم الوظيفي ]],'المتغيرات '!A:AH,34,0)</f>
        <v>0</v>
      </c>
    </row>
    <row r="33" spans="1:34">
      <c r="A33" s="172"/>
      <c r="B33" s="8"/>
      <c r="C33" s="8"/>
      <c r="D33" s="181">
        <f>VLOOKUP(A32,'الإجازات '!C:AN,8,0)</f>
        <v>0</v>
      </c>
      <c r="E33" s="181">
        <f>VLOOKUP(A32,'الإجازات '!C:AO,9,0)</f>
        <v>0</v>
      </c>
      <c r="F33" s="181">
        <f>VLOOKUP(A32,'الإجازات '!C:AP,10,0)</f>
        <v>0</v>
      </c>
      <c r="G33" s="181">
        <f>VLOOKUP(A32,'الإجازات '!C:AQ,11,0)</f>
        <v>0</v>
      </c>
      <c r="H33" s="181">
        <f>VLOOKUP(A32,'الإجازات '!C:AR,12,0)</f>
        <v>0</v>
      </c>
      <c r="I33" s="181">
        <f>VLOOKUP(A32,'الإجازات '!C:AS,13,0)</f>
        <v>0</v>
      </c>
      <c r="J33" s="181">
        <f>VLOOKUP(A32,'الإجازات '!C:AT,14,0)</f>
        <v>0</v>
      </c>
      <c r="K33" s="181">
        <f>VLOOKUP(A32,'الإجازات '!C:AU,15,0)</f>
        <v>0</v>
      </c>
      <c r="L33" s="181">
        <f>VLOOKUP(A32,'الإجازات '!C:AV,16,0)</f>
        <v>0</v>
      </c>
      <c r="M33" s="181">
        <f>VLOOKUP(A32,'الإجازات '!C:AW,17,0)</f>
        <v>0</v>
      </c>
      <c r="N33" s="181">
        <f>VLOOKUP(A32,'الإجازات '!C:AX,18,0)</f>
        <v>0</v>
      </c>
      <c r="O33" s="181">
        <f>VLOOKUP(A32,'الإجازات '!C:AY,19,0)</f>
        <v>480</v>
      </c>
      <c r="P33" s="181">
        <f>VLOOKUP(A32,'الإجازات '!C:AZ,20,0)</f>
        <v>0</v>
      </c>
      <c r="Q33" s="181">
        <f>VLOOKUP(A32,'الإجازات '!C:BA,21,0)</f>
        <v>480</v>
      </c>
      <c r="R33" s="181">
        <f>VLOOKUP(A32,'الإجازات '!C:BB,22,0)</f>
        <v>0</v>
      </c>
      <c r="S33" s="181">
        <f>VLOOKUP(A32,'الإجازات '!C:BC,23,0)</f>
        <v>0</v>
      </c>
      <c r="T33" s="181">
        <f>VLOOKUP(A32,'الإجازات '!C:BD,24,0)</f>
        <v>0</v>
      </c>
      <c r="U33" s="181">
        <f>VLOOKUP(A32,'الإجازات '!C:BE,25,0)</f>
        <v>0</v>
      </c>
      <c r="V33" s="181">
        <f>VLOOKUP(A32,'الإجازات '!C:BF,26,0)</f>
        <v>0</v>
      </c>
      <c r="W33" s="181">
        <f>VLOOKUP(A32,'الإجازات '!C:BG,27,0)</f>
        <v>0</v>
      </c>
      <c r="X33" s="181">
        <f>VLOOKUP(A32,'الإجازات '!C:BH,28,0)</f>
        <v>0</v>
      </c>
      <c r="Y33" s="181">
        <f>VLOOKUP(A32,'الإجازات '!C:BI,29,0)</f>
        <v>0</v>
      </c>
      <c r="Z33" s="181">
        <f>VLOOKUP(A32,'الإجازات '!C:BJ,30,0)</f>
        <v>0</v>
      </c>
      <c r="AA33" s="181">
        <f>VLOOKUP(A32,'الإجازات '!C:BK,31,0)</f>
        <v>0</v>
      </c>
      <c r="AB33" s="181">
        <f>VLOOKUP(A32,'الإجازات '!C:BL,32,0)</f>
        <v>0</v>
      </c>
      <c r="AC33" s="181">
        <f>VLOOKUP(A32,'الإجازات '!C:BM,33,0)</f>
        <v>0</v>
      </c>
      <c r="AD33" s="181">
        <f>VLOOKUP(A32,'الإجازات '!C:BN,34,0)</f>
        <v>0</v>
      </c>
      <c r="AE33" s="181">
        <f>VLOOKUP(A32,'الإجازات '!C:BO,35,0)</f>
        <v>0</v>
      </c>
      <c r="AF33" s="181">
        <f>VLOOKUP(A32,'الإجازات '!C:BP,36,0)</f>
        <v>0</v>
      </c>
      <c r="AG33" s="181">
        <f>VLOOKUP(A32,'الإجازات '!C:BQ,37,0)</f>
        <v>0</v>
      </c>
      <c r="AH33" s="181">
        <f>VLOOKUP(A32,'الإجازات '!C:BR,38,0)</f>
        <v>0</v>
      </c>
    </row>
    <row r="34" spans="1:34">
      <c r="A34" s="172">
        <v>241</v>
      </c>
      <c r="B34" s="8" t="s">
        <v>76</v>
      </c>
      <c r="C34" s="8" t="s">
        <v>47</v>
      </c>
      <c r="D34" s="23">
        <f>VLOOKUP(الجدول2332[[#This Row],[الرقم الوظيفي ]],'المتغيرات '!A:D,4,0)</f>
        <v>0</v>
      </c>
      <c r="E34" s="23">
        <f>VLOOKUP(الجدول2332[[#This Row],[الرقم الوظيفي ]],'المتغيرات '!A:E,5,0)</f>
        <v>0</v>
      </c>
      <c r="F34" s="23">
        <f>VLOOKUP(الجدول2332[[#This Row],[الرقم الوظيفي ]],'المتغيرات '!A:F,6,0)</f>
        <v>0</v>
      </c>
      <c r="G34" s="23">
        <f>VLOOKUP(الجدول2332[[#This Row],[الرقم الوظيفي ]],'المتغيرات '!A:G,7,0)</f>
        <v>0</v>
      </c>
      <c r="H34" s="23">
        <f>VLOOKUP(الجدول2332[[#This Row],[الرقم الوظيفي ]],'المتغيرات '!A:H,8,0)</f>
        <v>0</v>
      </c>
      <c r="I34" s="10">
        <f>VLOOKUP(الجدول2332[[#This Row],[الرقم الوظيفي ]],'المتغيرات '!A:I,9,0)</f>
        <v>0</v>
      </c>
      <c r="J34" s="23">
        <f>VLOOKUP(الجدول2332[[#This Row],[الرقم الوظيفي ]],'المتغيرات '!A:J,10,0)</f>
        <v>0</v>
      </c>
      <c r="K34" s="23">
        <f>VLOOKUP(الجدول2332[[#This Row],[الرقم الوظيفي ]],'المتغيرات '!A:K,11,0)</f>
        <v>0</v>
      </c>
      <c r="L34" s="23">
        <f>VLOOKUP(الجدول2332[[#This Row],[الرقم الوظيفي ]],'المتغيرات '!A:L,12,0)</f>
        <v>0</v>
      </c>
      <c r="M34" s="23">
        <f>VLOOKUP(الجدول2332[[#This Row],[الرقم الوظيفي ]],'المتغيرات '!A:M,13,0)</f>
        <v>0</v>
      </c>
      <c r="N34" s="23">
        <f>VLOOKUP(الجدول2332[[#This Row],[الرقم الوظيفي ]],'المتغيرات '!A:N,14,0)</f>
        <v>0</v>
      </c>
      <c r="O34" s="23">
        <f>VLOOKUP(الجدول2332[[#This Row],[الرقم الوظيفي ]],'المتغيرات '!A:O,15,0)</f>
        <v>0</v>
      </c>
      <c r="P34" s="23">
        <f>VLOOKUP(الجدول2332[[#This Row],[الرقم الوظيفي ]],'المتغيرات '!A:P,16,0)</f>
        <v>7</v>
      </c>
      <c r="Q34" s="10" t="str">
        <f>VLOOKUP(الجدول2332[[#This Row],[الرقم الوظيفي ]],'المتغيرات '!A:Q,17,0)</f>
        <v>س</v>
      </c>
      <c r="R34" s="23" t="str">
        <f>VLOOKUP(الجدول2332[[#This Row],[الرقم الوظيفي ]],'المتغيرات '!A:R,18,0)</f>
        <v>عطلة العيد</v>
      </c>
      <c r="S34" s="23" t="str">
        <f>VLOOKUP(الجدول2332[[#This Row],[الرقم الوظيفي ]],'المتغيرات '!A:S,19,0)</f>
        <v>عطلة العيد</v>
      </c>
      <c r="T34" s="23" t="str">
        <f>VLOOKUP(الجدول2332[[#This Row],[الرقم الوظيفي ]],'المتغيرات '!A:T,20,0)</f>
        <v>عطلة العيد</v>
      </c>
      <c r="U34" s="23">
        <f>VLOOKUP(الجدول2332[[#This Row],[الرقم الوظيفي ]],'المتغيرات '!A:U,21,0)</f>
        <v>0</v>
      </c>
      <c r="V34" s="23" t="str">
        <f>VLOOKUP(الجدول2332[[#This Row],[الرقم الوظيفي ]],'المتغيرات '!A:V,22,0)</f>
        <v>س</v>
      </c>
      <c r="W34" s="23" t="str">
        <f>VLOOKUP(الجدول2332[[#This Row],[الرقم الوظيفي ]],'المتغيرات '!A:W,23,0)</f>
        <v>س</v>
      </c>
      <c r="X34" s="10" t="str">
        <f>VLOOKUP(الجدول2332[[#This Row],[الرقم الوظيفي ]],'المتغيرات '!A:X,24,0)</f>
        <v>س</v>
      </c>
      <c r="Y34" s="23" t="str">
        <f>VLOOKUP(الجدول2332[[#This Row],[الرقم الوظيفي ]],'المتغيرات '!A:Y,25,0)</f>
        <v>س</v>
      </c>
      <c r="Z34" s="23" t="str">
        <f>VLOOKUP(الجدول2332[[#This Row],[الرقم الوظيفي ]],'المتغيرات '!A:Z,26,0)</f>
        <v>س</v>
      </c>
      <c r="AA34" s="23" t="str">
        <f>VLOOKUP(الجدول2332[[#This Row],[الرقم الوظيفي ]],'المتغيرات '!A:AA,27,0)</f>
        <v>س</v>
      </c>
      <c r="AB34" s="23">
        <f>VLOOKUP(الجدول2332[[#This Row],[الرقم الوظيفي ]],'المتغيرات '!A:AB,28,0)</f>
        <v>0</v>
      </c>
      <c r="AC34" s="23">
        <f>VLOOKUP(الجدول2332[[#This Row],[الرقم الوظيفي ]],'المتغيرات '!A:AC,29,0)</f>
        <v>0</v>
      </c>
      <c r="AD34" s="23">
        <f>VLOOKUP(الجدول2332[[#This Row],[الرقم الوظيفي ]],'المتغيرات '!A:AD,30,0)</f>
        <v>0</v>
      </c>
      <c r="AE34" s="10">
        <f>VLOOKUP(الجدول2332[[#This Row],[الرقم الوظيفي ]],'المتغيرات '!A:AE,31,0)</f>
        <v>0</v>
      </c>
      <c r="AF34" s="23">
        <f>VLOOKUP(الجدول2332[[#This Row],[الرقم الوظيفي ]],'المتغيرات '!A:AF,32,0)</f>
        <v>0</v>
      </c>
      <c r="AG34" s="23">
        <f>VLOOKUP(الجدول2332[[#This Row],[الرقم الوظيفي ]],'المتغيرات '!A:AG,33,0)</f>
        <v>0</v>
      </c>
      <c r="AH34" s="23">
        <f>VLOOKUP(الجدول2332[[#This Row],[الرقم الوظيفي ]],'المتغيرات '!A:AH,34,0)</f>
        <v>0</v>
      </c>
    </row>
    <row r="35" spans="1:34">
      <c r="A35" s="172"/>
      <c r="B35" s="8"/>
      <c r="C35" s="8"/>
      <c r="D35" s="181">
        <f>VLOOKUP(A34,'الإجازات '!C:AN,8,0)</f>
        <v>0</v>
      </c>
      <c r="E35" s="181">
        <f>VLOOKUP(A34,'الإجازات '!C:AO,9,0)</f>
        <v>0</v>
      </c>
      <c r="F35" s="181">
        <f>VLOOKUP(A34,'الإجازات '!C:AP,10,0)</f>
        <v>0</v>
      </c>
      <c r="G35" s="181">
        <f>VLOOKUP(A34,'الإجازات '!C:AQ,11,0)</f>
        <v>0</v>
      </c>
      <c r="H35" s="181">
        <f>VLOOKUP(A34,'الإجازات '!C:AR,12,0)</f>
        <v>0</v>
      </c>
      <c r="I35" s="181">
        <f>VLOOKUP(A34,'الإجازات '!C:AS,13,0)</f>
        <v>0</v>
      </c>
      <c r="J35" s="181">
        <f>VLOOKUP(A34,'الإجازات '!C:AT,14,0)</f>
        <v>0</v>
      </c>
      <c r="K35" s="181">
        <f>VLOOKUP(A34,'الإجازات '!C:AU,15,0)</f>
        <v>0</v>
      </c>
      <c r="L35" s="181">
        <f>VLOOKUP(A34,'الإجازات '!C:AV,16,0)</f>
        <v>0</v>
      </c>
      <c r="M35" s="181">
        <f>VLOOKUP(A34,'الإجازات '!C:AW,17,0)</f>
        <v>0</v>
      </c>
      <c r="N35" s="181">
        <f>VLOOKUP(A34,'الإجازات '!C:AX,18,0)</f>
        <v>0</v>
      </c>
      <c r="O35" s="181">
        <f>VLOOKUP(A34,'الإجازات '!C:AY,19,0)</f>
        <v>0</v>
      </c>
      <c r="P35" s="181">
        <f>VLOOKUP(A34,'الإجازات '!C:AZ,20,0)</f>
        <v>0</v>
      </c>
      <c r="Q35" s="181">
        <f>VLOOKUP(A34,'الإجازات '!C:BA,21,0)</f>
        <v>480</v>
      </c>
      <c r="R35" s="181">
        <f>VLOOKUP(A34,'الإجازات '!C:BB,22,0)</f>
        <v>0</v>
      </c>
      <c r="S35" s="181">
        <f>VLOOKUP(A34,'الإجازات '!C:BC,23,0)</f>
        <v>0</v>
      </c>
      <c r="T35" s="181">
        <f>VLOOKUP(A34,'الإجازات '!C:BD,24,0)</f>
        <v>0</v>
      </c>
      <c r="U35" s="181">
        <f>VLOOKUP(A34,'الإجازات '!C:BE,25,0)</f>
        <v>0</v>
      </c>
      <c r="V35" s="181">
        <f>VLOOKUP(A34,'الإجازات '!C:BF,26,0)</f>
        <v>480</v>
      </c>
      <c r="W35" s="181">
        <f>VLOOKUP(A34,'الإجازات '!C:BG,27,0)</f>
        <v>480</v>
      </c>
      <c r="X35" s="181">
        <f>VLOOKUP(A34,'الإجازات '!C:BH,28,0)</f>
        <v>480</v>
      </c>
      <c r="Y35" s="181">
        <f>VLOOKUP(A34,'الإجازات '!C:BI,29,0)</f>
        <v>480</v>
      </c>
      <c r="Z35" s="181">
        <f>VLOOKUP(A34,'الإجازات '!C:BJ,30,0)</f>
        <v>480</v>
      </c>
      <c r="AA35" s="181">
        <f>VLOOKUP(A34,'الإجازات '!C:BK,31,0)</f>
        <v>480</v>
      </c>
      <c r="AB35" s="181">
        <f>VLOOKUP(A34,'الإجازات '!C:BL,32,0)</f>
        <v>0</v>
      </c>
      <c r="AC35" s="181">
        <f>VLOOKUP(A34,'الإجازات '!C:BM,33,0)</f>
        <v>0</v>
      </c>
      <c r="AD35" s="181">
        <f>VLOOKUP(A34,'الإجازات '!C:BN,34,0)</f>
        <v>0</v>
      </c>
      <c r="AE35" s="181">
        <f>VLOOKUP(A34,'الإجازات '!C:BO,35,0)</f>
        <v>0</v>
      </c>
      <c r="AF35" s="181">
        <f>VLOOKUP(A34,'الإجازات '!C:BP,36,0)</f>
        <v>0</v>
      </c>
      <c r="AG35" s="181">
        <f>VLOOKUP(A34,'الإجازات '!C:BQ,37,0)</f>
        <v>0</v>
      </c>
      <c r="AH35" s="181">
        <f>VLOOKUP(A34,'الإجازات '!C:BR,38,0)</f>
        <v>0</v>
      </c>
    </row>
    <row r="36" spans="1:34">
      <c r="A36" s="172">
        <v>324</v>
      </c>
      <c r="B36" s="8" t="s">
        <v>77</v>
      </c>
      <c r="C36" s="8" t="s">
        <v>47</v>
      </c>
      <c r="D36" s="23" t="str">
        <f>VLOOKUP(الجدول2332[[#This Row],[الرقم الوظيفي ]],'المتغيرات '!A:D,4,0)</f>
        <v>س</v>
      </c>
      <c r="E36" s="23" t="str">
        <f>VLOOKUP(الجدول2332[[#This Row],[الرقم الوظيفي ]],'المتغيرات '!A:E,5,0)</f>
        <v>س</v>
      </c>
      <c r="F36" s="23" t="str">
        <f>VLOOKUP(الجدول2332[[#This Row],[الرقم الوظيفي ]],'المتغيرات '!A:F,6,0)</f>
        <v>س</v>
      </c>
      <c r="G36" s="23" t="str">
        <f>VLOOKUP(الجدول2332[[#This Row],[الرقم الوظيفي ]],'المتغيرات '!A:G,7,0)</f>
        <v>س</v>
      </c>
      <c r="H36" s="23" t="str">
        <f>VLOOKUP(الجدول2332[[#This Row],[الرقم الوظيفي ]],'المتغيرات '!A:H,8,0)</f>
        <v>س</v>
      </c>
      <c r="I36" s="10" t="str">
        <f>VLOOKUP(الجدول2332[[#This Row],[الرقم الوظيفي ]],'المتغيرات '!A:I,9,0)</f>
        <v>س</v>
      </c>
      <c r="J36" s="23" t="str">
        <f>VLOOKUP(الجدول2332[[#This Row],[الرقم الوظيفي ]],'المتغيرات '!A:J,10,0)</f>
        <v>س</v>
      </c>
      <c r="K36" s="23" t="str">
        <f>VLOOKUP(الجدول2332[[#This Row],[الرقم الوظيفي ]],'المتغيرات '!A:K,11,0)</f>
        <v>س</v>
      </c>
      <c r="L36" s="23" t="str">
        <f>VLOOKUP(الجدول2332[[#This Row],[الرقم الوظيفي ]],'المتغيرات '!A:L,12,0)</f>
        <v>س</v>
      </c>
      <c r="M36" s="23" t="str">
        <f>VLOOKUP(الجدول2332[[#This Row],[الرقم الوظيفي ]],'المتغيرات '!A:M,13,0)</f>
        <v>س</v>
      </c>
      <c r="N36" s="23" t="str">
        <f>VLOOKUP(الجدول2332[[#This Row],[الرقم الوظيفي ]],'المتغيرات '!A:N,14,0)</f>
        <v>س</v>
      </c>
      <c r="O36" s="23" t="str">
        <f>VLOOKUP(الجدول2332[[#This Row],[الرقم الوظيفي ]],'المتغيرات '!A:O,15,0)</f>
        <v>س</v>
      </c>
      <c r="P36" s="23" t="str">
        <f>VLOOKUP(الجدول2332[[#This Row],[الرقم الوظيفي ]],'المتغيرات '!A:P,16,0)</f>
        <v>س</v>
      </c>
      <c r="Q36" s="10" t="str">
        <f>VLOOKUP(الجدول2332[[#This Row],[الرقم الوظيفي ]],'المتغيرات '!A:Q,17,0)</f>
        <v>س</v>
      </c>
      <c r="R36" s="23" t="str">
        <f>VLOOKUP(الجدول2332[[#This Row],[الرقم الوظيفي ]],'المتغيرات '!A:R,18,0)</f>
        <v>عطلة العيد</v>
      </c>
      <c r="S36" s="23" t="str">
        <f>VLOOKUP(الجدول2332[[#This Row],[الرقم الوظيفي ]],'المتغيرات '!A:S,19,0)</f>
        <v>عطلة العيد</v>
      </c>
      <c r="T36" s="23" t="str">
        <f>VLOOKUP(الجدول2332[[#This Row],[الرقم الوظيفي ]],'المتغيرات '!A:T,20,0)</f>
        <v>عطلة العيد</v>
      </c>
      <c r="U36" s="23">
        <f>VLOOKUP(الجدول2332[[#This Row],[الرقم الوظيفي ]],'المتغيرات '!A:U,21,0)</f>
        <v>0</v>
      </c>
      <c r="V36" s="23">
        <f>VLOOKUP(الجدول2332[[#This Row],[الرقم الوظيفي ]],'المتغيرات '!A:V,22,0)</f>
        <v>0</v>
      </c>
      <c r="W36" s="23">
        <f>VLOOKUP(الجدول2332[[#This Row],[الرقم الوظيفي ]],'المتغيرات '!A:W,23,0)</f>
        <v>0</v>
      </c>
      <c r="X36" s="10">
        <f>VLOOKUP(الجدول2332[[#This Row],[الرقم الوظيفي ]],'المتغيرات '!A:X,24,0)</f>
        <v>0</v>
      </c>
      <c r="Y36" s="23">
        <f>VLOOKUP(الجدول2332[[#This Row],[الرقم الوظيفي ]],'المتغيرات '!A:Y,25,0)</f>
        <v>0</v>
      </c>
      <c r="Z36" s="23">
        <f>VLOOKUP(الجدول2332[[#This Row],[الرقم الوظيفي ]],'المتغيرات '!A:Z,26,0)</f>
        <v>0</v>
      </c>
      <c r="AA36" s="23">
        <f>VLOOKUP(الجدول2332[[#This Row],[الرقم الوظيفي ]],'المتغيرات '!A:AA,27,0)</f>
        <v>0</v>
      </c>
      <c r="AB36" s="23">
        <f>VLOOKUP(الجدول2332[[#This Row],[الرقم الوظيفي ]],'المتغيرات '!A:AB,28,0)</f>
        <v>0</v>
      </c>
      <c r="AC36" s="23">
        <f>VLOOKUP(الجدول2332[[#This Row],[الرقم الوظيفي ]],'المتغيرات '!A:AC,29,0)</f>
        <v>0</v>
      </c>
      <c r="AD36" s="23">
        <f>VLOOKUP(الجدول2332[[#This Row],[الرقم الوظيفي ]],'المتغيرات '!A:AD,30,0)</f>
        <v>0</v>
      </c>
      <c r="AE36" s="10">
        <f>VLOOKUP(الجدول2332[[#This Row],[الرقم الوظيفي ]],'المتغيرات '!A:AE,31,0)</f>
        <v>0</v>
      </c>
      <c r="AF36" s="23">
        <f>VLOOKUP(الجدول2332[[#This Row],[الرقم الوظيفي ]],'المتغيرات '!A:AF,32,0)</f>
        <v>0</v>
      </c>
      <c r="AG36" s="23">
        <f>VLOOKUP(الجدول2332[[#This Row],[الرقم الوظيفي ]],'المتغيرات '!A:AG,33,0)</f>
        <v>0</v>
      </c>
      <c r="AH36" s="23">
        <f>VLOOKUP(الجدول2332[[#This Row],[الرقم الوظيفي ]],'المتغيرات '!A:AH,34,0)</f>
        <v>0</v>
      </c>
    </row>
    <row r="37" spans="1:34">
      <c r="A37" s="172"/>
      <c r="B37" s="8"/>
      <c r="C37" s="8"/>
      <c r="D37" s="181">
        <f>VLOOKUP(A36,'الإجازات '!C:AN,8,0)</f>
        <v>480</v>
      </c>
      <c r="E37" s="181">
        <f>VLOOKUP(A36,'الإجازات '!C:AO,9,0)</f>
        <v>480</v>
      </c>
      <c r="F37" s="181">
        <f>VLOOKUP(A36,'الإجازات '!C:AP,10,0)</f>
        <v>480</v>
      </c>
      <c r="G37" s="181">
        <f>VLOOKUP(A36,'الإجازات '!C:AQ,11,0)</f>
        <v>480</v>
      </c>
      <c r="H37" s="181">
        <f>VLOOKUP(A36,'الإجازات '!C:AR,12,0)</f>
        <v>480</v>
      </c>
      <c r="I37" s="181">
        <f>VLOOKUP(A36,'الإجازات '!C:AS,13,0)</f>
        <v>480</v>
      </c>
      <c r="J37" s="181">
        <f>VLOOKUP(A36,'الإجازات '!C:AT,14,0)</f>
        <v>480</v>
      </c>
      <c r="K37" s="181">
        <f>VLOOKUP(A36,'الإجازات '!C:AU,15,0)</f>
        <v>480</v>
      </c>
      <c r="L37" s="181">
        <f>VLOOKUP(A36,'الإجازات '!C:AV,16,0)</f>
        <v>480</v>
      </c>
      <c r="M37" s="181">
        <f>VLOOKUP(A36,'الإجازات '!C:AW,17,0)</f>
        <v>480</v>
      </c>
      <c r="N37" s="181">
        <f>VLOOKUP(A36,'الإجازات '!C:AX,18,0)</f>
        <v>480</v>
      </c>
      <c r="O37" s="181">
        <f>VLOOKUP(A36,'الإجازات '!C:AY,19,0)</f>
        <v>480</v>
      </c>
      <c r="P37" s="181">
        <f>VLOOKUP(A36,'الإجازات '!C:AZ,20,0)</f>
        <v>480</v>
      </c>
      <c r="Q37" s="181">
        <f>VLOOKUP(A36,'الإجازات '!C:BA,21,0)</f>
        <v>480</v>
      </c>
      <c r="R37" s="181">
        <f>VLOOKUP(A36,'الإجازات '!C:BB,22,0)</f>
        <v>0</v>
      </c>
      <c r="S37" s="181">
        <f>VLOOKUP(A36,'الإجازات '!C:BC,23,0)</f>
        <v>0</v>
      </c>
      <c r="T37" s="181">
        <f>VLOOKUP(A36,'الإجازات '!C:BD,24,0)</f>
        <v>0</v>
      </c>
      <c r="U37" s="181">
        <f>VLOOKUP(A36,'الإجازات '!C:BE,25,0)</f>
        <v>0</v>
      </c>
      <c r="V37" s="181">
        <f>VLOOKUP(A36,'الإجازات '!C:BF,26,0)</f>
        <v>0</v>
      </c>
      <c r="W37" s="181">
        <f>VLOOKUP(A36,'الإجازات '!C:BG,27,0)</f>
        <v>0</v>
      </c>
      <c r="X37" s="181">
        <f>VLOOKUP(A36,'الإجازات '!C:BH,28,0)</f>
        <v>0</v>
      </c>
      <c r="Y37" s="181">
        <f>VLOOKUP(A36,'الإجازات '!C:BI,29,0)</f>
        <v>0</v>
      </c>
      <c r="Z37" s="181">
        <f>VLOOKUP(A36,'الإجازات '!C:BJ,30,0)</f>
        <v>0</v>
      </c>
      <c r="AA37" s="181">
        <f>VLOOKUP(A36,'الإجازات '!C:BK,31,0)</f>
        <v>0</v>
      </c>
      <c r="AB37" s="181">
        <f>VLOOKUP(A36,'الإجازات '!C:BL,32,0)</f>
        <v>0</v>
      </c>
      <c r="AC37" s="181">
        <f>VLOOKUP(A36,'الإجازات '!C:BM,33,0)</f>
        <v>0</v>
      </c>
      <c r="AD37" s="181">
        <f>VLOOKUP(A36,'الإجازات '!C:BN,34,0)</f>
        <v>0</v>
      </c>
      <c r="AE37" s="181">
        <f>VLOOKUP(A36,'الإجازات '!C:BO,35,0)</f>
        <v>0</v>
      </c>
      <c r="AF37" s="181">
        <f>VLOOKUP(A36,'الإجازات '!C:BP,36,0)</f>
        <v>0</v>
      </c>
      <c r="AG37" s="181">
        <f>VLOOKUP(A36,'الإجازات '!C:BQ,37,0)</f>
        <v>0</v>
      </c>
      <c r="AH37" s="181">
        <f>VLOOKUP(A36,'الإجازات '!C:BR,38,0)</f>
        <v>0</v>
      </c>
    </row>
    <row r="38" spans="1:34">
      <c r="A38" s="172">
        <v>326</v>
      </c>
      <c r="B38" s="8" t="s">
        <v>78</v>
      </c>
      <c r="C38" s="8" t="s">
        <v>67</v>
      </c>
      <c r="D38" s="23">
        <f>VLOOKUP(الجدول2332[[#This Row],[الرقم الوظيفي ]],'المتغيرات '!A:D,4,0)</f>
        <v>0</v>
      </c>
      <c r="E38" s="23" t="str">
        <f>VLOOKUP(الجدول2332[[#This Row],[الرقم الوظيفي ]],'المتغيرات '!A:E,5,0)</f>
        <v>س</v>
      </c>
      <c r="F38" s="23">
        <f>VLOOKUP(الجدول2332[[#This Row],[الرقم الوظيفي ]],'المتغيرات '!A:F,6,0)</f>
        <v>0</v>
      </c>
      <c r="G38" s="23">
        <f>VLOOKUP(الجدول2332[[#This Row],[الرقم الوظيفي ]],'المتغيرات '!A:G,7,0)</f>
        <v>0</v>
      </c>
      <c r="H38" s="23">
        <f>VLOOKUP(الجدول2332[[#This Row],[الرقم الوظيفي ]],'المتغيرات '!A:H,8,0)</f>
        <v>27</v>
      </c>
      <c r="I38" s="10">
        <f>VLOOKUP(الجدول2332[[#This Row],[الرقم الوظيفي ]],'المتغيرات '!A:I,9,0)</f>
        <v>0</v>
      </c>
      <c r="J38" s="23">
        <f>VLOOKUP(الجدول2332[[#This Row],[الرقم الوظيفي ]],'المتغيرات '!A:J,10,0)</f>
        <v>134</v>
      </c>
      <c r="K38" s="23" t="str">
        <f>VLOOKUP(الجدول2332[[#This Row],[الرقم الوظيفي ]],'المتغيرات '!A:K,11,0)</f>
        <v>س</v>
      </c>
      <c r="L38" s="23">
        <f>VLOOKUP(الجدول2332[[#This Row],[الرقم الوظيفي ]],'المتغيرات '!A:L,12,0)</f>
        <v>0</v>
      </c>
      <c r="M38" s="23">
        <f>VLOOKUP(الجدول2332[[#This Row],[الرقم الوظيفي ]],'المتغيرات '!A:M,13,0)</f>
        <v>22</v>
      </c>
      <c r="N38" s="23">
        <f>VLOOKUP(الجدول2332[[#This Row],[الرقم الوظيفي ]],'المتغيرات '!A:N,14,0)</f>
        <v>0</v>
      </c>
      <c r="O38" s="23" t="str">
        <f>VLOOKUP(الجدول2332[[#This Row],[الرقم الوظيفي ]],'المتغيرات '!A:O,15,0)</f>
        <v>غياب</v>
      </c>
      <c r="P38" s="23" t="str">
        <f>VLOOKUP(الجدول2332[[#This Row],[الرقم الوظيفي ]],'المتغيرات '!A:P,16,0)</f>
        <v>غياب</v>
      </c>
      <c r="Q38" s="10" t="str">
        <f>VLOOKUP(الجدول2332[[#This Row],[الرقم الوظيفي ]],'المتغيرات '!A:Q,17,0)</f>
        <v>س</v>
      </c>
      <c r="R38" s="23" t="str">
        <f>VLOOKUP(الجدول2332[[#This Row],[الرقم الوظيفي ]],'المتغيرات '!A:R,18,0)</f>
        <v>عطلة العيد</v>
      </c>
      <c r="S38" s="23" t="str">
        <f>VLOOKUP(الجدول2332[[#This Row],[الرقم الوظيفي ]],'المتغيرات '!A:S,19,0)</f>
        <v>عطلة العيد</v>
      </c>
      <c r="T38" s="23" t="str">
        <f>VLOOKUP(الجدول2332[[#This Row],[الرقم الوظيفي ]],'المتغيرات '!A:T,20,0)</f>
        <v>عطلة العيد</v>
      </c>
      <c r="U38" s="23">
        <f>VLOOKUP(الجدول2332[[#This Row],[الرقم الوظيفي ]],'المتغيرات '!A:U,21,0)</f>
        <v>0</v>
      </c>
      <c r="V38" s="23">
        <f>VLOOKUP(الجدول2332[[#This Row],[الرقم الوظيفي ]],'المتغيرات '!A:V,22,0)</f>
        <v>0</v>
      </c>
      <c r="W38" s="23">
        <f>VLOOKUP(الجدول2332[[#This Row],[الرقم الوظيفي ]],'المتغيرات '!A:W,23,0)</f>
        <v>32</v>
      </c>
      <c r="X38" s="10">
        <f>VLOOKUP(الجدول2332[[#This Row],[الرقم الوظيفي ]],'المتغيرات '!A:X,24,0)</f>
        <v>0</v>
      </c>
      <c r="Y38" s="23">
        <f>VLOOKUP(الجدول2332[[#This Row],[الرقم الوظيفي ]],'المتغيرات '!A:Y,25,0)</f>
        <v>78</v>
      </c>
      <c r="Z38" s="23" t="str">
        <f>VLOOKUP(الجدول2332[[#This Row],[الرقم الوظيفي ]],'المتغيرات '!A:Z,26,0)</f>
        <v>ب</v>
      </c>
      <c r="AA38" s="23">
        <f>VLOOKUP(الجدول2332[[#This Row],[الرقم الوظيفي ]],'المتغيرات '!A:AA,27,0)</f>
        <v>0</v>
      </c>
      <c r="AB38" s="23">
        <f>VLOOKUP(الجدول2332[[#This Row],[الرقم الوظيفي ]],'المتغيرات '!A:AB,28,0)</f>
        <v>0</v>
      </c>
      <c r="AC38" s="23">
        <f>VLOOKUP(الجدول2332[[#This Row],[الرقم الوظيفي ]],'المتغيرات '!A:AC,29,0)</f>
        <v>0</v>
      </c>
      <c r="AD38" s="23">
        <f>VLOOKUP(الجدول2332[[#This Row],[الرقم الوظيفي ]],'المتغيرات '!A:AD,30,0)</f>
        <v>0</v>
      </c>
      <c r="AE38" s="10">
        <f>VLOOKUP(الجدول2332[[#This Row],[الرقم الوظيفي ]],'المتغيرات '!A:AE,31,0)</f>
        <v>0</v>
      </c>
      <c r="AF38" s="23">
        <f>VLOOKUP(الجدول2332[[#This Row],[الرقم الوظيفي ]],'المتغيرات '!A:AF,32,0)</f>
        <v>0</v>
      </c>
      <c r="AG38" s="23">
        <f>VLOOKUP(الجدول2332[[#This Row],[الرقم الوظيفي ]],'المتغيرات '!A:AG,33,0)</f>
        <v>0</v>
      </c>
      <c r="AH38" s="23">
        <f>VLOOKUP(الجدول2332[[#This Row],[الرقم الوظيفي ]],'المتغيرات '!A:AH,34,0)</f>
        <v>0</v>
      </c>
    </row>
    <row r="39" spans="1:34">
      <c r="A39" s="172"/>
      <c r="B39" s="8"/>
      <c r="C39" s="8"/>
      <c r="D39" s="181">
        <f>VLOOKUP(A38,'الإجازات '!C:AN,8,0)</f>
        <v>0</v>
      </c>
      <c r="E39" s="181">
        <f>VLOOKUP(A38,'الإجازات '!C:AO,9,0)</f>
        <v>480</v>
      </c>
      <c r="F39" s="181">
        <f>VLOOKUP(A38,'الإجازات '!C:AP,10,0)</f>
        <v>0</v>
      </c>
      <c r="G39" s="181">
        <f>VLOOKUP(A38,'الإجازات '!C:AQ,11,0)</f>
        <v>0</v>
      </c>
      <c r="H39" s="181">
        <f>VLOOKUP(A38,'الإجازات '!C:AR,12,0)</f>
        <v>0</v>
      </c>
      <c r="I39" s="181">
        <f>VLOOKUP(A38,'الإجازات '!C:AS,13,0)</f>
        <v>0</v>
      </c>
      <c r="J39" s="181">
        <f>VLOOKUP(A38,'الإجازات '!C:AT,14,0)</f>
        <v>0</v>
      </c>
      <c r="K39" s="181">
        <f>VLOOKUP(A38,'الإجازات '!C:AU,15,0)</f>
        <v>480</v>
      </c>
      <c r="L39" s="181">
        <f>VLOOKUP(A38,'الإجازات '!C:AV,16,0)</f>
        <v>0</v>
      </c>
      <c r="M39" s="181">
        <f>VLOOKUP(A38,'الإجازات '!C:AW,17,0)</f>
        <v>0</v>
      </c>
      <c r="N39" s="181">
        <f>VLOOKUP(A38,'الإجازات '!C:AX,18,0)</f>
        <v>0</v>
      </c>
      <c r="O39" s="181" t="str">
        <f>VLOOKUP(A38,'الإجازات '!C:AY,19,0)</f>
        <v>غياب × 3</v>
      </c>
      <c r="P39" s="181" t="str">
        <f>VLOOKUP(A38,'الإجازات '!C:AZ,20,0)</f>
        <v>غياب × 3</v>
      </c>
      <c r="Q39" s="181">
        <f>VLOOKUP(A38,'الإجازات '!C:BA,21,0)</f>
        <v>480</v>
      </c>
      <c r="R39" s="181">
        <f>VLOOKUP(A38,'الإجازات '!C:BB,22,0)</f>
        <v>0</v>
      </c>
      <c r="S39" s="181">
        <f>VLOOKUP(A38,'الإجازات '!C:BC,23,0)</f>
        <v>0</v>
      </c>
      <c r="T39" s="181">
        <f>VLOOKUP(A38,'الإجازات '!C:BD,24,0)</f>
        <v>0</v>
      </c>
      <c r="U39" s="181">
        <f>VLOOKUP(A38,'الإجازات '!C:BE,25,0)</f>
        <v>0</v>
      </c>
      <c r="V39" s="181">
        <f>VLOOKUP(A38,'الإجازات '!C:BF,26,0)</f>
        <v>0</v>
      </c>
      <c r="W39" s="181">
        <f>VLOOKUP(A38,'الإجازات '!C:BG,27,0)</f>
        <v>0</v>
      </c>
      <c r="X39" s="181">
        <f>VLOOKUP(A38,'الإجازات '!C:BH,28,0)</f>
        <v>0</v>
      </c>
      <c r="Y39" s="181">
        <f>VLOOKUP(A38,'الإجازات '!C:BI,29,0)</f>
        <v>0</v>
      </c>
      <c r="Z39" s="181" t="str">
        <f>VLOOKUP(A38,'الإجازات '!C:BJ,30,0)</f>
        <v>ب</v>
      </c>
      <c r="AA39" s="181">
        <f>VLOOKUP(A38,'الإجازات '!C:BK,31,0)</f>
        <v>0</v>
      </c>
      <c r="AB39" s="181">
        <f>VLOOKUP(A38,'الإجازات '!C:BL,32,0)</f>
        <v>0</v>
      </c>
      <c r="AC39" s="181">
        <f>VLOOKUP(A38,'الإجازات '!C:BM,33,0)</f>
        <v>0</v>
      </c>
      <c r="AD39" s="181">
        <f>VLOOKUP(A38,'الإجازات '!C:BN,34,0)</f>
        <v>0</v>
      </c>
      <c r="AE39" s="181">
        <f>VLOOKUP(A38,'الإجازات '!C:BO,35,0)</f>
        <v>0</v>
      </c>
      <c r="AF39" s="181">
        <f>VLOOKUP(A38,'الإجازات '!C:BP,36,0)</f>
        <v>0</v>
      </c>
      <c r="AG39" s="181">
        <f>VLOOKUP(A38,'الإجازات '!C:BQ,37,0)</f>
        <v>0</v>
      </c>
      <c r="AH39" s="181">
        <f>VLOOKUP(A38,'الإجازات '!C:BR,38,0)</f>
        <v>0</v>
      </c>
    </row>
    <row r="40" spans="1:34">
      <c r="A40" s="172">
        <v>336</v>
      </c>
      <c r="B40" s="8" t="s">
        <v>79</v>
      </c>
      <c r="C40" s="8" t="s">
        <v>80</v>
      </c>
      <c r="D40" s="23">
        <f>VLOOKUP(الجدول2332[[#This Row],[الرقم الوظيفي ]],'المتغيرات '!A:D,4,0)</f>
        <v>0</v>
      </c>
      <c r="E40" s="23">
        <f>VLOOKUP(الجدول2332[[#This Row],[الرقم الوظيفي ]],'المتغيرات '!A:E,5,0)</f>
        <v>0</v>
      </c>
      <c r="F40" s="23">
        <f>VLOOKUP(الجدول2332[[#This Row],[الرقم الوظيفي ]],'المتغيرات '!A:F,6,0)</f>
        <v>0</v>
      </c>
      <c r="G40" s="23">
        <f>VLOOKUP(الجدول2332[[#This Row],[الرقم الوظيفي ]],'المتغيرات '!A:G,7,0)</f>
        <v>0</v>
      </c>
      <c r="H40" s="23">
        <f>VLOOKUP(الجدول2332[[#This Row],[الرقم الوظيفي ]],'المتغيرات '!A:H,8,0)</f>
        <v>0</v>
      </c>
      <c r="I40" s="10">
        <f>VLOOKUP(الجدول2332[[#This Row],[الرقم الوظيفي ]],'المتغيرات '!A:I,9,0)</f>
        <v>0</v>
      </c>
      <c r="J40" s="23">
        <f>VLOOKUP(الجدول2332[[#This Row],[الرقم الوظيفي ]],'المتغيرات '!A:J,10,0)</f>
        <v>0</v>
      </c>
      <c r="K40" s="23">
        <f>VLOOKUP(الجدول2332[[#This Row],[الرقم الوظيفي ]],'المتغيرات '!A:K,11,0)</f>
        <v>8</v>
      </c>
      <c r="L40" s="23">
        <f>VLOOKUP(الجدول2332[[#This Row],[الرقم الوظيفي ]],'المتغيرات '!A:L,12,0)</f>
        <v>87</v>
      </c>
      <c r="M40" s="23">
        <f>VLOOKUP(الجدول2332[[#This Row],[الرقم الوظيفي ]],'المتغيرات '!A:M,13,0)</f>
        <v>0</v>
      </c>
      <c r="N40" s="23">
        <f>VLOOKUP(الجدول2332[[#This Row],[الرقم الوظيفي ]],'المتغيرات '!A:N,14,0)</f>
        <v>0</v>
      </c>
      <c r="O40" s="23">
        <f>VLOOKUP(الجدول2332[[#This Row],[الرقم الوظيفي ]],'المتغيرات '!A:O,15,0)</f>
        <v>0</v>
      </c>
      <c r="P40" s="23">
        <f>VLOOKUP(الجدول2332[[#This Row],[الرقم الوظيفي ]],'المتغيرات '!A:P,16,0)</f>
        <v>10</v>
      </c>
      <c r="Q40" s="10" t="str">
        <f>VLOOKUP(الجدول2332[[#This Row],[الرقم الوظيفي ]],'المتغيرات '!A:Q,17,0)</f>
        <v>س</v>
      </c>
      <c r="R40" s="23" t="str">
        <f>VLOOKUP(الجدول2332[[#This Row],[الرقم الوظيفي ]],'المتغيرات '!A:R,18,0)</f>
        <v>عطلة العيد</v>
      </c>
      <c r="S40" s="23" t="str">
        <f>VLOOKUP(الجدول2332[[#This Row],[الرقم الوظيفي ]],'المتغيرات '!A:S,19,0)</f>
        <v>عطلة العيد</v>
      </c>
      <c r="T40" s="23" t="str">
        <f>VLOOKUP(الجدول2332[[#This Row],[الرقم الوظيفي ]],'المتغيرات '!A:T,20,0)</f>
        <v>عطلة العيد</v>
      </c>
      <c r="U40" s="23">
        <f>VLOOKUP(الجدول2332[[#This Row],[الرقم الوظيفي ]],'المتغيرات '!A:U,21,0)</f>
        <v>0</v>
      </c>
      <c r="V40" s="23">
        <f>VLOOKUP(الجدول2332[[#This Row],[الرقم الوظيفي ]],'المتغيرات '!A:V,22,0)</f>
        <v>0</v>
      </c>
      <c r="W40" s="23">
        <f>VLOOKUP(الجدول2332[[#This Row],[الرقم الوظيفي ]],'المتغيرات '!A:W,23,0)</f>
        <v>6</v>
      </c>
      <c r="X40" s="10">
        <f>VLOOKUP(الجدول2332[[#This Row],[الرقم الوظيفي ]],'المتغيرات '!A:X,24,0)</f>
        <v>0</v>
      </c>
      <c r="Y40" s="23" t="str">
        <f>VLOOKUP(الجدول2332[[#This Row],[الرقم الوظيفي ]],'المتغيرات '!A:Y,25,0)</f>
        <v>س</v>
      </c>
      <c r="Z40" s="23" t="str">
        <f>VLOOKUP(الجدول2332[[#This Row],[الرقم الوظيفي ]],'المتغيرات '!A:Z,26,0)</f>
        <v>س</v>
      </c>
      <c r="AA40" s="23" t="str">
        <f>VLOOKUP(الجدول2332[[#This Row],[الرقم الوظيفي ]],'المتغيرات '!A:AA,27,0)</f>
        <v>س</v>
      </c>
      <c r="AB40" s="23">
        <f>VLOOKUP(الجدول2332[[#This Row],[الرقم الوظيفي ]],'المتغيرات '!A:AB,28,0)</f>
        <v>0</v>
      </c>
      <c r="AC40" s="23">
        <f>VLOOKUP(الجدول2332[[#This Row],[الرقم الوظيفي ]],'المتغيرات '!A:AC,29,0)</f>
        <v>0</v>
      </c>
      <c r="AD40" s="23">
        <f>VLOOKUP(الجدول2332[[#This Row],[الرقم الوظيفي ]],'المتغيرات '!A:AD,30,0)</f>
        <v>0</v>
      </c>
      <c r="AE40" s="10">
        <f>VLOOKUP(الجدول2332[[#This Row],[الرقم الوظيفي ]],'المتغيرات '!A:AE,31,0)</f>
        <v>0</v>
      </c>
      <c r="AF40" s="23">
        <f>VLOOKUP(الجدول2332[[#This Row],[الرقم الوظيفي ]],'المتغيرات '!A:AF,32,0)</f>
        <v>0</v>
      </c>
      <c r="AG40" s="23">
        <f>VLOOKUP(الجدول2332[[#This Row],[الرقم الوظيفي ]],'المتغيرات '!A:AG,33,0)</f>
        <v>0</v>
      </c>
      <c r="AH40" s="23">
        <f>VLOOKUP(الجدول2332[[#This Row],[الرقم الوظيفي ]],'المتغيرات '!A:AH,34,0)</f>
        <v>0</v>
      </c>
    </row>
    <row r="41" spans="1:34">
      <c r="A41" s="172"/>
      <c r="B41" s="8"/>
      <c r="C41" s="8"/>
      <c r="D41" s="181">
        <f>VLOOKUP(A40,'الإجازات '!C:AN,8,0)</f>
        <v>0</v>
      </c>
      <c r="E41" s="181">
        <f>VLOOKUP(A40,'الإجازات '!C:AO,9,0)</f>
        <v>0</v>
      </c>
      <c r="F41" s="181">
        <f>VLOOKUP(A40,'الإجازات '!C:AP,10,0)</f>
        <v>0</v>
      </c>
      <c r="G41" s="181">
        <f>VLOOKUP(A40,'الإجازات '!C:AQ,11,0)</f>
        <v>0</v>
      </c>
      <c r="H41" s="181">
        <f>VLOOKUP(A40,'الإجازات '!C:AR,12,0)</f>
        <v>0</v>
      </c>
      <c r="I41" s="181">
        <f>VLOOKUP(A40,'الإجازات '!C:AS,13,0)</f>
        <v>0</v>
      </c>
      <c r="J41" s="181">
        <f>VLOOKUP(A40,'الإجازات '!C:AT,14,0)</f>
        <v>0</v>
      </c>
      <c r="K41" s="181">
        <f>VLOOKUP(A40,'الإجازات '!C:AU,15,0)</f>
        <v>135</v>
      </c>
      <c r="L41" s="181">
        <f>VLOOKUP(A40,'الإجازات '!C:AV,16,0)</f>
        <v>85</v>
      </c>
      <c r="M41" s="181">
        <f>VLOOKUP(A40,'الإجازات '!C:AW,17,0)</f>
        <v>0</v>
      </c>
      <c r="N41" s="181">
        <f>VLOOKUP(A40,'الإجازات '!C:AX,18,0)</f>
        <v>0</v>
      </c>
      <c r="O41" s="181">
        <f>VLOOKUP(A40,'الإجازات '!C:AY,19,0)</f>
        <v>0</v>
      </c>
      <c r="P41" s="181">
        <f>VLOOKUP(A40,'الإجازات '!C:AZ,20,0)</f>
        <v>0</v>
      </c>
      <c r="Q41" s="181">
        <f>VLOOKUP(A40,'الإجازات '!C:BA,21,0)</f>
        <v>480</v>
      </c>
      <c r="R41" s="181">
        <f>VLOOKUP(A40,'الإجازات '!C:BB,22,0)</f>
        <v>0</v>
      </c>
      <c r="S41" s="181">
        <f>VLOOKUP(A40,'الإجازات '!C:BC,23,0)</f>
        <v>0</v>
      </c>
      <c r="T41" s="181">
        <f>VLOOKUP(A40,'الإجازات '!C:BD,24,0)</f>
        <v>0</v>
      </c>
      <c r="U41" s="181">
        <f>VLOOKUP(A40,'الإجازات '!C:BE,25,0)</f>
        <v>0</v>
      </c>
      <c r="V41" s="181">
        <f>VLOOKUP(A40,'الإجازات '!C:BF,26,0)</f>
        <v>0</v>
      </c>
      <c r="W41" s="181">
        <f>VLOOKUP(A40,'الإجازات '!C:BG,27,0)</f>
        <v>0</v>
      </c>
      <c r="X41" s="181">
        <f>VLOOKUP(A40,'الإجازات '!C:BH,28,0)</f>
        <v>0</v>
      </c>
      <c r="Y41" s="181">
        <f>VLOOKUP(A40,'الإجازات '!C:BI,29,0)</f>
        <v>480</v>
      </c>
      <c r="Z41" s="181">
        <f>VLOOKUP(A40,'الإجازات '!C:BJ,30,0)</f>
        <v>480</v>
      </c>
      <c r="AA41" s="181">
        <f>VLOOKUP(A40,'الإجازات '!C:BK,31,0)</f>
        <v>480</v>
      </c>
      <c r="AB41" s="181">
        <f>VLOOKUP(A40,'الإجازات '!C:BL,32,0)</f>
        <v>0</v>
      </c>
      <c r="AC41" s="181">
        <f>VLOOKUP(A40,'الإجازات '!C:BM,33,0)</f>
        <v>0</v>
      </c>
      <c r="AD41" s="181">
        <f>VLOOKUP(A40,'الإجازات '!C:BN,34,0)</f>
        <v>0</v>
      </c>
      <c r="AE41" s="181">
        <f>VLOOKUP(A40,'الإجازات '!C:BO,35,0)</f>
        <v>0</v>
      </c>
      <c r="AF41" s="181">
        <f>VLOOKUP(A40,'الإجازات '!C:BP,36,0)</f>
        <v>0</v>
      </c>
      <c r="AG41" s="181">
        <f>VLOOKUP(A40,'الإجازات '!C:BQ,37,0)</f>
        <v>0</v>
      </c>
      <c r="AH41" s="181">
        <f>VLOOKUP(A40,'الإجازات '!C:BR,38,0)</f>
        <v>0</v>
      </c>
    </row>
    <row r="42" spans="1:34">
      <c r="A42" s="172">
        <v>348</v>
      </c>
      <c r="B42" s="8" t="s">
        <v>81</v>
      </c>
      <c r="C42" s="8" t="s">
        <v>82</v>
      </c>
      <c r="D42" s="23">
        <f>VLOOKUP(الجدول2332[[#This Row],[الرقم الوظيفي ]],'المتغيرات '!A:D,4,0)</f>
        <v>0</v>
      </c>
      <c r="E42" s="23">
        <f>VLOOKUP(الجدول2332[[#This Row],[الرقم الوظيفي ]],'المتغيرات '!A:E,5,0)</f>
        <v>0</v>
      </c>
      <c r="F42" s="23">
        <f>VLOOKUP(الجدول2332[[#This Row],[الرقم الوظيفي ]],'المتغيرات '!A:F,6,0)</f>
        <v>0</v>
      </c>
      <c r="G42" s="23">
        <f>VLOOKUP(الجدول2332[[#This Row],[الرقم الوظيفي ]],'المتغيرات '!A:G,7,0)</f>
        <v>0</v>
      </c>
      <c r="H42" s="23">
        <f>VLOOKUP(الجدول2332[[#This Row],[الرقم الوظيفي ]],'المتغيرات '!A:H,8,0)</f>
        <v>0</v>
      </c>
      <c r="I42" s="10">
        <f>VLOOKUP(الجدول2332[[#This Row],[الرقم الوظيفي ]],'المتغيرات '!A:I,9,0)</f>
        <v>0</v>
      </c>
      <c r="J42" s="23">
        <f>VLOOKUP(الجدول2332[[#This Row],[الرقم الوظيفي ]],'المتغيرات '!A:J,10,0)</f>
        <v>6</v>
      </c>
      <c r="K42" s="23">
        <f>VLOOKUP(الجدول2332[[#This Row],[الرقم الوظيفي ]],'المتغيرات '!A:K,11,0)</f>
        <v>0</v>
      </c>
      <c r="L42" s="23">
        <f>VLOOKUP(الجدول2332[[#This Row],[الرقم الوظيفي ]],'المتغيرات '!A:L,12,0)</f>
        <v>0</v>
      </c>
      <c r="M42" s="23">
        <f>VLOOKUP(الجدول2332[[#This Row],[الرقم الوظيفي ]],'المتغيرات '!A:M,13,0)</f>
        <v>0</v>
      </c>
      <c r="N42" s="23">
        <f>VLOOKUP(الجدول2332[[#This Row],[الرقم الوظيفي ]],'المتغيرات '!A:N,14,0)</f>
        <v>0</v>
      </c>
      <c r="O42" s="23">
        <f>VLOOKUP(الجدول2332[[#This Row],[الرقم الوظيفي ]],'المتغيرات '!A:O,15,0)</f>
        <v>0</v>
      </c>
      <c r="P42" s="23">
        <f>VLOOKUP(الجدول2332[[#This Row],[الرقم الوظيفي ]],'المتغيرات '!A:P,16,0)</f>
        <v>0</v>
      </c>
      <c r="Q42" s="10" t="str">
        <f>VLOOKUP(الجدول2332[[#This Row],[الرقم الوظيفي ]],'المتغيرات '!A:Q,17,0)</f>
        <v>س</v>
      </c>
      <c r="R42" s="23" t="str">
        <f>VLOOKUP(الجدول2332[[#This Row],[الرقم الوظيفي ]],'المتغيرات '!A:R,18,0)</f>
        <v>عطلة العيد</v>
      </c>
      <c r="S42" s="23" t="str">
        <f>VLOOKUP(الجدول2332[[#This Row],[الرقم الوظيفي ]],'المتغيرات '!A:S,19,0)</f>
        <v>عطلة العيد</v>
      </c>
      <c r="T42" s="23" t="str">
        <f>VLOOKUP(الجدول2332[[#This Row],[الرقم الوظيفي ]],'المتغيرات '!A:T,20,0)</f>
        <v>عطلة العيد</v>
      </c>
      <c r="U42" s="23">
        <f>VLOOKUP(الجدول2332[[#This Row],[الرقم الوظيفي ]],'المتغيرات '!A:U,21,0)</f>
        <v>0</v>
      </c>
      <c r="V42" s="23">
        <f>VLOOKUP(الجدول2332[[#This Row],[الرقم الوظيفي ]],'المتغيرات '!A:V,22,0)</f>
        <v>0</v>
      </c>
      <c r="W42" s="23" t="str">
        <f>VLOOKUP(الجدول2332[[#This Row],[الرقم الوظيفي ]],'المتغيرات '!A:W,23,0)</f>
        <v>س</v>
      </c>
      <c r="X42" s="10" t="str">
        <f>VLOOKUP(الجدول2332[[#This Row],[الرقم الوظيفي ]],'المتغيرات '!A:X,24,0)</f>
        <v>س</v>
      </c>
      <c r="Y42" s="23" t="str">
        <f>VLOOKUP(الجدول2332[[#This Row],[الرقم الوظيفي ]],'المتغيرات '!A:Y,25,0)</f>
        <v>س</v>
      </c>
      <c r="Z42" s="23" t="str">
        <f>VLOOKUP(الجدول2332[[#This Row],[الرقم الوظيفي ]],'المتغيرات '!A:Z,26,0)</f>
        <v>س</v>
      </c>
      <c r="AA42" s="23" t="str">
        <f>VLOOKUP(الجدول2332[[#This Row],[الرقم الوظيفي ]],'المتغيرات '!A:AA,27,0)</f>
        <v>س</v>
      </c>
      <c r="AB42" s="23">
        <f>VLOOKUP(الجدول2332[[#This Row],[الرقم الوظيفي ]],'المتغيرات '!A:AB,28,0)</f>
        <v>0</v>
      </c>
      <c r="AC42" s="23">
        <f>VLOOKUP(الجدول2332[[#This Row],[الرقم الوظيفي ]],'المتغيرات '!A:AC,29,0)</f>
        <v>0</v>
      </c>
      <c r="AD42" s="23">
        <f>VLOOKUP(الجدول2332[[#This Row],[الرقم الوظيفي ]],'المتغيرات '!A:AD,30,0)</f>
        <v>0</v>
      </c>
      <c r="AE42" s="10">
        <f>VLOOKUP(الجدول2332[[#This Row],[الرقم الوظيفي ]],'المتغيرات '!A:AE,31,0)</f>
        <v>0</v>
      </c>
      <c r="AF42" s="23">
        <f>VLOOKUP(الجدول2332[[#This Row],[الرقم الوظيفي ]],'المتغيرات '!A:AF,32,0)</f>
        <v>0</v>
      </c>
      <c r="AG42" s="23">
        <f>VLOOKUP(الجدول2332[[#This Row],[الرقم الوظيفي ]],'المتغيرات '!A:AG,33,0)</f>
        <v>0</v>
      </c>
      <c r="AH42" s="23">
        <f>VLOOKUP(الجدول2332[[#This Row],[الرقم الوظيفي ]],'المتغيرات '!A:AH,34,0)</f>
        <v>0</v>
      </c>
    </row>
    <row r="43" spans="1:34">
      <c r="A43" s="172"/>
      <c r="B43" s="8"/>
      <c r="C43" s="8"/>
      <c r="D43" s="181">
        <f>VLOOKUP(A42,'الإجازات '!C:AN,8,0)</f>
        <v>0</v>
      </c>
      <c r="E43" s="181">
        <f>VLOOKUP(A42,'الإجازات '!C:AO,9,0)</f>
        <v>0</v>
      </c>
      <c r="F43" s="181">
        <f>VLOOKUP(A42,'الإجازات '!C:AP,10,0)</f>
        <v>0</v>
      </c>
      <c r="G43" s="181">
        <f>VLOOKUP(A42,'الإجازات '!C:AQ,11,0)</f>
        <v>0</v>
      </c>
      <c r="H43" s="181">
        <f>VLOOKUP(A42,'الإجازات '!C:AR,12,0)</f>
        <v>0</v>
      </c>
      <c r="I43" s="181">
        <f>VLOOKUP(A42,'الإجازات '!C:AS,13,0)</f>
        <v>0</v>
      </c>
      <c r="J43" s="181">
        <f>VLOOKUP(A42,'الإجازات '!C:AT,14,0)</f>
        <v>0</v>
      </c>
      <c r="K43" s="181">
        <f>VLOOKUP(A42,'الإجازات '!C:AU,15,0)</f>
        <v>0</v>
      </c>
      <c r="L43" s="181">
        <f>VLOOKUP(A42,'الإجازات '!C:AV,16,0)</f>
        <v>0</v>
      </c>
      <c r="M43" s="181">
        <f>VLOOKUP(A42,'الإجازات '!C:AW,17,0)</f>
        <v>0</v>
      </c>
      <c r="N43" s="181">
        <f>VLOOKUP(A42,'الإجازات '!C:AX,18,0)</f>
        <v>0</v>
      </c>
      <c r="O43" s="181">
        <f>VLOOKUP(A42,'الإجازات '!C:AY,19,0)</f>
        <v>0</v>
      </c>
      <c r="P43" s="181">
        <f>VLOOKUP(A42,'الإجازات '!C:AZ,20,0)</f>
        <v>0</v>
      </c>
      <c r="Q43" s="181">
        <f>VLOOKUP(A42,'الإجازات '!C:BA,21,0)</f>
        <v>480</v>
      </c>
      <c r="R43" s="181">
        <f>VLOOKUP(A42,'الإجازات '!C:BB,22,0)</f>
        <v>0</v>
      </c>
      <c r="S43" s="181">
        <f>VLOOKUP(A42,'الإجازات '!C:BC,23,0)</f>
        <v>0</v>
      </c>
      <c r="T43" s="181">
        <f>VLOOKUP(A42,'الإجازات '!C:BD,24,0)</f>
        <v>0</v>
      </c>
      <c r="U43" s="181">
        <f>VLOOKUP(A42,'الإجازات '!C:BE,25,0)</f>
        <v>0</v>
      </c>
      <c r="V43" s="181">
        <f>VLOOKUP(A42,'الإجازات '!C:BF,26,0)</f>
        <v>0</v>
      </c>
      <c r="W43" s="181">
        <f>VLOOKUP(A42,'الإجازات '!C:BG,27,0)</f>
        <v>480</v>
      </c>
      <c r="X43" s="181">
        <f>VLOOKUP(A42,'الإجازات '!C:BH,28,0)</f>
        <v>480</v>
      </c>
      <c r="Y43" s="181">
        <f>VLOOKUP(A42,'الإجازات '!C:BI,29,0)</f>
        <v>480</v>
      </c>
      <c r="Z43" s="181">
        <f>VLOOKUP(A42,'الإجازات '!C:BJ,30,0)</f>
        <v>480</v>
      </c>
      <c r="AA43" s="181">
        <f>VLOOKUP(A42,'الإجازات '!C:BK,31,0)</f>
        <v>480</v>
      </c>
      <c r="AB43" s="181">
        <f>VLOOKUP(A42,'الإجازات '!C:BL,32,0)</f>
        <v>0</v>
      </c>
      <c r="AC43" s="181">
        <f>VLOOKUP(A42,'الإجازات '!C:BM,33,0)</f>
        <v>0</v>
      </c>
      <c r="AD43" s="181">
        <f>VLOOKUP(A42,'الإجازات '!C:BN,34,0)</f>
        <v>0</v>
      </c>
      <c r="AE43" s="181">
        <f>VLOOKUP(A42,'الإجازات '!C:BO,35,0)</f>
        <v>0</v>
      </c>
      <c r="AF43" s="181">
        <f>VLOOKUP(A42,'الإجازات '!C:BP,36,0)</f>
        <v>0</v>
      </c>
      <c r="AG43" s="181">
        <f>VLOOKUP(A42,'الإجازات '!C:BQ,37,0)</f>
        <v>0</v>
      </c>
      <c r="AH43" s="181">
        <f>VLOOKUP(A42,'الإجازات '!C:BR,38,0)</f>
        <v>0</v>
      </c>
    </row>
    <row r="44" spans="1:34">
      <c r="A44" s="172">
        <v>374</v>
      </c>
      <c r="B44" s="8" t="s">
        <v>83</v>
      </c>
      <c r="C44" s="8" t="s">
        <v>84</v>
      </c>
      <c r="D44" s="23">
        <f>VLOOKUP(الجدول2332[[#This Row],[الرقم الوظيفي ]],'المتغيرات '!A:D,4,0)</f>
        <v>103</v>
      </c>
      <c r="E44" s="23">
        <f>VLOOKUP(الجدول2332[[#This Row],[الرقم الوظيفي ]],'المتغيرات '!A:E,5,0)</f>
        <v>10</v>
      </c>
      <c r="F44" s="23">
        <f>VLOOKUP(الجدول2332[[#This Row],[الرقم الوظيفي ]],'المتغيرات '!A:F,6,0)</f>
        <v>16</v>
      </c>
      <c r="G44" s="23">
        <f>VLOOKUP(الجدول2332[[#This Row],[الرقم الوظيفي ]],'المتغيرات '!A:G,7,0)</f>
        <v>0</v>
      </c>
      <c r="H44" s="23">
        <f>VLOOKUP(الجدول2332[[#This Row],[الرقم الوظيفي ]],'المتغيرات '!A:H,8,0)</f>
        <v>22</v>
      </c>
      <c r="I44" s="10" t="str">
        <f>VLOOKUP(الجدول2332[[#This Row],[الرقم الوظيفي ]],'المتغيرات '!A:I,9,0)</f>
        <v>س</v>
      </c>
      <c r="J44" s="23">
        <f>VLOOKUP(الجدول2332[[#This Row],[الرقم الوظيفي ]],'المتغيرات '!A:J,10,0)</f>
        <v>15</v>
      </c>
      <c r="K44" s="23">
        <f>VLOOKUP(الجدول2332[[#This Row],[الرقم الوظيفي ]],'المتغيرات '!A:K,11,0)</f>
        <v>21</v>
      </c>
      <c r="L44" s="23">
        <f>VLOOKUP(الجدول2332[[#This Row],[الرقم الوظيفي ]],'المتغيرات '!A:L,12,0)</f>
        <v>17</v>
      </c>
      <c r="M44" s="23">
        <f>VLOOKUP(الجدول2332[[#This Row],[الرقم الوظيفي ]],'المتغيرات '!A:M,13,0)</f>
        <v>65</v>
      </c>
      <c r="N44" s="23">
        <f>VLOOKUP(الجدول2332[[#This Row],[الرقم الوظيفي ]],'المتغيرات '!A:N,14,0)</f>
        <v>0</v>
      </c>
      <c r="O44" s="23">
        <f>VLOOKUP(الجدول2332[[#This Row],[الرقم الوظيفي ]],'المتغيرات '!A:O,15,0)</f>
        <v>0</v>
      </c>
      <c r="P44" s="23">
        <f>VLOOKUP(الجدول2332[[#This Row],[الرقم الوظيفي ]],'المتغيرات '!A:P,16,0)</f>
        <v>0</v>
      </c>
      <c r="Q44" s="10" t="str">
        <f>VLOOKUP(الجدول2332[[#This Row],[الرقم الوظيفي ]],'المتغيرات '!A:Q,17,0)</f>
        <v>س</v>
      </c>
      <c r="R44" s="23" t="str">
        <f>VLOOKUP(الجدول2332[[#This Row],[الرقم الوظيفي ]],'المتغيرات '!A:R,18,0)</f>
        <v>عطلة العيد</v>
      </c>
      <c r="S44" s="23" t="str">
        <f>VLOOKUP(الجدول2332[[#This Row],[الرقم الوظيفي ]],'المتغيرات '!A:S,19,0)</f>
        <v>عطلة العيد</v>
      </c>
      <c r="T44" s="23" t="str">
        <f>VLOOKUP(الجدول2332[[#This Row],[الرقم الوظيفي ]],'المتغيرات '!A:T,20,0)</f>
        <v>عطلة العيد</v>
      </c>
      <c r="U44" s="23">
        <f>VLOOKUP(الجدول2332[[#This Row],[الرقم الوظيفي ]],'المتغيرات '!A:U,21,0)</f>
        <v>0</v>
      </c>
      <c r="V44" s="23">
        <f>VLOOKUP(الجدول2332[[#This Row],[الرقم الوظيفي ]],'المتغيرات '!A:V,22,0)</f>
        <v>0</v>
      </c>
      <c r="W44" s="23">
        <f>VLOOKUP(الجدول2332[[#This Row],[الرقم الوظيفي ]],'المتغيرات '!A:W,23,0)</f>
        <v>0</v>
      </c>
      <c r="X44" s="10">
        <f>VLOOKUP(الجدول2332[[#This Row],[الرقم الوظيفي ]],'المتغيرات '!A:X,24,0)</f>
        <v>0</v>
      </c>
      <c r="Y44" s="23">
        <f>VLOOKUP(الجدول2332[[#This Row],[الرقم الوظيفي ]],'المتغيرات '!A:Y,25,0)</f>
        <v>0</v>
      </c>
      <c r="Z44" s="23">
        <f>VLOOKUP(الجدول2332[[#This Row],[الرقم الوظيفي ]],'المتغيرات '!A:Z,26,0)</f>
        <v>0</v>
      </c>
      <c r="AA44" s="23">
        <f>VLOOKUP(الجدول2332[[#This Row],[الرقم الوظيفي ]],'المتغيرات '!A:AA,27,0)</f>
        <v>0</v>
      </c>
      <c r="AB44" s="23">
        <f>VLOOKUP(الجدول2332[[#This Row],[الرقم الوظيفي ]],'المتغيرات '!A:AB,28,0)</f>
        <v>0</v>
      </c>
      <c r="AC44" s="23">
        <f>VLOOKUP(الجدول2332[[#This Row],[الرقم الوظيفي ]],'المتغيرات '!A:AC,29,0)</f>
        <v>0</v>
      </c>
      <c r="AD44" s="23">
        <f>VLOOKUP(الجدول2332[[#This Row],[الرقم الوظيفي ]],'المتغيرات '!A:AD,30,0)</f>
        <v>0</v>
      </c>
      <c r="AE44" s="10">
        <f>VLOOKUP(الجدول2332[[#This Row],[الرقم الوظيفي ]],'المتغيرات '!A:AE,31,0)</f>
        <v>0</v>
      </c>
      <c r="AF44" s="23">
        <f>VLOOKUP(الجدول2332[[#This Row],[الرقم الوظيفي ]],'المتغيرات '!A:AF,32,0)</f>
        <v>0</v>
      </c>
      <c r="AG44" s="23">
        <f>VLOOKUP(الجدول2332[[#This Row],[الرقم الوظيفي ]],'المتغيرات '!A:AG,33,0)</f>
        <v>0</v>
      </c>
      <c r="AH44" s="23">
        <f>VLOOKUP(الجدول2332[[#This Row],[الرقم الوظيفي ]],'المتغيرات '!A:AH,34,0)</f>
        <v>0</v>
      </c>
    </row>
    <row r="45" spans="1:34">
      <c r="A45" s="172"/>
      <c r="B45" s="8"/>
      <c r="C45" s="8"/>
      <c r="D45" s="181">
        <f>VLOOKUP(A44,'الإجازات '!C:AN,8,0)</f>
        <v>0</v>
      </c>
      <c r="E45" s="181">
        <f>VLOOKUP(A44,'الإجازات '!C:AO,9,0)</f>
        <v>0</v>
      </c>
      <c r="F45" s="181">
        <f>VLOOKUP(A44,'الإجازات '!C:AP,10,0)</f>
        <v>0</v>
      </c>
      <c r="G45" s="181">
        <f>VLOOKUP(A44,'الإجازات '!C:AQ,11,0)</f>
        <v>0</v>
      </c>
      <c r="H45" s="181">
        <f>VLOOKUP(A44,'الإجازات '!C:AR,12,0)</f>
        <v>120</v>
      </c>
      <c r="I45" s="181">
        <f>VLOOKUP(A44,'الإجازات '!C:AS,13,0)</f>
        <v>480</v>
      </c>
      <c r="J45" s="181">
        <f>VLOOKUP(A44,'الإجازات '!C:AT,14,0)</f>
        <v>0</v>
      </c>
      <c r="K45" s="181">
        <f>VLOOKUP(A44,'الإجازات '!C:AU,15,0)</f>
        <v>0</v>
      </c>
      <c r="L45" s="181">
        <f>VLOOKUP(A44,'الإجازات '!C:AV,16,0)</f>
        <v>0</v>
      </c>
      <c r="M45" s="181">
        <f>VLOOKUP(A44,'الإجازات '!C:AW,17,0)</f>
        <v>0</v>
      </c>
      <c r="N45" s="181">
        <f>VLOOKUP(A44,'الإجازات '!C:AX,18,0)</f>
        <v>0</v>
      </c>
      <c r="O45" s="181">
        <f>VLOOKUP(A44,'الإجازات '!C:AY,19,0)</f>
        <v>0</v>
      </c>
      <c r="P45" s="181">
        <f>VLOOKUP(A44,'الإجازات '!C:AZ,20,0)</f>
        <v>0</v>
      </c>
      <c r="Q45" s="181">
        <f>VLOOKUP(A44,'الإجازات '!C:BA,21,0)</f>
        <v>480</v>
      </c>
      <c r="R45" s="181">
        <f>VLOOKUP(A44,'الإجازات '!C:BB,22,0)</f>
        <v>0</v>
      </c>
      <c r="S45" s="181">
        <f>VLOOKUP(A44,'الإجازات '!C:BC,23,0)</f>
        <v>0</v>
      </c>
      <c r="T45" s="181">
        <f>VLOOKUP(A44,'الإجازات '!C:BD,24,0)</f>
        <v>0</v>
      </c>
      <c r="U45" s="181">
        <f>VLOOKUP(A44,'الإجازات '!C:BE,25,0)</f>
        <v>0</v>
      </c>
      <c r="V45" s="181">
        <f>VLOOKUP(A44,'الإجازات '!C:BF,26,0)</f>
        <v>0</v>
      </c>
      <c r="W45" s="181">
        <f>VLOOKUP(A44,'الإجازات '!C:BG,27,0)</f>
        <v>0</v>
      </c>
      <c r="X45" s="181">
        <f>VLOOKUP(A44,'الإجازات '!C:BH,28,0)</f>
        <v>0</v>
      </c>
      <c r="Y45" s="181">
        <f>VLOOKUP(A44,'الإجازات '!C:BI,29,0)</f>
        <v>0</v>
      </c>
      <c r="Z45" s="181">
        <f>VLOOKUP(A44,'الإجازات '!C:BJ,30,0)</f>
        <v>120</v>
      </c>
      <c r="AA45" s="181">
        <f>VLOOKUP(A44,'الإجازات '!C:BK,31,0)</f>
        <v>0</v>
      </c>
      <c r="AB45" s="181">
        <f>VLOOKUP(A44,'الإجازات '!C:BL,32,0)</f>
        <v>0</v>
      </c>
      <c r="AC45" s="181">
        <f>VLOOKUP(A44,'الإجازات '!C:BM,33,0)</f>
        <v>0</v>
      </c>
      <c r="AD45" s="181">
        <f>VLOOKUP(A44,'الإجازات '!C:BN,34,0)</f>
        <v>0</v>
      </c>
      <c r="AE45" s="181">
        <f>VLOOKUP(A44,'الإجازات '!C:BO,35,0)</f>
        <v>0</v>
      </c>
      <c r="AF45" s="181">
        <f>VLOOKUP(A44,'الإجازات '!C:BP,36,0)</f>
        <v>0</v>
      </c>
      <c r="AG45" s="181">
        <f>VLOOKUP(A44,'الإجازات '!C:BQ,37,0)</f>
        <v>0</v>
      </c>
      <c r="AH45" s="181">
        <f>VLOOKUP(A44,'الإجازات '!C:BR,38,0)</f>
        <v>0</v>
      </c>
    </row>
    <row r="46" spans="1:34">
      <c r="A46" s="172">
        <v>384</v>
      </c>
      <c r="B46" s="8" t="s">
        <v>85</v>
      </c>
      <c r="C46" s="8" t="s">
        <v>86</v>
      </c>
      <c r="D46" s="23">
        <f>VLOOKUP(الجدول2332[[#This Row],[الرقم الوظيفي ]],'المتغيرات '!A:D,4,0)</f>
        <v>0</v>
      </c>
      <c r="E46" s="23">
        <f>VLOOKUP(الجدول2332[[#This Row],[الرقم الوظيفي ]],'المتغيرات '!A:E,5,0)</f>
        <v>0</v>
      </c>
      <c r="F46" s="23" t="str">
        <f>VLOOKUP(الجدول2332[[#This Row],[الرقم الوظيفي ]],'المتغيرات '!A:F,6,0)</f>
        <v>س</v>
      </c>
      <c r="G46" s="23">
        <f>VLOOKUP(الجدول2332[[#This Row],[الرقم الوظيفي ]],'المتغيرات '!A:G,7,0)</f>
        <v>0</v>
      </c>
      <c r="H46" s="23" t="str">
        <f>VLOOKUP(الجدول2332[[#This Row],[الرقم الوظيفي ]],'المتغيرات '!A:H,8,0)</f>
        <v>س</v>
      </c>
      <c r="I46" s="10">
        <f>VLOOKUP(الجدول2332[[#This Row],[الرقم الوظيفي ]],'المتغيرات '!A:I,9,0)</f>
        <v>0</v>
      </c>
      <c r="J46" s="23">
        <f>VLOOKUP(الجدول2332[[#This Row],[الرقم الوظيفي ]],'المتغيرات '!A:J,10,0)</f>
        <v>0</v>
      </c>
      <c r="K46" s="23">
        <f>VLOOKUP(الجدول2332[[#This Row],[الرقم الوظيفي ]],'المتغيرات '!A:K,11,0)</f>
        <v>0</v>
      </c>
      <c r="L46" s="23">
        <f>VLOOKUP(الجدول2332[[#This Row],[الرقم الوظيفي ]],'المتغيرات '!A:L,12,0)</f>
        <v>0</v>
      </c>
      <c r="M46" s="23">
        <f>VLOOKUP(الجدول2332[[#This Row],[الرقم الوظيفي ]],'المتغيرات '!A:M,13,0)</f>
        <v>0</v>
      </c>
      <c r="N46" s="23">
        <f>VLOOKUP(الجدول2332[[#This Row],[الرقم الوظيفي ]],'المتغيرات '!A:N,14,0)</f>
        <v>0</v>
      </c>
      <c r="O46" s="23">
        <f>VLOOKUP(الجدول2332[[#This Row],[الرقم الوظيفي ]],'المتغيرات '!A:O,15,0)</f>
        <v>0</v>
      </c>
      <c r="P46" s="23">
        <f>VLOOKUP(الجدول2332[[#This Row],[الرقم الوظيفي ]],'المتغيرات '!A:P,16,0)</f>
        <v>0</v>
      </c>
      <c r="Q46" s="10" t="str">
        <f>VLOOKUP(الجدول2332[[#This Row],[الرقم الوظيفي ]],'المتغيرات '!A:Q,17,0)</f>
        <v>س</v>
      </c>
      <c r="R46" s="23" t="str">
        <f>VLOOKUP(الجدول2332[[#This Row],[الرقم الوظيفي ]],'المتغيرات '!A:R,18,0)</f>
        <v>عطلة العيد</v>
      </c>
      <c r="S46" s="23" t="str">
        <f>VLOOKUP(الجدول2332[[#This Row],[الرقم الوظيفي ]],'المتغيرات '!A:S,19,0)</f>
        <v>عطلة العيد</v>
      </c>
      <c r="T46" s="23" t="str">
        <f>VLOOKUP(الجدول2332[[#This Row],[الرقم الوظيفي ]],'المتغيرات '!A:T,20,0)</f>
        <v>عطلة العيد</v>
      </c>
      <c r="U46" s="23">
        <f>VLOOKUP(الجدول2332[[#This Row],[الرقم الوظيفي ]],'المتغيرات '!A:U,21,0)</f>
        <v>0</v>
      </c>
      <c r="V46" s="23">
        <f>VLOOKUP(الجدول2332[[#This Row],[الرقم الوظيفي ]],'المتغيرات '!A:V,22,0)</f>
        <v>0</v>
      </c>
      <c r="W46" s="23">
        <f>VLOOKUP(الجدول2332[[#This Row],[الرقم الوظيفي ]],'المتغيرات '!A:W,23,0)</f>
        <v>0</v>
      </c>
      <c r="X46" s="10">
        <f>VLOOKUP(الجدول2332[[#This Row],[الرقم الوظيفي ]],'المتغيرات '!A:X,24,0)</f>
        <v>0</v>
      </c>
      <c r="Y46" s="23">
        <f>VLOOKUP(الجدول2332[[#This Row],[الرقم الوظيفي ]],'المتغيرات '!A:Y,25,0)</f>
        <v>0</v>
      </c>
      <c r="Z46" s="23">
        <f>VLOOKUP(الجدول2332[[#This Row],[الرقم الوظيفي ]],'المتغيرات '!A:Z,26,0)</f>
        <v>0</v>
      </c>
      <c r="AA46" s="23">
        <f>VLOOKUP(الجدول2332[[#This Row],[الرقم الوظيفي ]],'المتغيرات '!A:AA,27,0)</f>
        <v>0</v>
      </c>
      <c r="AB46" s="23">
        <f>VLOOKUP(الجدول2332[[#This Row],[الرقم الوظيفي ]],'المتغيرات '!A:AB,28,0)</f>
        <v>0</v>
      </c>
      <c r="AC46" s="23">
        <f>VLOOKUP(الجدول2332[[#This Row],[الرقم الوظيفي ]],'المتغيرات '!A:AC,29,0)</f>
        <v>0</v>
      </c>
      <c r="AD46" s="23">
        <f>VLOOKUP(الجدول2332[[#This Row],[الرقم الوظيفي ]],'المتغيرات '!A:AD,30,0)</f>
        <v>0</v>
      </c>
      <c r="AE46" s="10">
        <f>VLOOKUP(الجدول2332[[#This Row],[الرقم الوظيفي ]],'المتغيرات '!A:AE,31,0)</f>
        <v>0</v>
      </c>
      <c r="AF46" s="23">
        <f>VLOOKUP(الجدول2332[[#This Row],[الرقم الوظيفي ]],'المتغيرات '!A:AF,32,0)</f>
        <v>0</v>
      </c>
      <c r="AG46" s="23">
        <f>VLOOKUP(الجدول2332[[#This Row],[الرقم الوظيفي ]],'المتغيرات '!A:AG,33,0)</f>
        <v>0</v>
      </c>
      <c r="AH46" s="23">
        <f>VLOOKUP(الجدول2332[[#This Row],[الرقم الوظيفي ]],'المتغيرات '!A:AH,34,0)</f>
        <v>0</v>
      </c>
    </row>
    <row r="47" spans="1:34">
      <c r="A47" s="172"/>
      <c r="B47" s="8"/>
      <c r="C47" s="8"/>
      <c r="D47" s="181">
        <f>VLOOKUP(A46,'الإجازات '!C:AN,8,0)</f>
        <v>0</v>
      </c>
      <c r="E47" s="181">
        <f>VLOOKUP(A46,'الإجازات '!C:AO,9,0)</f>
        <v>0</v>
      </c>
      <c r="F47" s="181">
        <f>VLOOKUP(A46,'الإجازات '!C:AP,10,0)</f>
        <v>480</v>
      </c>
      <c r="G47" s="181">
        <f>VLOOKUP(A46,'الإجازات '!C:AQ,11,0)</f>
        <v>480</v>
      </c>
      <c r="H47" s="181">
        <f>VLOOKUP(A46,'الإجازات '!C:AR,12,0)</f>
        <v>480</v>
      </c>
      <c r="I47" s="181">
        <f>VLOOKUP(A46,'الإجازات '!C:AS,13,0)</f>
        <v>0</v>
      </c>
      <c r="J47" s="181">
        <f>VLOOKUP(A46,'الإجازات '!C:AT,14,0)</f>
        <v>0</v>
      </c>
      <c r="K47" s="181">
        <f>VLOOKUP(A46,'الإجازات '!C:AU,15,0)</f>
        <v>0</v>
      </c>
      <c r="L47" s="181">
        <f>VLOOKUP(A46,'الإجازات '!C:AV,16,0)</f>
        <v>0</v>
      </c>
      <c r="M47" s="181">
        <f>VLOOKUP(A46,'الإجازات '!C:AW,17,0)</f>
        <v>0</v>
      </c>
      <c r="N47" s="181">
        <f>VLOOKUP(A46,'الإجازات '!C:AX,18,0)</f>
        <v>0</v>
      </c>
      <c r="O47" s="181">
        <f>VLOOKUP(A46,'الإجازات '!C:AY,19,0)</f>
        <v>0</v>
      </c>
      <c r="P47" s="181">
        <f>VLOOKUP(A46,'الإجازات '!C:AZ,20,0)</f>
        <v>0</v>
      </c>
      <c r="Q47" s="181">
        <f>VLOOKUP(A46,'الإجازات '!C:BA,21,0)</f>
        <v>480</v>
      </c>
      <c r="R47" s="181">
        <f>VLOOKUP(A46,'الإجازات '!C:BB,22,0)</f>
        <v>0</v>
      </c>
      <c r="S47" s="181">
        <f>VLOOKUP(A46,'الإجازات '!C:BC,23,0)</f>
        <v>0</v>
      </c>
      <c r="T47" s="181">
        <f>VLOOKUP(A46,'الإجازات '!C:BD,24,0)</f>
        <v>0</v>
      </c>
      <c r="U47" s="181">
        <f>VLOOKUP(A46,'الإجازات '!C:BE,25,0)</f>
        <v>0</v>
      </c>
      <c r="V47" s="181">
        <f>VLOOKUP(A46,'الإجازات '!C:BF,26,0)</f>
        <v>0</v>
      </c>
      <c r="W47" s="181">
        <f>VLOOKUP(A46,'الإجازات '!C:BG,27,0)</f>
        <v>0</v>
      </c>
      <c r="X47" s="181">
        <f>VLOOKUP(A46,'الإجازات '!C:BH,28,0)</f>
        <v>0</v>
      </c>
      <c r="Y47" s="181">
        <f>VLOOKUP(A46,'الإجازات '!C:BI,29,0)</f>
        <v>0</v>
      </c>
      <c r="Z47" s="181">
        <f>VLOOKUP(A46,'الإجازات '!C:BJ,30,0)</f>
        <v>0</v>
      </c>
      <c r="AA47" s="181">
        <f>VLOOKUP(A46,'الإجازات '!C:BK,31,0)</f>
        <v>0</v>
      </c>
      <c r="AB47" s="181">
        <f>VLOOKUP(A46,'الإجازات '!C:BL,32,0)</f>
        <v>0</v>
      </c>
      <c r="AC47" s="181">
        <f>VLOOKUP(A46,'الإجازات '!C:BM,33,0)</f>
        <v>0</v>
      </c>
      <c r="AD47" s="181">
        <f>VLOOKUP(A46,'الإجازات '!C:BN,34,0)</f>
        <v>0</v>
      </c>
      <c r="AE47" s="181">
        <f>VLOOKUP(A46,'الإجازات '!C:BO,35,0)</f>
        <v>0</v>
      </c>
      <c r="AF47" s="181">
        <f>VLOOKUP(A46,'الإجازات '!C:BP,36,0)</f>
        <v>0</v>
      </c>
      <c r="AG47" s="181">
        <f>VLOOKUP(A46,'الإجازات '!C:BQ,37,0)</f>
        <v>0</v>
      </c>
      <c r="AH47" s="181">
        <f>VLOOKUP(A46,'الإجازات '!C:BR,38,0)</f>
        <v>0</v>
      </c>
    </row>
    <row r="48" spans="1:34">
      <c r="A48" s="172">
        <v>398</v>
      </c>
      <c r="B48" s="8" t="s">
        <v>87</v>
      </c>
      <c r="C48" s="8" t="s">
        <v>88</v>
      </c>
      <c r="D48" s="23">
        <f>VLOOKUP(الجدول2332[[#This Row],[الرقم الوظيفي ]],'المتغيرات '!A:D,4,0)</f>
        <v>21</v>
      </c>
      <c r="E48" s="23">
        <f>VLOOKUP(الجدول2332[[#This Row],[الرقم الوظيفي ]],'المتغيرات '!A:E,5,0)</f>
        <v>23</v>
      </c>
      <c r="F48" s="23">
        <f>VLOOKUP(الجدول2332[[#This Row],[الرقم الوظيفي ]],'المتغيرات '!A:F,6,0)</f>
        <v>7</v>
      </c>
      <c r="G48" s="23">
        <f>VLOOKUP(الجدول2332[[#This Row],[الرقم الوظيفي ]],'المتغيرات '!A:G,7,0)</f>
        <v>0</v>
      </c>
      <c r="H48" s="23">
        <f>VLOOKUP(الجدول2332[[#This Row],[الرقم الوظيفي ]],'المتغيرات '!A:H,8,0)</f>
        <v>10</v>
      </c>
      <c r="I48" s="10">
        <f>VLOOKUP(الجدول2332[[#This Row],[الرقم الوظيفي ]],'المتغيرات '!A:I,9,0)</f>
        <v>29</v>
      </c>
      <c r="J48" s="23" t="str">
        <f>VLOOKUP(الجدول2332[[#This Row],[الرقم الوظيفي ]],'المتغيرات '!A:J,10,0)</f>
        <v>غ</v>
      </c>
      <c r="K48" s="23">
        <f>VLOOKUP(الجدول2332[[#This Row],[الرقم الوظيفي ]],'المتغيرات '!A:K,11,0)</f>
        <v>25</v>
      </c>
      <c r="L48" s="23">
        <f>VLOOKUP(الجدول2332[[#This Row],[الرقم الوظيفي ]],'المتغيرات '!A:L,12,0)</f>
        <v>0</v>
      </c>
      <c r="M48" s="23">
        <f>VLOOKUP(الجدول2332[[#This Row],[الرقم الوظيفي ]],'المتغيرات '!A:M,13,0)</f>
        <v>20</v>
      </c>
      <c r="N48" s="23">
        <f>VLOOKUP(الجدول2332[[#This Row],[الرقم الوظيفي ]],'المتغيرات '!A:N,14,0)</f>
        <v>0</v>
      </c>
      <c r="O48" s="23">
        <f>VLOOKUP(الجدول2332[[#This Row],[الرقم الوظيفي ]],'المتغيرات '!A:O,15,0)</f>
        <v>34</v>
      </c>
      <c r="P48" s="23">
        <f>VLOOKUP(الجدول2332[[#This Row],[الرقم الوظيفي ]],'المتغيرات '!A:P,16,0)</f>
        <v>30</v>
      </c>
      <c r="Q48" s="10" t="str">
        <f>VLOOKUP(الجدول2332[[#This Row],[الرقم الوظيفي ]],'المتغيرات '!A:Q,17,0)</f>
        <v>س</v>
      </c>
      <c r="R48" s="23" t="str">
        <f>VLOOKUP(الجدول2332[[#This Row],[الرقم الوظيفي ]],'المتغيرات '!A:R,18,0)</f>
        <v>عطلة العيد</v>
      </c>
      <c r="S48" s="23" t="str">
        <f>VLOOKUP(الجدول2332[[#This Row],[الرقم الوظيفي ]],'المتغيرات '!A:S,19,0)</f>
        <v>عطلة العيد</v>
      </c>
      <c r="T48" s="23" t="str">
        <f>VLOOKUP(الجدول2332[[#This Row],[الرقم الوظيفي ]],'المتغيرات '!A:T,20,0)</f>
        <v>عطلة العيد</v>
      </c>
      <c r="U48" s="23">
        <f>VLOOKUP(الجدول2332[[#This Row],[الرقم الوظيفي ]],'المتغيرات '!A:U,21,0)</f>
        <v>0</v>
      </c>
      <c r="V48" s="23">
        <f>VLOOKUP(الجدول2332[[#This Row],[الرقم الوظيفي ]],'المتغيرات '!A:V,22,0)</f>
        <v>0</v>
      </c>
      <c r="W48" s="23">
        <f>VLOOKUP(الجدول2332[[#This Row],[الرقم الوظيفي ]],'المتغيرات '!A:W,23,0)</f>
        <v>0</v>
      </c>
      <c r="X48" s="10">
        <f>VLOOKUP(الجدول2332[[#This Row],[الرقم الوظيفي ]],'المتغيرات '!A:X,24,0)</f>
        <v>0</v>
      </c>
      <c r="Y48" s="23">
        <f>VLOOKUP(الجدول2332[[#This Row],[الرقم الوظيفي ]],'المتغيرات '!A:Y,25,0)</f>
        <v>0</v>
      </c>
      <c r="Z48" s="23">
        <f>VLOOKUP(الجدول2332[[#This Row],[الرقم الوظيفي ]],'المتغيرات '!A:Z,26,0)</f>
        <v>0</v>
      </c>
      <c r="AA48" s="23">
        <f>VLOOKUP(الجدول2332[[#This Row],[الرقم الوظيفي ]],'المتغيرات '!A:AA,27,0)</f>
        <v>0</v>
      </c>
      <c r="AB48" s="23">
        <f>VLOOKUP(الجدول2332[[#This Row],[الرقم الوظيفي ]],'المتغيرات '!A:AB,28,0)</f>
        <v>0</v>
      </c>
      <c r="AC48" s="23">
        <f>VLOOKUP(الجدول2332[[#This Row],[الرقم الوظيفي ]],'المتغيرات '!A:AC,29,0)</f>
        <v>0</v>
      </c>
      <c r="AD48" s="23">
        <f>VLOOKUP(الجدول2332[[#This Row],[الرقم الوظيفي ]],'المتغيرات '!A:AD,30,0)</f>
        <v>0</v>
      </c>
      <c r="AE48" s="10">
        <f>VLOOKUP(الجدول2332[[#This Row],[الرقم الوظيفي ]],'المتغيرات '!A:AE,31,0)</f>
        <v>0</v>
      </c>
      <c r="AF48" s="23">
        <f>VLOOKUP(الجدول2332[[#This Row],[الرقم الوظيفي ]],'المتغيرات '!A:AF,32,0)</f>
        <v>0</v>
      </c>
      <c r="AG48" s="23">
        <f>VLOOKUP(الجدول2332[[#This Row],[الرقم الوظيفي ]],'المتغيرات '!A:AG,33,0)</f>
        <v>0</v>
      </c>
      <c r="AH48" s="23">
        <f>VLOOKUP(الجدول2332[[#This Row],[الرقم الوظيفي ]],'المتغيرات '!A:AH,34,0)</f>
        <v>0</v>
      </c>
    </row>
    <row r="49" spans="1:34">
      <c r="A49" s="172"/>
      <c r="B49" s="8"/>
      <c r="C49" s="8"/>
      <c r="D49" s="181">
        <f>VLOOKUP(A48,'الإجازات '!C:AN,8,0)</f>
        <v>0</v>
      </c>
      <c r="E49" s="181">
        <f>VLOOKUP(A48,'الإجازات '!C:AO,9,0)</f>
        <v>0</v>
      </c>
      <c r="F49" s="181">
        <f>VLOOKUP(A48,'الإجازات '!C:AP,10,0)</f>
        <v>0</v>
      </c>
      <c r="G49" s="181">
        <f>VLOOKUP(A48,'الإجازات '!C:AQ,11,0)</f>
        <v>0</v>
      </c>
      <c r="H49" s="181">
        <f>VLOOKUP(A48,'الإجازات '!C:AR,12,0)</f>
        <v>0</v>
      </c>
      <c r="I49" s="181">
        <f>VLOOKUP(A48,'الإجازات '!C:AS,13,0)</f>
        <v>0</v>
      </c>
      <c r="J49" s="181">
        <f>VLOOKUP(A48,'الإجازات '!C:AT,14,0)</f>
        <v>0</v>
      </c>
      <c r="K49" s="181">
        <f>VLOOKUP(A48,'الإجازات '!C:AU,15,0)</f>
        <v>0</v>
      </c>
      <c r="L49" s="181">
        <f>VLOOKUP(A48,'الإجازات '!C:AV,16,0)</f>
        <v>0</v>
      </c>
      <c r="M49" s="181">
        <f>VLOOKUP(A48,'الإجازات '!C:AW,17,0)</f>
        <v>0</v>
      </c>
      <c r="N49" s="181">
        <f>VLOOKUP(A48,'الإجازات '!C:AX,18,0)</f>
        <v>0</v>
      </c>
      <c r="O49" s="181">
        <f>VLOOKUP(A48,'الإجازات '!C:AY,19,0)</f>
        <v>0</v>
      </c>
      <c r="P49" s="181">
        <f>VLOOKUP(A48,'الإجازات '!C:AZ,20,0)</f>
        <v>0</v>
      </c>
      <c r="Q49" s="181">
        <f>VLOOKUP(A48,'الإجازات '!C:BA,21,0)</f>
        <v>480</v>
      </c>
      <c r="R49" s="181">
        <f>VLOOKUP(A48,'الإجازات '!C:BB,22,0)</f>
        <v>0</v>
      </c>
      <c r="S49" s="181">
        <f>VLOOKUP(A48,'الإجازات '!C:BC,23,0)</f>
        <v>0</v>
      </c>
      <c r="T49" s="181">
        <f>VLOOKUP(A48,'الإجازات '!C:BD,24,0)</f>
        <v>0</v>
      </c>
      <c r="U49" s="181">
        <f>VLOOKUP(A48,'الإجازات '!C:BE,25,0)</f>
        <v>0</v>
      </c>
      <c r="V49" s="181">
        <f>VLOOKUP(A48,'الإجازات '!C:BF,26,0)</f>
        <v>0</v>
      </c>
      <c r="W49" s="181">
        <f>VLOOKUP(A48,'الإجازات '!C:BG,27,0)</f>
        <v>0</v>
      </c>
      <c r="X49" s="181">
        <f>VLOOKUP(A48,'الإجازات '!C:BH,28,0)</f>
        <v>0</v>
      </c>
      <c r="Y49" s="181">
        <f>VLOOKUP(A48,'الإجازات '!C:BI,29,0)</f>
        <v>0</v>
      </c>
      <c r="Z49" s="181">
        <f>VLOOKUP(A48,'الإجازات '!C:BJ,30,0)</f>
        <v>0</v>
      </c>
      <c r="AA49" s="181">
        <f>VLOOKUP(A48,'الإجازات '!C:BK,31,0)</f>
        <v>0</v>
      </c>
      <c r="AB49" s="181">
        <f>VLOOKUP(A48,'الإجازات '!C:BL,32,0)</f>
        <v>0</v>
      </c>
      <c r="AC49" s="181">
        <f>VLOOKUP(A48,'الإجازات '!C:BM,33,0)</f>
        <v>0</v>
      </c>
      <c r="AD49" s="181">
        <f>VLOOKUP(A48,'الإجازات '!C:BN,34,0)</f>
        <v>0</v>
      </c>
      <c r="AE49" s="181">
        <f>VLOOKUP(A48,'الإجازات '!C:BO,35,0)</f>
        <v>0</v>
      </c>
      <c r="AF49" s="181">
        <f>VLOOKUP(A48,'الإجازات '!C:BP,36,0)</f>
        <v>0</v>
      </c>
      <c r="AG49" s="181">
        <f>VLOOKUP(A48,'الإجازات '!C:BQ,37,0)</f>
        <v>0</v>
      </c>
      <c r="AH49" s="181">
        <f>VLOOKUP(A48,'الإجازات '!C:BR,38,0)</f>
        <v>0</v>
      </c>
    </row>
    <row r="50" spans="1:34">
      <c r="A50" s="172">
        <v>407</v>
      </c>
      <c r="B50" s="8" t="s">
        <v>89</v>
      </c>
      <c r="C50" s="8" t="s">
        <v>90</v>
      </c>
      <c r="D50" s="23">
        <f>VLOOKUP(الجدول2332[[#This Row],[الرقم الوظيفي ]],'المتغيرات '!A:D,4,0)</f>
        <v>0</v>
      </c>
      <c r="E50" s="23">
        <f>VLOOKUP(الجدول2332[[#This Row],[الرقم الوظيفي ]],'المتغيرات '!A:E,5,0)</f>
        <v>7</v>
      </c>
      <c r="F50" s="23">
        <f>VLOOKUP(الجدول2332[[#This Row],[الرقم الوظيفي ]],'المتغيرات '!A:F,6,0)</f>
        <v>14</v>
      </c>
      <c r="G50" s="23">
        <f>VLOOKUP(الجدول2332[[#This Row],[الرقم الوظيفي ]],'المتغيرات '!A:G,7,0)</f>
        <v>0</v>
      </c>
      <c r="H50" s="23">
        <f>VLOOKUP(الجدول2332[[#This Row],[الرقم الوظيفي ]],'المتغيرات '!A:H,8,0)</f>
        <v>11</v>
      </c>
      <c r="I50" s="10">
        <f>VLOOKUP(الجدول2332[[#This Row],[الرقم الوظيفي ]],'المتغيرات '!A:I,9,0)</f>
        <v>60</v>
      </c>
      <c r="J50" s="23">
        <f>VLOOKUP(الجدول2332[[#This Row],[الرقم الوظيفي ]],'المتغيرات '!A:J,10,0)</f>
        <v>0</v>
      </c>
      <c r="K50" s="23">
        <f>VLOOKUP(الجدول2332[[#This Row],[الرقم الوظيفي ]],'المتغيرات '!A:K,11,0)</f>
        <v>0</v>
      </c>
      <c r="L50" s="23">
        <f>VLOOKUP(الجدول2332[[#This Row],[الرقم الوظيفي ]],'المتغيرات '!A:L,12,0)</f>
        <v>0</v>
      </c>
      <c r="M50" s="23">
        <f>VLOOKUP(الجدول2332[[#This Row],[الرقم الوظيفي ]],'المتغيرات '!A:M,13,0)</f>
        <v>10</v>
      </c>
      <c r="N50" s="23">
        <f>VLOOKUP(الجدول2332[[#This Row],[الرقم الوظيفي ]],'المتغيرات '!A:N,14,0)</f>
        <v>0</v>
      </c>
      <c r="O50" s="23">
        <f>VLOOKUP(الجدول2332[[#This Row],[الرقم الوظيفي ]],'المتغيرات '!A:O,15,0)</f>
        <v>0</v>
      </c>
      <c r="P50" s="23">
        <f>VLOOKUP(الجدول2332[[#This Row],[الرقم الوظيفي ]],'المتغيرات '!A:P,16,0)</f>
        <v>10</v>
      </c>
      <c r="Q50" s="10" t="str">
        <f>VLOOKUP(الجدول2332[[#This Row],[الرقم الوظيفي ]],'المتغيرات '!A:Q,17,0)</f>
        <v>س</v>
      </c>
      <c r="R50" s="23" t="str">
        <f>VLOOKUP(الجدول2332[[#This Row],[الرقم الوظيفي ]],'المتغيرات '!A:R,18,0)</f>
        <v>عطلة العيد</v>
      </c>
      <c r="S50" s="23" t="str">
        <f>VLOOKUP(الجدول2332[[#This Row],[الرقم الوظيفي ]],'المتغيرات '!A:S,19,0)</f>
        <v>عطلة العيد</v>
      </c>
      <c r="T50" s="23" t="str">
        <f>VLOOKUP(الجدول2332[[#This Row],[الرقم الوظيفي ]],'المتغيرات '!A:T,20,0)</f>
        <v>عطلة العيد</v>
      </c>
      <c r="U50" s="23">
        <f>VLOOKUP(الجدول2332[[#This Row],[الرقم الوظيفي ]],'المتغيرات '!A:U,21,0)</f>
        <v>0</v>
      </c>
      <c r="V50" s="23">
        <f>VLOOKUP(الجدول2332[[#This Row],[الرقم الوظيفي ]],'المتغيرات '!A:V,22,0)</f>
        <v>0</v>
      </c>
      <c r="W50" s="23">
        <f>VLOOKUP(الجدول2332[[#This Row],[الرقم الوظيفي ]],'المتغيرات '!A:W,23,0)</f>
        <v>0</v>
      </c>
      <c r="X50" s="10">
        <f>VLOOKUP(الجدول2332[[#This Row],[الرقم الوظيفي ]],'المتغيرات '!A:X,24,0)</f>
        <v>0</v>
      </c>
      <c r="Y50" s="23">
        <f>VLOOKUP(الجدول2332[[#This Row],[الرقم الوظيفي ]],'المتغيرات '!A:Y,25,0)</f>
        <v>0</v>
      </c>
      <c r="Z50" s="23">
        <f>VLOOKUP(الجدول2332[[#This Row],[الرقم الوظيفي ]],'المتغيرات '!A:Z,26,0)</f>
        <v>0</v>
      </c>
      <c r="AA50" s="23">
        <f>VLOOKUP(الجدول2332[[#This Row],[الرقم الوظيفي ]],'المتغيرات '!A:AA,27,0)</f>
        <v>0</v>
      </c>
      <c r="AB50" s="23">
        <f>VLOOKUP(الجدول2332[[#This Row],[الرقم الوظيفي ]],'المتغيرات '!A:AB,28,0)</f>
        <v>0</v>
      </c>
      <c r="AC50" s="23">
        <f>VLOOKUP(الجدول2332[[#This Row],[الرقم الوظيفي ]],'المتغيرات '!A:AC,29,0)</f>
        <v>0</v>
      </c>
      <c r="AD50" s="23">
        <f>VLOOKUP(الجدول2332[[#This Row],[الرقم الوظيفي ]],'المتغيرات '!A:AD,30,0)</f>
        <v>0</v>
      </c>
      <c r="AE50" s="10">
        <f>VLOOKUP(الجدول2332[[#This Row],[الرقم الوظيفي ]],'المتغيرات '!A:AE,31,0)</f>
        <v>0</v>
      </c>
      <c r="AF50" s="23">
        <f>VLOOKUP(الجدول2332[[#This Row],[الرقم الوظيفي ]],'المتغيرات '!A:AF,32,0)</f>
        <v>0</v>
      </c>
      <c r="AG50" s="23">
        <f>VLOOKUP(الجدول2332[[#This Row],[الرقم الوظيفي ]],'المتغيرات '!A:AG,33,0)</f>
        <v>0</v>
      </c>
      <c r="AH50" s="23">
        <f>VLOOKUP(الجدول2332[[#This Row],[الرقم الوظيفي ]],'المتغيرات '!A:AH,34,0)</f>
        <v>0</v>
      </c>
    </row>
    <row r="51" spans="1:34">
      <c r="A51" s="172"/>
      <c r="B51" s="8"/>
      <c r="C51" s="8"/>
      <c r="D51" s="181">
        <f>VLOOKUP(A50,'الإجازات '!C:AN,8,0)</f>
        <v>0</v>
      </c>
      <c r="E51" s="181">
        <f>VLOOKUP(A50,'الإجازات '!C:AO,9,0)</f>
        <v>0</v>
      </c>
      <c r="F51" s="181">
        <f>VLOOKUP(A50,'الإجازات '!C:AP,10,0)</f>
        <v>0</v>
      </c>
      <c r="G51" s="181">
        <f>VLOOKUP(A50,'الإجازات '!C:AQ,11,0)</f>
        <v>0</v>
      </c>
      <c r="H51" s="181">
        <f>VLOOKUP(A50,'الإجازات '!C:AR,12,0)</f>
        <v>0</v>
      </c>
      <c r="I51" s="181">
        <f>VLOOKUP(A50,'الإجازات '!C:AS,13,0)</f>
        <v>0</v>
      </c>
      <c r="J51" s="181">
        <f>VLOOKUP(A50,'الإجازات '!C:AT,14,0)</f>
        <v>0</v>
      </c>
      <c r="K51" s="181">
        <f>VLOOKUP(A50,'الإجازات '!C:AU,15,0)</f>
        <v>0</v>
      </c>
      <c r="L51" s="181">
        <f>VLOOKUP(A50,'الإجازات '!C:AV,16,0)</f>
        <v>0</v>
      </c>
      <c r="M51" s="181">
        <f>VLOOKUP(A50,'الإجازات '!C:AW,17,0)</f>
        <v>0</v>
      </c>
      <c r="N51" s="181">
        <f>VLOOKUP(A50,'الإجازات '!C:AX,18,0)</f>
        <v>0</v>
      </c>
      <c r="O51" s="181">
        <f>VLOOKUP(A50,'الإجازات '!C:AY,19,0)</f>
        <v>0</v>
      </c>
      <c r="P51" s="181">
        <f>VLOOKUP(A50,'الإجازات '!C:AZ,20,0)</f>
        <v>0</v>
      </c>
      <c r="Q51" s="181">
        <f>VLOOKUP(A50,'الإجازات '!C:BA,21,0)</f>
        <v>480</v>
      </c>
      <c r="R51" s="181">
        <f>VLOOKUP(A50,'الإجازات '!C:BB,22,0)</f>
        <v>0</v>
      </c>
      <c r="S51" s="181">
        <f>VLOOKUP(A50,'الإجازات '!C:BC,23,0)</f>
        <v>0</v>
      </c>
      <c r="T51" s="181">
        <f>VLOOKUP(A50,'الإجازات '!C:BD,24,0)</f>
        <v>0</v>
      </c>
      <c r="U51" s="181">
        <f>VLOOKUP(A50,'الإجازات '!C:BE,25,0)</f>
        <v>0</v>
      </c>
      <c r="V51" s="181">
        <f>VLOOKUP(A50,'الإجازات '!C:BF,26,0)</f>
        <v>0</v>
      </c>
      <c r="W51" s="181">
        <f>VLOOKUP(A50,'الإجازات '!C:BG,27,0)</f>
        <v>0</v>
      </c>
      <c r="X51" s="181">
        <f>VLOOKUP(A50,'الإجازات '!C:BH,28,0)</f>
        <v>0</v>
      </c>
      <c r="Y51" s="181">
        <f>VLOOKUP(A50,'الإجازات '!C:BI,29,0)</f>
        <v>0</v>
      </c>
      <c r="Z51" s="181">
        <f>VLOOKUP(A50,'الإجازات '!C:BJ,30,0)</f>
        <v>0</v>
      </c>
      <c r="AA51" s="181">
        <f>VLOOKUP(A50,'الإجازات '!C:BK,31,0)</f>
        <v>0</v>
      </c>
      <c r="AB51" s="181">
        <f>VLOOKUP(A50,'الإجازات '!C:BL,32,0)</f>
        <v>0</v>
      </c>
      <c r="AC51" s="181">
        <f>VLOOKUP(A50,'الإجازات '!C:BM,33,0)</f>
        <v>0</v>
      </c>
      <c r="AD51" s="181">
        <f>VLOOKUP(A50,'الإجازات '!C:BN,34,0)</f>
        <v>0</v>
      </c>
      <c r="AE51" s="181">
        <f>VLOOKUP(A50,'الإجازات '!C:BO,35,0)</f>
        <v>0</v>
      </c>
      <c r="AF51" s="181">
        <f>VLOOKUP(A50,'الإجازات '!C:BP,36,0)</f>
        <v>0</v>
      </c>
      <c r="AG51" s="181">
        <f>VLOOKUP(A50,'الإجازات '!C:BQ,37,0)</f>
        <v>0</v>
      </c>
      <c r="AH51" s="181">
        <f>VLOOKUP(A50,'الإجازات '!C:BR,38,0)</f>
        <v>0</v>
      </c>
    </row>
    <row r="52" spans="1:34">
      <c r="A52" s="175">
        <v>413</v>
      </c>
      <c r="B52" s="13" t="s">
        <v>91</v>
      </c>
      <c r="C52" s="8" t="s">
        <v>92</v>
      </c>
      <c r="D52" s="23">
        <f>VLOOKUP(الجدول2332[[#This Row],[الرقم الوظيفي ]],'المتغيرات '!A:D,4,0)</f>
        <v>0</v>
      </c>
      <c r="E52" s="23">
        <f>VLOOKUP(الجدول2332[[#This Row],[الرقم الوظيفي ]],'المتغيرات '!A:E,5,0)</f>
        <v>0</v>
      </c>
      <c r="F52" s="23">
        <f>VLOOKUP(الجدول2332[[#This Row],[الرقم الوظيفي ]],'المتغيرات '!A:F,6,0)</f>
        <v>0</v>
      </c>
      <c r="G52" s="23">
        <f>VLOOKUP(الجدول2332[[#This Row],[الرقم الوظيفي ]],'المتغيرات '!A:G,7,0)</f>
        <v>0</v>
      </c>
      <c r="H52" s="23">
        <f>VLOOKUP(الجدول2332[[#This Row],[الرقم الوظيفي ]],'المتغيرات '!A:H,8,0)</f>
        <v>0</v>
      </c>
      <c r="I52" s="10">
        <f>VLOOKUP(الجدول2332[[#This Row],[الرقم الوظيفي ]],'المتغيرات '!A:I,9,0)</f>
        <v>0</v>
      </c>
      <c r="J52" s="23">
        <f>VLOOKUP(الجدول2332[[#This Row],[الرقم الوظيفي ]],'المتغيرات '!A:J,10,0)</f>
        <v>0</v>
      </c>
      <c r="K52" s="23">
        <f>VLOOKUP(الجدول2332[[#This Row],[الرقم الوظيفي ]],'المتغيرات '!A:K,11,0)</f>
        <v>0</v>
      </c>
      <c r="L52" s="23">
        <f>VLOOKUP(الجدول2332[[#This Row],[الرقم الوظيفي ]],'المتغيرات '!A:L,12,0)</f>
        <v>0</v>
      </c>
      <c r="M52" s="23">
        <f>VLOOKUP(الجدول2332[[#This Row],[الرقم الوظيفي ]],'المتغيرات '!A:M,13,0)</f>
        <v>0</v>
      </c>
      <c r="N52" s="23">
        <f>VLOOKUP(الجدول2332[[#This Row],[الرقم الوظيفي ]],'المتغيرات '!A:N,14,0)</f>
        <v>0</v>
      </c>
      <c r="O52" s="23">
        <f>VLOOKUP(الجدول2332[[#This Row],[الرقم الوظيفي ]],'المتغيرات '!A:O,15,0)</f>
        <v>0</v>
      </c>
      <c r="P52" s="23">
        <f>VLOOKUP(الجدول2332[[#This Row],[الرقم الوظيفي ]],'المتغيرات '!A:P,16,0)</f>
        <v>0</v>
      </c>
      <c r="Q52" s="10" t="str">
        <f>VLOOKUP(الجدول2332[[#This Row],[الرقم الوظيفي ]],'المتغيرات '!A:Q,17,0)</f>
        <v>س</v>
      </c>
      <c r="R52" s="23" t="str">
        <f>VLOOKUP(الجدول2332[[#This Row],[الرقم الوظيفي ]],'المتغيرات '!A:R,18,0)</f>
        <v>عطلة العيد</v>
      </c>
      <c r="S52" s="23" t="str">
        <f>VLOOKUP(الجدول2332[[#This Row],[الرقم الوظيفي ]],'المتغيرات '!A:S,19,0)</f>
        <v>عطلة العيد</v>
      </c>
      <c r="T52" s="23" t="str">
        <f>VLOOKUP(الجدول2332[[#This Row],[الرقم الوظيفي ]],'المتغيرات '!A:T,20,0)</f>
        <v>عطلة العيد</v>
      </c>
      <c r="U52" s="23">
        <f>VLOOKUP(الجدول2332[[#This Row],[الرقم الوظيفي ]],'المتغيرات '!A:U,21,0)</f>
        <v>0</v>
      </c>
      <c r="V52" s="23">
        <f>VLOOKUP(الجدول2332[[#This Row],[الرقم الوظيفي ]],'المتغيرات '!A:V,22,0)</f>
        <v>0</v>
      </c>
      <c r="W52" s="23">
        <f>VLOOKUP(الجدول2332[[#This Row],[الرقم الوظيفي ]],'المتغيرات '!A:W,23,0)</f>
        <v>0</v>
      </c>
      <c r="X52" s="10">
        <f>VLOOKUP(الجدول2332[[#This Row],[الرقم الوظيفي ]],'المتغيرات '!A:X,24,0)</f>
        <v>0</v>
      </c>
      <c r="Y52" s="23">
        <f>VLOOKUP(الجدول2332[[#This Row],[الرقم الوظيفي ]],'المتغيرات '!A:Y,25,0)</f>
        <v>0</v>
      </c>
      <c r="Z52" s="23">
        <f>VLOOKUP(الجدول2332[[#This Row],[الرقم الوظيفي ]],'المتغيرات '!A:Z,26,0)</f>
        <v>0</v>
      </c>
      <c r="AA52" s="23">
        <f>VLOOKUP(الجدول2332[[#This Row],[الرقم الوظيفي ]],'المتغيرات '!A:AA,27,0)</f>
        <v>0</v>
      </c>
      <c r="AB52" s="23">
        <f>VLOOKUP(الجدول2332[[#This Row],[الرقم الوظيفي ]],'المتغيرات '!A:AB,28,0)</f>
        <v>0</v>
      </c>
      <c r="AC52" s="23">
        <f>VLOOKUP(الجدول2332[[#This Row],[الرقم الوظيفي ]],'المتغيرات '!A:AC,29,0)</f>
        <v>0</v>
      </c>
      <c r="AD52" s="23">
        <f>VLOOKUP(الجدول2332[[#This Row],[الرقم الوظيفي ]],'المتغيرات '!A:AD,30,0)</f>
        <v>0</v>
      </c>
      <c r="AE52" s="10">
        <f>VLOOKUP(الجدول2332[[#This Row],[الرقم الوظيفي ]],'المتغيرات '!A:AE,31,0)</f>
        <v>0</v>
      </c>
      <c r="AF52" s="23">
        <f>VLOOKUP(الجدول2332[[#This Row],[الرقم الوظيفي ]],'المتغيرات '!A:AF,32,0)</f>
        <v>0</v>
      </c>
      <c r="AG52" s="23">
        <f>VLOOKUP(الجدول2332[[#This Row],[الرقم الوظيفي ]],'المتغيرات '!A:AG,33,0)</f>
        <v>0</v>
      </c>
      <c r="AH52" s="23">
        <f>VLOOKUP(الجدول2332[[#This Row],[الرقم الوظيفي ]],'المتغيرات '!A:AH,34,0)</f>
        <v>0</v>
      </c>
    </row>
    <row r="53" spans="1:34">
      <c r="A53" s="175"/>
      <c r="B53" s="13"/>
      <c r="C53" s="8"/>
      <c r="D53" s="181">
        <f>VLOOKUP(A52,'الإجازات '!C:AN,8,0)</f>
        <v>0</v>
      </c>
      <c r="E53" s="181">
        <f>VLOOKUP(A52,'الإجازات '!C:AO,9,0)</f>
        <v>0</v>
      </c>
      <c r="F53" s="181">
        <f>VLOOKUP(A52,'الإجازات '!C:AP,10,0)</f>
        <v>0</v>
      </c>
      <c r="G53" s="181">
        <f>VLOOKUP(A52,'الإجازات '!C:AQ,11,0)</f>
        <v>0</v>
      </c>
      <c r="H53" s="181">
        <f>VLOOKUP(A52,'الإجازات '!C:AR,12,0)</f>
        <v>0</v>
      </c>
      <c r="I53" s="181">
        <f>VLOOKUP(A52,'الإجازات '!C:AS,13,0)</f>
        <v>0</v>
      </c>
      <c r="J53" s="181">
        <f>VLOOKUP(A52,'الإجازات '!C:AT,14,0)</f>
        <v>0</v>
      </c>
      <c r="K53" s="181">
        <f>VLOOKUP(A52,'الإجازات '!C:AU,15,0)</f>
        <v>0</v>
      </c>
      <c r="L53" s="181">
        <f>VLOOKUP(A52,'الإجازات '!C:AV,16,0)</f>
        <v>0</v>
      </c>
      <c r="M53" s="181">
        <f>VLOOKUP(A52,'الإجازات '!C:AW,17,0)</f>
        <v>0</v>
      </c>
      <c r="N53" s="181">
        <f>VLOOKUP(A52,'الإجازات '!C:AX,18,0)</f>
        <v>0</v>
      </c>
      <c r="O53" s="181">
        <f>VLOOKUP(A52,'الإجازات '!C:AY,19,0)</f>
        <v>0</v>
      </c>
      <c r="P53" s="181">
        <f>VLOOKUP(A52,'الإجازات '!C:AZ,20,0)</f>
        <v>0</v>
      </c>
      <c r="Q53" s="181">
        <f>VLOOKUP(A52,'الإجازات '!C:BA,21,0)</f>
        <v>480</v>
      </c>
      <c r="R53" s="181">
        <f>VLOOKUP(A52,'الإجازات '!C:BB,22,0)</f>
        <v>0</v>
      </c>
      <c r="S53" s="181">
        <f>VLOOKUP(A52,'الإجازات '!C:BC,23,0)</f>
        <v>0</v>
      </c>
      <c r="T53" s="181">
        <f>VLOOKUP(A52,'الإجازات '!C:BD,24,0)</f>
        <v>0</v>
      </c>
      <c r="U53" s="181">
        <f>VLOOKUP(A52,'الإجازات '!C:BE,25,0)</f>
        <v>0</v>
      </c>
      <c r="V53" s="181">
        <f>VLOOKUP(A52,'الإجازات '!C:BF,26,0)</f>
        <v>0</v>
      </c>
      <c r="W53" s="181">
        <f>VLOOKUP(A52,'الإجازات '!C:BG,27,0)</f>
        <v>0</v>
      </c>
      <c r="X53" s="181">
        <f>VLOOKUP(A52,'الإجازات '!C:BH,28,0)</f>
        <v>0</v>
      </c>
      <c r="Y53" s="181">
        <f>VLOOKUP(A52,'الإجازات '!C:BI,29,0)</f>
        <v>0</v>
      </c>
      <c r="Z53" s="181">
        <f>VLOOKUP(A52,'الإجازات '!C:BJ,30,0)</f>
        <v>0</v>
      </c>
      <c r="AA53" s="181">
        <f>VLOOKUP(A52,'الإجازات '!C:BK,31,0)</f>
        <v>0</v>
      </c>
      <c r="AB53" s="181">
        <f>VLOOKUP(A52,'الإجازات '!C:BL,32,0)</f>
        <v>0</v>
      </c>
      <c r="AC53" s="181">
        <f>VLOOKUP(A52,'الإجازات '!C:BM,33,0)</f>
        <v>0</v>
      </c>
      <c r="AD53" s="181">
        <f>VLOOKUP(A52,'الإجازات '!C:BN,34,0)</f>
        <v>0</v>
      </c>
      <c r="AE53" s="181">
        <f>VLOOKUP(A52,'الإجازات '!C:BO,35,0)</f>
        <v>0</v>
      </c>
      <c r="AF53" s="181">
        <f>VLOOKUP(A52,'الإجازات '!C:BP,36,0)</f>
        <v>0</v>
      </c>
      <c r="AG53" s="181">
        <f>VLOOKUP(A52,'الإجازات '!C:BQ,37,0)</f>
        <v>0</v>
      </c>
      <c r="AH53" s="181">
        <f>VLOOKUP(A52,'الإجازات '!C:BR,38,0)</f>
        <v>0</v>
      </c>
    </row>
    <row r="54" spans="1:34">
      <c r="A54" s="172">
        <v>503</v>
      </c>
      <c r="B54" s="8" t="s">
        <v>93</v>
      </c>
      <c r="C54" s="8" t="s">
        <v>94</v>
      </c>
      <c r="D54" s="23">
        <f>VLOOKUP(الجدول2332[[#This Row],[الرقم الوظيفي ]],'المتغيرات '!A:D,4,0)</f>
        <v>0</v>
      </c>
      <c r="E54" s="23">
        <f>VLOOKUP(الجدول2332[[#This Row],[الرقم الوظيفي ]],'المتغيرات '!A:E,5,0)</f>
        <v>0</v>
      </c>
      <c r="F54" s="23">
        <f>VLOOKUP(الجدول2332[[#This Row],[الرقم الوظيفي ]],'المتغيرات '!A:F,6,0)</f>
        <v>0</v>
      </c>
      <c r="G54" s="23">
        <f>VLOOKUP(الجدول2332[[#This Row],[الرقم الوظيفي ]],'المتغيرات '!A:G,7,0)</f>
        <v>0</v>
      </c>
      <c r="H54" s="23">
        <f>VLOOKUP(الجدول2332[[#This Row],[الرقم الوظيفي ]],'المتغيرات '!A:H,8,0)</f>
        <v>0</v>
      </c>
      <c r="I54" s="10">
        <f>VLOOKUP(الجدول2332[[#This Row],[الرقم الوظيفي ]],'المتغيرات '!A:I,9,0)</f>
        <v>0</v>
      </c>
      <c r="J54" s="23">
        <f>VLOOKUP(الجدول2332[[#This Row],[الرقم الوظيفي ]],'المتغيرات '!A:J,10,0)</f>
        <v>0</v>
      </c>
      <c r="K54" s="23">
        <f>VLOOKUP(الجدول2332[[#This Row],[الرقم الوظيفي ]],'المتغيرات '!A:K,11,0)</f>
        <v>0</v>
      </c>
      <c r="L54" s="23">
        <f>VLOOKUP(الجدول2332[[#This Row],[الرقم الوظيفي ]],'المتغيرات '!A:L,12,0)</f>
        <v>0</v>
      </c>
      <c r="M54" s="23">
        <f>VLOOKUP(الجدول2332[[#This Row],[الرقم الوظيفي ]],'المتغيرات '!A:M,13,0)</f>
        <v>0</v>
      </c>
      <c r="N54" s="23">
        <f>VLOOKUP(الجدول2332[[#This Row],[الرقم الوظيفي ]],'المتغيرات '!A:N,14,0)</f>
        <v>0</v>
      </c>
      <c r="O54" s="23">
        <f>VLOOKUP(الجدول2332[[#This Row],[الرقم الوظيفي ]],'المتغيرات '!A:O,15,0)</f>
        <v>0</v>
      </c>
      <c r="P54" s="23">
        <f>VLOOKUP(الجدول2332[[#This Row],[الرقم الوظيفي ]],'المتغيرات '!A:P,16,0)</f>
        <v>0</v>
      </c>
      <c r="Q54" s="10" t="str">
        <f>VLOOKUP(الجدول2332[[#This Row],[الرقم الوظيفي ]],'المتغيرات '!A:Q,17,0)</f>
        <v>س</v>
      </c>
      <c r="R54" s="23" t="str">
        <f>VLOOKUP(الجدول2332[[#This Row],[الرقم الوظيفي ]],'المتغيرات '!A:R,18,0)</f>
        <v>عطلة العيد</v>
      </c>
      <c r="S54" s="23" t="str">
        <f>VLOOKUP(الجدول2332[[#This Row],[الرقم الوظيفي ]],'المتغيرات '!A:S,19,0)</f>
        <v>عطلة العيد</v>
      </c>
      <c r="T54" s="23" t="str">
        <f>VLOOKUP(الجدول2332[[#This Row],[الرقم الوظيفي ]],'المتغيرات '!A:T,20,0)</f>
        <v>عطلة العيد</v>
      </c>
      <c r="U54" s="23">
        <f>VLOOKUP(الجدول2332[[#This Row],[الرقم الوظيفي ]],'المتغيرات '!A:U,21,0)</f>
        <v>0</v>
      </c>
      <c r="V54" s="23">
        <f>VLOOKUP(الجدول2332[[#This Row],[الرقم الوظيفي ]],'المتغيرات '!A:V,22,0)</f>
        <v>0</v>
      </c>
      <c r="W54" s="23">
        <f>VLOOKUP(الجدول2332[[#This Row],[الرقم الوظيفي ]],'المتغيرات '!A:W,23,0)</f>
        <v>0</v>
      </c>
      <c r="X54" s="10">
        <f>VLOOKUP(الجدول2332[[#This Row],[الرقم الوظيفي ]],'المتغيرات '!A:X,24,0)</f>
        <v>0</v>
      </c>
      <c r="Y54" s="23">
        <f>VLOOKUP(الجدول2332[[#This Row],[الرقم الوظيفي ]],'المتغيرات '!A:Y,25,0)</f>
        <v>0</v>
      </c>
      <c r="Z54" s="23">
        <f>VLOOKUP(الجدول2332[[#This Row],[الرقم الوظيفي ]],'المتغيرات '!A:Z,26,0)</f>
        <v>0</v>
      </c>
      <c r="AA54" s="23">
        <f>VLOOKUP(الجدول2332[[#This Row],[الرقم الوظيفي ]],'المتغيرات '!A:AA,27,0)</f>
        <v>0</v>
      </c>
      <c r="AB54" s="23">
        <f>VLOOKUP(الجدول2332[[#This Row],[الرقم الوظيفي ]],'المتغيرات '!A:AB,28,0)</f>
        <v>0</v>
      </c>
      <c r="AC54" s="23">
        <f>VLOOKUP(الجدول2332[[#This Row],[الرقم الوظيفي ]],'المتغيرات '!A:AC,29,0)</f>
        <v>0</v>
      </c>
      <c r="AD54" s="23">
        <f>VLOOKUP(الجدول2332[[#This Row],[الرقم الوظيفي ]],'المتغيرات '!A:AD,30,0)</f>
        <v>0</v>
      </c>
      <c r="AE54" s="10">
        <f>VLOOKUP(الجدول2332[[#This Row],[الرقم الوظيفي ]],'المتغيرات '!A:AE,31,0)</f>
        <v>0</v>
      </c>
      <c r="AF54" s="23">
        <f>VLOOKUP(الجدول2332[[#This Row],[الرقم الوظيفي ]],'المتغيرات '!A:AF,32,0)</f>
        <v>0</v>
      </c>
      <c r="AG54" s="23">
        <f>VLOOKUP(الجدول2332[[#This Row],[الرقم الوظيفي ]],'المتغيرات '!A:AG,33,0)</f>
        <v>0</v>
      </c>
      <c r="AH54" s="23">
        <f>VLOOKUP(الجدول2332[[#This Row],[الرقم الوظيفي ]],'المتغيرات '!A:AH,34,0)</f>
        <v>0</v>
      </c>
    </row>
    <row r="55" spans="1:34">
      <c r="A55" s="172"/>
      <c r="B55" s="8"/>
      <c r="C55" s="8"/>
      <c r="D55" s="181">
        <f>VLOOKUP(A54,'الإجازات '!C:AN,8,0)</f>
        <v>0</v>
      </c>
      <c r="E55" s="181">
        <f>VLOOKUP(A54,'الإجازات '!C:AO,9,0)</f>
        <v>0</v>
      </c>
      <c r="F55" s="181">
        <f>VLOOKUP(A54,'الإجازات '!C:AP,10,0)</f>
        <v>0</v>
      </c>
      <c r="G55" s="181">
        <f>VLOOKUP(A54,'الإجازات '!C:AQ,11,0)</f>
        <v>0</v>
      </c>
      <c r="H55" s="181">
        <f>VLOOKUP(A54,'الإجازات '!C:AR,12,0)</f>
        <v>0</v>
      </c>
      <c r="I55" s="181">
        <f>VLOOKUP(A54,'الإجازات '!C:AS,13,0)</f>
        <v>0</v>
      </c>
      <c r="J55" s="181">
        <f>VLOOKUP(A54,'الإجازات '!C:AT,14,0)</f>
        <v>0</v>
      </c>
      <c r="K55" s="181">
        <f>VLOOKUP(A54,'الإجازات '!C:AU,15,0)</f>
        <v>0</v>
      </c>
      <c r="L55" s="181">
        <f>VLOOKUP(A54,'الإجازات '!C:AV,16,0)</f>
        <v>0</v>
      </c>
      <c r="M55" s="181">
        <f>VLOOKUP(A54,'الإجازات '!C:AW,17,0)</f>
        <v>0</v>
      </c>
      <c r="N55" s="181">
        <f>VLOOKUP(A54,'الإجازات '!C:AX,18,0)</f>
        <v>0</v>
      </c>
      <c r="O55" s="181">
        <f>VLOOKUP(A54,'الإجازات '!C:AY,19,0)</f>
        <v>0</v>
      </c>
      <c r="P55" s="181">
        <f>VLOOKUP(A54,'الإجازات '!C:AZ,20,0)</f>
        <v>0</v>
      </c>
      <c r="Q55" s="181">
        <f>VLOOKUP(A54,'الإجازات '!C:BA,21,0)</f>
        <v>480</v>
      </c>
      <c r="R55" s="181">
        <f>VLOOKUP(A54,'الإجازات '!C:BB,22,0)</f>
        <v>0</v>
      </c>
      <c r="S55" s="181">
        <f>VLOOKUP(A54,'الإجازات '!C:BC,23,0)</f>
        <v>0</v>
      </c>
      <c r="T55" s="181">
        <f>VLOOKUP(A54,'الإجازات '!C:BD,24,0)</f>
        <v>0</v>
      </c>
      <c r="U55" s="181">
        <f>VLOOKUP(A54,'الإجازات '!C:BE,25,0)</f>
        <v>0</v>
      </c>
      <c r="V55" s="181">
        <f>VLOOKUP(A54,'الإجازات '!C:BF,26,0)</f>
        <v>0</v>
      </c>
      <c r="W55" s="181">
        <f>VLOOKUP(A54,'الإجازات '!C:BG,27,0)</f>
        <v>0</v>
      </c>
      <c r="X55" s="181">
        <f>VLOOKUP(A54,'الإجازات '!C:BH,28,0)</f>
        <v>0</v>
      </c>
      <c r="Y55" s="181">
        <f>VLOOKUP(A54,'الإجازات '!C:BI,29,0)</f>
        <v>0</v>
      </c>
      <c r="Z55" s="181">
        <f>VLOOKUP(A54,'الإجازات '!C:BJ,30,0)</f>
        <v>0</v>
      </c>
      <c r="AA55" s="181">
        <f>VLOOKUP(A54,'الإجازات '!C:BK,31,0)</f>
        <v>0</v>
      </c>
      <c r="AB55" s="181">
        <f>VLOOKUP(A54,'الإجازات '!C:BL,32,0)</f>
        <v>0</v>
      </c>
      <c r="AC55" s="181">
        <f>VLOOKUP(A54,'الإجازات '!C:BM,33,0)</f>
        <v>0</v>
      </c>
      <c r="AD55" s="181">
        <f>VLOOKUP(A54,'الإجازات '!C:BN,34,0)</f>
        <v>0</v>
      </c>
      <c r="AE55" s="181">
        <f>VLOOKUP(A54,'الإجازات '!C:BO,35,0)</f>
        <v>0</v>
      </c>
      <c r="AF55" s="181">
        <f>VLOOKUP(A54,'الإجازات '!C:BP,36,0)</f>
        <v>0</v>
      </c>
      <c r="AG55" s="181">
        <f>VLOOKUP(A54,'الإجازات '!C:BQ,37,0)</f>
        <v>0</v>
      </c>
      <c r="AH55" s="181">
        <f>VLOOKUP(A54,'الإجازات '!C:BR,38,0)</f>
        <v>0</v>
      </c>
    </row>
    <row r="56" spans="1:34">
      <c r="A56" s="172">
        <v>504</v>
      </c>
      <c r="B56" s="8" t="s">
        <v>95</v>
      </c>
      <c r="C56" s="8" t="s">
        <v>96</v>
      </c>
      <c r="D56" s="23">
        <f>VLOOKUP(الجدول2332[[#This Row],[الرقم الوظيفي ]],'المتغيرات '!A:D,4,0)</f>
        <v>0</v>
      </c>
      <c r="E56" s="23">
        <f>VLOOKUP(الجدول2332[[#This Row],[الرقم الوظيفي ]],'المتغيرات '!A:E,5,0)</f>
        <v>13</v>
      </c>
      <c r="F56" s="23">
        <f>VLOOKUP(الجدول2332[[#This Row],[الرقم الوظيفي ]],'المتغيرات '!A:F,6,0)</f>
        <v>0</v>
      </c>
      <c r="G56" s="23">
        <f>VLOOKUP(الجدول2332[[#This Row],[الرقم الوظيفي ]],'المتغيرات '!A:G,7,0)</f>
        <v>0</v>
      </c>
      <c r="H56" s="23">
        <f>VLOOKUP(الجدول2332[[#This Row],[الرقم الوظيفي ]],'المتغيرات '!A:H,8,0)</f>
        <v>0</v>
      </c>
      <c r="I56" s="10">
        <f>VLOOKUP(الجدول2332[[#This Row],[الرقم الوظيفي ]],'المتغيرات '!A:I,9,0)</f>
        <v>40</v>
      </c>
      <c r="J56" s="23">
        <f>VLOOKUP(الجدول2332[[#This Row],[الرقم الوظيفي ]],'المتغيرات '!A:J,10,0)</f>
        <v>0</v>
      </c>
      <c r="K56" s="23">
        <f>VLOOKUP(الجدول2332[[#This Row],[الرقم الوظيفي ]],'المتغيرات '!A:K,11,0)</f>
        <v>0</v>
      </c>
      <c r="L56" s="23">
        <f>VLOOKUP(الجدول2332[[#This Row],[الرقم الوظيفي ]],'المتغيرات '!A:L,12,0)</f>
        <v>95</v>
      </c>
      <c r="M56" s="23">
        <f>VLOOKUP(الجدول2332[[#This Row],[الرقم الوظيفي ]],'المتغيرات '!A:M,13,0)</f>
        <v>18</v>
      </c>
      <c r="N56" s="23">
        <f>VLOOKUP(الجدول2332[[#This Row],[الرقم الوظيفي ]],'المتغيرات '!A:N,14,0)</f>
        <v>0</v>
      </c>
      <c r="O56" s="23">
        <f>VLOOKUP(الجدول2332[[#This Row],[الرقم الوظيفي ]],'المتغيرات '!A:O,15,0)</f>
        <v>0</v>
      </c>
      <c r="P56" s="23">
        <f>VLOOKUP(الجدول2332[[#This Row],[الرقم الوظيفي ]],'المتغيرات '!A:P,16,0)</f>
        <v>44</v>
      </c>
      <c r="Q56" s="10" t="str">
        <f>VLOOKUP(الجدول2332[[#This Row],[الرقم الوظيفي ]],'المتغيرات '!A:Q,17,0)</f>
        <v>س</v>
      </c>
      <c r="R56" s="23" t="str">
        <f>VLOOKUP(الجدول2332[[#This Row],[الرقم الوظيفي ]],'المتغيرات '!A:R,18,0)</f>
        <v>عطلة العيد</v>
      </c>
      <c r="S56" s="23" t="str">
        <f>VLOOKUP(الجدول2332[[#This Row],[الرقم الوظيفي ]],'المتغيرات '!A:S,19,0)</f>
        <v>عطلة العيد</v>
      </c>
      <c r="T56" s="23" t="str">
        <f>VLOOKUP(الجدول2332[[#This Row],[الرقم الوظيفي ]],'المتغيرات '!A:T,20,0)</f>
        <v>عطلة العيد</v>
      </c>
      <c r="U56" s="23">
        <f>VLOOKUP(الجدول2332[[#This Row],[الرقم الوظيفي ]],'المتغيرات '!A:U,21,0)</f>
        <v>0</v>
      </c>
      <c r="V56" s="23">
        <f>VLOOKUP(الجدول2332[[#This Row],[الرقم الوظيفي ]],'المتغيرات '!A:V,22,0)</f>
        <v>0</v>
      </c>
      <c r="W56" s="23">
        <f>VLOOKUP(الجدول2332[[#This Row],[الرقم الوظيفي ]],'المتغيرات '!A:W,23,0)</f>
        <v>0</v>
      </c>
      <c r="X56" s="10">
        <f>VLOOKUP(الجدول2332[[#This Row],[الرقم الوظيفي ]],'المتغيرات '!A:X,24,0)</f>
        <v>0</v>
      </c>
      <c r="Y56" s="23">
        <f>VLOOKUP(الجدول2332[[#This Row],[الرقم الوظيفي ]],'المتغيرات '!A:Y,25,0)</f>
        <v>0</v>
      </c>
      <c r="Z56" s="23">
        <f>VLOOKUP(الجدول2332[[#This Row],[الرقم الوظيفي ]],'المتغيرات '!A:Z,26,0)</f>
        <v>0</v>
      </c>
      <c r="AA56" s="23">
        <f>VLOOKUP(الجدول2332[[#This Row],[الرقم الوظيفي ]],'المتغيرات '!A:AA,27,0)</f>
        <v>0</v>
      </c>
      <c r="AB56" s="23">
        <f>VLOOKUP(الجدول2332[[#This Row],[الرقم الوظيفي ]],'المتغيرات '!A:AB,28,0)</f>
        <v>0</v>
      </c>
      <c r="AC56" s="23">
        <f>VLOOKUP(الجدول2332[[#This Row],[الرقم الوظيفي ]],'المتغيرات '!A:AC,29,0)</f>
        <v>0</v>
      </c>
      <c r="AD56" s="23">
        <f>VLOOKUP(الجدول2332[[#This Row],[الرقم الوظيفي ]],'المتغيرات '!A:AD,30,0)</f>
        <v>0</v>
      </c>
      <c r="AE56" s="10">
        <f>VLOOKUP(الجدول2332[[#This Row],[الرقم الوظيفي ]],'المتغيرات '!A:AE,31,0)</f>
        <v>0</v>
      </c>
      <c r="AF56" s="23">
        <f>VLOOKUP(الجدول2332[[#This Row],[الرقم الوظيفي ]],'المتغيرات '!A:AF,32,0)</f>
        <v>0</v>
      </c>
      <c r="AG56" s="23">
        <f>VLOOKUP(الجدول2332[[#This Row],[الرقم الوظيفي ]],'المتغيرات '!A:AG,33,0)</f>
        <v>0</v>
      </c>
      <c r="AH56" s="23">
        <f>VLOOKUP(الجدول2332[[#This Row],[الرقم الوظيفي ]],'المتغيرات '!A:AH,34,0)</f>
        <v>0</v>
      </c>
    </row>
    <row r="57" spans="1:34">
      <c r="A57" s="172"/>
      <c r="B57" s="8"/>
      <c r="C57" s="8"/>
      <c r="D57" s="181">
        <f>VLOOKUP(A56,'الإجازات '!C:AN,8,0)</f>
        <v>0</v>
      </c>
      <c r="E57" s="181">
        <f>VLOOKUP(A56,'الإجازات '!C:AO,9,0)</f>
        <v>0</v>
      </c>
      <c r="F57" s="181">
        <f>VLOOKUP(A56,'الإجازات '!C:AP,10,0)</f>
        <v>0</v>
      </c>
      <c r="G57" s="181">
        <f>VLOOKUP(A56,'الإجازات '!C:AQ,11,0)</f>
        <v>0</v>
      </c>
      <c r="H57" s="181">
        <f>VLOOKUP(A56,'الإجازات '!C:AR,12,0)</f>
        <v>0</v>
      </c>
      <c r="I57" s="181">
        <f>VLOOKUP(A56,'الإجازات '!C:AS,13,0)</f>
        <v>0</v>
      </c>
      <c r="J57" s="181">
        <f>VLOOKUP(A56,'الإجازات '!C:AT,14,0)</f>
        <v>0</v>
      </c>
      <c r="K57" s="181">
        <f>VLOOKUP(A56,'الإجازات '!C:AU,15,0)</f>
        <v>0</v>
      </c>
      <c r="L57" s="181">
        <f>VLOOKUP(A56,'الإجازات '!C:AV,16,0)</f>
        <v>0</v>
      </c>
      <c r="M57" s="181">
        <f>VLOOKUP(A56,'الإجازات '!C:AW,17,0)</f>
        <v>0</v>
      </c>
      <c r="N57" s="181">
        <f>VLOOKUP(A56,'الإجازات '!C:AX,18,0)</f>
        <v>0</v>
      </c>
      <c r="O57" s="181">
        <f>VLOOKUP(A56,'الإجازات '!C:AY,19,0)</f>
        <v>0</v>
      </c>
      <c r="P57" s="181">
        <f>VLOOKUP(A56,'الإجازات '!C:AZ,20,0)</f>
        <v>0</v>
      </c>
      <c r="Q57" s="181">
        <f>VLOOKUP(A56,'الإجازات '!C:BA,21,0)</f>
        <v>480</v>
      </c>
      <c r="R57" s="181">
        <f>VLOOKUP(A56,'الإجازات '!C:BB,22,0)</f>
        <v>0</v>
      </c>
      <c r="S57" s="181">
        <f>VLOOKUP(A56,'الإجازات '!C:BC,23,0)</f>
        <v>0</v>
      </c>
      <c r="T57" s="181">
        <f>VLOOKUP(A56,'الإجازات '!C:BD,24,0)</f>
        <v>0</v>
      </c>
      <c r="U57" s="181">
        <f>VLOOKUP(A56,'الإجازات '!C:BE,25,0)</f>
        <v>0</v>
      </c>
      <c r="V57" s="181">
        <f>VLOOKUP(A56,'الإجازات '!C:BF,26,0)</f>
        <v>0</v>
      </c>
      <c r="W57" s="181">
        <f>VLOOKUP(A56,'الإجازات '!C:BG,27,0)</f>
        <v>0</v>
      </c>
      <c r="X57" s="181">
        <f>VLOOKUP(A56,'الإجازات '!C:BH,28,0)</f>
        <v>0</v>
      </c>
      <c r="Y57" s="181">
        <f>VLOOKUP(A56,'الإجازات '!C:BI,29,0)</f>
        <v>0</v>
      </c>
      <c r="Z57" s="181">
        <f>VLOOKUP(A56,'الإجازات '!C:BJ,30,0)</f>
        <v>0</v>
      </c>
      <c r="AA57" s="181">
        <f>VLOOKUP(A56,'الإجازات '!C:BK,31,0)</f>
        <v>0</v>
      </c>
      <c r="AB57" s="181">
        <f>VLOOKUP(A56,'الإجازات '!C:BL,32,0)</f>
        <v>0</v>
      </c>
      <c r="AC57" s="181">
        <f>VLOOKUP(A56,'الإجازات '!C:BM,33,0)</f>
        <v>0</v>
      </c>
      <c r="AD57" s="181">
        <f>VLOOKUP(A56,'الإجازات '!C:BN,34,0)</f>
        <v>0</v>
      </c>
      <c r="AE57" s="181">
        <f>VLOOKUP(A56,'الإجازات '!C:BO,35,0)</f>
        <v>0</v>
      </c>
      <c r="AF57" s="181">
        <f>VLOOKUP(A56,'الإجازات '!C:BP,36,0)</f>
        <v>0</v>
      </c>
      <c r="AG57" s="181">
        <f>VLOOKUP(A56,'الإجازات '!C:BQ,37,0)</f>
        <v>0</v>
      </c>
      <c r="AH57" s="181">
        <f>VLOOKUP(A56,'الإجازات '!C:BR,38,0)</f>
        <v>0</v>
      </c>
    </row>
    <row r="58" spans="1:34">
      <c r="A58" s="175">
        <v>510</v>
      </c>
      <c r="B58" s="15" t="s">
        <v>97</v>
      </c>
      <c r="C58" s="8" t="s">
        <v>47</v>
      </c>
      <c r="D58" s="23">
        <f>VLOOKUP(الجدول2332[[#This Row],[الرقم الوظيفي ]],'المتغيرات '!A:D,4,0)</f>
        <v>0</v>
      </c>
      <c r="E58" s="23">
        <f>VLOOKUP(الجدول2332[[#This Row],[الرقم الوظيفي ]],'المتغيرات '!A:E,5,0)</f>
        <v>0</v>
      </c>
      <c r="F58" s="23">
        <f>VLOOKUP(الجدول2332[[#This Row],[الرقم الوظيفي ]],'المتغيرات '!A:F,6,0)</f>
        <v>0</v>
      </c>
      <c r="G58" s="23">
        <f>VLOOKUP(الجدول2332[[#This Row],[الرقم الوظيفي ]],'المتغيرات '!A:G,7,0)</f>
        <v>0</v>
      </c>
      <c r="H58" s="23">
        <f>VLOOKUP(الجدول2332[[#This Row],[الرقم الوظيفي ]],'المتغيرات '!A:H,8,0)</f>
        <v>0</v>
      </c>
      <c r="I58" s="10">
        <f>VLOOKUP(الجدول2332[[#This Row],[الرقم الوظيفي ]],'المتغيرات '!A:I,9,0)</f>
        <v>0</v>
      </c>
      <c r="J58" s="23">
        <f>VLOOKUP(الجدول2332[[#This Row],[الرقم الوظيفي ]],'المتغيرات '!A:J,10,0)</f>
        <v>0</v>
      </c>
      <c r="K58" s="23">
        <f>VLOOKUP(الجدول2332[[#This Row],[الرقم الوظيفي ]],'المتغيرات '!A:K,11,0)</f>
        <v>0</v>
      </c>
      <c r="L58" s="23">
        <f>VLOOKUP(الجدول2332[[#This Row],[الرقم الوظيفي ]],'المتغيرات '!A:L,12,0)</f>
        <v>0</v>
      </c>
      <c r="M58" s="23">
        <f>VLOOKUP(الجدول2332[[#This Row],[الرقم الوظيفي ]],'المتغيرات '!A:M,13,0)</f>
        <v>0</v>
      </c>
      <c r="N58" s="23">
        <f>VLOOKUP(الجدول2332[[#This Row],[الرقم الوظيفي ]],'المتغيرات '!A:N,14,0)</f>
        <v>0</v>
      </c>
      <c r="O58" s="23">
        <f>VLOOKUP(الجدول2332[[#This Row],[الرقم الوظيفي ]],'المتغيرات '!A:O,15,0)</f>
        <v>0</v>
      </c>
      <c r="P58" s="23">
        <f>VLOOKUP(الجدول2332[[#This Row],[الرقم الوظيفي ]],'المتغيرات '!A:P,16,0)</f>
        <v>0</v>
      </c>
      <c r="Q58" s="10" t="str">
        <f>VLOOKUP(الجدول2332[[#This Row],[الرقم الوظيفي ]],'المتغيرات '!A:Q,17,0)</f>
        <v>س</v>
      </c>
      <c r="R58" s="23" t="str">
        <f>VLOOKUP(الجدول2332[[#This Row],[الرقم الوظيفي ]],'المتغيرات '!A:R,18,0)</f>
        <v>عطلة العيد</v>
      </c>
      <c r="S58" s="23" t="str">
        <f>VLOOKUP(الجدول2332[[#This Row],[الرقم الوظيفي ]],'المتغيرات '!A:S,19,0)</f>
        <v>عطلة العيد</v>
      </c>
      <c r="T58" s="23" t="str">
        <f>VLOOKUP(الجدول2332[[#This Row],[الرقم الوظيفي ]],'المتغيرات '!A:T,20,0)</f>
        <v>عطلة العيد</v>
      </c>
      <c r="U58" s="23">
        <f>VLOOKUP(الجدول2332[[#This Row],[الرقم الوظيفي ]],'المتغيرات '!A:U,21,0)</f>
        <v>0</v>
      </c>
      <c r="V58" s="23">
        <f>VLOOKUP(الجدول2332[[#This Row],[الرقم الوظيفي ]],'المتغيرات '!A:V,22,0)</f>
        <v>0</v>
      </c>
      <c r="W58" s="23">
        <f>VLOOKUP(الجدول2332[[#This Row],[الرقم الوظيفي ]],'المتغيرات '!A:W,23,0)</f>
        <v>0</v>
      </c>
      <c r="X58" s="10">
        <f>VLOOKUP(الجدول2332[[#This Row],[الرقم الوظيفي ]],'المتغيرات '!A:X,24,0)</f>
        <v>0</v>
      </c>
      <c r="Y58" s="23">
        <f>VLOOKUP(الجدول2332[[#This Row],[الرقم الوظيفي ]],'المتغيرات '!A:Y,25,0)</f>
        <v>0</v>
      </c>
      <c r="Z58" s="23">
        <f>VLOOKUP(الجدول2332[[#This Row],[الرقم الوظيفي ]],'المتغيرات '!A:Z,26,0)</f>
        <v>0</v>
      </c>
      <c r="AA58" s="23">
        <f>VLOOKUP(الجدول2332[[#This Row],[الرقم الوظيفي ]],'المتغيرات '!A:AA,27,0)</f>
        <v>0</v>
      </c>
      <c r="AB58" s="23">
        <f>VLOOKUP(الجدول2332[[#This Row],[الرقم الوظيفي ]],'المتغيرات '!A:AB,28,0)</f>
        <v>0</v>
      </c>
      <c r="AC58" s="23">
        <f>VLOOKUP(الجدول2332[[#This Row],[الرقم الوظيفي ]],'المتغيرات '!A:AC,29,0)</f>
        <v>0</v>
      </c>
      <c r="AD58" s="23">
        <f>VLOOKUP(الجدول2332[[#This Row],[الرقم الوظيفي ]],'المتغيرات '!A:AD,30,0)</f>
        <v>0</v>
      </c>
      <c r="AE58" s="10">
        <f>VLOOKUP(الجدول2332[[#This Row],[الرقم الوظيفي ]],'المتغيرات '!A:AE,31,0)</f>
        <v>0</v>
      </c>
      <c r="AF58" s="23">
        <f>VLOOKUP(الجدول2332[[#This Row],[الرقم الوظيفي ]],'المتغيرات '!A:AF,32,0)</f>
        <v>0</v>
      </c>
      <c r="AG58" s="23">
        <f>VLOOKUP(الجدول2332[[#This Row],[الرقم الوظيفي ]],'المتغيرات '!A:AG,33,0)</f>
        <v>0</v>
      </c>
      <c r="AH58" s="23">
        <f>VLOOKUP(الجدول2332[[#This Row],[الرقم الوظيفي ]],'المتغيرات '!A:AH,34,0)</f>
        <v>0</v>
      </c>
    </row>
    <row r="59" spans="1:34">
      <c r="A59" s="175"/>
      <c r="B59" s="15"/>
      <c r="C59" s="8"/>
      <c r="D59" s="181">
        <f>VLOOKUP(A58,'الإجازات '!C:AN,8,0)</f>
        <v>0</v>
      </c>
      <c r="E59" s="181">
        <f>VLOOKUP(A58,'الإجازات '!C:AO,9,0)</f>
        <v>0</v>
      </c>
      <c r="F59" s="181">
        <f>VLOOKUP(A58,'الإجازات '!C:AP,10,0)</f>
        <v>0</v>
      </c>
      <c r="G59" s="181">
        <f>VLOOKUP(A58,'الإجازات '!C:AQ,11,0)</f>
        <v>0</v>
      </c>
      <c r="H59" s="181">
        <f>VLOOKUP(A58,'الإجازات '!C:AR,12,0)</f>
        <v>0</v>
      </c>
      <c r="I59" s="181">
        <f>VLOOKUP(A58,'الإجازات '!C:AS,13,0)</f>
        <v>0</v>
      </c>
      <c r="J59" s="181">
        <f>VLOOKUP(A58,'الإجازات '!C:AT,14,0)</f>
        <v>108</v>
      </c>
      <c r="K59" s="181">
        <f>VLOOKUP(A58,'الإجازات '!C:AU,15,0)</f>
        <v>0</v>
      </c>
      <c r="L59" s="181">
        <f>VLOOKUP(A58,'الإجازات '!C:AV,16,0)</f>
        <v>0</v>
      </c>
      <c r="M59" s="181">
        <f>VLOOKUP(A58,'الإجازات '!C:AW,17,0)</f>
        <v>0</v>
      </c>
      <c r="N59" s="181">
        <f>VLOOKUP(A58,'الإجازات '!C:AX,18,0)</f>
        <v>0</v>
      </c>
      <c r="O59" s="181">
        <f>VLOOKUP(A58,'الإجازات '!C:AY,19,0)</f>
        <v>0</v>
      </c>
      <c r="P59" s="181">
        <f>VLOOKUP(A58,'الإجازات '!C:AZ,20,0)</f>
        <v>0</v>
      </c>
      <c r="Q59" s="181">
        <f>VLOOKUP(A58,'الإجازات '!C:BA,21,0)</f>
        <v>480</v>
      </c>
      <c r="R59" s="181">
        <f>VLOOKUP(A58,'الإجازات '!C:BB,22,0)</f>
        <v>0</v>
      </c>
      <c r="S59" s="181">
        <f>VLOOKUP(A58,'الإجازات '!C:BC,23,0)</f>
        <v>0</v>
      </c>
      <c r="T59" s="181">
        <f>VLOOKUP(A58,'الإجازات '!C:BD,24,0)</f>
        <v>0</v>
      </c>
      <c r="U59" s="181">
        <f>VLOOKUP(A58,'الإجازات '!C:BE,25,0)</f>
        <v>0</v>
      </c>
      <c r="V59" s="181">
        <f>VLOOKUP(A58,'الإجازات '!C:BF,26,0)</f>
        <v>0</v>
      </c>
      <c r="W59" s="181">
        <f>VLOOKUP(A58,'الإجازات '!C:BG,27,0)</f>
        <v>0</v>
      </c>
      <c r="X59" s="181">
        <f>VLOOKUP(A58,'الإجازات '!C:BH,28,0)</f>
        <v>0</v>
      </c>
      <c r="Y59" s="181">
        <f>VLOOKUP(A58,'الإجازات '!C:BI,29,0)</f>
        <v>0</v>
      </c>
      <c r="Z59" s="181">
        <f>VLOOKUP(A58,'الإجازات '!C:BJ,30,0)</f>
        <v>0</v>
      </c>
      <c r="AA59" s="181">
        <f>VLOOKUP(A58,'الإجازات '!C:BK,31,0)</f>
        <v>0</v>
      </c>
      <c r="AB59" s="181">
        <f>VLOOKUP(A58,'الإجازات '!C:BL,32,0)</f>
        <v>0</v>
      </c>
      <c r="AC59" s="181">
        <f>VLOOKUP(A58,'الإجازات '!C:BM,33,0)</f>
        <v>0</v>
      </c>
      <c r="AD59" s="181">
        <f>VLOOKUP(A58,'الإجازات '!C:BN,34,0)</f>
        <v>0</v>
      </c>
      <c r="AE59" s="181">
        <f>VLOOKUP(A58,'الإجازات '!C:BO,35,0)</f>
        <v>0</v>
      </c>
      <c r="AF59" s="181">
        <f>VLOOKUP(A58,'الإجازات '!C:BP,36,0)</f>
        <v>0</v>
      </c>
      <c r="AG59" s="181">
        <f>VLOOKUP(A58,'الإجازات '!C:BQ,37,0)</f>
        <v>0</v>
      </c>
      <c r="AH59" s="181">
        <f>VLOOKUP(A58,'الإجازات '!C:BR,38,0)</f>
        <v>0</v>
      </c>
    </row>
    <row r="60" spans="1:34">
      <c r="A60" s="175">
        <v>518</v>
      </c>
      <c r="B60" s="13" t="s">
        <v>98</v>
      </c>
      <c r="C60" s="8" t="s">
        <v>99</v>
      </c>
      <c r="D60" s="23">
        <f>VLOOKUP(الجدول2332[[#This Row],[الرقم الوظيفي ]],'المتغيرات '!A:D,4,0)</f>
        <v>0</v>
      </c>
      <c r="E60" s="23">
        <f>VLOOKUP(الجدول2332[[#This Row],[الرقم الوظيفي ]],'المتغيرات '!A:E,5,0)</f>
        <v>0</v>
      </c>
      <c r="F60" s="23">
        <f>VLOOKUP(الجدول2332[[#This Row],[الرقم الوظيفي ]],'المتغيرات '!A:F,6,0)</f>
        <v>0</v>
      </c>
      <c r="G60" s="23">
        <f>VLOOKUP(الجدول2332[[#This Row],[الرقم الوظيفي ]],'المتغيرات '!A:G,7,0)</f>
        <v>0</v>
      </c>
      <c r="H60" s="23">
        <f>VLOOKUP(الجدول2332[[#This Row],[الرقم الوظيفي ]],'المتغيرات '!A:H,8,0)</f>
        <v>89</v>
      </c>
      <c r="I60" s="10">
        <f>VLOOKUP(الجدول2332[[#This Row],[الرقم الوظيفي ]],'المتغيرات '!A:I,9,0)</f>
        <v>0</v>
      </c>
      <c r="J60" s="23">
        <f>VLOOKUP(الجدول2332[[#This Row],[الرقم الوظيفي ]],'المتغيرات '!A:J,10,0)</f>
        <v>0</v>
      </c>
      <c r="K60" s="23">
        <f>VLOOKUP(الجدول2332[[#This Row],[الرقم الوظيفي ]],'المتغيرات '!A:K,11,0)</f>
        <v>0</v>
      </c>
      <c r="L60" s="23">
        <f>VLOOKUP(الجدول2332[[#This Row],[الرقم الوظيفي ]],'المتغيرات '!A:L,12,0)</f>
        <v>0</v>
      </c>
      <c r="M60" s="23" t="str">
        <f>VLOOKUP(الجدول2332[[#This Row],[الرقم الوظيفي ]],'المتغيرات '!A:M,13,0)</f>
        <v>س</v>
      </c>
      <c r="N60" s="23">
        <f>VLOOKUP(الجدول2332[[#This Row],[الرقم الوظيفي ]],'المتغيرات '!A:N,14,0)</f>
        <v>0</v>
      </c>
      <c r="O60" s="23">
        <f>VLOOKUP(الجدول2332[[#This Row],[الرقم الوظيفي ]],'المتغيرات '!A:O,15,0)</f>
        <v>0</v>
      </c>
      <c r="P60" s="23">
        <f>VLOOKUP(الجدول2332[[#This Row],[الرقم الوظيفي ]],'المتغيرات '!A:P,16,0)</f>
        <v>0</v>
      </c>
      <c r="Q60" s="10" t="str">
        <f>VLOOKUP(الجدول2332[[#This Row],[الرقم الوظيفي ]],'المتغيرات '!A:Q,17,0)</f>
        <v>س</v>
      </c>
      <c r="R60" s="23" t="str">
        <f>VLOOKUP(الجدول2332[[#This Row],[الرقم الوظيفي ]],'المتغيرات '!A:R,18,0)</f>
        <v>عطلة العيد</v>
      </c>
      <c r="S60" s="23" t="str">
        <f>VLOOKUP(الجدول2332[[#This Row],[الرقم الوظيفي ]],'المتغيرات '!A:S,19,0)</f>
        <v>عطلة العيد</v>
      </c>
      <c r="T60" s="23" t="str">
        <f>VLOOKUP(الجدول2332[[#This Row],[الرقم الوظيفي ]],'المتغيرات '!A:T,20,0)</f>
        <v>عطلة العيد</v>
      </c>
      <c r="U60" s="23">
        <f>VLOOKUP(الجدول2332[[#This Row],[الرقم الوظيفي ]],'المتغيرات '!A:U,21,0)</f>
        <v>0</v>
      </c>
      <c r="V60" s="23" t="str">
        <f>VLOOKUP(الجدول2332[[#This Row],[الرقم الوظيفي ]],'المتغيرات '!A:V,22,0)</f>
        <v>ب</v>
      </c>
      <c r="W60" s="23" t="str">
        <f>VLOOKUP(الجدول2332[[#This Row],[الرقم الوظيفي ]],'المتغيرات '!A:W,23,0)</f>
        <v>ب</v>
      </c>
      <c r="X60" s="10" t="str">
        <f>VLOOKUP(الجدول2332[[#This Row],[الرقم الوظيفي ]],'المتغيرات '!A:X,24,0)</f>
        <v>ب</v>
      </c>
      <c r="Y60" s="23">
        <f>VLOOKUP(الجدول2332[[#This Row],[الرقم الوظيفي ]],'المتغيرات '!A:Y,25,0)</f>
        <v>0</v>
      </c>
      <c r="Z60" s="23">
        <f>VLOOKUP(الجدول2332[[#This Row],[الرقم الوظيفي ]],'المتغيرات '!A:Z,26,0)</f>
        <v>0</v>
      </c>
      <c r="AA60" s="23">
        <f>VLOOKUP(الجدول2332[[#This Row],[الرقم الوظيفي ]],'المتغيرات '!A:AA,27,0)</f>
        <v>0</v>
      </c>
      <c r="AB60" s="23">
        <f>VLOOKUP(الجدول2332[[#This Row],[الرقم الوظيفي ]],'المتغيرات '!A:AB,28,0)</f>
        <v>0</v>
      </c>
      <c r="AC60" s="23">
        <f>VLOOKUP(الجدول2332[[#This Row],[الرقم الوظيفي ]],'المتغيرات '!A:AC,29,0)</f>
        <v>0</v>
      </c>
      <c r="AD60" s="23">
        <f>VLOOKUP(الجدول2332[[#This Row],[الرقم الوظيفي ]],'المتغيرات '!A:AD,30,0)</f>
        <v>0</v>
      </c>
      <c r="AE60" s="10">
        <f>VLOOKUP(الجدول2332[[#This Row],[الرقم الوظيفي ]],'المتغيرات '!A:AE,31,0)</f>
        <v>0</v>
      </c>
      <c r="AF60" s="23">
        <f>VLOOKUP(الجدول2332[[#This Row],[الرقم الوظيفي ]],'المتغيرات '!A:AF,32,0)</f>
        <v>0</v>
      </c>
      <c r="AG60" s="23">
        <f>VLOOKUP(الجدول2332[[#This Row],[الرقم الوظيفي ]],'المتغيرات '!A:AG,33,0)</f>
        <v>0</v>
      </c>
      <c r="AH60" s="23">
        <f>VLOOKUP(الجدول2332[[#This Row],[الرقم الوظيفي ]],'المتغيرات '!A:AH,34,0)</f>
        <v>0</v>
      </c>
    </row>
    <row r="61" spans="1:34">
      <c r="A61" s="175"/>
      <c r="B61" s="13"/>
      <c r="C61" s="8"/>
      <c r="D61" s="181">
        <f>VLOOKUP(A60,'الإجازات '!C:AN,8,0)</f>
        <v>0</v>
      </c>
      <c r="E61" s="181">
        <f>VLOOKUP(A60,'الإجازات '!C:AO,9,0)</f>
        <v>0</v>
      </c>
      <c r="F61" s="181">
        <f>VLOOKUP(A60,'الإجازات '!C:AP,10,0)</f>
        <v>0</v>
      </c>
      <c r="G61" s="181">
        <f>VLOOKUP(A60,'الإجازات '!C:AQ,11,0)</f>
        <v>0</v>
      </c>
      <c r="H61" s="181">
        <f>VLOOKUP(A60,'الإجازات '!C:AR,12,0)</f>
        <v>90</v>
      </c>
      <c r="I61" s="181">
        <f>VLOOKUP(A60,'الإجازات '!C:AS,13,0)</f>
        <v>0</v>
      </c>
      <c r="J61" s="181">
        <f>VLOOKUP(A60,'الإجازات '!C:AT,14,0)</f>
        <v>0</v>
      </c>
      <c r="K61" s="181">
        <f>VLOOKUP(A60,'الإجازات '!C:AU,15,0)</f>
        <v>0</v>
      </c>
      <c r="L61" s="181">
        <f>VLOOKUP(A60,'الإجازات '!C:AV,16,0)</f>
        <v>0</v>
      </c>
      <c r="M61" s="181">
        <f>VLOOKUP(A60,'الإجازات '!C:AW,17,0)</f>
        <v>480</v>
      </c>
      <c r="N61" s="181">
        <f>VLOOKUP(A60,'الإجازات '!C:AX,18,0)</f>
        <v>0</v>
      </c>
      <c r="O61" s="181">
        <f>VLOOKUP(A60,'الإجازات '!C:AY,19,0)</f>
        <v>0</v>
      </c>
      <c r="P61" s="181">
        <f>VLOOKUP(A60,'الإجازات '!C:AZ,20,0)</f>
        <v>0</v>
      </c>
      <c r="Q61" s="181">
        <f>VLOOKUP(A60,'الإجازات '!C:BA,21,0)</f>
        <v>480</v>
      </c>
      <c r="R61" s="181">
        <f>VLOOKUP(A60,'الإجازات '!C:BB,22,0)</f>
        <v>0</v>
      </c>
      <c r="S61" s="181">
        <f>VLOOKUP(A60,'الإجازات '!C:BC,23,0)</f>
        <v>0</v>
      </c>
      <c r="T61" s="181">
        <f>VLOOKUP(A60,'الإجازات '!C:BD,24,0)</f>
        <v>0</v>
      </c>
      <c r="U61" s="181">
        <f>VLOOKUP(A60,'الإجازات '!C:BE,25,0)</f>
        <v>0</v>
      </c>
      <c r="V61" s="181" t="str">
        <f>VLOOKUP(A60,'الإجازات '!C:BF,26,0)</f>
        <v>ب</v>
      </c>
      <c r="W61" s="181" t="str">
        <f>VLOOKUP(A60,'الإجازات '!C:BG,27,0)</f>
        <v>ب</v>
      </c>
      <c r="X61" s="181" t="str">
        <f>VLOOKUP(A60,'الإجازات '!C:BH,28,0)</f>
        <v>ب</v>
      </c>
      <c r="Y61" s="181">
        <f>VLOOKUP(A60,'الإجازات '!C:BI,29,0)</f>
        <v>0</v>
      </c>
      <c r="Z61" s="181">
        <f>VLOOKUP(A60,'الإجازات '!C:BJ,30,0)</f>
        <v>0</v>
      </c>
      <c r="AA61" s="181">
        <f>VLOOKUP(A60,'الإجازات '!C:BK,31,0)</f>
        <v>0</v>
      </c>
      <c r="AB61" s="181">
        <f>VLOOKUP(A60,'الإجازات '!C:BL,32,0)</f>
        <v>0</v>
      </c>
      <c r="AC61" s="181">
        <f>VLOOKUP(A60,'الإجازات '!C:BM,33,0)</f>
        <v>0</v>
      </c>
      <c r="AD61" s="181">
        <f>VLOOKUP(A60,'الإجازات '!C:BN,34,0)</f>
        <v>0</v>
      </c>
      <c r="AE61" s="181">
        <f>VLOOKUP(A60,'الإجازات '!C:BO,35,0)</f>
        <v>0</v>
      </c>
      <c r="AF61" s="181">
        <f>VLOOKUP(A60,'الإجازات '!C:BP,36,0)</f>
        <v>0</v>
      </c>
      <c r="AG61" s="181">
        <f>VLOOKUP(A60,'الإجازات '!C:BQ,37,0)</f>
        <v>0</v>
      </c>
      <c r="AH61" s="181">
        <f>VLOOKUP(A60,'الإجازات '!C:BR,38,0)</f>
        <v>0</v>
      </c>
    </row>
    <row r="62" spans="1:34">
      <c r="A62" s="172">
        <v>520</v>
      </c>
      <c r="B62" s="8" t="s">
        <v>100</v>
      </c>
      <c r="C62" s="8" t="s">
        <v>99</v>
      </c>
      <c r="D62" s="23">
        <f>VLOOKUP(الجدول2332[[#This Row],[الرقم الوظيفي ]],'المتغيرات '!A:D,4,0)</f>
        <v>0</v>
      </c>
      <c r="E62" s="23">
        <f>VLOOKUP(الجدول2332[[#This Row],[الرقم الوظيفي ]],'المتغيرات '!A:E,5,0)</f>
        <v>0</v>
      </c>
      <c r="F62" s="23">
        <f>VLOOKUP(الجدول2332[[#This Row],[الرقم الوظيفي ]],'المتغيرات '!A:F,6,0)</f>
        <v>0</v>
      </c>
      <c r="G62" s="23">
        <f>VLOOKUP(الجدول2332[[#This Row],[الرقم الوظيفي ]],'المتغيرات '!A:G,7,0)</f>
        <v>0</v>
      </c>
      <c r="H62" s="23">
        <f>VLOOKUP(الجدول2332[[#This Row],[الرقم الوظيفي ]],'المتغيرات '!A:H,8,0)</f>
        <v>0</v>
      </c>
      <c r="I62" s="10">
        <f>VLOOKUP(الجدول2332[[#This Row],[الرقم الوظيفي ]],'المتغيرات '!A:I,9,0)</f>
        <v>0</v>
      </c>
      <c r="J62" s="23" t="str">
        <f>VLOOKUP(الجدول2332[[#This Row],[الرقم الوظيفي ]],'المتغيرات '!A:J,10,0)</f>
        <v>س</v>
      </c>
      <c r="K62" s="23" t="str">
        <f>VLOOKUP(الجدول2332[[#This Row],[الرقم الوظيفي ]],'المتغيرات '!A:K,11,0)</f>
        <v>س</v>
      </c>
      <c r="L62" s="23">
        <f>VLOOKUP(الجدول2332[[#This Row],[الرقم الوظيفي ]],'المتغيرات '!A:L,12,0)</f>
        <v>0</v>
      </c>
      <c r="M62" s="23">
        <f>VLOOKUP(الجدول2332[[#This Row],[الرقم الوظيفي ]],'المتغيرات '!A:M,13,0)</f>
        <v>0</v>
      </c>
      <c r="N62" s="23">
        <f>VLOOKUP(الجدول2332[[#This Row],[الرقم الوظيفي ]],'المتغيرات '!A:N,14,0)</f>
        <v>0</v>
      </c>
      <c r="O62" s="23">
        <f>VLOOKUP(الجدول2332[[#This Row],[الرقم الوظيفي ]],'المتغيرات '!A:O,15,0)</f>
        <v>0</v>
      </c>
      <c r="P62" s="23">
        <f>VLOOKUP(الجدول2332[[#This Row],[الرقم الوظيفي ]],'المتغيرات '!A:P,16,0)</f>
        <v>0</v>
      </c>
      <c r="Q62" s="10" t="str">
        <f>VLOOKUP(الجدول2332[[#This Row],[الرقم الوظيفي ]],'المتغيرات '!A:Q,17,0)</f>
        <v>س</v>
      </c>
      <c r="R62" s="23" t="str">
        <f>VLOOKUP(الجدول2332[[#This Row],[الرقم الوظيفي ]],'المتغيرات '!A:R,18,0)</f>
        <v>عطلة العيد</v>
      </c>
      <c r="S62" s="23" t="str">
        <f>VLOOKUP(الجدول2332[[#This Row],[الرقم الوظيفي ]],'المتغيرات '!A:S,19,0)</f>
        <v>عطلة العيد</v>
      </c>
      <c r="T62" s="23" t="str">
        <f>VLOOKUP(الجدول2332[[#This Row],[الرقم الوظيفي ]],'المتغيرات '!A:T,20,0)</f>
        <v>عطلة العيد</v>
      </c>
      <c r="U62" s="23">
        <f>VLOOKUP(الجدول2332[[#This Row],[الرقم الوظيفي ]],'المتغيرات '!A:U,21,0)</f>
        <v>0</v>
      </c>
      <c r="V62" s="23">
        <f>VLOOKUP(الجدول2332[[#This Row],[الرقم الوظيفي ]],'المتغيرات '!A:V,22,0)</f>
        <v>0</v>
      </c>
      <c r="W62" s="23">
        <f>VLOOKUP(الجدول2332[[#This Row],[الرقم الوظيفي ]],'المتغيرات '!A:W,23,0)</f>
        <v>0</v>
      </c>
      <c r="X62" s="10">
        <f>VLOOKUP(الجدول2332[[#This Row],[الرقم الوظيفي ]],'المتغيرات '!A:X,24,0)</f>
        <v>14</v>
      </c>
      <c r="Y62" s="23">
        <f>VLOOKUP(الجدول2332[[#This Row],[الرقم الوظيفي ]],'المتغيرات '!A:Y,25,0)</f>
        <v>0</v>
      </c>
      <c r="Z62" s="23">
        <f>VLOOKUP(الجدول2332[[#This Row],[الرقم الوظيفي ]],'المتغيرات '!A:Z,26,0)</f>
        <v>0</v>
      </c>
      <c r="AA62" s="23">
        <f>VLOOKUP(الجدول2332[[#This Row],[الرقم الوظيفي ]],'المتغيرات '!A:AA,27,0)</f>
        <v>8</v>
      </c>
      <c r="AB62" s="23">
        <f>VLOOKUP(الجدول2332[[#This Row],[الرقم الوظيفي ]],'المتغيرات '!A:AB,28,0)</f>
        <v>0</v>
      </c>
      <c r="AC62" s="23">
        <f>VLOOKUP(الجدول2332[[#This Row],[الرقم الوظيفي ]],'المتغيرات '!A:AC,29,0)</f>
        <v>0</v>
      </c>
      <c r="AD62" s="23">
        <f>VLOOKUP(الجدول2332[[#This Row],[الرقم الوظيفي ]],'المتغيرات '!A:AD,30,0)</f>
        <v>0</v>
      </c>
      <c r="AE62" s="10">
        <f>VLOOKUP(الجدول2332[[#This Row],[الرقم الوظيفي ]],'المتغيرات '!A:AE,31,0)</f>
        <v>0</v>
      </c>
      <c r="AF62" s="23">
        <f>VLOOKUP(الجدول2332[[#This Row],[الرقم الوظيفي ]],'المتغيرات '!A:AF,32,0)</f>
        <v>0</v>
      </c>
      <c r="AG62" s="23">
        <f>VLOOKUP(الجدول2332[[#This Row],[الرقم الوظيفي ]],'المتغيرات '!A:AG,33,0)</f>
        <v>0</v>
      </c>
      <c r="AH62" s="23">
        <f>VLOOKUP(الجدول2332[[#This Row],[الرقم الوظيفي ]],'المتغيرات '!A:AH,34,0)</f>
        <v>0</v>
      </c>
    </row>
    <row r="63" spans="1:34">
      <c r="A63" s="172"/>
      <c r="B63" s="8"/>
      <c r="C63" s="8"/>
      <c r="D63" s="181">
        <f>VLOOKUP(A62,'الإجازات '!C:AN,8,0)</f>
        <v>0</v>
      </c>
      <c r="E63" s="181">
        <f>VLOOKUP(A62,'الإجازات '!C:AO,9,0)</f>
        <v>0</v>
      </c>
      <c r="F63" s="181">
        <f>VLOOKUP(A62,'الإجازات '!C:AP,10,0)</f>
        <v>0</v>
      </c>
      <c r="G63" s="181">
        <f>VLOOKUP(A62,'الإجازات '!C:AQ,11,0)</f>
        <v>0</v>
      </c>
      <c r="H63" s="181">
        <f>VLOOKUP(A62,'الإجازات '!C:AR,12,0)</f>
        <v>0</v>
      </c>
      <c r="I63" s="181">
        <f>VLOOKUP(A62,'الإجازات '!C:AS,13,0)</f>
        <v>0</v>
      </c>
      <c r="J63" s="181">
        <f>VLOOKUP(A62,'الإجازات '!C:AT,14,0)</f>
        <v>480</v>
      </c>
      <c r="K63" s="181">
        <f>VLOOKUP(A62,'الإجازات '!C:AU,15,0)</f>
        <v>480</v>
      </c>
      <c r="L63" s="181">
        <f>VLOOKUP(A62,'الإجازات '!C:AV,16,0)</f>
        <v>0</v>
      </c>
      <c r="M63" s="181">
        <f>VLOOKUP(A62,'الإجازات '!C:AW,17,0)</f>
        <v>0</v>
      </c>
      <c r="N63" s="181">
        <f>VLOOKUP(A62,'الإجازات '!C:AX,18,0)</f>
        <v>0</v>
      </c>
      <c r="O63" s="181">
        <f>VLOOKUP(A62,'الإجازات '!C:AY,19,0)</f>
        <v>0</v>
      </c>
      <c r="P63" s="181">
        <f>VLOOKUP(A62,'الإجازات '!C:AZ,20,0)</f>
        <v>0</v>
      </c>
      <c r="Q63" s="181">
        <f>VLOOKUP(A62,'الإجازات '!C:BA,21,0)</f>
        <v>480</v>
      </c>
      <c r="R63" s="181">
        <f>VLOOKUP(A62,'الإجازات '!C:BB,22,0)</f>
        <v>0</v>
      </c>
      <c r="S63" s="181">
        <f>VLOOKUP(A62,'الإجازات '!C:BC,23,0)</f>
        <v>0</v>
      </c>
      <c r="T63" s="181">
        <f>VLOOKUP(A62,'الإجازات '!C:BD,24,0)</f>
        <v>0</v>
      </c>
      <c r="U63" s="181">
        <f>VLOOKUP(A62,'الإجازات '!C:BE,25,0)</f>
        <v>0</v>
      </c>
      <c r="V63" s="181">
        <f>VLOOKUP(A62,'الإجازات '!C:BF,26,0)</f>
        <v>0</v>
      </c>
      <c r="W63" s="181">
        <f>VLOOKUP(A62,'الإجازات '!C:BG,27,0)</f>
        <v>0</v>
      </c>
      <c r="X63" s="181">
        <f>VLOOKUP(A62,'الإجازات '!C:BH,28,0)</f>
        <v>0</v>
      </c>
      <c r="Y63" s="181">
        <f>VLOOKUP(A62,'الإجازات '!C:BI,29,0)</f>
        <v>0</v>
      </c>
      <c r="Z63" s="181">
        <f>VLOOKUP(A62,'الإجازات '!C:BJ,30,0)</f>
        <v>0</v>
      </c>
      <c r="AA63" s="181">
        <f>VLOOKUP(A62,'الإجازات '!C:BK,31,0)</f>
        <v>0</v>
      </c>
      <c r="AB63" s="181">
        <f>VLOOKUP(A62,'الإجازات '!C:BL,32,0)</f>
        <v>0</v>
      </c>
      <c r="AC63" s="181">
        <f>VLOOKUP(A62,'الإجازات '!C:BM,33,0)</f>
        <v>0</v>
      </c>
      <c r="AD63" s="181">
        <f>VLOOKUP(A62,'الإجازات '!C:BN,34,0)</f>
        <v>0</v>
      </c>
      <c r="AE63" s="181">
        <f>VLOOKUP(A62,'الإجازات '!C:BO,35,0)</f>
        <v>0</v>
      </c>
      <c r="AF63" s="181">
        <f>VLOOKUP(A62,'الإجازات '!C:BP,36,0)</f>
        <v>0</v>
      </c>
      <c r="AG63" s="181">
        <f>VLOOKUP(A62,'الإجازات '!C:BQ,37,0)</f>
        <v>0</v>
      </c>
      <c r="AH63" s="181">
        <f>VLOOKUP(A62,'الإجازات '!C:BR,38,0)</f>
        <v>0</v>
      </c>
    </row>
    <row r="64" spans="1:34">
      <c r="A64" s="172">
        <v>536</v>
      </c>
      <c r="B64" s="8" t="s">
        <v>101</v>
      </c>
      <c r="C64" s="8" t="s">
        <v>102</v>
      </c>
      <c r="D64" s="23">
        <f>VLOOKUP(الجدول2332[[#This Row],[الرقم الوظيفي ]],'المتغيرات '!A:D,4,0)</f>
        <v>0</v>
      </c>
      <c r="E64" s="23">
        <f>VLOOKUP(الجدول2332[[#This Row],[الرقم الوظيفي ]],'المتغيرات '!A:E,5,0)</f>
        <v>0</v>
      </c>
      <c r="F64" s="23">
        <f>VLOOKUP(الجدول2332[[#This Row],[الرقم الوظيفي ]],'المتغيرات '!A:F,6,0)</f>
        <v>0</v>
      </c>
      <c r="G64" s="23">
        <f>VLOOKUP(الجدول2332[[#This Row],[الرقم الوظيفي ]],'المتغيرات '!A:G,7,0)</f>
        <v>0</v>
      </c>
      <c r="H64" s="23">
        <f>VLOOKUP(الجدول2332[[#This Row],[الرقم الوظيفي ]],'المتغيرات '!A:H,8,0)</f>
        <v>0</v>
      </c>
      <c r="I64" s="10">
        <f>VLOOKUP(الجدول2332[[#This Row],[الرقم الوظيفي ]],'المتغيرات '!A:I,9,0)</f>
        <v>0</v>
      </c>
      <c r="J64" s="23">
        <f>VLOOKUP(الجدول2332[[#This Row],[الرقم الوظيفي ]],'المتغيرات '!A:J,10,0)</f>
        <v>0</v>
      </c>
      <c r="K64" s="23">
        <f>VLOOKUP(الجدول2332[[#This Row],[الرقم الوظيفي ]],'المتغيرات '!A:K,11,0)</f>
        <v>6</v>
      </c>
      <c r="L64" s="23">
        <f>VLOOKUP(الجدول2332[[#This Row],[الرقم الوظيفي ]],'المتغيرات '!A:L,12,0)</f>
        <v>0</v>
      </c>
      <c r="M64" s="23">
        <f>VLOOKUP(الجدول2332[[#This Row],[الرقم الوظيفي ]],'المتغيرات '!A:M,13,0)</f>
        <v>0</v>
      </c>
      <c r="N64" s="23">
        <f>VLOOKUP(الجدول2332[[#This Row],[الرقم الوظيفي ]],'المتغيرات '!A:N,14,0)</f>
        <v>0</v>
      </c>
      <c r="O64" s="23">
        <f>VLOOKUP(الجدول2332[[#This Row],[الرقم الوظيفي ]],'المتغيرات '!A:O,15,0)</f>
        <v>0</v>
      </c>
      <c r="P64" s="23">
        <f>VLOOKUP(الجدول2332[[#This Row],[الرقم الوظيفي ]],'المتغيرات '!A:P,16,0)</f>
        <v>0</v>
      </c>
      <c r="Q64" s="10" t="str">
        <f>VLOOKUP(الجدول2332[[#This Row],[الرقم الوظيفي ]],'المتغيرات '!A:Q,17,0)</f>
        <v>س</v>
      </c>
      <c r="R64" s="23" t="str">
        <f>VLOOKUP(الجدول2332[[#This Row],[الرقم الوظيفي ]],'المتغيرات '!A:R,18,0)</f>
        <v>عطلة العيد</v>
      </c>
      <c r="S64" s="23" t="str">
        <f>VLOOKUP(الجدول2332[[#This Row],[الرقم الوظيفي ]],'المتغيرات '!A:S,19,0)</f>
        <v>عطلة العيد</v>
      </c>
      <c r="T64" s="23" t="str">
        <f>VLOOKUP(الجدول2332[[#This Row],[الرقم الوظيفي ]],'المتغيرات '!A:T,20,0)</f>
        <v>عطلة العيد</v>
      </c>
      <c r="U64" s="23">
        <f>VLOOKUP(الجدول2332[[#This Row],[الرقم الوظيفي ]],'المتغيرات '!A:U,21,0)</f>
        <v>0</v>
      </c>
      <c r="V64" s="23">
        <f>VLOOKUP(الجدول2332[[#This Row],[الرقم الوظيفي ]],'المتغيرات '!A:V,22,0)</f>
        <v>0</v>
      </c>
      <c r="W64" s="23">
        <f>VLOOKUP(الجدول2332[[#This Row],[الرقم الوظيفي ]],'المتغيرات '!A:W,23,0)</f>
        <v>0</v>
      </c>
      <c r="X64" s="10">
        <f>VLOOKUP(الجدول2332[[#This Row],[الرقم الوظيفي ]],'المتغيرات '!A:X,24,0)</f>
        <v>0</v>
      </c>
      <c r="Y64" s="23">
        <f>VLOOKUP(الجدول2332[[#This Row],[الرقم الوظيفي ]],'المتغيرات '!A:Y,25,0)</f>
        <v>0</v>
      </c>
      <c r="Z64" s="23">
        <f>VLOOKUP(الجدول2332[[#This Row],[الرقم الوظيفي ]],'المتغيرات '!A:Z,26,0)</f>
        <v>0</v>
      </c>
      <c r="AA64" s="23">
        <f>VLOOKUP(الجدول2332[[#This Row],[الرقم الوظيفي ]],'المتغيرات '!A:AA,27,0)</f>
        <v>0</v>
      </c>
      <c r="AB64" s="23">
        <f>VLOOKUP(الجدول2332[[#This Row],[الرقم الوظيفي ]],'المتغيرات '!A:AB,28,0)</f>
        <v>0</v>
      </c>
      <c r="AC64" s="23">
        <f>VLOOKUP(الجدول2332[[#This Row],[الرقم الوظيفي ]],'المتغيرات '!A:AC,29,0)</f>
        <v>0</v>
      </c>
      <c r="AD64" s="23">
        <f>VLOOKUP(الجدول2332[[#This Row],[الرقم الوظيفي ]],'المتغيرات '!A:AD,30,0)</f>
        <v>0</v>
      </c>
      <c r="AE64" s="10">
        <f>VLOOKUP(الجدول2332[[#This Row],[الرقم الوظيفي ]],'المتغيرات '!A:AE,31,0)</f>
        <v>0</v>
      </c>
      <c r="AF64" s="23">
        <f>VLOOKUP(الجدول2332[[#This Row],[الرقم الوظيفي ]],'المتغيرات '!A:AF,32,0)</f>
        <v>0</v>
      </c>
      <c r="AG64" s="23">
        <f>VLOOKUP(الجدول2332[[#This Row],[الرقم الوظيفي ]],'المتغيرات '!A:AG,33,0)</f>
        <v>0</v>
      </c>
      <c r="AH64" s="23">
        <f>VLOOKUP(الجدول2332[[#This Row],[الرقم الوظيفي ]],'المتغيرات '!A:AH,34,0)</f>
        <v>0</v>
      </c>
    </row>
    <row r="65" spans="1:34">
      <c r="A65" s="172"/>
      <c r="B65" s="8"/>
      <c r="C65" s="8"/>
      <c r="D65" s="181">
        <f>VLOOKUP(A64,'الإجازات '!C:AN,8,0)</f>
        <v>0</v>
      </c>
      <c r="E65" s="181">
        <f>VLOOKUP(A64,'الإجازات '!C:AO,9,0)</f>
        <v>0</v>
      </c>
      <c r="F65" s="181">
        <f>VLOOKUP(A64,'الإجازات '!C:AP,10,0)</f>
        <v>0</v>
      </c>
      <c r="G65" s="181">
        <f>VLOOKUP(A64,'الإجازات '!C:AQ,11,0)</f>
        <v>0</v>
      </c>
      <c r="H65" s="181">
        <f>VLOOKUP(A64,'الإجازات '!C:AR,12,0)</f>
        <v>0</v>
      </c>
      <c r="I65" s="181">
        <f>VLOOKUP(A64,'الإجازات '!C:AS,13,0)</f>
        <v>0</v>
      </c>
      <c r="J65" s="181">
        <f>VLOOKUP(A64,'الإجازات '!C:AT,14,0)</f>
        <v>0</v>
      </c>
      <c r="K65" s="181">
        <f>VLOOKUP(A64,'الإجازات '!C:AU,15,0)</f>
        <v>0</v>
      </c>
      <c r="L65" s="181">
        <f>VLOOKUP(A64,'الإجازات '!C:AV,16,0)</f>
        <v>0</v>
      </c>
      <c r="M65" s="181">
        <f>VLOOKUP(A64,'الإجازات '!C:AW,17,0)</f>
        <v>0</v>
      </c>
      <c r="N65" s="181">
        <f>VLOOKUP(A64,'الإجازات '!C:AX,18,0)</f>
        <v>0</v>
      </c>
      <c r="O65" s="181">
        <f>VLOOKUP(A64,'الإجازات '!C:AY,19,0)</f>
        <v>0</v>
      </c>
      <c r="P65" s="181">
        <f>VLOOKUP(A64,'الإجازات '!C:AZ,20,0)</f>
        <v>0</v>
      </c>
      <c r="Q65" s="181">
        <f>VLOOKUP(A64,'الإجازات '!C:BA,21,0)</f>
        <v>480</v>
      </c>
      <c r="R65" s="181">
        <f>VLOOKUP(A64,'الإجازات '!C:BB,22,0)</f>
        <v>0</v>
      </c>
      <c r="S65" s="181">
        <f>VLOOKUP(A64,'الإجازات '!C:BC,23,0)</f>
        <v>0</v>
      </c>
      <c r="T65" s="181">
        <f>VLOOKUP(A64,'الإجازات '!C:BD,24,0)</f>
        <v>0</v>
      </c>
      <c r="U65" s="181">
        <f>VLOOKUP(A64,'الإجازات '!C:BE,25,0)</f>
        <v>0</v>
      </c>
      <c r="V65" s="181">
        <f>VLOOKUP(A64,'الإجازات '!C:BF,26,0)</f>
        <v>0</v>
      </c>
      <c r="W65" s="181">
        <f>VLOOKUP(A64,'الإجازات '!C:BG,27,0)</f>
        <v>0</v>
      </c>
      <c r="X65" s="181">
        <f>VLOOKUP(A64,'الإجازات '!C:BH,28,0)</f>
        <v>115</v>
      </c>
      <c r="Y65" s="181">
        <f>VLOOKUP(A64,'الإجازات '!C:BI,29,0)</f>
        <v>0</v>
      </c>
      <c r="Z65" s="181">
        <f>VLOOKUP(A64,'الإجازات '!C:BJ,30,0)</f>
        <v>0</v>
      </c>
      <c r="AA65" s="181">
        <f>VLOOKUP(A64,'الإجازات '!C:BK,31,0)</f>
        <v>0</v>
      </c>
      <c r="AB65" s="181">
        <f>VLOOKUP(A64,'الإجازات '!C:BL,32,0)</f>
        <v>0</v>
      </c>
      <c r="AC65" s="181">
        <f>VLOOKUP(A64,'الإجازات '!C:BM,33,0)</f>
        <v>0</v>
      </c>
      <c r="AD65" s="181">
        <f>VLOOKUP(A64,'الإجازات '!C:BN,34,0)</f>
        <v>0</v>
      </c>
      <c r="AE65" s="181">
        <f>VLOOKUP(A64,'الإجازات '!C:BO,35,0)</f>
        <v>0</v>
      </c>
      <c r="AF65" s="181">
        <f>VLOOKUP(A64,'الإجازات '!C:BP,36,0)</f>
        <v>0</v>
      </c>
      <c r="AG65" s="181">
        <f>VLOOKUP(A64,'الإجازات '!C:BQ,37,0)</f>
        <v>0</v>
      </c>
      <c r="AH65" s="181">
        <f>VLOOKUP(A64,'الإجازات '!C:BR,38,0)</f>
        <v>0</v>
      </c>
    </row>
    <row r="66" spans="1:34">
      <c r="A66" s="172">
        <v>546</v>
      </c>
      <c r="B66" s="8" t="s">
        <v>103</v>
      </c>
      <c r="C66" s="8" t="s">
        <v>84</v>
      </c>
      <c r="D66" s="23">
        <f>VLOOKUP(الجدول2332[[#This Row],[الرقم الوظيفي ]],'المتغيرات '!A:D,4,0)</f>
        <v>0</v>
      </c>
      <c r="E66" s="23">
        <f>VLOOKUP(الجدول2332[[#This Row],[الرقم الوظيفي ]],'المتغيرات '!A:E,5,0)</f>
        <v>0</v>
      </c>
      <c r="F66" s="23">
        <f>VLOOKUP(الجدول2332[[#This Row],[الرقم الوظيفي ]],'المتغيرات '!A:F,6,0)</f>
        <v>0</v>
      </c>
      <c r="G66" s="23">
        <f>VLOOKUP(الجدول2332[[#This Row],[الرقم الوظيفي ]],'المتغيرات '!A:G,7,0)</f>
        <v>0</v>
      </c>
      <c r="H66" s="23">
        <f>VLOOKUP(الجدول2332[[#This Row],[الرقم الوظيفي ]],'المتغيرات '!A:H,8,0)</f>
        <v>0</v>
      </c>
      <c r="I66" s="10">
        <f>VLOOKUP(الجدول2332[[#This Row],[الرقم الوظيفي ]],'المتغيرات '!A:I,9,0)</f>
        <v>0</v>
      </c>
      <c r="J66" s="23">
        <f>VLOOKUP(الجدول2332[[#This Row],[الرقم الوظيفي ]],'المتغيرات '!A:J,10,0)</f>
        <v>0</v>
      </c>
      <c r="K66" s="23">
        <f>VLOOKUP(الجدول2332[[#This Row],[الرقم الوظيفي ]],'المتغيرات '!A:K,11,0)</f>
        <v>0</v>
      </c>
      <c r="L66" s="23">
        <f>VLOOKUP(الجدول2332[[#This Row],[الرقم الوظيفي ]],'المتغيرات '!A:L,12,0)</f>
        <v>0</v>
      </c>
      <c r="M66" s="23">
        <f>VLOOKUP(الجدول2332[[#This Row],[الرقم الوظيفي ]],'المتغيرات '!A:M,13,0)</f>
        <v>0</v>
      </c>
      <c r="N66" s="23">
        <f>VLOOKUP(الجدول2332[[#This Row],[الرقم الوظيفي ]],'المتغيرات '!A:N,14,0)</f>
        <v>0</v>
      </c>
      <c r="O66" s="23">
        <f>VLOOKUP(الجدول2332[[#This Row],[الرقم الوظيفي ]],'المتغيرات '!A:O,15,0)</f>
        <v>0</v>
      </c>
      <c r="P66" s="23">
        <f>VLOOKUP(الجدول2332[[#This Row],[الرقم الوظيفي ]],'المتغيرات '!A:P,16,0)</f>
        <v>0</v>
      </c>
      <c r="Q66" s="10">
        <f>VLOOKUP(الجدول2332[[#This Row],[الرقم الوظيفي ]],'المتغيرات '!A:Q,17,0)</f>
        <v>0</v>
      </c>
      <c r="R66" s="23" t="str">
        <f>VLOOKUP(الجدول2332[[#This Row],[الرقم الوظيفي ]],'المتغيرات '!A:R,18,0)</f>
        <v>عطلة العيد</v>
      </c>
      <c r="S66" s="23" t="str">
        <f>VLOOKUP(الجدول2332[[#This Row],[الرقم الوظيفي ]],'المتغيرات '!A:S,19,0)</f>
        <v>عطلة العيد</v>
      </c>
      <c r="T66" s="23" t="str">
        <f>VLOOKUP(الجدول2332[[#This Row],[الرقم الوظيفي ]],'المتغيرات '!A:T,20,0)</f>
        <v>عطلة العيد</v>
      </c>
      <c r="U66" s="23">
        <f>VLOOKUP(الجدول2332[[#This Row],[الرقم الوظيفي ]],'المتغيرات '!A:U,21,0)</f>
        <v>0</v>
      </c>
      <c r="V66" s="23" t="str">
        <f>VLOOKUP(الجدول2332[[#This Row],[الرقم الوظيفي ]],'المتغيرات '!A:V,22,0)</f>
        <v>س</v>
      </c>
      <c r="W66" s="23" t="str">
        <f>VLOOKUP(الجدول2332[[#This Row],[الرقم الوظيفي ]],'المتغيرات '!A:W,23,0)</f>
        <v>س</v>
      </c>
      <c r="X66" s="10">
        <f>VLOOKUP(الجدول2332[[#This Row],[الرقم الوظيفي ]],'المتغيرات '!A:X,24,0)</f>
        <v>0</v>
      </c>
      <c r="Y66" s="23">
        <f>VLOOKUP(الجدول2332[[#This Row],[الرقم الوظيفي ]],'المتغيرات '!A:Y,25,0)</f>
        <v>0</v>
      </c>
      <c r="Z66" s="23">
        <f>VLOOKUP(الجدول2332[[#This Row],[الرقم الوظيفي ]],'المتغيرات '!A:Z,26,0)</f>
        <v>0</v>
      </c>
      <c r="AA66" s="23">
        <f>VLOOKUP(الجدول2332[[#This Row],[الرقم الوظيفي ]],'المتغيرات '!A:AA,27,0)</f>
        <v>0</v>
      </c>
      <c r="AB66" s="23">
        <f>VLOOKUP(الجدول2332[[#This Row],[الرقم الوظيفي ]],'المتغيرات '!A:AB,28,0)</f>
        <v>0</v>
      </c>
      <c r="AC66" s="23">
        <f>VLOOKUP(الجدول2332[[#This Row],[الرقم الوظيفي ]],'المتغيرات '!A:AC,29,0)</f>
        <v>0</v>
      </c>
      <c r="AD66" s="23">
        <f>VLOOKUP(الجدول2332[[#This Row],[الرقم الوظيفي ]],'المتغيرات '!A:AD,30,0)</f>
        <v>0</v>
      </c>
      <c r="AE66" s="10">
        <f>VLOOKUP(الجدول2332[[#This Row],[الرقم الوظيفي ]],'المتغيرات '!A:AE,31,0)</f>
        <v>0</v>
      </c>
      <c r="AF66" s="23">
        <f>VLOOKUP(الجدول2332[[#This Row],[الرقم الوظيفي ]],'المتغيرات '!A:AF,32,0)</f>
        <v>0</v>
      </c>
      <c r="AG66" s="23">
        <f>VLOOKUP(الجدول2332[[#This Row],[الرقم الوظيفي ]],'المتغيرات '!A:AG,33,0)</f>
        <v>0</v>
      </c>
      <c r="AH66" s="23">
        <f>VLOOKUP(الجدول2332[[#This Row],[الرقم الوظيفي ]],'المتغيرات '!A:AH,34,0)</f>
        <v>0</v>
      </c>
    </row>
    <row r="67" spans="1:34">
      <c r="A67" s="172"/>
      <c r="B67" s="8"/>
      <c r="C67" s="8"/>
      <c r="D67" s="181">
        <f>VLOOKUP(A66,'الإجازات '!C:AN,8,0)</f>
        <v>0</v>
      </c>
      <c r="E67" s="181">
        <f>VLOOKUP(A66,'الإجازات '!C:AO,9,0)</f>
        <v>0</v>
      </c>
      <c r="F67" s="181">
        <f>VLOOKUP(A66,'الإجازات '!C:AP,10,0)</f>
        <v>0</v>
      </c>
      <c r="G67" s="181">
        <f>VLOOKUP(A66,'الإجازات '!C:AQ,11,0)</f>
        <v>0</v>
      </c>
      <c r="H67" s="181">
        <f>VLOOKUP(A66,'الإجازات '!C:AR,12,0)</f>
        <v>0</v>
      </c>
      <c r="I67" s="181">
        <f>VLOOKUP(A66,'الإجازات '!C:AS,13,0)</f>
        <v>33</v>
      </c>
      <c r="J67" s="181">
        <f>VLOOKUP(A66,'الإجازات '!C:AT,14,0)</f>
        <v>0</v>
      </c>
      <c r="K67" s="181">
        <f>VLOOKUP(A66,'الإجازات '!C:AU,15,0)</f>
        <v>0</v>
      </c>
      <c r="L67" s="181">
        <f>VLOOKUP(A66,'الإجازات '!C:AV,16,0)</f>
        <v>0</v>
      </c>
      <c r="M67" s="181">
        <f>VLOOKUP(A66,'الإجازات '!C:AW,17,0)</f>
        <v>0</v>
      </c>
      <c r="N67" s="181">
        <f>VLOOKUP(A66,'الإجازات '!C:AX,18,0)</f>
        <v>0</v>
      </c>
      <c r="O67" s="181">
        <f>VLOOKUP(A66,'الإجازات '!C:AY,19,0)</f>
        <v>0</v>
      </c>
      <c r="P67" s="181">
        <f>VLOOKUP(A66,'الإجازات '!C:AZ,20,0)</f>
        <v>0</v>
      </c>
      <c r="Q67" s="181">
        <f>VLOOKUP(A66,'الإجازات '!C:BA,21,0)</f>
        <v>0</v>
      </c>
      <c r="R67" s="181">
        <f>VLOOKUP(A66,'الإجازات '!C:BB,22,0)</f>
        <v>0</v>
      </c>
      <c r="S67" s="181">
        <f>VLOOKUP(A66,'الإجازات '!C:BC,23,0)</f>
        <v>0</v>
      </c>
      <c r="T67" s="181">
        <f>VLOOKUP(A66,'الإجازات '!C:BD,24,0)</f>
        <v>0</v>
      </c>
      <c r="U67" s="181">
        <f>VLOOKUP(A66,'الإجازات '!C:BE,25,0)</f>
        <v>0</v>
      </c>
      <c r="V67" s="181">
        <f>VLOOKUP(A66,'الإجازات '!C:BF,26,0)</f>
        <v>480</v>
      </c>
      <c r="W67" s="181">
        <f>VLOOKUP(A66,'الإجازات '!C:BG,27,0)</f>
        <v>480</v>
      </c>
      <c r="X67" s="181">
        <f>VLOOKUP(A66,'الإجازات '!C:BH,28,0)</f>
        <v>0</v>
      </c>
      <c r="Y67" s="181">
        <f>VLOOKUP(A66,'الإجازات '!C:BI,29,0)</f>
        <v>0</v>
      </c>
      <c r="Z67" s="181">
        <f>VLOOKUP(A66,'الإجازات '!C:BJ,30,0)</f>
        <v>0</v>
      </c>
      <c r="AA67" s="181">
        <f>VLOOKUP(A66,'الإجازات '!C:BK,31,0)</f>
        <v>0</v>
      </c>
      <c r="AB67" s="181">
        <f>VLOOKUP(A66,'الإجازات '!C:BL,32,0)</f>
        <v>0</v>
      </c>
      <c r="AC67" s="181">
        <f>VLOOKUP(A66,'الإجازات '!C:BM,33,0)</f>
        <v>0</v>
      </c>
      <c r="AD67" s="181">
        <f>VLOOKUP(A66,'الإجازات '!C:BN,34,0)</f>
        <v>0</v>
      </c>
      <c r="AE67" s="181">
        <f>VLOOKUP(A66,'الإجازات '!C:BO,35,0)</f>
        <v>0</v>
      </c>
      <c r="AF67" s="181">
        <f>VLOOKUP(A66,'الإجازات '!C:BP,36,0)</f>
        <v>0</v>
      </c>
      <c r="AG67" s="181">
        <f>VLOOKUP(A66,'الإجازات '!C:BQ,37,0)</f>
        <v>0</v>
      </c>
      <c r="AH67" s="181">
        <f>VLOOKUP(A66,'الإجازات '!C:BR,38,0)</f>
        <v>0</v>
      </c>
    </row>
    <row r="68" spans="1:34">
      <c r="A68" s="172">
        <v>577</v>
      </c>
      <c r="B68" s="8" t="s">
        <v>104</v>
      </c>
      <c r="C68" s="8" t="s">
        <v>105</v>
      </c>
      <c r="D68" s="23">
        <f>VLOOKUP(الجدول2332[[#This Row],[الرقم الوظيفي ]],'المتغيرات '!A:D,4,0)</f>
        <v>0</v>
      </c>
      <c r="E68" s="23">
        <f>VLOOKUP(الجدول2332[[#This Row],[الرقم الوظيفي ]],'المتغيرات '!A:E,5,0)</f>
        <v>0</v>
      </c>
      <c r="F68" s="23">
        <f>VLOOKUP(الجدول2332[[#This Row],[الرقم الوظيفي ]],'المتغيرات '!A:F,6,0)</f>
        <v>0</v>
      </c>
      <c r="G68" s="23" t="str">
        <f>VLOOKUP(الجدول2332[[#This Row],[الرقم الوظيفي ]],'المتغيرات '!A:G,7,0)</f>
        <v>س</v>
      </c>
      <c r="H68" s="23">
        <f>VLOOKUP(الجدول2332[[#This Row],[الرقم الوظيفي ]],'المتغيرات '!A:H,8,0)</f>
        <v>0</v>
      </c>
      <c r="I68" s="10" t="str">
        <f>VLOOKUP(الجدول2332[[#This Row],[الرقم الوظيفي ]],'المتغيرات '!A:I,9,0)</f>
        <v xml:space="preserve">راحة </v>
      </c>
      <c r="J68" s="23" t="str">
        <f>VLOOKUP(الجدول2332[[#This Row],[الرقم الوظيفي ]],'المتغيرات '!A:J,10,0)</f>
        <v>س</v>
      </c>
      <c r="K68" s="23" t="str">
        <f>VLOOKUP(الجدول2332[[#This Row],[الرقم الوظيفي ]],'المتغيرات '!A:K,11,0)</f>
        <v>س</v>
      </c>
      <c r="L68" s="23">
        <f>VLOOKUP(الجدول2332[[#This Row],[الرقم الوظيفي ]],'المتغيرات '!A:L,12,0)</f>
        <v>0</v>
      </c>
      <c r="M68" s="23">
        <f>VLOOKUP(الجدول2332[[#This Row],[الرقم الوظيفي ]],'المتغيرات '!A:M,13,0)</f>
        <v>0</v>
      </c>
      <c r="N68" s="23">
        <f>VLOOKUP(الجدول2332[[#This Row],[الرقم الوظيفي ]],'المتغيرات '!A:N,14,0)</f>
        <v>0</v>
      </c>
      <c r="O68" s="23">
        <f>VLOOKUP(الجدول2332[[#This Row],[الرقم الوظيفي ]],'المتغيرات '!A:O,15,0)</f>
        <v>0</v>
      </c>
      <c r="P68" s="23" t="str">
        <f>VLOOKUP(الجدول2332[[#This Row],[الرقم الوظيفي ]],'المتغيرات '!A:P,16,0)</f>
        <v xml:space="preserve">راحة </v>
      </c>
      <c r="Q68" s="10">
        <f>VLOOKUP(الجدول2332[[#This Row],[الرقم الوظيفي ]],'المتغيرات '!A:Q,17,0)</f>
        <v>0</v>
      </c>
      <c r="R68" s="23">
        <f>VLOOKUP(الجدول2332[[#This Row],[الرقم الوظيفي ]],'المتغيرات '!A:R,18,0)</f>
        <v>0</v>
      </c>
      <c r="S68" s="23">
        <f>VLOOKUP(الجدول2332[[#This Row],[الرقم الوظيفي ]],'المتغيرات '!A:S,19,0)</f>
        <v>0</v>
      </c>
      <c r="T68" s="23">
        <f>VLOOKUP(الجدول2332[[#This Row],[الرقم الوظيفي ]],'المتغيرات '!A:T,20,0)</f>
        <v>0</v>
      </c>
      <c r="U68" s="23">
        <f>VLOOKUP(الجدول2332[[#This Row],[الرقم الوظيفي ]],'المتغيرات '!A:U,21,0)</f>
        <v>0</v>
      </c>
      <c r="V68" s="23">
        <f>VLOOKUP(الجدول2332[[#This Row],[الرقم الوظيفي ]],'المتغيرات '!A:V,22,0)</f>
        <v>0</v>
      </c>
      <c r="W68" s="23" t="str">
        <f>VLOOKUP(الجدول2332[[#This Row],[الرقم الوظيفي ]],'المتغيرات '!A:W,23,0)</f>
        <v>راحة</v>
      </c>
      <c r="X68" s="10">
        <f>VLOOKUP(الجدول2332[[#This Row],[الرقم الوظيفي ]],'المتغيرات '!A:X,24,0)</f>
        <v>0</v>
      </c>
      <c r="Y68" s="23">
        <f>VLOOKUP(الجدول2332[[#This Row],[الرقم الوظيفي ]],'المتغيرات '!A:Y,25,0)</f>
        <v>0</v>
      </c>
      <c r="Z68" s="23">
        <f>VLOOKUP(الجدول2332[[#This Row],[الرقم الوظيفي ]],'المتغيرات '!A:Z,26,0)</f>
        <v>0</v>
      </c>
      <c r="AA68" s="23">
        <f>VLOOKUP(الجدول2332[[#This Row],[الرقم الوظيفي ]],'المتغيرات '!A:AA,27,0)</f>
        <v>0</v>
      </c>
      <c r="AB68" s="23">
        <f>VLOOKUP(الجدول2332[[#This Row],[الرقم الوظيفي ]],'المتغيرات '!A:AB,28,0)</f>
        <v>0</v>
      </c>
      <c r="AC68" s="23">
        <f>VLOOKUP(الجدول2332[[#This Row],[الرقم الوظيفي ]],'المتغيرات '!A:AC,29,0)</f>
        <v>0</v>
      </c>
      <c r="AD68" s="23">
        <f>VLOOKUP(الجدول2332[[#This Row],[الرقم الوظيفي ]],'المتغيرات '!A:AD,30,0)</f>
        <v>0</v>
      </c>
      <c r="AE68" s="10">
        <f>VLOOKUP(الجدول2332[[#This Row],[الرقم الوظيفي ]],'المتغيرات '!A:AE,31,0)</f>
        <v>0</v>
      </c>
      <c r="AF68" s="23">
        <f>VLOOKUP(الجدول2332[[#This Row],[الرقم الوظيفي ]],'المتغيرات '!A:AF,32,0)</f>
        <v>0</v>
      </c>
      <c r="AG68" s="23">
        <f>VLOOKUP(الجدول2332[[#This Row],[الرقم الوظيفي ]],'المتغيرات '!A:AG,33,0)</f>
        <v>0</v>
      </c>
      <c r="AH68" s="23">
        <f>VLOOKUP(الجدول2332[[#This Row],[الرقم الوظيفي ]],'المتغيرات '!A:AH,34,0)</f>
        <v>0</v>
      </c>
    </row>
    <row r="69" spans="1:34">
      <c r="A69" s="172"/>
      <c r="B69" s="8"/>
      <c r="C69" s="8"/>
      <c r="D69" s="181">
        <f>VLOOKUP(A68,'الإجازات '!C:AN,8,0)</f>
        <v>0</v>
      </c>
      <c r="E69" s="181">
        <f>VLOOKUP(A68,'الإجازات '!C:AO,9,0)</f>
        <v>0</v>
      </c>
      <c r="F69" s="181">
        <f>VLOOKUP(A68,'الإجازات '!C:AP,10,0)</f>
        <v>122</v>
      </c>
      <c r="G69" s="181">
        <f>VLOOKUP(A68,'الإجازات '!C:AQ,11,0)</f>
        <v>480</v>
      </c>
      <c r="H69" s="181">
        <f>VLOOKUP(A68,'الإجازات '!C:AR,12,0)</f>
        <v>0</v>
      </c>
      <c r="I69" s="181" t="str">
        <f>VLOOKUP(A68,'الإجازات '!C:AS,13,0)</f>
        <v>راحة</v>
      </c>
      <c r="J69" s="181">
        <f>VLOOKUP(A68,'الإجازات '!C:AT,14,0)</f>
        <v>480</v>
      </c>
      <c r="K69" s="181">
        <f>VLOOKUP(A68,'الإجازات '!C:AU,15,0)</f>
        <v>480</v>
      </c>
      <c r="L69" s="181">
        <f>VLOOKUP(A68,'الإجازات '!C:AV,16,0)</f>
        <v>0</v>
      </c>
      <c r="M69" s="181">
        <f>VLOOKUP(A68,'الإجازات '!C:AW,17,0)</f>
        <v>120</v>
      </c>
      <c r="N69" s="181">
        <f>VLOOKUP(A68,'الإجازات '!C:AX,18,0)</f>
        <v>0</v>
      </c>
      <c r="O69" s="181">
        <f>VLOOKUP(A68,'الإجازات '!C:AY,19,0)</f>
        <v>0</v>
      </c>
      <c r="P69" s="181" t="str">
        <f>VLOOKUP(A68,'الإجازات '!C:AZ,20,0)</f>
        <v>راحة</v>
      </c>
      <c r="Q69" s="181">
        <f>VLOOKUP(A68,'الإجازات '!C:BA,21,0)</f>
        <v>0</v>
      </c>
      <c r="R69" s="181">
        <f>VLOOKUP(A68,'الإجازات '!C:BB,22,0)</f>
        <v>0</v>
      </c>
      <c r="S69" s="181">
        <f>VLOOKUP(A68,'الإجازات '!C:BC,23,0)</f>
        <v>0</v>
      </c>
      <c r="T69" s="181">
        <f>VLOOKUP(A68,'الإجازات '!C:BD,24,0)</f>
        <v>0</v>
      </c>
      <c r="U69" s="181">
        <f>VLOOKUP(A68,'الإجازات '!C:BE,25,0)</f>
        <v>0</v>
      </c>
      <c r="V69" s="181">
        <f>VLOOKUP(A68,'الإجازات '!C:BF,26,0)</f>
        <v>0</v>
      </c>
      <c r="W69" s="181" t="str">
        <f>VLOOKUP(A68,'الإجازات '!C:BG,27,0)</f>
        <v>راحة</v>
      </c>
      <c r="X69" s="181">
        <f>VLOOKUP(A68,'الإجازات '!C:BH,28,0)</f>
        <v>0</v>
      </c>
      <c r="Y69" s="181" t="str">
        <f>VLOOKUP(A68,'الإجازات '!C:BI,29,0)</f>
        <v>الاذن الثالث</v>
      </c>
      <c r="Z69" s="181">
        <f>VLOOKUP(A68,'الإجازات '!C:BJ,30,0)</f>
        <v>0</v>
      </c>
      <c r="AA69" s="181">
        <f>VLOOKUP(A68,'الإجازات '!C:BK,31,0)</f>
        <v>195</v>
      </c>
      <c r="AB69" s="181">
        <f>VLOOKUP(A68,'الإجازات '!C:BL,32,0)</f>
        <v>0</v>
      </c>
      <c r="AC69" s="181">
        <f>VLOOKUP(A68,'الإجازات '!C:BM,33,0)</f>
        <v>480</v>
      </c>
      <c r="AD69" s="181" t="str">
        <f>VLOOKUP(A68,'الإجازات '!C:BN,34,0)</f>
        <v>راحة</v>
      </c>
      <c r="AE69" s="181">
        <f>VLOOKUP(A68,'الإجازات '!C:BO,35,0)</f>
        <v>0</v>
      </c>
      <c r="AF69" s="181">
        <f>VLOOKUP(A68,'الإجازات '!C:BP,36,0)</f>
        <v>0</v>
      </c>
      <c r="AG69" s="181">
        <f>VLOOKUP(A68,'الإجازات '!C:BQ,37,0)</f>
        <v>0</v>
      </c>
      <c r="AH69" s="181">
        <f>VLOOKUP(A68,'الإجازات '!C:BR,38,0)</f>
        <v>0</v>
      </c>
    </row>
    <row r="70" spans="1:34">
      <c r="A70" s="172">
        <v>593</v>
      </c>
      <c r="B70" s="8" t="s">
        <v>106</v>
      </c>
      <c r="C70" s="8" t="s">
        <v>105</v>
      </c>
      <c r="D70" s="23">
        <f>VLOOKUP(الجدول2332[[#This Row],[الرقم الوظيفي ]],'المتغيرات '!A:D,4,0)</f>
        <v>0</v>
      </c>
      <c r="E70" s="23">
        <f>VLOOKUP(الجدول2332[[#This Row],[الرقم الوظيفي ]],'المتغيرات '!A:E,5,0)</f>
        <v>0</v>
      </c>
      <c r="F70" s="23">
        <f>VLOOKUP(الجدول2332[[#This Row],[الرقم الوظيفي ]],'المتغيرات '!A:F,6,0)</f>
        <v>0</v>
      </c>
      <c r="G70" s="23">
        <f>VLOOKUP(الجدول2332[[#This Row],[الرقم الوظيفي ]],'المتغيرات '!A:G,7,0)</f>
        <v>0</v>
      </c>
      <c r="H70" s="23">
        <f>VLOOKUP(الجدول2332[[#This Row],[الرقم الوظيفي ]],'المتغيرات '!A:H,8,0)</f>
        <v>0</v>
      </c>
      <c r="I70" s="10" t="str">
        <f>VLOOKUP(الجدول2332[[#This Row],[الرقم الوظيفي ]],'المتغيرات '!A:I,9,0)</f>
        <v xml:space="preserve">راحة </v>
      </c>
      <c r="J70" s="23">
        <f>VLOOKUP(الجدول2332[[#This Row],[الرقم الوظيفي ]],'المتغيرات '!A:J,10,0)</f>
        <v>0</v>
      </c>
      <c r="K70" s="23">
        <f>VLOOKUP(الجدول2332[[#This Row],[الرقم الوظيفي ]],'المتغيرات '!A:K,11,0)</f>
        <v>0</v>
      </c>
      <c r="L70" s="23" t="str">
        <f>VLOOKUP(الجدول2332[[#This Row],[الرقم الوظيفي ]],'المتغيرات '!A:L,12,0)</f>
        <v>س</v>
      </c>
      <c r="M70" s="23">
        <f>VLOOKUP(الجدول2332[[#This Row],[الرقم الوظيفي ]],'المتغيرات '!A:M,13,0)</f>
        <v>0</v>
      </c>
      <c r="N70" s="23">
        <f>VLOOKUP(الجدول2332[[#This Row],[الرقم الوظيفي ]],'المتغيرات '!A:N,14,0)</f>
        <v>0</v>
      </c>
      <c r="O70" s="23">
        <f>VLOOKUP(الجدول2332[[#This Row],[الرقم الوظيفي ]],'المتغيرات '!A:O,15,0)</f>
        <v>0</v>
      </c>
      <c r="P70" s="23" t="str">
        <f>VLOOKUP(الجدول2332[[#This Row],[الرقم الوظيفي ]],'المتغيرات '!A:P,16,0)</f>
        <v xml:space="preserve">راحة </v>
      </c>
      <c r="Q70" s="10">
        <f>VLOOKUP(الجدول2332[[#This Row],[الرقم الوظيفي ]],'المتغيرات '!A:Q,17,0)</f>
        <v>0</v>
      </c>
      <c r="R70" s="23">
        <f>VLOOKUP(الجدول2332[[#This Row],[الرقم الوظيفي ]],'المتغيرات '!A:R,18,0)</f>
        <v>0</v>
      </c>
      <c r="S70" s="23">
        <f>VLOOKUP(الجدول2332[[#This Row],[الرقم الوظيفي ]],'المتغيرات '!A:S,19,0)</f>
        <v>0</v>
      </c>
      <c r="T70" s="23">
        <f>VLOOKUP(الجدول2332[[#This Row],[الرقم الوظيفي ]],'المتغيرات '!A:T,20,0)</f>
        <v>0</v>
      </c>
      <c r="U70" s="23">
        <f>VLOOKUP(الجدول2332[[#This Row],[الرقم الوظيفي ]],'المتغيرات '!A:U,21,0)</f>
        <v>0</v>
      </c>
      <c r="V70" s="23">
        <f>VLOOKUP(الجدول2332[[#This Row],[الرقم الوظيفي ]],'المتغيرات '!A:V,22,0)</f>
        <v>0</v>
      </c>
      <c r="W70" s="23">
        <f>VLOOKUP(الجدول2332[[#This Row],[الرقم الوظيفي ]],'المتغيرات '!A:W,23,0)</f>
        <v>0</v>
      </c>
      <c r="X70" s="10" t="str">
        <f>VLOOKUP(الجدول2332[[#This Row],[الرقم الوظيفي ]],'المتغيرات '!A:X,24,0)</f>
        <v xml:space="preserve">راحة </v>
      </c>
      <c r="Y70" s="23">
        <f>VLOOKUP(الجدول2332[[#This Row],[الرقم الوظيفي ]],'المتغيرات '!A:Y,25,0)</f>
        <v>0</v>
      </c>
      <c r="Z70" s="23">
        <f>VLOOKUP(الجدول2332[[#This Row],[الرقم الوظيفي ]],'المتغيرات '!A:Z,26,0)</f>
        <v>0</v>
      </c>
      <c r="AA70" s="23">
        <f>VLOOKUP(الجدول2332[[#This Row],[الرقم الوظيفي ]],'المتغيرات '!A:AA,27,0)</f>
        <v>0</v>
      </c>
      <c r="AB70" s="23">
        <f>VLOOKUP(الجدول2332[[#This Row],[الرقم الوظيفي ]],'المتغيرات '!A:AB,28,0)</f>
        <v>0</v>
      </c>
      <c r="AC70" s="23">
        <f>VLOOKUP(الجدول2332[[#This Row],[الرقم الوظيفي ]],'المتغيرات '!A:AC,29,0)</f>
        <v>0</v>
      </c>
      <c r="AD70" s="23">
        <f>VLOOKUP(الجدول2332[[#This Row],[الرقم الوظيفي ]],'المتغيرات '!A:AD,30,0)</f>
        <v>0</v>
      </c>
      <c r="AE70" s="10">
        <f>VLOOKUP(الجدول2332[[#This Row],[الرقم الوظيفي ]],'المتغيرات '!A:AE,31,0)</f>
        <v>0</v>
      </c>
      <c r="AF70" s="23">
        <f>VLOOKUP(الجدول2332[[#This Row],[الرقم الوظيفي ]],'المتغيرات '!A:AF,32,0)</f>
        <v>0</v>
      </c>
      <c r="AG70" s="23">
        <f>VLOOKUP(الجدول2332[[#This Row],[الرقم الوظيفي ]],'المتغيرات '!A:AG,33,0)</f>
        <v>0</v>
      </c>
      <c r="AH70" s="23">
        <f>VLOOKUP(الجدول2332[[#This Row],[الرقم الوظيفي ]],'المتغيرات '!A:AH,34,0)</f>
        <v>0</v>
      </c>
    </row>
    <row r="71" spans="1:34">
      <c r="A71" s="172"/>
      <c r="B71" s="8"/>
      <c r="C71" s="8"/>
      <c r="D71" s="181">
        <f>VLOOKUP(A70,'الإجازات '!C:AN,8,0)</f>
        <v>0</v>
      </c>
      <c r="E71" s="181">
        <f>VLOOKUP(A70,'الإجازات '!C:AO,9,0)</f>
        <v>0</v>
      </c>
      <c r="F71" s="181">
        <f>VLOOKUP(A70,'الإجازات '!C:AP,10,0)</f>
        <v>0</v>
      </c>
      <c r="G71" s="181">
        <f>VLOOKUP(A70,'الإجازات '!C:AQ,11,0)</f>
        <v>120</v>
      </c>
      <c r="H71" s="181">
        <f>VLOOKUP(A70,'الإجازات '!C:AR,12,0)</f>
        <v>0</v>
      </c>
      <c r="I71" s="181" t="str">
        <f>VLOOKUP(A70,'الإجازات '!C:AS,13,0)</f>
        <v>راحة</v>
      </c>
      <c r="J71" s="181">
        <f>VLOOKUP(A70,'الإجازات '!C:AT,14,0)</f>
        <v>0</v>
      </c>
      <c r="K71" s="181">
        <f>VLOOKUP(A70,'الإجازات '!C:AU,15,0)</f>
        <v>0</v>
      </c>
      <c r="L71" s="181">
        <f>VLOOKUP(A70,'الإجازات '!C:AV,16,0)</f>
        <v>480</v>
      </c>
      <c r="M71" s="181">
        <f>VLOOKUP(A70,'الإجازات '!C:AW,17,0)</f>
        <v>0</v>
      </c>
      <c r="N71" s="181">
        <f>VLOOKUP(A70,'الإجازات '!C:AX,18,0)</f>
        <v>0</v>
      </c>
      <c r="O71" s="181">
        <f>VLOOKUP(A70,'الإجازات '!C:AY,19,0)</f>
        <v>0</v>
      </c>
      <c r="P71" s="181" t="str">
        <f>VLOOKUP(A70,'الإجازات '!C:AZ,20,0)</f>
        <v>راحة</v>
      </c>
      <c r="Q71" s="181">
        <f>VLOOKUP(A70,'الإجازات '!C:BA,21,0)</f>
        <v>0</v>
      </c>
      <c r="R71" s="181">
        <f>VLOOKUP(A70,'الإجازات '!C:BB,22,0)</f>
        <v>120</v>
      </c>
      <c r="S71" s="181" t="str">
        <f>VLOOKUP(A70,'الإجازات '!C:BC,23,0)</f>
        <v>مهمة عمل</v>
      </c>
      <c r="T71" s="181">
        <f>VLOOKUP(A70,'الإجازات '!C:BD,24,0)</f>
        <v>0</v>
      </c>
      <c r="U71" s="181">
        <f>VLOOKUP(A70,'الإجازات '!C:BE,25,0)</f>
        <v>0</v>
      </c>
      <c r="V71" s="181">
        <f>VLOOKUP(A70,'الإجازات '!C:BF,26,0)</f>
        <v>0</v>
      </c>
      <c r="W71" s="181" t="str">
        <f>VLOOKUP(A70,'الإجازات '!C:BG,27,0)</f>
        <v>راحة</v>
      </c>
      <c r="X71" s="181">
        <f>VLOOKUP(A70,'الإجازات '!C:BH,28,0)</f>
        <v>0</v>
      </c>
      <c r="Y71" s="181">
        <f>VLOOKUP(A70,'الإجازات '!C:BI,29,0)</f>
        <v>0</v>
      </c>
      <c r="Z71" s="181">
        <f>VLOOKUP(A70,'الإجازات '!C:BJ,30,0)</f>
        <v>0</v>
      </c>
      <c r="AA71" s="181">
        <f>VLOOKUP(A70,'الإجازات '!C:BK,31,0)</f>
        <v>0</v>
      </c>
      <c r="AB71" s="181">
        <f>VLOOKUP(A70,'الإجازات '!C:BL,32,0)</f>
        <v>0</v>
      </c>
      <c r="AC71" s="181">
        <f>VLOOKUP(A70,'الإجازات '!C:BM,33,0)</f>
        <v>0</v>
      </c>
      <c r="AD71" s="181">
        <f>VLOOKUP(A70,'الإجازات '!C:BN,34,0)</f>
        <v>0</v>
      </c>
      <c r="AE71" s="181">
        <f>VLOOKUP(A70,'الإجازات '!C:BO,35,0)</f>
        <v>0</v>
      </c>
      <c r="AF71" s="181" t="str">
        <f>VLOOKUP(A70,'الإجازات '!C:BP,36,0)</f>
        <v>راحة</v>
      </c>
      <c r="AG71" s="181">
        <f>VLOOKUP(A70,'الإجازات '!C:BQ,37,0)</f>
        <v>0</v>
      </c>
      <c r="AH71" s="181">
        <f>VLOOKUP(A70,'الإجازات '!C:BR,38,0)</f>
        <v>0</v>
      </c>
    </row>
    <row r="72" spans="1:34">
      <c r="A72" s="172">
        <v>596</v>
      </c>
      <c r="B72" s="8" t="s">
        <v>107</v>
      </c>
      <c r="C72" s="8" t="s">
        <v>67</v>
      </c>
      <c r="D72" s="23" t="e">
        <f>VLOOKUP(الجدول2332[[#This Row],[الرقم الوظيفي ]],'المتغيرات '!A:D,4,0)</f>
        <v>#N/A</v>
      </c>
      <c r="E72" s="23" t="e">
        <f>VLOOKUP(الجدول2332[[#This Row],[الرقم الوظيفي ]],'المتغيرات '!A:E,5,0)</f>
        <v>#N/A</v>
      </c>
      <c r="F72" s="23" t="e">
        <f>VLOOKUP(الجدول2332[[#This Row],[الرقم الوظيفي ]],'المتغيرات '!A:F,6,0)</f>
        <v>#N/A</v>
      </c>
      <c r="G72" s="23" t="e">
        <f>VLOOKUP(الجدول2332[[#This Row],[الرقم الوظيفي ]],'المتغيرات '!A:G,7,0)</f>
        <v>#N/A</v>
      </c>
      <c r="H72" s="23" t="e">
        <f>VLOOKUP(الجدول2332[[#This Row],[الرقم الوظيفي ]],'المتغيرات '!A:H,8,0)</f>
        <v>#N/A</v>
      </c>
      <c r="I72" s="10" t="e">
        <f>VLOOKUP(الجدول2332[[#This Row],[الرقم الوظيفي ]],'المتغيرات '!A:I,9,0)</f>
        <v>#N/A</v>
      </c>
      <c r="J72" s="23" t="e">
        <f>VLOOKUP(الجدول2332[[#This Row],[الرقم الوظيفي ]],'المتغيرات '!A:J,10,0)</f>
        <v>#N/A</v>
      </c>
      <c r="K72" s="23" t="e">
        <f>VLOOKUP(الجدول2332[[#This Row],[الرقم الوظيفي ]],'المتغيرات '!A:K,11,0)</f>
        <v>#N/A</v>
      </c>
      <c r="L72" s="23" t="e">
        <f>VLOOKUP(الجدول2332[[#This Row],[الرقم الوظيفي ]],'المتغيرات '!A:L,12,0)</f>
        <v>#N/A</v>
      </c>
      <c r="M72" s="23" t="e">
        <f>VLOOKUP(الجدول2332[[#This Row],[الرقم الوظيفي ]],'المتغيرات '!A:M,13,0)</f>
        <v>#N/A</v>
      </c>
      <c r="N72" s="23" t="e">
        <f>VLOOKUP(الجدول2332[[#This Row],[الرقم الوظيفي ]],'المتغيرات '!A:N,14,0)</f>
        <v>#N/A</v>
      </c>
      <c r="O72" s="23" t="e">
        <f>VLOOKUP(الجدول2332[[#This Row],[الرقم الوظيفي ]],'المتغيرات '!A:O,15,0)</f>
        <v>#N/A</v>
      </c>
      <c r="P72" s="23" t="e">
        <f>VLOOKUP(الجدول2332[[#This Row],[الرقم الوظيفي ]],'المتغيرات '!A:P,16,0)</f>
        <v>#N/A</v>
      </c>
      <c r="Q72" s="10" t="e">
        <f>VLOOKUP(الجدول2332[[#This Row],[الرقم الوظيفي ]],'المتغيرات '!A:Q,17,0)</f>
        <v>#N/A</v>
      </c>
      <c r="R72" s="23" t="e">
        <f>VLOOKUP(الجدول2332[[#This Row],[الرقم الوظيفي ]],'المتغيرات '!A:R,18,0)</f>
        <v>#N/A</v>
      </c>
      <c r="S72" s="23" t="e">
        <f>VLOOKUP(الجدول2332[[#This Row],[الرقم الوظيفي ]],'المتغيرات '!A:S,19,0)</f>
        <v>#N/A</v>
      </c>
      <c r="T72" s="23" t="e">
        <f>VLOOKUP(الجدول2332[[#This Row],[الرقم الوظيفي ]],'المتغيرات '!A:T,20,0)</f>
        <v>#N/A</v>
      </c>
      <c r="U72" s="23" t="e">
        <f>VLOOKUP(الجدول2332[[#This Row],[الرقم الوظيفي ]],'المتغيرات '!A:U,21,0)</f>
        <v>#N/A</v>
      </c>
      <c r="V72" s="23" t="e">
        <f>VLOOKUP(الجدول2332[[#This Row],[الرقم الوظيفي ]],'المتغيرات '!A:V,22,0)</f>
        <v>#N/A</v>
      </c>
      <c r="W72" s="23" t="e">
        <f>VLOOKUP(الجدول2332[[#This Row],[الرقم الوظيفي ]],'المتغيرات '!A:W,23,0)</f>
        <v>#N/A</v>
      </c>
      <c r="X72" s="10" t="e">
        <f>VLOOKUP(الجدول2332[[#This Row],[الرقم الوظيفي ]],'المتغيرات '!A:X,24,0)</f>
        <v>#N/A</v>
      </c>
      <c r="Y72" s="23" t="e">
        <f>VLOOKUP(الجدول2332[[#This Row],[الرقم الوظيفي ]],'المتغيرات '!A:Y,25,0)</f>
        <v>#N/A</v>
      </c>
      <c r="Z72" s="23" t="e">
        <f>VLOOKUP(الجدول2332[[#This Row],[الرقم الوظيفي ]],'المتغيرات '!A:Z,26,0)</f>
        <v>#N/A</v>
      </c>
      <c r="AA72" s="23" t="e">
        <f>VLOOKUP(الجدول2332[[#This Row],[الرقم الوظيفي ]],'المتغيرات '!A:AA,27,0)</f>
        <v>#N/A</v>
      </c>
      <c r="AB72" s="23" t="e">
        <f>VLOOKUP(الجدول2332[[#This Row],[الرقم الوظيفي ]],'المتغيرات '!A:AB,28,0)</f>
        <v>#N/A</v>
      </c>
      <c r="AC72" s="23" t="e">
        <f>VLOOKUP(الجدول2332[[#This Row],[الرقم الوظيفي ]],'المتغيرات '!A:AC,29,0)</f>
        <v>#N/A</v>
      </c>
      <c r="AD72" s="23" t="e">
        <f>VLOOKUP(الجدول2332[[#This Row],[الرقم الوظيفي ]],'المتغيرات '!A:AD,30,0)</f>
        <v>#N/A</v>
      </c>
      <c r="AE72" s="10" t="e">
        <f>VLOOKUP(الجدول2332[[#This Row],[الرقم الوظيفي ]],'المتغيرات '!A:AE,31,0)</f>
        <v>#N/A</v>
      </c>
      <c r="AF72" s="23" t="e">
        <f>VLOOKUP(الجدول2332[[#This Row],[الرقم الوظيفي ]],'المتغيرات '!A:AF,32,0)</f>
        <v>#N/A</v>
      </c>
      <c r="AG72" s="23" t="e">
        <f>VLOOKUP(الجدول2332[[#This Row],[الرقم الوظيفي ]],'المتغيرات '!A:AG,33,0)</f>
        <v>#N/A</v>
      </c>
      <c r="AH72" s="23" t="e">
        <f>VLOOKUP(الجدول2332[[#This Row],[الرقم الوظيفي ]],'المتغيرات '!A:AH,34,0)</f>
        <v>#N/A</v>
      </c>
    </row>
    <row r="73" spans="1:34">
      <c r="A73" s="172"/>
      <c r="B73" s="8"/>
      <c r="C73" s="8"/>
      <c r="D73" s="181" t="e">
        <f>VLOOKUP(A72,'الإجازات '!C:AN,8,0)</f>
        <v>#N/A</v>
      </c>
      <c r="E73" s="181" t="e">
        <f>VLOOKUP(A72,'الإجازات '!C:AO,9,0)</f>
        <v>#N/A</v>
      </c>
      <c r="F73" s="181" t="e">
        <f>VLOOKUP(A72,'الإجازات '!C:AP,10,0)</f>
        <v>#N/A</v>
      </c>
      <c r="G73" s="181" t="e">
        <f>VLOOKUP(A72,'الإجازات '!C:AQ,11,0)</f>
        <v>#N/A</v>
      </c>
      <c r="H73" s="181" t="e">
        <f>VLOOKUP(A72,'الإجازات '!C:AR,12,0)</f>
        <v>#N/A</v>
      </c>
      <c r="I73" s="181" t="e">
        <f>VLOOKUP(A72,'الإجازات '!C:AS,13,0)</f>
        <v>#N/A</v>
      </c>
      <c r="J73" s="181" t="e">
        <f>VLOOKUP(A72,'الإجازات '!C:AT,14,0)</f>
        <v>#N/A</v>
      </c>
      <c r="K73" s="181" t="e">
        <f>VLOOKUP(A72,'الإجازات '!C:AU,15,0)</f>
        <v>#N/A</v>
      </c>
      <c r="L73" s="181" t="e">
        <f>VLOOKUP(A72,'الإجازات '!C:AV,16,0)</f>
        <v>#N/A</v>
      </c>
      <c r="M73" s="181" t="e">
        <f>VLOOKUP(A72,'الإجازات '!C:AW,17,0)</f>
        <v>#N/A</v>
      </c>
      <c r="N73" s="181" t="e">
        <f>VLOOKUP(A72,'الإجازات '!C:AX,18,0)</f>
        <v>#N/A</v>
      </c>
      <c r="O73" s="181" t="e">
        <f>VLOOKUP(A72,'الإجازات '!C:AY,19,0)</f>
        <v>#N/A</v>
      </c>
      <c r="P73" s="181" t="e">
        <f>VLOOKUP(A72,'الإجازات '!C:AZ,20,0)</f>
        <v>#N/A</v>
      </c>
      <c r="Q73" s="181" t="e">
        <f>VLOOKUP(A72,'الإجازات '!C:BA,21,0)</f>
        <v>#N/A</v>
      </c>
      <c r="R73" s="181" t="e">
        <f>VLOOKUP(A72,'الإجازات '!C:BB,22,0)</f>
        <v>#N/A</v>
      </c>
      <c r="S73" s="181" t="e">
        <f>VLOOKUP(A72,'الإجازات '!C:BC,23,0)</f>
        <v>#N/A</v>
      </c>
      <c r="T73" s="181" t="e">
        <f>VLOOKUP(A72,'الإجازات '!C:BD,24,0)</f>
        <v>#N/A</v>
      </c>
      <c r="U73" s="181" t="e">
        <f>VLOOKUP(A72,'الإجازات '!C:BE,25,0)</f>
        <v>#N/A</v>
      </c>
      <c r="V73" s="181" t="e">
        <f>VLOOKUP(A72,'الإجازات '!C:BF,26,0)</f>
        <v>#N/A</v>
      </c>
      <c r="W73" s="181" t="e">
        <f>VLOOKUP(A72,'الإجازات '!C:BG,27,0)</f>
        <v>#N/A</v>
      </c>
      <c r="X73" s="181" t="e">
        <f>VLOOKUP(A72,'الإجازات '!C:BH,28,0)</f>
        <v>#N/A</v>
      </c>
      <c r="Y73" s="181" t="e">
        <f>VLOOKUP(A72,'الإجازات '!C:BI,29,0)</f>
        <v>#N/A</v>
      </c>
      <c r="Z73" s="181" t="e">
        <f>VLOOKUP(A72,'الإجازات '!C:BJ,30,0)</f>
        <v>#N/A</v>
      </c>
      <c r="AA73" s="181" t="e">
        <f>VLOOKUP(A72,'الإجازات '!C:BK,31,0)</f>
        <v>#N/A</v>
      </c>
      <c r="AB73" s="181" t="e">
        <f>VLOOKUP(A72,'الإجازات '!C:BL,32,0)</f>
        <v>#N/A</v>
      </c>
      <c r="AC73" s="181" t="e">
        <f>VLOOKUP(A72,'الإجازات '!C:BM,33,0)</f>
        <v>#N/A</v>
      </c>
      <c r="AD73" s="181" t="e">
        <f>VLOOKUP(A72,'الإجازات '!C:BN,34,0)</f>
        <v>#N/A</v>
      </c>
      <c r="AE73" s="181" t="e">
        <f>VLOOKUP(A72,'الإجازات '!C:BO,35,0)</f>
        <v>#N/A</v>
      </c>
      <c r="AF73" s="181" t="e">
        <f>VLOOKUP(A72,'الإجازات '!C:BP,36,0)</f>
        <v>#N/A</v>
      </c>
      <c r="AG73" s="181" t="e">
        <f>VLOOKUP(A72,'الإجازات '!C:BQ,37,0)</f>
        <v>#N/A</v>
      </c>
      <c r="AH73" s="181" t="e">
        <f>VLOOKUP(A72,'الإجازات '!C:BR,38,0)</f>
        <v>#N/A</v>
      </c>
    </row>
    <row r="74" spans="1:34">
      <c r="A74" s="175">
        <v>633</v>
      </c>
      <c r="B74" s="15" t="s">
        <v>108</v>
      </c>
      <c r="C74" s="8" t="s">
        <v>109</v>
      </c>
      <c r="D74" s="23">
        <f>VLOOKUP(الجدول2332[[#This Row],[الرقم الوظيفي ]],'المتغيرات '!A:D,4,0)</f>
        <v>0</v>
      </c>
      <c r="E74" s="23">
        <f>VLOOKUP(الجدول2332[[#This Row],[الرقم الوظيفي ]],'المتغيرات '!A:E,5,0)</f>
        <v>0</v>
      </c>
      <c r="F74" s="23">
        <f>VLOOKUP(الجدول2332[[#This Row],[الرقم الوظيفي ]],'المتغيرات '!A:F,6,0)</f>
        <v>0</v>
      </c>
      <c r="G74" s="23">
        <f>VLOOKUP(الجدول2332[[#This Row],[الرقم الوظيفي ]],'المتغيرات '!A:G,7,0)</f>
        <v>0</v>
      </c>
      <c r="H74" s="23">
        <f>VLOOKUP(الجدول2332[[#This Row],[الرقم الوظيفي ]],'المتغيرات '!A:H,8,0)</f>
        <v>0</v>
      </c>
      <c r="I74" s="10">
        <f>VLOOKUP(الجدول2332[[#This Row],[الرقم الوظيفي ]],'المتغيرات '!A:I,9,0)</f>
        <v>19</v>
      </c>
      <c r="J74" s="23" t="str">
        <f>VLOOKUP(الجدول2332[[#This Row],[الرقم الوظيفي ]],'المتغيرات '!A:J,10,0)</f>
        <v>غ</v>
      </c>
      <c r="K74" s="23">
        <f>VLOOKUP(الجدول2332[[#This Row],[الرقم الوظيفي ]],'المتغيرات '!A:K,11,0)</f>
        <v>0</v>
      </c>
      <c r="L74" s="23">
        <f>VLOOKUP(الجدول2332[[#This Row],[الرقم الوظيفي ]],'المتغيرات '!A:L,12,0)</f>
        <v>0</v>
      </c>
      <c r="M74" s="23" t="str">
        <f>VLOOKUP(الجدول2332[[#This Row],[الرقم الوظيفي ]],'المتغيرات '!A:M,13,0)</f>
        <v>ب</v>
      </c>
      <c r="N74" s="23">
        <f>VLOOKUP(الجدول2332[[#This Row],[الرقم الوظيفي ]],'المتغيرات '!A:N,14,0)</f>
        <v>0</v>
      </c>
      <c r="O74" s="23">
        <f>VLOOKUP(الجدول2332[[#This Row],[الرقم الوظيفي ]],'المتغيرات '!A:O,15,0)</f>
        <v>0</v>
      </c>
      <c r="P74" s="23" t="str">
        <f>VLOOKUP(الجدول2332[[#This Row],[الرقم الوظيفي ]],'المتغيرات '!A:P,16,0)</f>
        <v>ب</v>
      </c>
      <c r="Q74" s="10" t="str">
        <f>VLOOKUP(الجدول2332[[#This Row],[الرقم الوظيفي ]],'المتغيرات '!A:Q,17,0)</f>
        <v>ب</v>
      </c>
      <c r="R74" s="23" t="str">
        <f>VLOOKUP(الجدول2332[[#This Row],[الرقم الوظيفي ]],'المتغيرات '!A:R,18,0)</f>
        <v>ب</v>
      </c>
      <c r="S74" s="23" t="str">
        <f>VLOOKUP(الجدول2332[[#This Row],[الرقم الوظيفي ]],'المتغيرات '!A:S,19,0)</f>
        <v>ب</v>
      </c>
      <c r="T74" s="23" t="str">
        <f>VLOOKUP(الجدول2332[[#This Row],[الرقم الوظيفي ]],'المتغيرات '!A:T,20,0)</f>
        <v>ب</v>
      </c>
      <c r="U74" s="23" t="str">
        <f>VLOOKUP(الجدول2332[[#This Row],[الرقم الوظيفي ]],'المتغيرات '!A:U,21,0)</f>
        <v>ب</v>
      </c>
      <c r="V74" s="23" t="str">
        <f>VLOOKUP(الجدول2332[[#This Row],[الرقم الوظيفي ]],'المتغيرات '!A:V,22,0)</f>
        <v>ب</v>
      </c>
      <c r="W74" s="23" t="str">
        <f>VLOOKUP(الجدول2332[[#This Row],[الرقم الوظيفي ]],'المتغيرات '!A:W,23,0)</f>
        <v>ب</v>
      </c>
      <c r="X74" s="10" t="str">
        <f>VLOOKUP(الجدول2332[[#This Row],[الرقم الوظيفي ]],'المتغيرات '!A:X,24,0)</f>
        <v>ب</v>
      </c>
      <c r="Y74" s="23" t="str">
        <f>VLOOKUP(الجدول2332[[#This Row],[الرقم الوظيفي ]],'المتغيرات '!A:Y,25,0)</f>
        <v>ب</v>
      </c>
      <c r="Z74" s="23" t="str">
        <f>VLOOKUP(الجدول2332[[#This Row],[الرقم الوظيفي ]],'المتغيرات '!A:Z,26,0)</f>
        <v>ب</v>
      </c>
      <c r="AA74" s="23" t="str">
        <f>VLOOKUP(الجدول2332[[#This Row],[الرقم الوظيفي ]],'المتغيرات '!A:AA,27,0)</f>
        <v>ب</v>
      </c>
      <c r="AB74" s="23" t="str">
        <f>VLOOKUP(الجدول2332[[#This Row],[الرقم الوظيفي ]],'المتغيرات '!A:AB,28,0)</f>
        <v>ب</v>
      </c>
      <c r="AC74" s="23" t="str">
        <f>VLOOKUP(الجدول2332[[#This Row],[الرقم الوظيفي ]],'المتغيرات '!A:AC,29,0)</f>
        <v>ب</v>
      </c>
      <c r="AD74" s="23" t="str">
        <f>VLOOKUP(الجدول2332[[#This Row],[الرقم الوظيفي ]],'المتغيرات '!A:AD,30,0)</f>
        <v>ب</v>
      </c>
      <c r="AE74" s="10" t="str">
        <f>VLOOKUP(الجدول2332[[#This Row],[الرقم الوظيفي ]],'المتغيرات '!A:AE,31,0)</f>
        <v>ب</v>
      </c>
      <c r="AF74" s="23" t="str">
        <f>VLOOKUP(الجدول2332[[#This Row],[الرقم الوظيفي ]],'المتغيرات '!A:AF,32,0)</f>
        <v>ب</v>
      </c>
      <c r="AG74" s="23" t="str">
        <f>VLOOKUP(الجدول2332[[#This Row],[الرقم الوظيفي ]],'المتغيرات '!A:AG,33,0)</f>
        <v>ب</v>
      </c>
      <c r="AH74" s="23" t="str">
        <f>VLOOKUP(الجدول2332[[#This Row],[الرقم الوظيفي ]],'المتغيرات '!A:AH,34,0)</f>
        <v>ب</v>
      </c>
    </row>
    <row r="75" spans="1:34">
      <c r="A75" s="175"/>
      <c r="B75" s="15"/>
      <c r="C75" s="8"/>
      <c r="D75" s="181">
        <f>VLOOKUP(A74,'الإجازات '!C:AN,8,0)</f>
        <v>0</v>
      </c>
      <c r="E75" s="181">
        <f>VLOOKUP(A74,'الإجازات '!C:AO,9,0)</f>
        <v>0</v>
      </c>
      <c r="F75" s="181">
        <f>VLOOKUP(A74,'الإجازات '!C:AP,10,0)</f>
        <v>0</v>
      </c>
      <c r="G75" s="181">
        <f>VLOOKUP(A74,'الإجازات '!C:AQ,11,0)</f>
        <v>0</v>
      </c>
      <c r="H75" s="181">
        <f>VLOOKUP(A74,'الإجازات '!C:AR,12,0)</f>
        <v>0</v>
      </c>
      <c r="I75" s="181">
        <f>VLOOKUP(A74,'الإجازات '!C:AS,13,0)</f>
        <v>0</v>
      </c>
      <c r="J75" s="181">
        <f>VLOOKUP(A74,'الإجازات '!C:AT,14,0)</f>
        <v>0</v>
      </c>
      <c r="K75" s="181">
        <f>VLOOKUP(A74,'الإجازات '!C:AU,15,0)</f>
        <v>0</v>
      </c>
      <c r="L75" s="181">
        <f>VLOOKUP(A74,'الإجازات '!C:AV,16,0)</f>
        <v>0</v>
      </c>
      <c r="M75" s="181" t="str">
        <f>VLOOKUP(A74,'الإجازات '!C:AW,17,0)</f>
        <v>ب</v>
      </c>
      <c r="N75" s="181" t="str">
        <f>VLOOKUP(A74,'الإجازات '!C:AX,18,0)</f>
        <v>ب</v>
      </c>
      <c r="O75" s="181" t="str">
        <f>VLOOKUP(A74,'الإجازات '!C:AY,19,0)</f>
        <v>ب</v>
      </c>
      <c r="P75" s="181" t="str">
        <f>VLOOKUP(A74,'الإجازات '!C:AZ,20,0)</f>
        <v>ب</v>
      </c>
      <c r="Q75" s="181" t="str">
        <f>VLOOKUP(A74,'الإجازات '!C:BA,21,0)</f>
        <v>ب</v>
      </c>
      <c r="R75" s="181" t="str">
        <f>VLOOKUP(A74,'الإجازات '!C:BB,22,0)</f>
        <v>ب</v>
      </c>
      <c r="S75" s="181" t="str">
        <f>VLOOKUP(A74,'الإجازات '!C:BC,23,0)</f>
        <v>ب</v>
      </c>
      <c r="T75" s="181" t="str">
        <f>VLOOKUP(A74,'الإجازات '!C:BD,24,0)</f>
        <v>ب</v>
      </c>
      <c r="U75" s="181" t="str">
        <f>VLOOKUP(A74,'الإجازات '!C:BE,25,0)</f>
        <v>ب</v>
      </c>
      <c r="V75" s="181" t="str">
        <f>VLOOKUP(A74,'الإجازات '!C:BF,26,0)</f>
        <v>ب</v>
      </c>
      <c r="W75" s="181" t="str">
        <f>VLOOKUP(A74,'الإجازات '!C:BG,27,0)</f>
        <v>ب</v>
      </c>
      <c r="X75" s="181" t="str">
        <f>VLOOKUP(A74,'الإجازات '!C:BH,28,0)</f>
        <v>ب</v>
      </c>
      <c r="Y75" s="181" t="str">
        <f>VLOOKUP(A74,'الإجازات '!C:BI,29,0)</f>
        <v>ب</v>
      </c>
      <c r="Z75" s="181" t="str">
        <f>VLOOKUP(A74,'الإجازات '!C:BJ,30,0)</f>
        <v>ب</v>
      </c>
      <c r="AA75" s="181" t="str">
        <f>VLOOKUP(A74,'الإجازات '!C:BK,31,0)</f>
        <v>ب</v>
      </c>
      <c r="AB75" s="181" t="str">
        <f>VLOOKUP(A74,'الإجازات '!C:BL,32,0)</f>
        <v>ب</v>
      </c>
      <c r="AC75" s="181" t="str">
        <f>VLOOKUP(A74,'الإجازات '!C:BM,33,0)</f>
        <v>ب</v>
      </c>
      <c r="AD75" s="181" t="str">
        <f>VLOOKUP(A74,'الإجازات '!C:BN,34,0)</f>
        <v>ب</v>
      </c>
      <c r="AE75" s="181" t="str">
        <f>VLOOKUP(A74,'الإجازات '!C:BO,35,0)</f>
        <v>ب</v>
      </c>
      <c r="AF75" s="181" t="str">
        <f>VLOOKUP(A74,'الإجازات '!C:BP,36,0)</f>
        <v>ب</v>
      </c>
      <c r="AG75" s="181" t="str">
        <f>VLOOKUP(A74,'الإجازات '!C:BQ,37,0)</f>
        <v>ب</v>
      </c>
      <c r="AH75" s="181" t="str">
        <f>VLOOKUP(A74,'الإجازات '!C:BR,38,0)</f>
        <v>ب</v>
      </c>
    </row>
    <row r="76" spans="1:34">
      <c r="A76" s="172">
        <v>645</v>
      </c>
      <c r="B76" s="8" t="s">
        <v>110</v>
      </c>
      <c r="C76" s="8" t="s">
        <v>59</v>
      </c>
      <c r="D76" s="23">
        <f>VLOOKUP(الجدول2332[[#This Row],[الرقم الوظيفي ]],'المتغيرات '!A:D,4,0)</f>
        <v>0</v>
      </c>
      <c r="E76" s="23">
        <f>VLOOKUP(الجدول2332[[#This Row],[الرقم الوظيفي ]],'المتغيرات '!A:E,5,0)</f>
        <v>0</v>
      </c>
      <c r="F76" s="23">
        <f>VLOOKUP(الجدول2332[[#This Row],[الرقم الوظيفي ]],'المتغيرات '!A:F,6,0)</f>
        <v>0</v>
      </c>
      <c r="G76" s="23">
        <f>VLOOKUP(الجدول2332[[#This Row],[الرقم الوظيفي ]],'المتغيرات '!A:G,7,0)</f>
        <v>0</v>
      </c>
      <c r="H76" s="23">
        <f>VLOOKUP(الجدول2332[[#This Row],[الرقم الوظيفي ]],'المتغيرات '!A:H,8,0)</f>
        <v>0</v>
      </c>
      <c r="I76" s="10">
        <f>VLOOKUP(الجدول2332[[#This Row],[الرقم الوظيفي ]],'المتغيرات '!A:I,9,0)</f>
        <v>0</v>
      </c>
      <c r="J76" s="23">
        <f>VLOOKUP(الجدول2332[[#This Row],[الرقم الوظيفي ]],'المتغيرات '!A:J,10,0)</f>
        <v>0</v>
      </c>
      <c r="K76" s="23">
        <f>VLOOKUP(الجدول2332[[#This Row],[الرقم الوظيفي ]],'المتغيرات '!A:K,11,0)</f>
        <v>0</v>
      </c>
      <c r="L76" s="23" t="str">
        <f>VLOOKUP(الجدول2332[[#This Row],[الرقم الوظيفي ]],'المتغيرات '!A:L,12,0)</f>
        <v>غ</v>
      </c>
      <c r="M76" s="23">
        <f>VLOOKUP(الجدول2332[[#This Row],[الرقم الوظيفي ]],'المتغيرات '!A:M,13,0)</f>
        <v>0</v>
      </c>
      <c r="N76" s="23" t="str">
        <f>VLOOKUP(الجدول2332[[#This Row],[الرقم الوظيفي ]],'المتغيرات '!A:N,14,0)</f>
        <v>غ</v>
      </c>
      <c r="O76" s="23" t="str">
        <f>VLOOKUP(الجدول2332[[#This Row],[الرقم الوظيفي ]],'المتغيرات '!A:O,15,0)</f>
        <v>غ</v>
      </c>
      <c r="P76" s="23" t="str">
        <f>VLOOKUP(الجدول2332[[#This Row],[الرقم الوظيفي ]],'المتغيرات '!A:P,16,0)</f>
        <v>غ</v>
      </c>
      <c r="Q76" s="10" t="str">
        <f>VLOOKUP(الجدول2332[[#This Row],[الرقم الوظيفي ]],'المتغيرات '!A:Q,17,0)</f>
        <v>س</v>
      </c>
      <c r="R76" s="23" t="str">
        <f>VLOOKUP(الجدول2332[[#This Row],[الرقم الوظيفي ]],'المتغيرات '!A:R,18,0)</f>
        <v>عطلة العيد</v>
      </c>
      <c r="S76" s="23" t="str">
        <f>VLOOKUP(الجدول2332[[#This Row],[الرقم الوظيفي ]],'المتغيرات '!A:S,19,0)</f>
        <v>عطلة العيد</v>
      </c>
      <c r="T76" s="23" t="str">
        <f>VLOOKUP(الجدول2332[[#This Row],[الرقم الوظيفي ]],'المتغيرات '!A:T,20,0)</f>
        <v>عطلة العيد</v>
      </c>
      <c r="U76" s="23">
        <f>VLOOKUP(الجدول2332[[#This Row],[الرقم الوظيفي ]],'المتغيرات '!A:U,21,0)</f>
        <v>0</v>
      </c>
      <c r="V76" s="23" t="str">
        <f>VLOOKUP(الجدول2332[[#This Row],[الرقم الوظيفي ]],'المتغيرات '!A:V,22,0)</f>
        <v>غ</v>
      </c>
      <c r="W76" s="23" t="str">
        <f>VLOOKUP(الجدول2332[[#This Row],[الرقم الوظيفي ]],'المتغيرات '!A:W,23,0)</f>
        <v>غ</v>
      </c>
      <c r="X76" s="10" t="str">
        <f>VLOOKUP(الجدول2332[[#This Row],[الرقم الوظيفي ]],'المتغيرات '!A:X,24,0)</f>
        <v>غ</v>
      </c>
      <c r="Y76" s="23" t="str">
        <f>VLOOKUP(الجدول2332[[#This Row],[الرقم الوظيفي ]],'المتغيرات '!A:Y,25,0)</f>
        <v>غ</v>
      </c>
      <c r="Z76" s="23" t="str">
        <f>VLOOKUP(الجدول2332[[#This Row],[الرقم الوظيفي ]],'المتغيرات '!A:Z,26,0)</f>
        <v>غ</v>
      </c>
      <c r="AA76" s="23" t="str">
        <f>VLOOKUP(الجدول2332[[#This Row],[الرقم الوظيفي ]],'المتغيرات '!A:AA,27,0)</f>
        <v>غ</v>
      </c>
      <c r="AB76" s="23">
        <f>VLOOKUP(الجدول2332[[#This Row],[الرقم الوظيفي ]],'المتغيرات '!A:AB,28,0)</f>
        <v>0</v>
      </c>
      <c r="AC76" s="23">
        <f>VLOOKUP(الجدول2332[[#This Row],[الرقم الوظيفي ]],'المتغيرات '!A:AC,29,0)</f>
        <v>0</v>
      </c>
      <c r="AD76" s="23">
        <f>VLOOKUP(الجدول2332[[#This Row],[الرقم الوظيفي ]],'المتغيرات '!A:AD,30,0)</f>
        <v>0</v>
      </c>
      <c r="AE76" s="10">
        <f>VLOOKUP(الجدول2332[[#This Row],[الرقم الوظيفي ]],'المتغيرات '!A:AE,31,0)</f>
        <v>0</v>
      </c>
      <c r="AF76" s="23">
        <f>VLOOKUP(الجدول2332[[#This Row],[الرقم الوظيفي ]],'المتغيرات '!A:AF,32,0)</f>
        <v>0</v>
      </c>
      <c r="AG76" s="23">
        <f>VLOOKUP(الجدول2332[[#This Row],[الرقم الوظيفي ]],'المتغيرات '!A:AG,33,0)</f>
        <v>0</v>
      </c>
      <c r="AH76" s="23">
        <f>VLOOKUP(الجدول2332[[#This Row],[الرقم الوظيفي ]],'المتغيرات '!A:AH,34,0)</f>
        <v>0</v>
      </c>
    </row>
    <row r="77" spans="1:34">
      <c r="A77" s="172"/>
      <c r="B77" s="8"/>
      <c r="C77" s="8"/>
      <c r="D77" s="181">
        <f>VLOOKUP(A76,'الإجازات '!C:AN,8,0)</f>
        <v>0</v>
      </c>
      <c r="E77" s="181">
        <f>VLOOKUP(A76,'الإجازات '!C:AO,9,0)</f>
        <v>0</v>
      </c>
      <c r="F77" s="181">
        <f>VLOOKUP(A76,'الإجازات '!C:AP,10,0)</f>
        <v>0</v>
      </c>
      <c r="G77" s="181">
        <f>VLOOKUP(A76,'الإجازات '!C:AQ,11,0)</f>
        <v>0</v>
      </c>
      <c r="H77" s="181">
        <f>VLOOKUP(A76,'الإجازات '!C:AR,12,0)</f>
        <v>0</v>
      </c>
      <c r="I77" s="181">
        <f>VLOOKUP(A76,'الإجازات '!C:AS,13,0)</f>
        <v>0</v>
      </c>
      <c r="J77" s="181">
        <f>VLOOKUP(A76,'الإجازات '!C:AT,14,0)</f>
        <v>0</v>
      </c>
      <c r="K77" s="181">
        <f>VLOOKUP(A76,'الإجازات '!C:AU,15,0)</f>
        <v>0</v>
      </c>
      <c r="L77" s="181">
        <f>VLOOKUP(A76,'الإجازات '!C:AV,16,0)</f>
        <v>0</v>
      </c>
      <c r="M77" s="181">
        <f>VLOOKUP(A76,'الإجازات '!C:AW,17,0)</f>
        <v>115</v>
      </c>
      <c r="N77" s="181">
        <f>VLOOKUP(A76,'الإجازات '!C:AX,18,0)</f>
        <v>0</v>
      </c>
      <c r="O77" s="181">
        <f>VLOOKUP(A76,'الإجازات '!C:AY,19,0)</f>
        <v>0</v>
      </c>
      <c r="P77" s="181">
        <f>VLOOKUP(A76,'الإجازات '!C:AZ,20,0)</f>
        <v>0</v>
      </c>
      <c r="Q77" s="181">
        <f>VLOOKUP(A76,'الإجازات '!C:BA,21,0)</f>
        <v>480</v>
      </c>
      <c r="R77" s="181">
        <f>VLOOKUP(A76,'الإجازات '!C:BB,22,0)</f>
        <v>0</v>
      </c>
      <c r="S77" s="181">
        <f>VLOOKUP(A76,'الإجازات '!C:BC,23,0)</f>
        <v>0</v>
      </c>
      <c r="T77" s="181">
        <f>VLOOKUP(A76,'الإجازات '!C:BD,24,0)</f>
        <v>0</v>
      </c>
      <c r="U77" s="181">
        <f>VLOOKUP(A76,'الإجازات '!C:BE,25,0)</f>
        <v>0</v>
      </c>
      <c r="V77" s="181">
        <f>VLOOKUP(A76,'الإجازات '!C:BF,26,0)</f>
        <v>0</v>
      </c>
      <c r="W77" s="181">
        <f>VLOOKUP(A76,'الإجازات '!C:BG,27,0)</f>
        <v>0</v>
      </c>
      <c r="X77" s="181">
        <f>VLOOKUP(A76,'الإجازات '!C:BH,28,0)</f>
        <v>0</v>
      </c>
      <c r="Y77" s="181">
        <f>VLOOKUP(A76,'الإجازات '!C:BI,29,0)</f>
        <v>0</v>
      </c>
      <c r="Z77" s="181">
        <f>VLOOKUP(A76,'الإجازات '!C:BJ,30,0)</f>
        <v>0</v>
      </c>
      <c r="AA77" s="181">
        <f>VLOOKUP(A76,'الإجازات '!C:BK,31,0)</f>
        <v>0</v>
      </c>
      <c r="AB77" s="181">
        <f>VLOOKUP(A76,'الإجازات '!C:BL,32,0)</f>
        <v>0</v>
      </c>
      <c r="AC77" s="181">
        <f>VLOOKUP(A76,'الإجازات '!C:BM,33,0)</f>
        <v>0</v>
      </c>
      <c r="AD77" s="181">
        <f>VLOOKUP(A76,'الإجازات '!C:BN,34,0)</f>
        <v>0</v>
      </c>
      <c r="AE77" s="181">
        <f>VLOOKUP(A76,'الإجازات '!C:BO,35,0)</f>
        <v>0</v>
      </c>
      <c r="AF77" s="181">
        <f>VLOOKUP(A76,'الإجازات '!C:BP,36,0)</f>
        <v>0</v>
      </c>
      <c r="AG77" s="181">
        <f>VLOOKUP(A76,'الإجازات '!C:BQ,37,0)</f>
        <v>0</v>
      </c>
      <c r="AH77" s="181">
        <f>VLOOKUP(A76,'الإجازات '!C:BR,38,0)</f>
        <v>0</v>
      </c>
    </row>
    <row r="78" spans="1:34">
      <c r="A78" s="172">
        <v>656</v>
      </c>
      <c r="B78" s="8" t="s">
        <v>111</v>
      </c>
      <c r="C78" s="8" t="s">
        <v>112</v>
      </c>
      <c r="D78" s="23" t="str">
        <f>VLOOKUP(الجدول2332[[#This Row],[الرقم الوظيفي ]],'المتغيرات '!A:D,4,0)</f>
        <v>س</v>
      </c>
      <c r="E78" s="23" t="str">
        <f>VLOOKUP(الجدول2332[[#This Row],[الرقم الوظيفي ]],'المتغيرات '!A:E,5,0)</f>
        <v>س</v>
      </c>
      <c r="F78" s="23" t="str">
        <f>VLOOKUP(الجدول2332[[#This Row],[الرقم الوظيفي ]],'المتغيرات '!A:F,6,0)</f>
        <v>س</v>
      </c>
      <c r="G78" s="23">
        <f>VLOOKUP(الجدول2332[[#This Row],[الرقم الوظيفي ]],'المتغيرات '!A:G,7,0)</f>
        <v>0</v>
      </c>
      <c r="H78" s="23">
        <f>VLOOKUP(الجدول2332[[#This Row],[الرقم الوظيفي ]],'المتغيرات '!A:H,8,0)</f>
        <v>0</v>
      </c>
      <c r="I78" s="10">
        <f>VLOOKUP(الجدول2332[[#This Row],[الرقم الوظيفي ]],'المتغيرات '!A:I,9,0)</f>
        <v>0</v>
      </c>
      <c r="J78" s="23">
        <f>VLOOKUP(الجدول2332[[#This Row],[الرقم الوظيفي ]],'المتغيرات '!A:J,10,0)</f>
        <v>0</v>
      </c>
      <c r="K78" s="23">
        <f>VLOOKUP(الجدول2332[[#This Row],[الرقم الوظيفي ]],'المتغيرات '!A:K,11,0)</f>
        <v>0</v>
      </c>
      <c r="L78" s="23">
        <f>VLOOKUP(الجدول2332[[#This Row],[الرقم الوظيفي ]],'المتغيرات '!A:L,12,0)</f>
        <v>0</v>
      </c>
      <c r="M78" s="23">
        <f>VLOOKUP(الجدول2332[[#This Row],[الرقم الوظيفي ]],'المتغيرات '!A:M,13,0)</f>
        <v>0</v>
      </c>
      <c r="N78" s="23">
        <f>VLOOKUP(الجدول2332[[#This Row],[الرقم الوظيفي ]],'المتغيرات '!A:N,14,0)</f>
        <v>0</v>
      </c>
      <c r="O78" s="23">
        <f>VLOOKUP(الجدول2332[[#This Row],[الرقم الوظيفي ]],'المتغيرات '!A:O,15,0)</f>
        <v>0</v>
      </c>
      <c r="P78" s="23">
        <f>VLOOKUP(الجدول2332[[#This Row],[الرقم الوظيفي ]],'المتغيرات '!A:P,16,0)</f>
        <v>0</v>
      </c>
      <c r="Q78" s="10" t="str">
        <f>VLOOKUP(الجدول2332[[#This Row],[الرقم الوظيفي ]],'المتغيرات '!A:Q,17,0)</f>
        <v>س</v>
      </c>
      <c r="R78" s="23" t="str">
        <f>VLOOKUP(الجدول2332[[#This Row],[الرقم الوظيفي ]],'المتغيرات '!A:R,18,0)</f>
        <v>عطلة العيد</v>
      </c>
      <c r="S78" s="23" t="str">
        <f>VLOOKUP(الجدول2332[[#This Row],[الرقم الوظيفي ]],'المتغيرات '!A:S,19,0)</f>
        <v>عطلة العيد</v>
      </c>
      <c r="T78" s="23" t="str">
        <f>VLOOKUP(الجدول2332[[#This Row],[الرقم الوظيفي ]],'المتغيرات '!A:T,20,0)</f>
        <v>عطلة العيد</v>
      </c>
      <c r="U78" s="23">
        <f>VLOOKUP(الجدول2332[[#This Row],[الرقم الوظيفي ]],'المتغيرات '!A:U,21,0)</f>
        <v>0</v>
      </c>
      <c r="V78" s="23">
        <f>VLOOKUP(الجدول2332[[#This Row],[الرقم الوظيفي ]],'المتغيرات '!A:V,22,0)</f>
        <v>0</v>
      </c>
      <c r="W78" s="23">
        <f>VLOOKUP(الجدول2332[[#This Row],[الرقم الوظيفي ]],'المتغيرات '!A:W,23,0)</f>
        <v>0</v>
      </c>
      <c r="X78" s="10">
        <f>VLOOKUP(الجدول2332[[#This Row],[الرقم الوظيفي ]],'المتغيرات '!A:X,24,0)</f>
        <v>0</v>
      </c>
      <c r="Y78" s="23">
        <f>VLOOKUP(الجدول2332[[#This Row],[الرقم الوظيفي ]],'المتغيرات '!A:Y,25,0)</f>
        <v>0</v>
      </c>
      <c r="Z78" s="23">
        <f>VLOOKUP(الجدول2332[[#This Row],[الرقم الوظيفي ]],'المتغيرات '!A:Z,26,0)</f>
        <v>0</v>
      </c>
      <c r="AA78" s="23">
        <f>VLOOKUP(الجدول2332[[#This Row],[الرقم الوظيفي ]],'المتغيرات '!A:AA,27,0)</f>
        <v>0</v>
      </c>
      <c r="AB78" s="23">
        <f>VLOOKUP(الجدول2332[[#This Row],[الرقم الوظيفي ]],'المتغيرات '!A:AB,28,0)</f>
        <v>0</v>
      </c>
      <c r="AC78" s="23">
        <f>VLOOKUP(الجدول2332[[#This Row],[الرقم الوظيفي ]],'المتغيرات '!A:AC,29,0)</f>
        <v>0</v>
      </c>
      <c r="AD78" s="23">
        <f>VLOOKUP(الجدول2332[[#This Row],[الرقم الوظيفي ]],'المتغيرات '!A:AD,30,0)</f>
        <v>0</v>
      </c>
      <c r="AE78" s="10">
        <f>VLOOKUP(الجدول2332[[#This Row],[الرقم الوظيفي ]],'المتغيرات '!A:AE,31,0)</f>
        <v>0</v>
      </c>
      <c r="AF78" s="23">
        <f>VLOOKUP(الجدول2332[[#This Row],[الرقم الوظيفي ]],'المتغيرات '!A:AF,32,0)</f>
        <v>0</v>
      </c>
      <c r="AG78" s="23">
        <f>VLOOKUP(الجدول2332[[#This Row],[الرقم الوظيفي ]],'المتغيرات '!A:AG,33,0)</f>
        <v>0</v>
      </c>
      <c r="AH78" s="23">
        <f>VLOOKUP(الجدول2332[[#This Row],[الرقم الوظيفي ]],'المتغيرات '!A:AH,34,0)</f>
        <v>0</v>
      </c>
    </row>
    <row r="79" spans="1:34">
      <c r="A79" s="172"/>
      <c r="B79" s="8"/>
      <c r="C79" s="8"/>
      <c r="D79" s="181">
        <f>VLOOKUP(A78,'الإجازات '!C:AN,8,0)</f>
        <v>480</v>
      </c>
      <c r="E79" s="181">
        <f>VLOOKUP(A78,'الإجازات '!C:AO,9,0)</f>
        <v>480</v>
      </c>
      <c r="F79" s="181">
        <f>VLOOKUP(A78,'الإجازات '!C:AP,10,0)</f>
        <v>480</v>
      </c>
      <c r="G79" s="181">
        <f>VLOOKUP(A78,'الإجازات '!C:AQ,11,0)</f>
        <v>0</v>
      </c>
      <c r="H79" s="181">
        <f>VLOOKUP(A78,'الإجازات '!C:AR,12,0)</f>
        <v>0</v>
      </c>
      <c r="I79" s="181">
        <f>VLOOKUP(A78,'الإجازات '!C:AS,13,0)</f>
        <v>0</v>
      </c>
      <c r="J79" s="181">
        <f>VLOOKUP(A78,'الإجازات '!C:AT,14,0)</f>
        <v>0</v>
      </c>
      <c r="K79" s="181">
        <f>VLOOKUP(A78,'الإجازات '!C:AU,15,0)</f>
        <v>110</v>
      </c>
      <c r="L79" s="181">
        <f>VLOOKUP(A78,'الإجازات '!C:AV,16,0)</f>
        <v>0</v>
      </c>
      <c r="M79" s="181">
        <f>VLOOKUP(A78,'الإجازات '!C:AW,17,0)</f>
        <v>0</v>
      </c>
      <c r="N79" s="181">
        <f>VLOOKUP(A78,'الإجازات '!C:AX,18,0)</f>
        <v>0</v>
      </c>
      <c r="O79" s="181">
        <f>VLOOKUP(A78,'الإجازات '!C:AY,19,0)</f>
        <v>0</v>
      </c>
      <c r="P79" s="181">
        <f>VLOOKUP(A78,'الإجازات '!C:AZ,20,0)</f>
        <v>0</v>
      </c>
      <c r="Q79" s="181">
        <f>VLOOKUP(A78,'الإجازات '!C:BA,21,0)</f>
        <v>480</v>
      </c>
      <c r="R79" s="181">
        <f>VLOOKUP(A78,'الإجازات '!C:BB,22,0)</f>
        <v>0</v>
      </c>
      <c r="S79" s="181">
        <f>VLOOKUP(A78,'الإجازات '!C:BC,23,0)</f>
        <v>0</v>
      </c>
      <c r="T79" s="181">
        <f>VLOOKUP(A78,'الإجازات '!C:BD,24,0)</f>
        <v>0</v>
      </c>
      <c r="U79" s="181">
        <f>VLOOKUP(A78,'الإجازات '!C:BE,25,0)</f>
        <v>0</v>
      </c>
      <c r="V79" s="181">
        <f>VLOOKUP(A78,'الإجازات '!C:BF,26,0)</f>
        <v>0</v>
      </c>
      <c r="W79" s="181">
        <f>VLOOKUP(A78,'الإجازات '!C:BG,27,0)</f>
        <v>0</v>
      </c>
      <c r="X79" s="181">
        <f>VLOOKUP(A78,'الإجازات '!C:BH,28,0)</f>
        <v>0</v>
      </c>
      <c r="Y79" s="181">
        <f>VLOOKUP(A78,'الإجازات '!C:BI,29,0)</f>
        <v>0</v>
      </c>
      <c r="Z79" s="181">
        <f>VLOOKUP(A78,'الإجازات '!C:BJ,30,0)</f>
        <v>0</v>
      </c>
      <c r="AA79" s="181">
        <f>VLOOKUP(A78,'الإجازات '!C:BK,31,0)</f>
        <v>0</v>
      </c>
      <c r="AB79" s="181">
        <f>VLOOKUP(A78,'الإجازات '!C:BL,32,0)</f>
        <v>0</v>
      </c>
      <c r="AC79" s="181">
        <f>VLOOKUP(A78,'الإجازات '!C:BM,33,0)</f>
        <v>0</v>
      </c>
      <c r="AD79" s="181">
        <f>VLOOKUP(A78,'الإجازات '!C:BN,34,0)</f>
        <v>0</v>
      </c>
      <c r="AE79" s="181">
        <f>VLOOKUP(A78,'الإجازات '!C:BO,35,0)</f>
        <v>0</v>
      </c>
      <c r="AF79" s="181">
        <f>VLOOKUP(A78,'الإجازات '!C:BP,36,0)</f>
        <v>0</v>
      </c>
      <c r="AG79" s="181">
        <f>VLOOKUP(A78,'الإجازات '!C:BQ,37,0)</f>
        <v>0</v>
      </c>
      <c r="AH79" s="181">
        <f>VLOOKUP(A78,'الإجازات '!C:BR,38,0)</f>
        <v>0</v>
      </c>
    </row>
    <row r="80" spans="1:34">
      <c r="A80" s="172">
        <v>667</v>
      </c>
      <c r="B80" s="8" t="s">
        <v>113</v>
      </c>
      <c r="C80" s="8" t="s">
        <v>114</v>
      </c>
      <c r="D80" s="23">
        <f>VLOOKUP(الجدول2332[[#This Row],[الرقم الوظيفي ]],'المتغيرات '!A:D,4,0)</f>
        <v>0</v>
      </c>
      <c r="E80" s="23">
        <f>VLOOKUP(الجدول2332[[#This Row],[الرقم الوظيفي ]],'المتغيرات '!A:E,5,0)</f>
        <v>0</v>
      </c>
      <c r="F80" s="23">
        <f>VLOOKUP(الجدول2332[[#This Row],[الرقم الوظيفي ]],'المتغيرات '!A:F,6,0)</f>
        <v>0</v>
      </c>
      <c r="G80" s="23">
        <f>VLOOKUP(الجدول2332[[#This Row],[الرقم الوظيفي ]],'المتغيرات '!A:G,7,0)</f>
        <v>0</v>
      </c>
      <c r="H80" s="23">
        <f>VLOOKUP(الجدول2332[[#This Row],[الرقم الوظيفي ]],'المتغيرات '!A:H,8,0)</f>
        <v>0</v>
      </c>
      <c r="I80" s="10">
        <f>VLOOKUP(الجدول2332[[#This Row],[الرقم الوظيفي ]],'المتغيرات '!A:I,9,0)</f>
        <v>116</v>
      </c>
      <c r="J80" s="23">
        <f>VLOOKUP(الجدول2332[[#This Row],[الرقم الوظيفي ]],'المتغيرات '!A:J,10,0)</f>
        <v>0</v>
      </c>
      <c r="K80" s="23">
        <f>VLOOKUP(الجدول2332[[#This Row],[الرقم الوظيفي ]],'المتغيرات '!A:K,11,0)</f>
        <v>12</v>
      </c>
      <c r="L80" s="23">
        <f>VLOOKUP(الجدول2332[[#This Row],[الرقم الوظيفي ]],'المتغيرات '!A:L,12,0)</f>
        <v>58</v>
      </c>
      <c r="M80" s="23">
        <f>VLOOKUP(الجدول2332[[#This Row],[الرقم الوظيفي ]],'المتغيرات '!A:M,13,0)</f>
        <v>8</v>
      </c>
      <c r="N80" s="23">
        <f>VLOOKUP(الجدول2332[[#This Row],[الرقم الوظيفي ]],'المتغيرات '!A:N,14,0)</f>
        <v>0</v>
      </c>
      <c r="O80" s="23" t="str">
        <f>VLOOKUP(الجدول2332[[#This Row],[الرقم الوظيفي ]],'المتغيرات '!A:O,15,0)</f>
        <v xml:space="preserve">تعزية </v>
      </c>
      <c r="P80" s="23">
        <f>VLOOKUP(الجدول2332[[#This Row],[الرقم الوظيفي ]],'المتغيرات '!A:P,16,0)</f>
        <v>0</v>
      </c>
      <c r="Q80" s="10" t="str">
        <f>VLOOKUP(الجدول2332[[#This Row],[الرقم الوظيفي ]],'المتغيرات '!A:Q,17,0)</f>
        <v>س</v>
      </c>
      <c r="R80" s="23" t="str">
        <f>VLOOKUP(الجدول2332[[#This Row],[الرقم الوظيفي ]],'المتغيرات '!A:R,18,0)</f>
        <v>عطلة العيد</v>
      </c>
      <c r="S80" s="23" t="str">
        <f>VLOOKUP(الجدول2332[[#This Row],[الرقم الوظيفي ]],'المتغيرات '!A:S,19,0)</f>
        <v>عطلة العيد</v>
      </c>
      <c r="T80" s="23" t="str">
        <f>VLOOKUP(الجدول2332[[#This Row],[الرقم الوظيفي ]],'المتغيرات '!A:T,20,0)</f>
        <v>عطلة العيد</v>
      </c>
      <c r="U80" s="23">
        <f>VLOOKUP(الجدول2332[[#This Row],[الرقم الوظيفي ]],'المتغيرات '!A:U,21,0)</f>
        <v>0</v>
      </c>
      <c r="V80" s="23">
        <f>VLOOKUP(الجدول2332[[#This Row],[الرقم الوظيفي ]],'المتغيرات '!A:V,22,0)</f>
        <v>0</v>
      </c>
      <c r="W80" s="23">
        <f>VLOOKUP(الجدول2332[[#This Row],[الرقم الوظيفي ]],'المتغيرات '!A:W,23,0)</f>
        <v>0</v>
      </c>
      <c r="X80" s="10">
        <f>VLOOKUP(الجدول2332[[#This Row],[الرقم الوظيفي ]],'المتغيرات '!A:X,24,0)</f>
        <v>0</v>
      </c>
      <c r="Y80" s="23">
        <f>VLOOKUP(الجدول2332[[#This Row],[الرقم الوظيفي ]],'المتغيرات '!A:Y,25,0)</f>
        <v>0</v>
      </c>
      <c r="Z80" s="23">
        <f>VLOOKUP(الجدول2332[[#This Row],[الرقم الوظيفي ]],'المتغيرات '!A:Z,26,0)</f>
        <v>0</v>
      </c>
      <c r="AA80" s="23">
        <f>VLOOKUP(الجدول2332[[#This Row],[الرقم الوظيفي ]],'المتغيرات '!A:AA,27,0)</f>
        <v>0</v>
      </c>
      <c r="AB80" s="23">
        <f>VLOOKUP(الجدول2332[[#This Row],[الرقم الوظيفي ]],'المتغيرات '!A:AB,28,0)</f>
        <v>0</v>
      </c>
      <c r="AC80" s="23">
        <f>VLOOKUP(الجدول2332[[#This Row],[الرقم الوظيفي ]],'المتغيرات '!A:AC,29,0)</f>
        <v>0</v>
      </c>
      <c r="AD80" s="23">
        <f>VLOOKUP(الجدول2332[[#This Row],[الرقم الوظيفي ]],'المتغيرات '!A:AD,30,0)</f>
        <v>0</v>
      </c>
      <c r="AE80" s="10">
        <f>VLOOKUP(الجدول2332[[#This Row],[الرقم الوظيفي ]],'المتغيرات '!A:AE,31,0)</f>
        <v>0</v>
      </c>
      <c r="AF80" s="23">
        <f>VLOOKUP(الجدول2332[[#This Row],[الرقم الوظيفي ]],'المتغيرات '!A:AF,32,0)</f>
        <v>0</v>
      </c>
      <c r="AG80" s="23">
        <f>VLOOKUP(الجدول2332[[#This Row],[الرقم الوظيفي ]],'المتغيرات '!A:AG,33,0)</f>
        <v>0</v>
      </c>
      <c r="AH80" s="23">
        <f>VLOOKUP(الجدول2332[[#This Row],[الرقم الوظيفي ]],'المتغيرات '!A:AH,34,0)</f>
        <v>0</v>
      </c>
    </row>
    <row r="81" spans="1:34">
      <c r="A81" s="172"/>
      <c r="B81" s="8"/>
      <c r="C81" s="8"/>
      <c r="D81" s="181">
        <f>VLOOKUP(A80,'الإجازات '!C:AN,8,0)</f>
        <v>0</v>
      </c>
      <c r="E81" s="181">
        <f>VLOOKUP(A80,'الإجازات '!C:AO,9,0)</f>
        <v>0</v>
      </c>
      <c r="F81" s="181">
        <f>VLOOKUP(A80,'الإجازات '!C:AP,10,0)</f>
        <v>122</v>
      </c>
      <c r="G81" s="181">
        <f>VLOOKUP(A80,'الإجازات '!C:AQ,11,0)</f>
        <v>0</v>
      </c>
      <c r="H81" s="181">
        <f>VLOOKUP(A80,'الإجازات '!C:AR,12,0)</f>
        <v>0</v>
      </c>
      <c r="I81" s="181">
        <f>VLOOKUP(A80,'الإجازات '!C:AS,13,0)</f>
        <v>120</v>
      </c>
      <c r="J81" s="181">
        <f>VLOOKUP(A80,'الإجازات '!C:AT,14,0)</f>
        <v>0</v>
      </c>
      <c r="K81" s="181">
        <f>VLOOKUP(A80,'الإجازات '!C:AU,15,0)</f>
        <v>0</v>
      </c>
      <c r="L81" s="181">
        <f>VLOOKUP(A80,'الإجازات '!C:AV,16,0)</f>
        <v>0</v>
      </c>
      <c r="M81" s="181" t="str">
        <f>VLOOKUP(A80,'الإجازات '!C:AW,17,0)</f>
        <v>تعزية</v>
      </c>
      <c r="N81" s="181" t="str">
        <f>VLOOKUP(A80,'الإجازات '!C:AX,18,0)</f>
        <v>تعزية</v>
      </c>
      <c r="O81" s="181" t="str">
        <f>VLOOKUP(A80,'الإجازات '!C:AY,19,0)</f>
        <v>تعزية</v>
      </c>
      <c r="P81" s="181">
        <f>VLOOKUP(A80,'الإجازات '!C:AZ,20,0)</f>
        <v>0</v>
      </c>
      <c r="Q81" s="181">
        <f>VLOOKUP(A80,'الإجازات '!C:BA,21,0)</f>
        <v>480</v>
      </c>
      <c r="R81" s="181">
        <f>VLOOKUP(A80,'الإجازات '!C:BB,22,0)</f>
        <v>0</v>
      </c>
      <c r="S81" s="181">
        <f>VLOOKUP(A80,'الإجازات '!C:BC,23,0)</f>
        <v>0</v>
      </c>
      <c r="T81" s="181">
        <f>VLOOKUP(A80,'الإجازات '!C:BD,24,0)</f>
        <v>0</v>
      </c>
      <c r="U81" s="181">
        <f>VLOOKUP(A80,'الإجازات '!C:BE,25,0)</f>
        <v>0</v>
      </c>
      <c r="V81" s="181">
        <f>VLOOKUP(A80,'الإجازات '!C:BF,26,0)</f>
        <v>0</v>
      </c>
      <c r="W81" s="181">
        <f>VLOOKUP(A80,'الإجازات '!C:BG,27,0)</f>
        <v>0</v>
      </c>
      <c r="X81" s="181">
        <f>VLOOKUP(A80,'الإجازات '!C:BH,28,0)</f>
        <v>0</v>
      </c>
      <c r="Y81" s="181">
        <f>VLOOKUP(A80,'الإجازات '!C:BI,29,0)</f>
        <v>0</v>
      </c>
      <c r="Z81" s="181">
        <f>VLOOKUP(A80,'الإجازات '!C:BJ,30,0)</f>
        <v>0</v>
      </c>
      <c r="AA81" s="181">
        <f>VLOOKUP(A80,'الإجازات '!C:BK,31,0)</f>
        <v>0</v>
      </c>
      <c r="AB81" s="181">
        <f>VLOOKUP(A80,'الإجازات '!C:BL,32,0)</f>
        <v>0</v>
      </c>
      <c r="AC81" s="181">
        <f>VLOOKUP(A80,'الإجازات '!C:BM,33,0)</f>
        <v>0</v>
      </c>
      <c r="AD81" s="181">
        <f>VLOOKUP(A80,'الإجازات '!C:BN,34,0)</f>
        <v>0</v>
      </c>
      <c r="AE81" s="181">
        <f>VLOOKUP(A80,'الإجازات '!C:BO,35,0)</f>
        <v>0</v>
      </c>
      <c r="AF81" s="181">
        <f>VLOOKUP(A80,'الإجازات '!C:BP,36,0)</f>
        <v>0</v>
      </c>
      <c r="AG81" s="181">
        <f>VLOOKUP(A80,'الإجازات '!C:BQ,37,0)</f>
        <v>0</v>
      </c>
      <c r="AH81" s="181">
        <f>VLOOKUP(A80,'الإجازات '!C:BR,38,0)</f>
        <v>0</v>
      </c>
    </row>
    <row r="82" spans="1:34">
      <c r="A82" s="172">
        <v>681</v>
      </c>
      <c r="B82" s="8" t="s">
        <v>115</v>
      </c>
      <c r="C82" s="8" t="s">
        <v>116</v>
      </c>
      <c r="D82" s="23">
        <f>VLOOKUP(الجدول2332[[#This Row],[الرقم الوظيفي ]],'المتغيرات '!A:D,4,0)</f>
        <v>0</v>
      </c>
      <c r="E82" s="23">
        <f>VLOOKUP(الجدول2332[[#This Row],[الرقم الوظيفي ]],'المتغيرات '!A:E,5,0)</f>
        <v>0</v>
      </c>
      <c r="F82" s="23">
        <f>VLOOKUP(الجدول2332[[#This Row],[الرقم الوظيفي ]],'المتغيرات '!A:F,6,0)</f>
        <v>0</v>
      </c>
      <c r="G82" s="23">
        <f>VLOOKUP(الجدول2332[[#This Row],[الرقم الوظيفي ]],'المتغيرات '!A:G,7,0)</f>
        <v>0</v>
      </c>
      <c r="H82" s="23">
        <f>VLOOKUP(الجدول2332[[#This Row],[الرقم الوظيفي ]],'المتغيرات '!A:H,8,0)</f>
        <v>0</v>
      </c>
      <c r="I82" s="10">
        <f>VLOOKUP(الجدول2332[[#This Row],[الرقم الوظيفي ]],'المتغيرات '!A:I,9,0)</f>
        <v>0</v>
      </c>
      <c r="J82" s="23">
        <f>VLOOKUP(الجدول2332[[#This Row],[الرقم الوظيفي ]],'المتغيرات '!A:J,10,0)</f>
        <v>0</v>
      </c>
      <c r="K82" s="23">
        <f>VLOOKUP(الجدول2332[[#This Row],[الرقم الوظيفي ]],'المتغيرات '!A:K,11,0)</f>
        <v>0</v>
      </c>
      <c r="L82" s="23">
        <f>VLOOKUP(الجدول2332[[#This Row],[الرقم الوظيفي ]],'المتغيرات '!A:L,12,0)</f>
        <v>0</v>
      </c>
      <c r="M82" s="23">
        <f>VLOOKUP(الجدول2332[[#This Row],[الرقم الوظيفي ]],'المتغيرات '!A:M,13,0)</f>
        <v>0</v>
      </c>
      <c r="N82" s="23">
        <f>VLOOKUP(الجدول2332[[#This Row],[الرقم الوظيفي ]],'المتغيرات '!A:N,14,0)</f>
        <v>0</v>
      </c>
      <c r="O82" s="23">
        <f>VLOOKUP(الجدول2332[[#This Row],[الرقم الوظيفي ]],'المتغيرات '!A:O,15,0)</f>
        <v>0</v>
      </c>
      <c r="P82" s="23">
        <f>VLOOKUP(الجدول2332[[#This Row],[الرقم الوظيفي ]],'المتغيرات '!A:P,16,0)</f>
        <v>0</v>
      </c>
      <c r="Q82" s="10" t="str">
        <f>VLOOKUP(الجدول2332[[#This Row],[الرقم الوظيفي ]],'المتغيرات '!A:Q,17,0)</f>
        <v>س</v>
      </c>
      <c r="R82" s="23" t="str">
        <f>VLOOKUP(الجدول2332[[#This Row],[الرقم الوظيفي ]],'المتغيرات '!A:R,18,0)</f>
        <v>عطلة العيد</v>
      </c>
      <c r="S82" s="23" t="str">
        <f>VLOOKUP(الجدول2332[[#This Row],[الرقم الوظيفي ]],'المتغيرات '!A:S,19,0)</f>
        <v>عطلة العيد</v>
      </c>
      <c r="T82" s="23" t="str">
        <f>VLOOKUP(الجدول2332[[#This Row],[الرقم الوظيفي ]],'المتغيرات '!A:T,20,0)</f>
        <v>عطلة العيد</v>
      </c>
      <c r="U82" s="23">
        <f>VLOOKUP(الجدول2332[[#This Row],[الرقم الوظيفي ]],'المتغيرات '!A:U,21,0)</f>
        <v>0</v>
      </c>
      <c r="V82" s="23">
        <f>VLOOKUP(الجدول2332[[#This Row],[الرقم الوظيفي ]],'المتغيرات '!A:V,22,0)</f>
        <v>0</v>
      </c>
      <c r="W82" s="23">
        <f>VLOOKUP(الجدول2332[[#This Row],[الرقم الوظيفي ]],'المتغيرات '!A:W,23,0)</f>
        <v>0</v>
      </c>
      <c r="X82" s="10">
        <f>VLOOKUP(الجدول2332[[#This Row],[الرقم الوظيفي ]],'المتغيرات '!A:X,24,0)</f>
        <v>0</v>
      </c>
      <c r="Y82" s="23">
        <f>VLOOKUP(الجدول2332[[#This Row],[الرقم الوظيفي ]],'المتغيرات '!A:Y,25,0)</f>
        <v>0</v>
      </c>
      <c r="Z82" s="23">
        <f>VLOOKUP(الجدول2332[[#This Row],[الرقم الوظيفي ]],'المتغيرات '!A:Z,26,0)</f>
        <v>0</v>
      </c>
      <c r="AA82" s="23">
        <f>VLOOKUP(الجدول2332[[#This Row],[الرقم الوظيفي ]],'المتغيرات '!A:AA,27,0)</f>
        <v>0</v>
      </c>
      <c r="AB82" s="23">
        <f>VLOOKUP(الجدول2332[[#This Row],[الرقم الوظيفي ]],'المتغيرات '!A:AB,28,0)</f>
        <v>0</v>
      </c>
      <c r="AC82" s="23">
        <f>VLOOKUP(الجدول2332[[#This Row],[الرقم الوظيفي ]],'المتغيرات '!A:AC,29,0)</f>
        <v>0</v>
      </c>
      <c r="AD82" s="23">
        <f>VLOOKUP(الجدول2332[[#This Row],[الرقم الوظيفي ]],'المتغيرات '!A:AD,30,0)</f>
        <v>0</v>
      </c>
      <c r="AE82" s="10">
        <f>VLOOKUP(الجدول2332[[#This Row],[الرقم الوظيفي ]],'المتغيرات '!A:AE,31,0)</f>
        <v>0</v>
      </c>
      <c r="AF82" s="23">
        <f>VLOOKUP(الجدول2332[[#This Row],[الرقم الوظيفي ]],'المتغيرات '!A:AF,32,0)</f>
        <v>0</v>
      </c>
      <c r="AG82" s="23">
        <f>VLOOKUP(الجدول2332[[#This Row],[الرقم الوظيفي ]],'المتغيرات '!A:AG,33,0)</f>
        <v>0</v>
      </c>
      <c r="AH82" s="23">
        <f>VLOOKUP(الجدول2332[[#This Row],[الرقم الوظيفي ]],'المتغيرات '!A:AH,34,0)</f>
        <v>0</v>
      </c>
    </row>
    <row r="83" spans="1:34">
      <c r="A83" s="172"/>
      <c r="B83" s="8"/>
      <c r="C83" s="8"/>
      <c r="D83" s="181">
        <f>VLOOKUP(A82,'الإجازات '!C:AN,8,0)</f>
        <v>0</v>
      </c>
      <c r="E83" s="181">
        <f>VLOOKUP(A82,'الإجازات '!C:AO,9,0)</f>
        <v>0</v>
      </c>
      <c r="F83" s="181">
        <f>VLOOKUP(A82,'الإجازات '!C:AP,10,0)</f>
        <v>0</v>
      </c>
      <c r="G83" s="181">
        <f>VLOOKUP(A82,'الإجازات '!C:AQ,11,0)</f>
        <v>0</v>
      </c>
      <c r="H83" s="181">
        <f>VLOOKUP(A82,'الإجازات '!C:AR,12,0)</f>
        <v>480</v>
      </c>
      <c r="I83" s="181">
        <f>VLOOKUP(A82,'الإجازات '!C:AS,13,0)</f>
        <v>0</v>
      </c>
      <c r="J83" s="181">
        <f>VLOOKUP(A82,'الإجازات '!C:AT,14,0)</f>
        <v>0</v>
      </c>
      <c r="K83" s="181">
        <f>VLOOKUP(A82,'الإجازات '!C:AU,15,0)</f>
        <v>0</v>
      </c>
      <c r="L83" s="181">
        <f>VLOOKUP(A82,'الإجازات '!C:AV,16,0)</f>
        <v>0</v>
      </c>
      <c r="M83" s="181">
        <f>VLOOKUP(A82,'الإجازات '!C:AW,17,0)</f>
        <v>0</v>
      </c>
      <c r="N83" s="181">
        <f>VLOOKUP(A82,'الإجازات '!C:AX,18,0)</f>
        <v>0</v>
      </c>
      <c r="O83" s="181">
        <f>VLOOKUP(A82,'الإجازات '!C:AY,19,0)</f>
        <v>0</v>
      </c>
      <c r="P83" s="181">
        <f>VLOOKUP(A82,'الإجازات '!C:AZ,20,0)</f>
        <v>0</v>
      </c>
      <c r="Q83" s="181">
        <f>VLOOKUP(A82,'الإجازات '!C:BA,21,0)</f>
        <v>480</v>
      </c>
      <c r="R83" s="181">
        <f>VLOOKUP(A82,'الإجازات '!C:BB,22,0)</f>
        <v>0</v>
      </c>
      <c r="S83" s="181">
        <f>VLOOKUP(A82,'الإجازات '!C:BC,23,0)</f>
        <v>0</v>
      </c>
      <c r="T83" s="181">
        <f>VLOOKUP(A82,'الإجازات '!C:BD,24,0)</f>
        <v>0</v>
      </c>
      <c r="U83" s="181">
        <f>VLOOKUP(A82,'الإجازات '!C:BE,25,0)</f>
        <v>0</v>
      </c>
      <c r="V83" s="181">
        <f>VLOOKUP(A82,'الإجازات '!C:BF,26,0)</f>
        <v>0</v>
      </c>
      <c r="W83" s="181">
        <f>VLOOKUP(A82,'الإجازات '!C:BG,27,0)</f>
        <v>0</v>
      </c>
      <c r="X83" s="181">
        <f>VLOOKUP(A82,'الإجازات '!C:BH,28,0)</f>
        <v>0</v>
      </c>
      <c r="Y83" s="181">
        <f>VLOOKUP(A82,'الإجازات '!C:BI,29,0)</f>
        <v>0</v>
      </c>
      <c r="Z83" s="181">
        <f>VLOOKUP(A82,'الإجازات '!C:BJ,30,0)</f>
        <v>0</v>
      </c>
      <c r="AA83" s="181">
        <f>VLOOKUP(A82,'الإجازات '!C:BK,31,0)</f>
        <v>0</v>
      </c>
      <c r="AB83" s="181">
        <f>VLOOKUP(A82,'الإجازات '!C:BL,32,0)</f>
        <v>0</v>
      </c>
      <c r="AC83" s="181">
        <f>VLOOKUP(A82,'الإجازات '!C:BM,33,0)</f>
        <v>0</v>
      </c>
      <c r="AD83" s="181">
        <f>VLOOKUP(A82,'الإجازات '!C:BN,34,0)</f>
        <v>0</v>
      </c>
      <c r="AE83" s="181">
        <f>VLOOKUP(A82,'الإجازات '!C:BO,35,0)</f>
        <v>0</v>
      </c>
      <c r="AF83" s="181">
        <f>VLOOKUP(A82,'الإجازات '!C:BP,36,0)</f>
        <v>0</v>
      </c>
      <c r="AG83" s="181">
        <f>VLOOKUP(A82,'الإجازات '!C:BQ,37,0)</f>
        <v>0</v>
      </c>
      <c r="AH83" s="181">
        <f>VLOOKUP(A82,'الإجازات '!C:BR,38,0)</f>
        <v>0</v>
      </c>
    </row>
    <row r="84" spans="1:34">
      <c r="A84" s="172">
        <v>724</v>
      </c>
      <c r="B84" s="8" t="s">
        <v>117</v>
      </c>
      <c r="C84" s="8" t="s">
        <v>47</v>
      </c>
      <c r="D84" s="23">
        <f>VLOOKUP(الجدول2332[[#This Row],[الرقم الوظيفي ]],'المتغيرات '!A:D,4,0)</f>
        <v>0</v>
      </c>
      <c r="E84" s="23" t="str">
        <f>VLOOKUP(الجدول2332[[#This Row],[الرقم الوظيفي ]],'المتغيرات '!A:E,5,0)</f>
        <v>غ</v>
      </c>
      <c r="F84" s="23" t="str">
        <f>VLOOKUP(الجدول2332[[#This Row],[الرقم الوظيفي ]],'المتغيرات '!A:F,6,0)</f>
        <v>غ</v>
      </c>
      <c r="G84" s="23">
        <f>VLOOKUP(الجدول2332[[#This Row],[الرقم الوظيفي ]],'المتغيرات '!A:G,7,0)</f>
        <v>0</v>
      </c>
      <c r="H84" s="23">
        <f>VLOOKUP(الجدول2332[[#This Row],[الرقم الوظيفي ]],'المتغيرات '!A:H,8,0)</f>
        <v>0</v>
      </c>
      <c r="I84" s="10">
        <f>VLOOKUP(الجدول2332[[#This Row],[الرقم الوظيفي ]],'المتغيرات '!A:I,9,0)</f>
        <v>0</v>
      </c>
      <c r="J84" s="23">
        <f>VLOOKUP(الجدول2332[[#This Row],[الرقم الوظيفي ]],'المتغيرات '!A:J,10,0)</f>
        <v>0</v>
      </c>
      <c r="K84" s="23">
        <f>VLOOKUP(الجدول2332[[#This Row],[الرقم الوظيفي ]],'المتغيرات '!A:K,11,0)</f>
        <v>0</v>
      </c>
      <c r="L84" s="23">
        <f>VLOOKUP(الجدول2332[[#This Row],[الرقم الوظيفي ]],'المتغيرات '!A:L,12,0)</f>
        <v>0</v>
      </c>
      <c r="M84" s="23">
        <f>VLOOKUP(الجدول2332[[#This Row],[الرقم الوظيفي ]],'المتغيرات '!A:M,13,0)</f>
        <v>0</v>
      </c>
      <c r="N84" s="23">
        <f>VLOOKUP(الجدول2332[[#This Row],[الرقم الوظيفي ]],'المتغيرات '!A:N,14,0)</f>
        <v>0</v>
      </c>
      <c r="O84" s="23">
        <f>VLOOKUP(الجدول2332[[#This Row],[الرقم الوظيفي ]],'المتغيرات '!A:O,15,0)</f>
        <v>0</v>
      </c>
      <c r="P84" s="23">
        <f>VLOOKUP(الجدول2332[[#This Row],[الرقم الوظيفي ]],'المتغيرات '!A:P,16,0)</f>
        <v>0</v>
      </c>
      <c r="Q84" s="10" t="str">
        <f>VLOOKUP(الجدول2332[[#This Row],[الرقم الوظيفي ]],'المتغيرات '!A:Q,17,0)</f>
        <v>س</v>
      </c>
      <c r="R84" s="23" t="str">
        <f>VLOOKUP(الجدول2332[[#This Row],[الرقم الوظيفي ]],'المتغيرات '!A:R,18,0)</f>
        <v>عطلة العيد</v>
      </c>
      <c r="S84" s="23" t="str">
        <f>VLOOKUP(الجدول2332[[#This Row],[الرقم الوظيفي ]],'المتغيرات '!A:S,19,0)</f>
        <v>عطلة العيد</v>
      </c>
      <c r="T84" s="23" t="str">
        <f>VLOOKUP(الجدول2332[[#This Row],[الرقم الوظيفي ]],'المتغيرات '!A:T,20,0)</f>
        <v>عطلة العيد</v>
      </c>
      <c r="U84" s="23">
        <f>VLOOKUP(الجدول2332[[#This Row],[الرقم الوظيفي ]],'المتغيرات '!A:U,21,0)</f>
        <v>0</v>
      </c>
      <c r="V84" s="23">
        <f>VLOOKUP(الجدول2332[[#This Row],[الرقم الوظيفي ]],'المتغيرات '!A:V,22,0)</f>
        <v>0</v>
      </c>
      <c r="W84" s="23">
        <f>VLOOKUP(الجدول2332[[#This Row],[الرقم الوظيفي ]],'المتغيرات '!A:W,23,0)</f>
        <v>0</v>
      </c>
      <c r="X84" s="10">
        <f>VLOOKUP(الجدول2332[[#This Row],[الرقم الوظيفي ]],'المتغيرات '!A:X,24,0)</f>
        <v>0</v>
      </c>
      <c r="Y84" s="23">
        <f>VLOOKUP(الجدول2332[[#This Row],[الرقم الوظيفي ]],'المتغيرات '!A:Y,25,0)</f>
        <v>0</v>
      </c>
      <c r="Z84" s="23">
        <f>VLOOKUP(الجدول2332[[#This Row],[الرقم الوظيفي ]],'المتغيرات '!A:Z,26,0)</f>
        <v>0</v>
      </c>
      <c r="AA84" s="23">
        <f>VLOOKUP(الجدول2332[[#This Row],[الرقم الوظيفي ]],'المتغيرات '!A:AA,27,0)</f>
        <v>0</v>
      </c>
      <c r="AB84" s="23">
        <f>VLOOKUP(الجدول2332[[#This Row],[الرقم الوظيفي ]],'المتغيرات '!A:AB,28,0)</f>
        <v>0</v>
      </c>
      <c r="AC84" s="23">
        <f>VLOOKUP(الجدول2332[[#This Row],[الرقم الوظيفي ]],'المتغيرات '!A:AC,29,0)</f>
        <v>0</v>
      </c>
      <c r="AD84" s="23">
        <f>VLOOKUP(الجدول2332[[#This Row],[الرقم الوظيفي ]],'المتغيرات '!A:AD,30,0)</f>
        <v>0</v>
      </c>
      <c r="AE84" s="10">
        <f>VLOOKUP(الجدول2332[[#This Row],[الرقم الوظيفي ]],'المتغيرات '!A:AE,31,0)</f>
        <v>0</v>
      </c>
      <c r="AF84" s="23">
        <f>VLOOKUP(الجدول2332[[#This Row],[الرقم الوظيفي ]],'المتغيرات '!A:AF,32,0)</f>
        <v>0</v>
      </c>
      <c r="AG84" s="23">
        <f>VLOOKUP(الجدول2332[[#This Row],[الرقم الوظيفي ]],'المتغيرات '!A:AG,33,0)</f>
        <v>0</v>
      </c>
      <c r="AH84" s="23">
        <f>VLOOKUP(الجدول2332[[#This Row],[الرقم الوظيفي ]],'المتغيرات '!A:AH,34,0)</f>
        <v>0</v>
      </c>
    </row>
    <row r="85" spans="1:34">
      <c r="A85" s="172"/>
      <c r="B85" s="8"/>
      <c r="C85" s="8"/>
      <c r="D85" s="181">
        <f>VLOOKUP(A84,'الإجازات '!C:AN,8,0)</f>
        <v>0</v>
      </c>
      <c r="E85" s="181">
        <f>VLOOKUP(A84,'الإجازات '!C:AO,9,0)</f>
        <v>0</v>
      </c>
      <c r="F85" s="181">
        <f>VLOOKUP(A84,'الإجازات '!C:AP,10,0)</f>
        <v>0</v>
      </c>
      <c r="G85" s="181">
        <f>VLOOKUP(A84,'الإجازات '!C:AQ,11,0)</f>
        <v>0</v>
      </c>
      <c r="H85" s="181">
        <f>VLOOKUP(A84,'الإجازات '!C:AR,12,0)</f>
        <v>0</v>
      </c>
      <c r="I85" s="181">
        <f>VLOOKUP(A84,'الإجازات '!C:AS,13,0)</f>
        <v>0</v>
      </c>
      <c r="J85" s="181">
        <f>VLOOKUP(A84,'الإجازات '!C:AT,14,0)</f>
        <v>0</v>
      </c>
      <c r="K85" s="181">
        <f>VLOOKUP(A84,'الإجازات '!C:AU,15,0)</f>
        <v>0</v>
      </c>
      <c r="L85" s="181">
        <f>VLOOKUP(A84,'الإجازات '!C:AV,16,0)</f>
        <v>0</v>
      </c>
      <c r="M85" s="181">
        <f>VLOOKUP(A84,'الإجازات '!C:AW,17,0)</f>
        <v>0</v>
      </c>
      <c r="N85" s="181">
        <f>VLOOKUP(A84,'الإجازات '!C:AX,18,0)</f>
        <v>0</v>
      </c>
      <c r="O85" s="181">
        <f>VLOOKUP(A84,'الإجازات '!C:AY,19,0)</f>
        <v>0</v>
      </c>
      <c r="P85" s="181">
        <f>VLOOKUP(A84,'الإجازات '!C:AZ,20,0)</f>
        <v>0</v>
      </c>
      <c r="Q85" s="181">
        <f>VLOOKUP(A84,'الإجازات '!C:BA,21,0)</f>
        <v>480</v>
      </c>
      <c r="R85" s="181">
        <f>VLOOKUP(A84,'الإجازات '!C:BB,22,0)</f>
        <v>0</v>
      </c>
      <c r="S85" s="181">
        <f>VLOOKUP(A84,'الإجازات '!C:BC,23,0)</f>
        <v>0</v>
      </c>
      <c r="T85" s="181">
        <f>VLOOKUP(A84,'الإجازات '!C:BD,24,0)</f>
        <v>0</v>
      </c>
      <c r="U85" s="181">
        <f>VLOOKUP(A84,'الإجازات '!C:BE,25,0)</f>
        <v>0</v>
      </c>
      <c r="V85" s="181">
        <f>VLOOKUP(A84,'الإجازات '!C:BF,26,0)</f>
        <v>0</v>
      </c>
      <c r="W85" s="181">
        <f>VLOOKUP(A84,'الإجازات '!C:BG,27,0)</f>
        <v>0</v>
      </c>
      <c r="X85" s="181">
        <f>VLOOKUP(A84,'الإجازات '!C:BH,28,0)</f>
        <v>0</v>
      </c>
      <c r="Y85" s="181">
        <f>VLOOKUP(A84,'الإجازات '!C:BI,29,0)</f>
        <v>0</v>
      </c>
      <c r="Z85" s="181">
        <f>VLOOKUP(A84,'الإجازات '!C:BJ,30,0)</f>
        <v>0</v>
      </c>
      <c r="AA85" s="181">
        <f>VLOOKUP(A84,'الإجازات '!C:BK,31,0)</f>
        <v>0</v>
      </c>
      <c r="AB85" s="181">
        <f>VLOOKUP(A84,'الإجازات '!C:BL,32,0)</f>
        <v>0</v>
      </c>
      <c r="AC85" s="181">
        <f>VLOOKUP(A84,'الإجازات '!C:BM,33,0)</f>
        <v>0</v>
      </c>
      <c r="AD85" s="181">
        <f>VLOOKUP(A84,'الإجازات '!C:BN,34,0)</f>
        <v>0</v>
      </c>
      <c r="AE85" s="181">
        <f>VLOOKUP(A84,'الإجازات '!C:BO,35,0)</f>
        <v>0</v>
      </c>
      <c r="AF85" s="181">
        <f>VLOOKUP(A84,'الإجازات '!C:BP,36,0)</f>
        <v>0</v>
      </c>
      <c r="AG85" s="181">
        <f>VLOOKUP(A84,'الإجازات '!C:BQ,37,0)</f>
        <v>0</v>
      </c>
      <c r="AH85" s="181">
        <f>VLOOKUP(A84,'الإجازات '!C:BR,38,0)</f>
        <v>0</v>
      </c>
    </row>
    <row r="86" spans="1:34">
      <c r="A86" s="172">
        <v>771</v>
      </c>
      <c r="B86" s="8" t="s">
        <v>118</v>
      </c>
      <c r="C86" s="8" t="s">
        <v>105</v>
      </c>
      <c r="D86" s="23" t="str">
        <f>VLOOKUP(الجدول2332[[#This Row],[الرقم الوظيفي ]],'المتغيرات '!A:D,4,0)</f>
        <v xml:space="preserve">راحة </v>
      </c>
      <c r="E86" s="23">
        <f>VLOOKUP(الجدول2332[[#This Row],[الرقم الوظيفي ]],'المتغيرات '!A:E,5,0)</f>
        <v>0</v>
      </c>
      <c r="F86" s="23">
        <f>VLOOKUP(الجدول2332[[#This Row],[الرقم الوظيفي ]],'المتغيرات '!A:F,6,0)</f>
        <v>87</v>
      </c>
      <c r="G86" s="23">
        <f>VLOOKUP(الجدول2332[[#This Row],[الرقم الوظيفي ]],'المتغيرات '!A:G,7,0)</f>
        <v>42</v>
      </c>
      <c r="H86" s="23">
        <f>VLOOKUP(الجدول2332[[#This Row],[الرقم الوظيفي ]],'المتغيرات '!A:H,8,0)</f>
        <v>23</v>
      </c>
      <c r="I86" s="10">
        <f>VLOOKUP(الجدول2332[[#This Row],[الرقم الوظيفي ]],'المتغيرات '!A:I,9,0)</f>
        <v>70</v>
      </c>
      <c r="J86" s="23">
        <f>VLOOKUP(الجدول2332[[#This Row],[الرقم الوظيفي ]],'المتغيرات '!A:J,10,0)</f>
        <v>0</v>
      </c>
      <c r="K86" s="23" t="str">
        <f>VLOOKUP(الجدول2332[[#This Row],[الرقم الوظيفي ]],'المتغيرات '!A:K,11,0)</f>
        <v>غ</v>
      </c>
      <c r="L86" s="23">
        <f>VLOOKUP(الجدول2332[[#This Row],[الرقم الوظيفي ]],'المتغيرات '!A:L,12,0)</f>
        <v>0</v>
      </c>
      <c r="M86" s="23">
        <f>VLOOKUP(الجدول2332[[#This Row],[الرقم الوظيفي ]],'المتغيرات '!A:M,13,0)</f>
        <v>6</v>
      </c>
      <c r="N86" s="23">
        <f>VLOOKUP(الجدول2332[[#This Row],[الرقم الوظيفي ]],'المتغيرات '!A:N,14,0)</f>
        <v>62</v>
      </c>
      <c r="O86" s="23" t="str">
        <f>VLOOKUP(الجدول2332[[#This Row],[الرقم الوظيفي ]],'المتغيرات '!A:O,15,0)</f>
        <v>س</v>
      </c>
      <c r="P86" s="23">
        <f>VLOOKUP(الجدول2332[[#This Row],[الرقم الوظيفي ]],'المتغيرات '!A:P,16,0)</f>
        <v>80</v>
      </c>
      <c r="Q86" s="10">
        <f>VLOOKUP(الجدول2332[[#This Row],[الرقم الوظيفي ]],'المتغيرات '!A:Q,17,0)</f>
        <v>0</v>
      </c>
      <c r="R86" s="23" t="str">
        <f>VLOOKUP(الجدول2332[[#This Row],[الرقم الوظيفي ]],'المتغيرات '!A:R,18,0)</f>
        <v xml:space="preserve">راحة </v>
      </c>
      <c r="S86" s="23" t="str">
        <f>VLOOKUP(الجدول2332[[#This Row],[الرقم الوظيفي ]],'المتغيرات '!A:S,19,0)</f>
        <v>عطلة العيد</v>
      </c>
      <c r="T86" s="23" t="str">
        <f>VLOOKUP(الجدول2332[[#This Row],[الرقم الوظيفي ]],'المتغيرات '!A:T,20,0)</f>
        <v>عطلة العيد</v>
      </c>
      <c r="U86" s="23">
        <f>VLOOKUP(الجدول2332[[#This Row],[الرقم الوظيفي ]],'المتغيرات '!A:U,21,0)</f>
        <v>0</v>
      </c>
      <c r="V86" s="23">
        <f>VLOOKUP(الجدول2332[[#This Row],[الرقم الوظيفي ]],'المتغيرات '!A:V,22,0)</f>
        <v>56</v>
      </c>
      <c r="W86" s="23">
        <f>VLOOKUP(الجدول2332[[#This Row],[الرقم الوظيفي ]],'المتغيرات '!A:W,23,0)</f>
        <v>0</v>
      </c>
      <c r="X86" s="10">
        <f>VLOOKUP(الجدول2332[[#This Row],[الرقم الوظيفي ]],'المتغيرات '!A:X,24,0)</f>
        <v>0</v>
      </c>
      <c r="Y86" s="23" t="str">
        <f>VLOOKUP(الجدول2332[[#This Row],[الرقم الوظيفي ]],'المتغيرات '!A:Y,25,0)</f>
        <v xml:space="preserve">راحة </v>
      </c>
      <c r="Z86" s="23">
        <f>VLOOKUP(الجدول2332[[#This Row],[الرقم الوظيفي ]],'المتغيرات '!A:Z,26,0)</f>
        <v>0</v>
      </c>
      <c r="AA86" s="23">
        <f>VLOOKUP(الجدول2332[[#This Row],[الرقم الوظيفي ]],'المتغيرات '!A:AA,27,0)</f>
        <v>0</v>
      </c>
      <c r="AB86" s="23">
        <f>VLOOKUP(الجدول2332[[#This Row],[الرقم الوظيفي ]],'المتغيرات '!A:AB,28,0)</f>
        <v>0</v>
      </c>
      <c r="AC86" s="23">
        <f>VLOOKUP(الجدول2332[[#This Row],[الرقم الوظيفي ]],'المتغيرات '!A:AC,29,0)</f>
        <v>0</v>
      </c>
      <c r="AD86" s="23">
        <f>VLOOKUP(الجدول2332[[#This Row],[الرقم الوظيفي ]],'المتغيرات '!A:AD,30,0)</f>
        <v>0</v>
      </c>
      <c r="AE86" s="10">
        <f>VLOOKUP(الجدول2332[[#This Row],[الرقم الوظيفي ]],'المتغيرات '!A:AE,31,0)</f>
        <v>0</v>
      </c>
      <c r="AF86" s="23">
        <f>VLOOKUP(الجدول2332[[#This Row],[الرقم الوظيفي ]],'المتغيرات '!A:AF,32,0)</f>
        <v>0</v>
      </c>
      <c r="AG86" s="23">
        <f>VLOOKUP(الجدول2332[[#This Row],[الرقم الوظيفي ]],'المتغيرات '!A:AG,33,0)</f>
        <v>0</v>
      </c>
      <c r="AH86" s="23">
        <f>VLOOKUP(الجدول2332[[#This Row],[الرقم الوظيفي ]],'المتغيرات '!A:AH,34,0)</f>
        <v>0</v>
      </c>
    </row>
    <row r="87" spans="1:34">
      <c r="A87" s="172"/>
      <c r="B87" s="8"/>
      <c r="C87" s="8"/>
      <c r="D87" s="181" t="str">
        <f>VLOOKUP(A86,'الإجازات '!C:AN,8,0)</f>
        <v>راحة</v>
      </c>
      <c r="E87" s="181">
        <f>VLOOKUP(A86,'الإجازات '!C:AO,9,0)</f>
        <v>0</v>
      </c>
      <c r="F87" s="181">
        <f>VLOOKUP(A86,'الإجازات '!C:AP,10,0)</f>
        <v>0</v>
      </c>
      <c r="G87" s="181">
        <f>VLOOKUP(A86,'الإجازات '!C:AQ,11,0)</f>
        <v>0</v>
      </c>
      <c r="H87" s="181" t="str">
        <f>VLOOKUP(A86,'الإجازات '!C:AR,12,0)</f>
        <v>راحة</v>
      </c>
      <c r="I87" s="181">
        <f>VLOOKUP(A86,'الإجازات '!C:AS,13,0)</f>
        <v>0</v>
      </c>
      <c r="J87" s="181">
        <f>VLOOKUP(A86,'الإجازات '!C:AT,14,0)</f>
        <v>0</v>
      </c>
      <c r="K87" s="181">
        <f>VLOOKUP(A86,'الإجازات '!C:AU,15,0)</f>
        <v>0</v>
      </c>
      <c r="L87" s="181">
        <f>VLOOKUP(A86,'الإجازات '!C:AV,16,0)</f>
        <v>0</v>
      </c>
      <c r="M87" s="181">
        <f>VLOOKUP(A86,'الإجازات '!C:AW,17,0)</f>
        <v>0</v>
      </c>
      <c r="N87" s="181">
        <f>VLOOKUP(A86,'الإجازات '!C:AX,18,0)</f>
        <v>0</v>
      </c>
      <c r="O87" s="181">
        <f>VLOOKUP(A86,'الإجازات '!C:AY,19,0)</f>
        <v>480</v>
      </c>
      <c r="P87" s="181">
        <f>VLOOKUP(A86,'الإجازات '!C:AZ,20,0)</f>
        <v>0</v>
      </c>
      <c r="Q87" s="181">
        <f>VLOOKUP(A86,'الإجازات '!C:BA,21,0)</f>
        <v>0</v>
      </c>
      <c r="R87" s="181" t="str">
        <f>VLOOKUP(A86,'الإجازات '!C:BB,22,0)</f>
        <v>راحة</v>
      </c>
      <c r="S87" s="181">
        <f>VLOOKUP(A86,'الإجازات '!C:BC,23,0)</f>
        <v>0</v>
      </c>
      <c r="T87" s="181">
        <f>VLOOKUP(A86,'الإجازات '!C:BD,24,0)</f>
        <v>0</v>
      </c>
      <c r="U87" s="181">
        <f>VLOOKUP(A86,'الإجازات '!C:BE,25,0)</f>
        <v>0</v>
      </c>
      <c r="V87" s="181">
        <f>VLOOKUP(A86,'الإجازات '!C:BF,26,0)</f>
        <v>0</v>
      </c>
      <c r="W87" s="181">
        <f>VLOOKUP(A86,'الإجازات '!C:BG,27,0)</f>
        <v>0</v>
      </c>
      <c r="X87" s="181">
        <f>VLOOKUP(A86,'الإجازات '!C:BH,28,0)</f>
        <v>0</v>
      </c>
      <c r="Y87" s="181" t="str">
        <f>VLOOKUP(A86,'الإجازات '!C:BI,29,0)</f>
        <v>راحة</v>
      </c>
      <c r="Z87" s="181">
        <f>VLOOKUP(A86,'الإجازات '!C:BJ,30,0)</f>
        <v>0</v>
      </c>
      <c r="AA87" s="181">
        <f>VLOOKUP(A86,'الإجازات '!C:BK,31,0)</f>
        <v>0</v>
      </c>
      <c r="AB87" s="181">
        <f>VLOOKUP(A86,'الإجازات '!C:BL,32,0)</f>
        <v>0</v>
      </c>
      <c r="AC87" s="181">
        <f>VLOOKUP(A86,'الإجازات '!C:BM,33,0)</f>
        <v>0</v>
      </c>
      <c r="AD87" s="181">
        <f>VLOOKUP(A86,'الإجازات '!C:BN,34,0)</f>
        <v>0</v>
      </c>
      <c r="AE87" s="181">
        <f>VLOOKUP(A86,'الإجازات '!C:BO,35,0)</f>
        <v>0</v>
      </c>
      <c r="AF87" s="181" t="str">
        <f>VLOOKUP(A86,'الإجازات '!C:BP,36,0)</f>
        <v>راحة</v>
      </c>
      <c r="AG87" s="181">
        <f>VLOOKUP(A86,'الإجازات '!C:BQ,37,0)</f>
        <v>0</v>
      </c>
      <c r="AH87" s="181">
        <f>VLOOKUP(A86,'الإجازات '!C:BR,38,0)</f>
        <v>0</v>
      </c>
    </row>
    <row r="88" spans="1:34">
      <c r="A88" s="172">
        <v>799</v>
      </c>
      <c r="B88" s="8" t="s">
        <v>119</v>
      </c>
      <c r="C88" s="8" t="s">
        <v>67</v>
      </c>
      <c r="D88" s="23">
        <f>VLOOKUP(الجدول2332[[#This Row],[الرقم الوظيفي ]],'المتغيرات '!A:D,4,0)</f>
        <v>0</v>
      </c>
      <c r="E88" s="23">
        <f>VLOOKUP(الجدول2332[[#This Row],[الرقم الوظيفي ]],'المتغيرات '!A:E,5,0)</f>
        <v>0</v>
      </c>
      <c r="F88" s="23">
        <f>VLOOKUP(الجدول2332[[#This Row],[الرقم الوظيفي ]],'المتغيرات '!A:F,6,0)</f>
        <v>0</v>
      </c>
      <c r="G88" s="23">
        <f>VLOOKUP(الجدول2332[[#This Row],[الرقم الوظيفي ]],'المتغيرات '!A:G,7,0)</f>
        <v>0</v>
      </c>
      <c r="H88" s="23">
        <f>VLOOKUP(الجدول2332[[#This Row],[الرقم الوظيفي ]],'المتغيرات '!A:H,8,0)</f>
        <v>0</v>
      </c>
      <c r="I88" s="10">
        <f>VLOOKUP(الجدول2332[[#This Row],[الرقم الوظيفي ]],'المتغيرات '!A:I,9,0)</f>
        <v>0</v>
      </c>
      <c r="J88" s="23">
        <f>VLOOKUP(الجدول2332[[#This Row],[الرقم الوظيفي ]],'المتغيرات '!A:J,10,0)</f>
        <v>0</v>
      </c>
      <c r="K88" s="23">
        <f>VLOOKUP(الجدول2332[[#This Row],[الرقم الوظيفي ]],'المتغيرات '!A:K,11,0)</f>
        <v>0</v>
      </c>
      <c r="L88" s="23">
        <f>VLOOKUP(الجدول2332[[#This Row],[الرقم الوظيفي ]],'المتغيرات '!A:L,12,0)</f>
        <v>0</v>
      </c>
      <c r="M88" s="23">
        <f>VLOOKUP(الجدول2332[[#This Row],[الرقم الوظيفي ]],'المتغيرات '!A:M,13,0)</f>
        <v>0</v>
      </c>
      <c r="N88" s="23">
        <f>VLOOKUP(الجدول2332[[#This Row],[الرقم الوظيفي ]],'المتغيرات '!A:N,14,0)</f>
        <v>0</v>
      </c>
      <c r="O88" s="23">
        <f>VLOOKUP(الجدول2332[[#This Row],[الرقم الوظيفي ]],'المتغيرات '!A:O,15,0)</f>
        <v>0</v>
      </c>
      <c r="P88" s="23">
        <f>VLOOKUP(الجدول2332[[#This Row],[الرقم الوظيفي ]],'المتغيرات '!A:P,16,0)</f>
        <v>18</v>
      </c>
      <c r="Q88" s="10" t="str">
        <f>VLOOKUP(الجدول2332[[#This Row],[الرقم الوظيفي ]],'المتغيرات '!A:Q,17,0)</f>
        <v>س</v>
      </c>
      <c r="R88" s="23" t="str">
        <f>VLOOKUP(الجدول2332[[#This Row],[الرقم الوظيفي ]],'المتغيرات '!A:R,18,0)</f>
        <v>عطلة العيد</v>
      </c>
      <c r="S88" s="23" t="str">
        <f>VLOOKUP(الجدول2332[[#This Row],[الرقم الوظيفي ]],'المتغيرات '!A:S,19,0)</f>
        <v>عطلة العيد</v>
      </c>
      <c r="T88" s="23" t="str">
        <f>VLOOKUP(الجدول2332[[#This Row],[الرقم الوظيفي ]],'المتغيرات '!A:T,20,0)</f>
        <v>عطلة العيد</v>
      </c>
      <c r="U88" s="23">
        <f>VLOOKUP(الجدول2332[[#This Row],[الرقم الوظيفي ]],'المتغيرات '!A:U,21,0)</f>
        <v>0</v>
      </c>
      <c r="V88" s="23" t="str">
        <f>VLOOKUP(الجدول2332[[#This Row],[الرقم الوظيفي ]],'المتغيرات '!A:V,22,0)</f>
        <v>غياب</v>
      </c>
      <c r="W88" s="23" t="str">
        <f>VLOOKUP(الجدول2332[[#This Row],[الرقم الوظيفي ]],'المتغيرات '!A:W,23,0)</f>
        <v>س</v>
      </c>
      <c r="X88" s="10">
        <f>VLOOKUP(الجدول2332[[#This Row],[الرقم الوظيفي ]],'المتغيرات '!A:X,24,0)</f>
        <v>0</v>
      </c>
      <c r="Y88" s="23">
        <f>VLOOKUP(الجدول2332[[#This Row],[الرقم الوظيفي ]],'المتغيرات '!A:Y,25,0)</f>
        <v>0</v>
      </c>
      <c r="Z88" s="23">
        <f>VLOOKUP(الجدول2332[[#This Row],[الرقم الوظيفي ]],'المتغيرات '!A:Z,26,0)</f>
        <v>0</v>
      </c>
      <c r="AA88" s="23">
        <f>VLOOKUP(الجدول2332[[#This Row],[الرقم الوظيفي ]],'المتغيرات '!A:AA,27,0)</f>
        <v>0</v>
      </c>
      <c r="AB88" s="23">
        <f>VLOOKUP(الجدول2332[[#This Row],[الرقم الوظيفي ]],'المتغيرات '!A:AB,28,0)</f>
        <v>0</v>
      </c>
      <c r="AC88" s="23">
        <f>VLOOKUP(الجدول2332[[#This Row],[الرقم الوظيفي ]],'المتغيرات '!A:AC,29,0)</f>
        <v>0</v>
      </c>
      <c r="AD88" s="23">
        <f>VLOOKUP(الجدول2332[[#This Row],[الرقم الوظيفي ]],'المتغيرات '!A:AD,30,0)</f>
        <v>0</v>
      </c>
      <c r="AE88" s="10">
        <f>VLOOKUP(الجدول2332[[#This Row],[الرقم الوظيفي ]],'المتغيرات '!A:AE,31,0)</f>
        <v>0</v>
      </c>
      <c r="AF88" s="23">
        <f>VLOOKUP(الجدول2332[[#This Row],[الرقم الوظيفي ]],'المتغيرات '!A:AF,32,0)</f>
        <v>0</v>
      </c>
      <c r="AG88" s="23">
        <f>VLOOKUP(الجدول2332[[#This Row],[الرقم الوظيفي ]],'المتغيرات '!A:AG,33,0)</f>
        <v>0</v>
      </c>
      <c r="AH88" s="23">
        <f>VLOOKUP(الجدول2332[[#This Row],[الرقم الوظيفي ]],'المتغيرات '!A:AH,34,0)</f>
        <v>0</v>
      </c>
    </row>
    <row r="89" spans="1:34">
      <c r="A89" s="172"/>
      <c r="B89" s="8"/>
      <c r="C89" s="8"/>
      <c r="D89" s="181">
        <f>VLOOKUP(A88,'الإجازات '!C:AN,8,0)</f>
        <v>0</v>
      </c>
      <c r="E89" s="181">
        <f>VLOOKUP(A88,'الإجازات '!C:AO,9,0)</f>
        <v>0</v>
      </c>
      <c r="F89" s="181">
        <f>VLOOKUP(A88,'الإجازات '!C:AP,10,0)</f>
        <v>0</v>
      </c>
      <c r="G89" s="181">
        <f>VLOOKUP(A88,'الإجازات '!C:AQ,11,0)</f>
        <v>0</v>
      </c>
      <c r="H89" s="181">
        <f>VLOOKUP(A88,'الإجازات '!C:AR,12,0)</f>
        <v>0</v>
      </c>
      <c r="I89" s="181">
        <f>VLOOKUP(A88,'الإجازات '!C:AS,13,0)</f>
        <v>0</v>
      </c>
      <c r="J89" s="181">
        <f>VLOOKUP(A88,'الإجازات '!C:AT,14,0)</f>
        <v>115</v>
      </c>
      <c r="K89" s="181">
        <f>VLOOKUP(A88,'الإجازات '!C:AU,15,0)</f>
        <v>0</v>
      </c>
      <c r="L89" s="181">
        <f>VLOOKUP(A88,'الإجازات '!C:AV,16,0)</f>
        <v>0</v>
      </c>
      <c r="M89" s="181">
        <f>VLOOKUP(A88,'الإجازات '!C:AW,17,0)</f>
        <v>0</v>
      </c>
      <c r="N89" s="181">
        <f>VLOOKUP(A88,'الإجازات '!C:AX,18,0)</f>
        <v>0</v>
      </c>
      <c r="O89" s="181">
        <f>VLOOKUP(A88,'الإجازات '!C:AY,19,0)</f>
        <v>0</v>
      </c>
      <c r="P89" s="181">
        <f>VLOOKUP(A88,'الإجازات '!C:AZ,20,0)</f>
        <v>0</v>
      </c>
      <c r="Q89" s="181">
        <f>VLOOKUP(A88,'الإجازات '!C:BA,21,0)</f>
        <v>480</v>
      </c>
      <c r="R89" s="181">
        <f>VLOOKUP(A88,'الإجازات '!C:BB,22,0)</f>
        <v>0</v>
      </c>
      <c r="S89" s="181">
        <f>VLOOKUP(A88,'الإجازات '!C:BC,23,0)</f>
        <v>0</v>
      </c>
      <c r="T89" s="181">
        <f>VLOOKUP(A88,'الإجازات '!C:BD,24,0)</f>
        <v>0</v>
      </c>
      <c r="U89" s="181">
        <f>VLOOKUP(A88,'الإجازات '!C:BE,25,0)</f>
        <v>0</v>
      </c>
      <c r="V89" s="181" t="str">
        <f>VLOOKUP(A88,'الإجازات '!C:BF,26,0)</f>
        <v>غياب × 3</v>
      </c>
      <c r="W89" s="181">
        <f>VLOOKUP(A88,'الإجازات '!C:BG,27,0)</f>
        <v>480</v>
      </c>
      <c r="X89" s="181">
        <f>VLOOKUP(A88,'الإجازات '!C:BH,28,0)</f>
        <v>0</v>
      </c>
      <c r="Y89" s="181">
        <f>VLOOKUP(A88,'الإجازات '!C:BI,29,0)</f>
        <v>0</v>
      </c>
      <c r="Z89" s="181">
        <f>VLOOKUP(A88,'الإجازات '!C:BJ,30,0)</f>
        <v>0</v>
      </c>
      <c r="AA89" s="181">
        <f>VLOOKUP(A88,'الإجازات '!C:BK,31,0)</f>
        <v>0</v>
      </c>
      <c r="AB89" s="181">
        <f>VLOOKUP(A88,'الإجازات '!C:BL,32,0)</f>
        <v>0</v>
      </c>
      <c r="AC89" s="181">
        <f>VLOOKUP(A88,'الإجازات '!C:BM,33,0)</f>
        <v>0</v>
      </c>
      <c r="AD89" s="181">
        <f>VLOOKUP(A88,'الإجازات '!C:BN,34,0)</f>
        <v>0</v>
      </c>
      <c r="AE89" s="181">
        <f>VLOOKUP(A88,'الإجازات '!C:BO,35,0)</f>
        <v>0</v>
      </c>
      <c r="AF89" s="181">
        <f>VLOOKUP(A88,'الإجازات '!C:BP,36,0)</f>
        <v>0</v>
      </c>
      <c r="AG89" s="181">
        <f>VLOOKUP(A88,'الإجازات '!C:BQ,37,0)</f>
        <v>0</v>
      </c>
      <c r="AH89" s="181">
        <f>VLOOKUP(A88,'الإجازات '!C:BR,38,0)</f>
        <v>0</v>
      </c>
    </row>
    <row r="90" spans="1:34">
      <c r="A90" s="172">
        <v>805</v>
      </c>
      <c r="B90" s="8" t="s">
        <v>120</v>
      </c>
      <c r="C90" s="8" t="s">
        <v>59</v>
      </c>
      <c r="D90" s="23">
        <f>VLOOKUP(الجدول2332[[#This Row],[الرقم الوظيفي ]],'المتغيرات '!A:D,4,0)</f>
        <v>66</v>
      </c>
      <c r="E90" s="23">
        <f>VLOOKUP(الجدول2332[[#This Row],[الرقم الوظيفي ]],'المتغيرات '!A:E,5,0)</f>
        <v>45</v>
      </c>
      <c r="F90" s="23">
        <f>VLOOKUP(الجدول2332[[#This Row],[الرقم الوظيفي ]],'المتغيرات '!A:F,6,0)</f>
        <v>27</v>
      </c>
      <c r="G90" s="23">
        <f>VLOOKUP(الجدول2332[[#This Row],[الرقم الوظيفي ]],'المتغيرات '!A:G,7,0)</f>
        <v>0</v>
      </c>
      <c r="H90" s="23" t="str">
        <f>VLOOKUP(الجدول2332[[#This Row],[الرقم الوظيفي ]],'المتغيرات '!A:H,8,0)</f>
        <v>غ</v>
      </c>
      <c r="I90" s="10">
        <f>VLOOKUP(الجدول2332[[#This Row],[الرقم الوظيفي ]],'المتغيرات '!A:I,9,0)</f>
        <v>22</v>
      </c>
      <c r="J90" s="23">
        <f>VLOOKUP(الجدول2332[[#This Row],[الرقم الوظيفي ]],'المتغيرات '!A:J,10,0)</f>
        <v>0</v>
      </c>
      <c r="K90" s="23">
        <f>VLOOKUP(الجدول2332[[#This Row],[الرقم الوظيفي ]],'المتغيرات '!A:K,11,0)</f>
        <v>0</v>
      </c>
      <c r="L90" s="23">
        <f>VLOOKUP(الجدول2332[[#This Row],[الرقم الوظيفي ]],'المتغيرات '!A:L,12,0)</f>
        <v>0</v>
      </c>
      <c r="M90" s="23">
        <f>VLOOKUP(الجدول2332[[#This Row],[الرقم الوظيفي ]],'المتغيرات '!A:M,13,0)</f>
        <v>0</v>
      </c>
      <c r="N90" s="23">
        <f>VLOOKUP(الجدول2332[[#This Row],[الرقم الوظيفي ]],'المتغيرات '!A:N,14,0)</f>
        <v>0</v>
      </c>
      <c r="O90" s="23">
        <f>VLOOKUP(الجدول2332[[#This Row],[الرقم الوظيفي ]],'المتغيرات '!A:O,15,0)</f>
        <v>0</v>
      </c>
      <c r="P90" s="23">
        <f>VLOOKUP(الجدول2332[[#This Row],[الرقم الوظيفي ]],'المتغيرات '!A:P,16,0)</f>
        <v>0</v>
      </c>
      <c r="Q90" s="10" t="str">
        <f>VLOOKUP(الجدول2332[[#This Row],[الرقم الوظيفي ]],'المتغيرات '!A:Q,17,0)</f>
        <v>س</v>
      </c>
      <c r="R90" s="23" t="str">
        <f>VLOOKUP(الجدول2332[[#This Row],[الرقم الوظيفي ]],'المتغيرات '!A:R,18,0)</f>
        <v>عطلة العيد</v>
      </c>
      <c r="S90" s="23" t="str">
        <f>VLOOKUP(الجدول2332[[#This Row],[الرقم الوظيفي ]],'المتغيرات '!A:S,19,0)</f>
        <v>عطلة العيد</v>
      </c>
      <c r="T90" s="23" t="str">
        <f>VLOOKUP(الجدول2332[[#This Row],[الرقم الوظيفي ]],'المتغيرات '!A:T,20,0)</f>
        <v>عطلة العيد</v>
      </c>
      <c r="U90" s="23">
        <f>VLOOKUP(الجدول2332[[#This Row],[الرقم الوظيفي ]],'المتغيرات '!A:U,21,0)</f>
        <v>0</v>
      </c>
      <c r="V90" s="23">
        <f>VLOOKUP(الجدول2332[[#This Row],[الرقم الوظيفي ]],'المتغيرات '!A:V,22,0)</f>
        <v>14</v>
      </c>
      <c r="W90" s="23">
        <f>VLOOKUP(الجدول2332[[#This Row],[الرقم الوظيفي ]],'المتغيرات '!A:W,23,0)</f>
        <v>88</v>
      </c>
      <c r="X90" s="10">
        <f>VLOOKUP(الجدول2332[[#This Row],[الرقم الوظيفي ]],'المتغيرات '!A:X,24,0)</f>
        <v>19</v>
      </c>
      <c r="Y90" s="23">
        <f>VLOOKUP(الجدول2332[[#This Row],[الرقم الوظيفي ]],'المتغيرات '!A:Y,25,0)</f>
        <v>10</v>
      </c>
      <c r="Z90" s="23">
        <f>VLOOKUP(الجدول2332[[#This Row],[الرقم الوظيفي ]],'المتغيرات '!A:Z,26,0)</f>
        <v>0</v>
      </c>
      <c r="AA90" s="23">
        <f>VLOOKUP(الجدول2332[[#This Row],[الرقم الوظيفي ]],'المتغيرات '!A:AA,27,0)</f>
        <v>39</v>
      </c>
      <c r="AB90" s="23">
        <f>VLOOKUP(الجدول2332[[#This Row],[الرقم الوظيفي ]],'المتغيرات '!A:AB,28,0)</f>
        <v>0</v>
      </c>
      <c r="AC90" s="23">
        <f>VLOOKUP(الجدول2332[[#This Row],[الرقم الوظيفي ]],'المتغيرات '!A:AC,29,0)</f>
        <v>0</v>
      </c>
      <c r="AD90" s="23">
        <f>VLOOKUP(الجدول2332[[#This Row],[الرقم الوظيفي ]],'المتغيرات '!A:AD,30,0)</f>
        <v>0</v>
      </c>
      <c r="AE90" s="10">
        <f>VLOOKUP(الجدول2332[[#This Row],[الرقم الوظيفي ]],'المتغيرات '!A:AE,31,0)</f>
        <v>0</v>
      </c>
      <c r="AF90" s="23">
        <f>VLOOKUP(الجدول2332[[#This Row],[الرقم الوظيفي ]],'المتغيرات '!A:AF,32,0)</f>
        <v>0</v>
      </c>
      <c r="AG90" s="23">
        <f>VLOOKUP(الجدول2332[[#This Row],[الرقم الوظيفي ]],'المتغيرات '!A:AG,33,0)</f>
        <v>0</v>
      </c>
      <c r="AH90" s="23">
        <f>VLOOKUP(الجدول2332[[#This Row],[الرقم الوظيفي ]],'المتغيرات '!A:AH,34,0)</f>
        <v>0</v>
      </c>
    </row>
    <row r="91" spans="1:34">
      <c r="A91" s="172"/>
      <c r="B91" s="8"/>
      <c r="C91" s="8"/>
      <c r="D91" s="181">
        <f>VLOOKUP(A90,'الإجازات '!C:AN,8,0)</f>
        <v>64</v>
      </c>
      <c r="E91" s="181">
        <f>VLOOKUP(A90,'الإجازات '!C:AO,9,0)</f>
        <v>0</v>
      </c>
      <c r="F91" s="181">
        <f>VLOOKUP(A90,'الإجازات '!C:AP,10,0)</f>
        <v>0</v>
      </c>
      <c r="G91" s="181">
        <f>VLOOKUP(A90,'الإجازات '!C:AQ,11,0)</f>
        <v>0</v>
      </c>
      <c r="H91" s="181">
        <f>VLOOKUP(A90,'الإجازات '!C:AR,12,0)</f>
        <v>0</v>
      </c>
      <c r="I91" s="181">
        <f>VLOOKUP(A90,'الإجازات '!C:AS,13,0)</f>
        <v>57</v>
      </c>
      <c r="J91" s="181">
        <f>VLOOKUP(A90,'الإجازات '!C:AT,14,0)</f>
        <v>0</v>
      </c>
      <c r="K91" s="181">
        <f>VLOOKUP(A90,'الإجازات '!C:AU,15,0)</f>
        <v>0</v>
      </c>
      <c r="L91" s="181">
        <f>VLOOKUP(A90,'الإجازات '!C:AV,16,0)</f>
        <v>0</v>
      </c>
      <c r="M91" s="181">
        <f>VLOOKUP(A90,'الإجازات '!C:AW,17,0)</f>
        <v>0</v>
      </c>
      <c r="N91" s="181">
        <f>VLOOKUP(A90,'الإجازات '!C:AX,18,0)</f>
        <v>0</v>
      </c>
      <c r="O91" s="181">
        <f>VLOOKUP(A90,'الإجازات '!C:AY,19,0)</f>
        <v>0</v>
      </c>
      <c r="P91" s="181" t="str">
        <f>VLOOKUP(A90,'الإجازات '!C:AZ,20,0)</f>
        <v>الاذن الثالث</v>
      </c>
      <c r="Q91" s="181">
        <f>VLOOKUP(A90,'الإجازات '!C:BA,21,0)</f>
        <v>480</v>
      </c>
      <c r="R91" s="181">
        <f>VLOOKUP(A90,'الإجازات '!C:BB,22,0)</f>
        <v>0</v>
      </c>
      <c r="S91" s="181">
        <f>VLOOKUP(A90,'الإجازات '!C:BC,23,0)</f>
        <v>0</v>
      </c>
      <c r="T91" s="181">
        <f>VLOOKUP(A90,'الإجازات '!C:BD,24,0)</f>
        <v>0</v>
      </c>
      <c r="U91" s="181">
        <f>VLOOKUP(A90,'الإجازات '!C:BE,25,0)</f>
        <v>0</v>
      </c>
      <c r="V91" s="181">
        <f>VLOOKUP(A90,'الإجازات '!C:BF,26,0)</f>
        <v>0</v>
      </c>
      <c r="W91" s="181" t="str">
        <f>VLOOKUP(A90,'الإجازات '!C:BG,27,0)</f>
        <v>اذن</v>
      </c>
      <c r="X91" s="181">
        <f>VLOOKUP(A90,'الإجازات '!C:BH,28,0)</f>
        <v>0</v>
      </c>
      <c r="Y91" s="181">
        <f>VLOOKUP(A90,'الإجازات '!C:BI,29,0)</f>
        <v>0</v>
      </c>
      <c r="Z91" s="181">
        <f>VLOOKUP(A90,'الإجازات '!C:BJ,30,0)</f>
        <v>0</v>
      </c>
      <c r="AA91" s="181">
        <f>VLOOKUP(A90,'الإجازات '!C:BK,31,0)</f>
        <v>0</v>
      </c>
      <c r="AB91" s="181">
        <f>VLOOKUP(A90,'الإجازات '!C:BL,32,0)</f>
        <v>0</v>
      </c>
      <c r="AC91" s="181">
        <f>VLOOKUP(A90,'الإجازات '!C:BM,33,0)</f>
        <v>0</v>
      </c>
      <c r="AD91" s="181">
        <f>VLOOKUP(A90,'الإجازات '!C:BN,34,0)</f>
        <v>0</v>
      </c>
      <c r="AE91" s="181">
        <f>VLOOKUP(A90,'الإجازات '!C:BO,35,0)</f>
        <v>0</v>
      </c>
      <c r="AF91" s="181">
        <f>VLOOKUP(A90,'الإجازات '!C:BP,36,0)</f>
        <v>0</v>
      </c>
      <c r="AG91" s="181">
        <f>VLOOKUP(A90,'الإجازات '!C:BQ,37,0)</f>
        <v>0</v>
      </c>
      <c r="AH91" s="181">
        <f>VLOOKUP(A90,'الإجازات '!C:BR,38,0)</f>
        <v>0</v>
      </c>
    </row>
    <row r="92" spans="1:34">
      <c r="A92" s="172">
        <v>810</v>
      </c>
      <c r="B92" s="8" t="s">
        <v>121</v>
      </c>
      <c r="C92" s="8" t="s">
        <v>82</v>
      </c>
      <c r="D92" s="23">
        <f>VLOOKUP(الجدول2332[[#This Row],[الرقم الوظيفي ]],'المتغيرات '!A:D,4,0)</f>
        <v>6</v>
      </c>
      <c r="E92" s="23">
        <f>VLOOKUP(الجدول2332[[#This Row],[الرقم الوظيفي ]],'المتغيرات '!A:E,5,0)</f>
        <v>0</v>
      </c>
      <c r="F92" s="23">
        <f>VLOOKUP(الجدول2332[[#This Row],[الرقم الوظيفي ]],'المتغيرات '!A:F,6,0)</f>
        <v>0</v>
      </c>
      <c r="G92" s="23">
        <f>VLOOKUP(الجدول2332[[#This Row],[الرقم الوظيفي ]],'المتغيرات '!A:G,7,0)</f>
        <v>0</v>
      </c>
      <c r="H92" s="23">
        <f>VLOOKUP(الجدول2332[[#This Row],[الرقم الوظيفي ]],'المتغيرات '!A:H,8,0)</f>
        <v>14</v>
      </c>
      <c r="I92" s="10">
        <f>VLOOKUP(الجدول2332[[#This Row],[الرقم الوظيفي ]],'المتغيرات '!A:I,9,0)</f>
        <v>0</v>
      </c>
      <c r="J92" s="23" t="str">
        <f>VLOOKUP(الجدول2332[[#This Row],[الرقم الوظيفي ]],'المتغيرات '!A:J,10,0)</f>
        <v>س</v>
      </c>
      <c r="K92" s="23" t="str">
        <f>VLOOKUP(الجدول2332[[#This Row],[الرقم الوظيفي ]],'المتغيرات '!A:K,11,0)</f>
        <v>س</v>
      </c>
      <c r="L92" s="23">
        <f>VLOOKUP(الجدول2332[[#This Row],[الرقم الوظيفي ]],'المتغيرات '!A:L,12,0)</f>
        <v>25</v>
      </c>
      <c r="M92" s="23">
        <f>VLOOKUP(الجدول2332[[#This Row],[الرقم الوظيفي ]],'المتغيرات '!A:M,13,0)</f>
        <v>17</v>
      </c>
      <c r="N92" s="23">
        <f>VLOOKUP(الجدول2332[[#This Row],[الرقم الوظيفي ]],'المتغيرات '!A:N,14,0)</f>
        <v>0</v>
      </c>
      <c r="O92" s="23">
        <f>VLOOKUP(الجدول2332[[#This Row],[الرقم الوظيفي ]],'المتغيرات '!A:O,15,0)</f>
        <v>0</v>
      </c>
      <c r="P92" s="23">
        <f>VLOOKUP(الجدول2332[[#This Row],[الرقم الوظيفي ]],'المتغيرات '!A:P,16,0)</f>
        <v>18</v>
      </c>
      <c r="Q92" s="10" t="str">
        <f>VLOOKUP(الجدول2332[[#This Row],[الرقم الوظيفي ]],'المتغيرات '!A:Q,17,0)</f>
        <v>س</v>
      </c>
      <c r="R92" s="23" t="str">
        <f>VLOOKUP(الجدول2332[[#This Row],[الرقم الوظيفي ]],'المتغيرات '!A:R,18,0)</f>
        <v>عطلة العيد</v>
      </c>
      <c r="S92" s="23" t="str">
        <f>VLOOKUP(الجدول2332[[#This Row],[الرقم الوظيفي ]],'المتغيرات '!A:S,19,0)</f>
        <v>عطلة العيد</v>
      </c>
      <c r="T92" s="23" t="str">
        <f>VLOOKUP(الجدول2332[[#This Row],[الرقم الوظيفي ]],'المتغيرات '!A:T,20,0)</f>
        <v>عطلة العيد</v>
      </c>
      <c r="U92" s="23">
        <f>VLOOKUP(الجدول2332[[#This Row],[الرقم الوظيفي ]],'المتغيرات '!A:U,21,0)</f>
        <v>0</v>
      </c>
      <c r="V92" s="23">
        <f>VLOOKUP(الجدول2332[[#This Row],[الرقم الوظيفي ]],'المتغيرات '!A:V,22,0)</f>
        <v>18</v>
      </c>
      <c r="W92" s="23">
        <f>VLOOKUP(الجدول2332[[#This Row],[الرقم الوظيفي ]],'المتغيرات '!A:W,23,0)</f>
        <v>13</v>
      </c>
      <c r="X92" s="10">
        <f>VLOOKUP(الجدول2332[[#This Row],[الرقم الوظيفي ]],'المتغيرات '!A:X,24,0)</f>
        <v>0</v>
      </c>
      <c r="Y92" s="23">
        <f>VLOOKUP(الجدول2332[[#This Row],[الرقم الوظيفي ]],'المتغيرات '!A:Y,25,0)</f>
        <v>14</v>
      </c>
      <c r="Z92" s="23">
        <f>VLOOKUP(الجدول2332[[#This Row],[الرقم الوظيفي ]],'المتغيرات '!A:Z,26,0)</f>
        <v>14</v>
      </c>
      <c r="AA92" s="23">
        <f>VLOOKUP(الجدول2332[[#This Row],[الرقم الوظيفي ]],'المتغيرات '!A:AA,27,0)</f>
        <v>26</v>
      </c>
      <c r="AB92" s="23">
        <f>VLOOKUP(الجدول2332[[#This Row],[الرقم الوظيفي ]],'المتغيرات '!A:AB,28,0)</f>
        <v>0</v>
      </c>
      <c r="AC92" s="23">
        <f>VLOOKUP(الجدول2332[[#This Row],[الرقم الوظيفي ]],'المتغيرات '!A:AC,29,0)</f>
        <v>0</v>
      </c>
      <c r="AD92" s="23">
        <f>VLOOKUP(الجدول2332[[#This Row],[الرقم الوظيفي ]],'المتغيرات '!A:AD,30,0)</f>
        <v>0</v>
      </c>
      <c r="AE92" s="10">
        <f>VLOOKUP(الجدول2332[[#This Row],[الرقم الوظيفي ]],'المتغيرات '!A:AE,31,0)</f>
        <v>0</v>
      </c>
      <c r="AF92" s="23">
        <f>VLOOKUP(الجدول2332[[#This Row],[الرقم الوظيفي ]],'المتغيرات '!A:AF,32,0)</f>
        <v>0</v>
      </c>
      <c r="AG92" s="23">
        <f>VLOOKUP(الجدول2332[[#This Row],[الرقم الوظيفي ]],'المتغيرات '!A:AG,33,0)</f>
        <v>0</v>
      </c>
      <c r="AH92" s="23">
        <f>VLOOKUP(الجدول2332[[#This Row],[الرقم الوظيفي ]],'المتغيرات '!A:AH,34,0)</f>
        <v>0</v>
      </c>
    </row>
    <row r="93" spans="1:34">
      <c r="A93" s="172"/>
      <c r="B93" s="8"/>
      <c r="C93" s="8"/>
      <c r="D93" s="181">
        <f>VLOOKUP(A92,'الإجازات '!C:AN,8,0)</f>
        <v>120</v>
      </c>
      <c r="E93" s="181">
        <f>VLOOKUP(A92,'الإجازات '!C:AO,9,0)</f>
        <v>480</v>
      </c>
      <c r="F93" s="181">
        <f>VLOOKUP(A92,'الإجازات '!C:AP,10,0)</f>
        <v>0</v>
      </c>
      <c r="G93" s="181">
        <f>VLOOKUP(A92,'الإجازات '!C:AQ,11,0)</f>
        <v>0</v>
      </c>
      <c r="H93" s="181">
        <f>VLOOKUP(A92,'الإجازات '!C:AR,12,0)</f>
        <v>120</v>
      </c>
      <c r="I93" s="181">
        <f>VLOOKUP(A92,'الإجازات '!C:AS,13,0)</f>
        <v>0</v>
      </c>
      <c r="J93" s="181">
        <f>VLOOKUP(A92,'الإجازات '!C:AT,14,0)</f>
        <v>480</v>
      </c>
      <c r="K93" s="181">
        <f>VLOOKUP(A92,'الإجازات '!C:AU,15,0)</f>
        <v>480</v>
      </c>
      <c r="L93" s="181">
        <f>VLOOKUP(A92,'الإجازات '!C:AV,16,0)</f>
        <v>0</v>
      </c>
      <c r="M93" s="181">
        <f>VLOOKUP(A92,'الإجازات '!C:AW,17,0)</f>
        <v>0</v>
      </c>
      <c r="N93" s="181">
        <f>VLOOKUP(A92,'الإجازات '!C:AX,18,0)</f>
        <v>0</v>
      </c>
      <c r="O93" s="181">
        <f>VLOOKUP(A92,'الإجازات '!C:AY,19,0)</f>
        <v>0</v>
      </c>
      <c r="P93" s="181">
        <f>VLOOKUP(A92,'الإجازات '!C:AZ,20,0)</f>
        <v>0</v>
      </c>
      <c r="Q93" s="181">
        <f>VLOOKUP(A92,'الإجازات '!C:BA,21,0)</f>
        <v>480</v>
      </c>
      <c r="R93" s="181">
        <f>VLOOKUP(A92,'الإجازات '!C:BB,22,0)</f>
        <v>0</v>
      </c>
      <c r="S93" s="181">
        <f>VLOOKUP(A92,'الإجازات '!C:BC,23,0)</f>
        <v>0</v>
      </c>
      <c r="T93" s="181">
        <f>VLOOKUP(A92,'الإجازات '!C:BD,24,0)</f>
        <v>0</v>
      </c>
      <c r="U93" s="181">
        <f>VLOOKUP(A92,'الإجازات '!C:BE,25,0)</f>
        <v>0</v>
      </c>
      <c r="V93" s="181">
        <f>VLOOKUP(A92,'الإجازات '!C:BF,26,0)</f>
        <v>0</v>
      </c>
      <c r="W93" s="181">
        <f>VLOOKUP(A92,'الإجازات '!C:BG,27,0)</f>
        <v>0</v>
      </c>
      <c r="X93" s="181">
        <f>VLOOKUP(A92,'الإجازات '!C:BH,28,0)</f>
        <v>0</v>
      </c>
      <c r="Y93" s="181">
        <f>VLOOKUP(A92,'الإجازات '!C:BI,29,0)</f>
        <v>0</v>
      </c>
      <c r="Z93" s="181">
        <f>VLOOKUP(A92,'الإجازات '!C:BJ,30,0)</f>
        <v>0</v>
      </c>
      <c r="AA93" s="181">
        <f>VLOOKUP(A92,'الإجازات '!C:BK,31,0)</f>
        <v>0</v>
      </c>
      <c r="AB93" s="181">
        <f>VLOOKUP(A92,'الإجازات '!C:BL,32,0)</f>
        <v>0</v>
      </c>
      <c r="AC93" s="181">
        <f>VLOOKUP(A92,'الإجازات '!C:BM,33,0)</f>
        <v>0</v>
      </c>
      <c r="AD93" s="181">
        <f>VLOOKUP(A92,'الإجازات '!C:BN,34,0)</f>
        <v>0</v>
      </c>
      <c r="AE93" s="181">
        <f>VLOOKUP(A92,'الإجازات '!C:BO,35,0)</f>
        <v>0</v>
      </c>
      <c r="AF93" s="181">
        <f>VLOOKUP(A92,'الإجازات '!C:BP,36,0)</f>
        <v>0</v>
      </c>
      <c r="AG93" s="181">
        <f>VLOOKUP(A92,'الإجازات '!C:BQ,37,0)</f>
        <v>0</v>
      </c>
      <c r="AH93" s="181">
        <f>VLOOKUP(A92,'الإجازات '!C:BR,38,0)</f>
        <v>0</v>
      </c>
    </row>
    <row r="94" spans="1:34">
      <c r="A94" s="172">
        <v>811</v>
      </c>
      <c r="B94" s="8" t="s">
        <v>122</v>
      </c>
      <c r="C94" s="8" t="s">
        <v>123</v>
      </c>
      <c r="D94" s="23">
        <f>VLOOKUP(الجدول2332[[#This Row],[الرقم الوظيفي ]],'المتغيرات '!A:D,4,0)</f>
        <v>11</v>
      </c>
      <c r="E94" s="23">
        <f>VLOOKUP(الجدول2332[[#This Row],[الرقم الوظيفي ]],'المتغيرات '!A:E,5,0)</f>
        <v>11</v>
      </c>
      <c r="F94" s="23">
        <f>VLOOKUP(الجدول2332[[#This Row],[الرقم الوظيفي ]],'المتغيرات '!A:F,6,0)</f>
        <v>7</v>
      </c>
      <c r="G94" s="23">
        <f>VLOOKUP(الجدول2332[[#This Row],[الرقم الوظيفي ]],'المتغيرات '!A:G,7,0)</f>
        <v>0</v>
      </c>
      <c r="H94" s="23">
        <f>VLOOKUP(الجدول2332[[#This Row],[الرقم الوظيفي ]],'المتغيرات '!A:H,8,0)</f>
        <v>0</v>
      </c>
      <c r="I94" s="10">
        <f>VLOOKUP(الجدول2332[[#This Row],[الرقم الوظيفي ]],'المتغيرات '!A:I,9,0)</f>
        <v>16</v>
      </c>
      <c r="J94" s="23" t="str">
        <f>VLOOKUP(الجدول2332[[#This Row],[الرقم الوظيفي ]],'المتغيرات '!A:J,10,0)</f>
        <v>س</v>
      </c>
      <c r="K94" s="23" t="str">
        <f>VLOOKUP(الجدول2332[[#This Row],[الرقم الوظيفي ]],'المتغيرات '!A:K,11,0)</f>
        <v>س</v>
      </c>
      <c r="L94" s="23">
        <f>VLOOKUP(الجدول2332[[#This Row],[الرقم الوظيفي ]],'المتغيرات '!A:L,12,0)</f>
        <v>0</v>
      </c>
      <c r="M94" s="23">
        <f>VLOOKUP(الجدول2332[[#This Row],[الرقم الوظيفي ]],'المتغيرات '!A:M,13,0)</f>
        <v>16</v>
      </c>
      <c r="N94" s="23">
        <f>VLOOKUP(الجدول2332[[#This Row],[الرقم الوظيفي ]],'المتغيرات '!A:N,14,0)</f>
        <v>0</v>
      </c>
      <c r="O94" s="23">
        <f>VLOOKUP(الجدول2332[[#This Row],[الرقم الوظيفي ]],'المتغيرات '!A:O,15,0)</f>
        <v>9</v>
      </c>
      <c r="P94" s="23">
        <f>VLOOKUP(الجدول2332[[#This Row],[الرقم الوظيفي ]],'المتغيرات '!A:P,16,0)</f>
        <v>12</v>
      </c>
      <c r="Q94" s="10" t="str">
        <f>VLOOKUP(الجدول2332[[#This Row],[الرقم الوظيفي ]],'المتغيرات '!A:Q,17,0)</f>
        <v>س</v>
      </c>
      <c r="R94" s="23" t="str">
        <f>VLOOKUP(الجدول2332[[#This Row],[الرقم الوظيفي ]],'المتغيرات '!A:R,18,0)</f>
        <v>عطلة العيد</v>
      </c>
      <c r="S94" s="23" t="str">
        <f>VLOOKUP(الجدول2332[[#This Row],[الرقم الوظيفي ]],'المتغيرات '!A:S,19,0)</f>
        <v>عطلة العيد</v>
      </c>
      <c r="T94" s="23" t="str">
        <f>VLOOKUP(الجدول2332[[#This Row],[الرقم الوظيفي ]],'المتغيرات '!A:T,20,0)</f>
        <v>عطلة العيد</v>
      </c>
      <c r="U94" s="23">
        <f>VLOOKUP(الجدول2332[[#This Row],[الرقم الوظيفي ]],'المتغيرات '!A:U,21,0)</f>
        <v>0</v>
      </c>
      <c r="V94" s="23">
        <f>VLOOKUP(الجدول2332[[#This Row],[الرقم الوظيفي ]],'المتغيرات '!A:V,22,0)</f>
        <v>13</v>
      </c>
      <c r="W94" s="23">
        <f>VLOOKUP(الجدول2332[[#This Row],[الرقم الوظيفي ]],'المتغيرات '!A:W,23,0)</f>
        <v>9</v>
      </c>
      <c r="X94" s="10">
        <f>VLOOKUP(الجدول2332[[#This Row],[الرقم الوظيفي ]],'المتغيرات '!A:X,24,0)</f>
        <v>8</v>
      </c>
      <c r="Y94" s="23">
        <f>VLOOKUP(الجدول2332[[#This Row],[الرقم الوظيفي ]],'المتغيرات '!A:Y,25,0)</f>
        <v>11</v>
      </c>
      <c r="Z94" s="23">
        <f>VLOOKUP(الجدول2332[[#This Row],[الرقم الوظيفي ]],'المتغيرات '!A:Z,26,0)</f>
        <v>12</v>
      </c>
      <c r="AA94" s="23">
        <f>VLOOKUP(الجدول2332[[#This Row],[الرقم الوظيفي ]],'المتغيرات '!A:AA,27,0)</f>
        <v>0</v>
      </c>
      <c r="AB94" s="23">
        <f>VLOOKUP(الجدول2332[[#This Row],[الرقم الوظيفي ]],'المتغيرات '!A:AB,28,0)</f>
        <v>0</v>
      </c>
      <c r="AC94" s="23">
        <f>VLOOKUP(الجدول2332[[#This Row],[الرقم الوظيفي ]],'المتغيرات '!A:AC,29,0)</f>
        <v>0</v>
      </c>
      <c r="AD94" s="23">
        <f>VLOOKUP(الجدول2332[[#This Row],[الرقم الوظيفي ]],'المتغيرات '!A:AD,30,0)</f>
        <v>0</v>
      </c>
      <c r="AE94" s="10">
        <f>VLOOKUP(الجدول2332[[#This Row],[الرقم الوظيفي ]],'المتغيرات '!A:AE,31,0)</f>
        <v>0</v>
      </c>
      <c r="AF94" s="23">
        <f>VLOOKUP(الجدول2332[[#This Row],[الرقم الوظيفي ]],'المتغيرات '!A:AF,32,0)</f>
        <v>0</v>
      </c>
      <c r="AG94" s="23">
        <f>VLOOKUP(الجدول2332[[#This Row],[الرقم الوظيفي ]],'المتغيرات '!A:AG,33,0)</f>
        <v>0</v>
      </c>
      <c r="AH94" s="23">
        <f>VLOOKUP(الجدول2332[[#This Row],[الرقم الوظيفي ]],'المتغيرات '!A:AH,34,0)</f>
        <v>0</v>
      </c>
    </row>
    <row r="95" spans="1:34">
      <c r="A95" s="172"/>
      <c r="B95" s="8"/>
      <c r="C95" s="8"/>
      <c r="D95" s="181">
        <f>VLOOKUP(A94,'الإجازات '!C:AN,8,0)</f>
        <v>0</v>
      </c>
      <c r="E95" s="181">
        <f>VLOOKUP(A94,'الإجازات '!C:AO,9,0)</f>
        <v>120</v>
      </c>
      <c r="F95" s="181">
        <f>VLOOKUP(A94,'الإجازات '!C:AP,10,0)</f>
        <v>0</v>
      </c>
      <c r="G95" s="181">
        <f>VLOOKUP(A94,'الإجازات '!C:AQ,11,0)</f>
        <v>0</v>
      </c>
      <c r="H95" s="181">
        <f>VLOOKUP(A94,'الإجازات '!C:AR,12,0)</f>
        <v>0</v>
      </c>
      <c r="I95" s="181">
        <f>VLOOKUP(A94,'الإجازات '!C:AS,13,0)</f>
        <v>0</v>
      </c>
      <c r="J95" s="181">
        <f>VLOOKUP(A94,'الإجازات '!C:AT,14,0)</f>
        <v>480</v>
      </c>
      <c r="K95" s="181">
        <f>VLOOKUP(A94,'الإجازات '!C:AU,15,0)</f>
        <v>480</v>
      </c>
      <c r="L95" s="181">
        <f>VLOOKUP(A94,'الإجازات '!C:AV,16,0)</f>
        <v>0</v>
      </c>
      <c r="M95" s="181">
        <f>VLOOKUP(A94,'الإجازات '!C:AW,17,0)</f>
        <v>0</v>
      </c>
      <c r="N95" s="181">
        <f>VLOOKUP(A94,'الإجازات '!C:AX,18,0)</f>
        <v>0</v>
      </c>
      <c r="O95" s="181">
        <f>VLOOKUP(A94,'الإجازات '!C:AY,19,0)</f>
        <v>0</v>
      </c>
      <c r="P95" s="181">
        <f>VLOOKUP(A94,'الإجازات '!C:AZ,20,0)</f>
        <v>0</v>
      </c>
      <c r="Q95" s="181">
        <f>VLOOKUP(A94,'الإجازات '!C:BA,21,0)</f>
        <v>480</v>
      </c>
      <c r="R95" s="181">
        <f>VLOOKUP(A94,'الإجازات '!C:BB,22,0)</f>
        <v>0</v>
      </c>
      <c r="S95" s="181">
        <f>VLOOKUP(A94,'الإجازات '!C:BC,23,0)</f>
        <v>0</v>
      </c>
      <c r="T95" s="181">
        <f>VLOOKUP(A94,'الإجازات '!C:BD,24,0)</f>
        <v>0</v>
      </c>
      <c r="U95" s="181">
        <f>VLOOKUP(A94,'الإجازات '!C:BE,25,0)</f>
        <v>0</v>
      </c>
      <c r="V95" s="181">
        <f>VLOOKUP(A94,'الإجازات '!C:BF,26,0)</f>
        <v>0</v>
      </c>
      <c r="W95" s="181">
        <f>VLOOKUP(A94,'الإجازات '!C:BG,27,0)</f>
        <v>0</v>
      </c>
      <c r="X95" s="181">
        <f>VLOOKUP(A94,'الإجازات '!C:BH,28,0)</f>
        <v>0</v>
      </c>
      <c r="Y95" s="181">
        <f>VLOOKUP(A94,'الإجازات '!C:BI,29,0)</f>
        <v>0</v>
      </c>
      <c r="Z95" s="181">
        <f>VLOOKUP(A94,'الإجازات '!C:BJ,30,0)</f>
        <v>120</v>
      </c>
      <c r="AA95" s="181">
        <f>VLOOKUP(A94,'الإجازات '!C:BK,31,0)</f>
        <v>0</v>
      </c>
      <c r="AB95" s="181">
        <f>VLOOKUP(A94,'الإجازات '!C:BL,32,0)</f>
        <v>0</v>
      </c>
      <c r="AC95" s="181">
        <f>VLOOKUP(A94,'الإجازات '!C:BM,33,0)</f>
        <v>0</v>
      </c>
      <c r="AD95" s="181">
        <f>VLOOKUP(A94,'الإجازات '!C:BN,34,0)</f>
        <v>0</v>
      </c>
      <c r="AE95" s="181">
        <f>VLOOKUP(A94,'الإجازات '!C:BO,35,0)</f>
        <v>0</v>
      </c>
      <c r="AF95" s="181">
        <f>VLOOKUP(A94,'الإجازات '!C:BP,36,0)</f>
        <v>0</v>
      </c>
      <c r="AG95" s="181">
        <f>VLOOKUP(A94,'الإجازات '!C:BQ,37,0)</f>
        <v>0</v>
      </c>
      <c r="AH95" s="181">
        <f>VLOOKUP(A94,'الإجازات '!C:BR,38,0)</f>
        <v>0</v>
      </c>
    </row>
    <row r="96" spans="1:34">
      <c r="A96" s="172">
        <v>826</v>
      </c>
      <c r="B96" s="8" t="s">
        <v>124</v>
      </c>
      <c r="C96" s="8" t="s">
        <v>59</v>
      </c>
      <c r="D96" s="23" t="str">
        <f>VLOOKUP(الجدول2332[[#This Row],[الرقم الوظيفي ]],'المتغيرات '!A:D,4,0)</f>
        <v>غ</v>
      </c>
      <c r="E96" s="23">
        <f>VLOOKUP(الجدول2332[[#This Row],[الرقم الوظيفي ]],'المتغيرات '!A:E,5,0)</f>
        <v>114</v>
      </c>
      <c r="F96" s="23">
        <f>VLOOKUP(الجدول2332[[#This Row],[الرقم الوظيفي ]],'المتغيرات '!A:F,6,0)</f>
        <v>118</v>
      </c>
      <c r="G96" s="23">
        <f>VLOOKUP(الجدول2332[[#This Row],[الرقم الوظيفي ]],'المتغيرات '!A:G,7,0)</f>
        <v>0</v>
      </c>
      <c r="H96" s="23">
        <f>VLOOKUP(الجدول2332[[#This Row],[الرقم الوظيفي ]],'المتغيرات '!A:H,8,0)</f>
        <v>0</v>
      </c>
      <c r="I96" s="10">
        <f>VLOOKUP(الجدول2332[[#This Row],[الرقم الوظيفي ]],'المتغيرات '!A:I,9,0)</f>
        <v>0</v>
      </c>
      <c r="J96" s="23">
        <f>VLOOKUP(الجدول2332[[#This Row],[الرقم الوظيفي ]],'المتغيرات '!A:J,10,0)</f>
        <v>0</v>
      </c>
      <c r="K96" s="23">
        <f>VLOOKUP(الجدول2332[[#This Row],[الرقم الوظيفي ]],'المتغيرات '!A:K,11,0)</f>
        <v>0</v>
      </c>
      <c r="L96" s="23">
        <f>VLOOKUP(الجدول2332[[#This Row],[الرقم الوظيفي ]],'المتغيرات '!A:L,12,0)</f>
        <v>0</v>
      </c>
      <c r="M96" s="23">
        <f>VLOOKUP(الجدول2332[[#This Row],[الرقم الوظيفي ]],'المتغيرات '!A:M,13,0)</f>
        <v>0</v>
      </c>
      <c r="N96" s="23">
        <f>VLOOKUP(الجدول2332[[#This Row],[الرقم الوظيفي ]],'المتغيرات '!A:N,14,0)</f>
        <v>0</v>
      </c>
      <c r="O96" s="23" t="str">
        <f>VLOOKUP(الجدول2332[[#This Row],[الرقم الوظيفي ]],'المتغيرات '!A:O,15,0)</f>
        <v>غ</v>
      </c>
      <c r="P96" s="23" t="str">
        <f>VLOOKUP(الجدول2332[[#This Row],[الرقم الوظيفي ]],'المتغيرات '!A:P,16,0)</f>
        <v>غ</v>
      </c>
      <c r="Q96" s="10" t="str">
        <f>VLOOKUP(الجدول2332[[#This Row],[الرقم الوظيفي ]],'المتغيرات '!A:Q,17,0)</f>
        <v>س</v>
      </c>
      <c r="R96" s="23" t="str">
        <f>VLOOKUP(الجدول2332[[#This Row],[الرقم الوظيفي ]],'المتغيرات '!A:R,18,0)</f>
        <v>عطلة العيد</v>
      </c>
      <c r="S96" s="23" t="str">
        <f>VLOOKUP(الجدول2332[[#This Row],[الرقم الوظيفي ]],'المتغيرات '!A:S,19,0)</f>
        <v>عطلة العيد</v>
      </c>
      <c r="T96" s="23" t="str">
        <f>VLOOKUP(الجدول2332[[#This Row],[الرقم الوظيفي ]],'المتغيرات '!A:T,20,0)</f>
        <v>عطلة العيد</v>
      </c>
      <c r="U96" s="23">
        <f>VLOOKUP(الجدول2332[[#This Row],[الرقم الوظيفي ]],'المتغيرات '!A:U,21,0)</f>
        <v>0</v>
      </c>
      <c r="V96" s="23" t="str">
        <f>VLOOKUP(الجدول2332[[#This Row],[الرقم الوظيفي ]],'المتغيرات '!A:V,22,0)</f>
        <v>غ</v>
      </c>
      <c r="W96" s="23" t="str">
        <f>VLOOKUP(الجدول2332[[#This Row],[الرقم الوظيفي ]],'المتغيرات '!A:W,23,0)</f>
        <v>غ</v>
      </c>
      <c r="X96" s="10">
        <f>VLOOKUP(الجدول2332[[#This Row],[الرقم الوظيفي ]],'المتغيرات '!A:X,24,0)</f>
        <v>13</v>
      </c>
      <c r="Y96" s="23">
        <f>VLOOKUP(الجدول2332[[#This Row],[الرقم الوظيفي ]],'المتغيرات '!A:Y,25,0)</f>
        <v>0</v>
      </c>
      <c r="Z96" s="23">
        <f>VLOOKUP(الجدول2332[[#This Row],[الرقم الوظيفي ]],'المتغيرات '!A:Z,26,0)</f>
        <v>0</v>
      </c>
      <c r="AA96" s="23">
        <f>VLOOKUP(الجدول2332[[#This Row],[الرقم الوظيفي ]],'المتغيرات '!A:AA,27,0)</f>
        <v>67</v>
      </c>
      <c r="AB96" s="23">
        <f>VLOOKUP(الجدول2332[[#This Row],[الرقم الوظيفي ]],'المتغيرات '!A:AB,28,0)</f>
        <v>0</v>
      </c>
      <c r="AC96" s="23">
        <f>VLOOKUP(الجدول2332[[#This Row],[الرقم الوظيفي ]],'المتغيرات '!A:AC,29,0)</f>
        <v>0</v>
      </c>
      <c r="AD96" s="23">
        <f>VLOOKUP(الجدول2332[[#This Row],[الرقم الوظيفي ]],'المتغيرات '!A:AD,30,0)</f>
        <v>0</v>
      </c>
      <c r="AE96" s="10">
        <f>VLOOKUP(الجدول2332[[#This Row],[الرقم الوظيفي ]],'المتغيرات '!A:AE,31,0)</f>
        <v>0</v>
      </c>
      <c r="AF96" s="23">
        <f>VLOOKUP(الجدول2332[[#This Row],[الرقم الوظيفي ]],'المتغيرات '!A:AF,32,0)</f>
        <v>0</v>
      </c>
      <c r="AG96" s="23">
        <f>VLOOKUP(الجدول2332[[#This Row],[الرقم الوظيفي ]],'المتغيرات '!A:AG,33,0)</f>
        <v>0</v>
      </c>
      <c r="AH96" s="23">
        <f>VLOOKUP(الجدول2332[[#This Row],[الرقم الوظيفي ]],'المتغيرات '!A:AH,34,0)</f>
        <v>0</v>
      </c>
    </row>
    <row r="97" spans="1:34">
      <c r="A97" s="172"/>
      <c r="B97" s="8"/>
      <c r="C97" s="8"/>
      <c r="D97" s="181">
        <f>VLOOKUP(A96,'الإجازات '!C:AN,8,0)</f>
        <v>0</v>
      </c>
      <c r="E97" s="181">
        <f>VLOOKUP(A96,'الإجازات '!C:AO,9,0)</f>
        <v>0</v>
      </c>
      <c r="F97" s="181">
        <f>VLOOKUP(A96,'الإجازات '!C:AP,10,0)</f>
        <v>0</v>
      </c>
      <c r="G97" s="181">
        <f>VLOOKUP(A96,'الإجازات '!C:AQ,11,0)</f>
        <v>0</v>
      </c>
      <c r="H97" s="181">
        <f>VLOOKUP(A96,'الإجازات '!C:AR,12,0)</f>
        <v>0</v>
      </c>
      <c r="I97" s="181">
        <f>VLOOKUP(A96,'الإجازات '!C:AS,13,0)</f>
        <v>0</v>
      </c>
      <c r="J97" s="181">
        <f>VLOOKUP(A96,'الإجازات '!C:AT,14,0)</f>
        <v>220</v>
      </c>
      <c r="K97" s="181">
        <f>VLOOKUP(A96,'الإجازات '!C:AU,15,0)</f>
        <v>0</v>
      </c>
      <c r="L97" s="181">
        <f>VLOOKUP(A96,'الإجازات '!C:AV,16,0)</f>
        <v>0</v>
      </c>
      <c r="M97" s="181">
        <f>VLOOKUP(A96,'الإجازات '!C:AW,17,0)</f>
        <v>0</v>
      </c>
      <c r="N97" s="181">
        <f>VLOOKUP(A96,'الإجازات '!C:AX,18,0)</f>
        <v>0</v>
      </c>
      <c r="O97" s="181">
        <f>VLOOKUP(A96,'الإجازات '!C:AY,19,0)</f>
        <v>0</v>
      </c>
      <c r="P97" s="181">
        <f>VLOOKUP(A96,'الإجازات '!C:AZ,20,0)</f>
        <v>0</v>
      </c>
      <c r="Q97" s="181">
        <f>VLOOKUP(A96,'الإجازات '!C:BA,21,0)</f>
        <v>480</v>
      </c>
      <c r="R97" s="181">
        <f>VLOOKUP(A96,'الإجازات '!C:BB,22,0)</f>
        <v>0</v>
      </c>
      <c r="S97" s="181">
        <f>VLOOKUP(A96,'الإجازات '!C:BC,23,0)</f>
        <v>0</v>
      </c>
      <c r="T97" s="181">
        <f>VLOOKUP(A96,'الإجازات '!C:BD,24,0)</f>
        <v>0</v>
      </c>
      <c r="U97" s="181">
        <f>VLOOKUP(A96,'الإجازات '!C:BE,25,0)</f>
        <v>0</v>
      </c>
      <c r="V97" s="181">
        <f>VLOOKUP(A96,'الإجازات '!C:BF,26,0)</f>
        <v>0</v>
      </c>
      <c r="W97" s="181">
        <f>VLOOKUP(A96,'الإجازات '!C:BG,27,0)</f>
        <v>0</v>
      </c>
      <c r="X97" s="181">
        <f>VLOOKUP(A96,'الإجازات '!C:BH,28,0)</f>
        <v>0</v>
      </c>
      <c r="Y97" s="181">
        <f>VLOOKUP(A96,'الإجازات '!C:BI,29,0)</f>
        <v>0</v>
      </c>
      <c r="Z97" s="181">
        <f>VLOOKUP(A96,'الإجازات '!C:BJ,30,0)</f>
        <v>0</v>
      </c>
      <c r="AA97" s="181">
        <f>VLOOKUP(A96,'الإجازات '!C:BK,31,0)</f>
        <v>0</v>
      </c>
      <c r="AB97" s="181">
        <f>VLOOKUP(A96,'الإجازات '!C:BL,32,0)</f>
        <v>0</v>
      </c>
      <c r="AC97" s="181">
        <f>VLOOKUP(A96,'الإجازات '!C:BM,33,0)</f>
        <v>0</v>
      </c>
      <c r="AD97" s="181">
        <f>VLOOKUP(A96,'الإجازات '!C:BN,34,0)</f>
        <v>0</v>
      </c>
      <c r="AE97" s="181">
        <f>VLOOKUP(A96,'الإجازات '!C:BO,35,0)</f>
        <v>0</v>
      </c>
      <c r="AF97" s="181">
        <f>VLOOKUP(A96,'الإجازات '!C:BP,36,0)</f>
        <v>0</v>
      </c>
      <c r="AG97" s="181">
        <f>VLOOKUP(A96,'الإجازات '!C:BQ,37,0)</f>
        <v>0</v>
      </c>
      <c r="AH97" s="181">
        <f>VLOOKUP(A96,'الإجازات '!C:BR,38,0)</f>
        <v>0</v>
      </c>
    </row>
    <row r="98" spans="1:34">
      <c r="A98" s="172">
        <v>857</v>
      </c>
      <c r="B98" s="8" t="s">
        <v>125</v>
      </c>
      <c r="C98" s="8" t="s">
        <v>109</v>
      </c>
      <c r="D98" s="23">
        <f>VLOOKUP(الجدول2332[[#This Row],[الرقم الوظيفي ]],'المتغيرات '!A:D,4,0)</f>
        <v>15</v>
      </c>
      <c r="E98" s="23">
        <f>VLOOKUP(الجدول2332[[#This Row],[الرقم الوظيفي ]],'المتغيرات '!A:E,5,0)</f>
        <v>20</v>
      </c>
      <c r="F98" s="23">
        <f>VLOOKUP(الجدول2332[[#This Row],[الرقم الوظيفي ]],'المتغيرات '!A:F,6,0)</f>
        <v>9</v>
      </c>
      <c r="G98" s="23">
        <f>VLOOKUP(الجدول2332[[#This Row],[الرقم الوظيفي ]],'المتغيرات '!A:G,7,0)</f>
        <v>0</v>
      </c>
      <c r="H98" s="23">
        <f>VLOOKUP(الجدول2332[[#This Row],[الرقم الوظيفي ]],'المتغيرات '!A:H,8,0)</f>
        <v>14</v>
      </c>
      <c r="I98" s="10">
        <f>VLOOKUP(الجدول2332[[#This Row],[الرقم الوظيفي ]],'المتغيرات '!A:I,9,0)</f>
        <v>14</v>
      </c>
      <c r="J98" s="23">
        <f>VLOOKUP(الجدول2332[[#This Row],[الرقم الوظيفي ]],'المتغيرات '!A:J,10,0)</f>
        <v>12</v>
      </c>
      <c r="K98" s="23">
        <f>VLOOKUP(الجدول2332[[#This Row],[الرقم الوظيفي ]],'المتغيرات '!A:K,11,0)</f>
        <v>30</v>
      </c>
      <c r="L98" s="23">
        <f>VLOOKUP(الجدول2332[[#This Row],[الرقم الوظيفي ]],'المتغيرات '!A:L,12,0)</f>
        <v>16</v>
      </c>
      <c r="M98" s="23">
        <f>VLOOKUP(الجدول2332[[#This Row],[الرقم الوظيفي ]],'المتغيرات '!A:M,13,0)</f>
        <v>53</v>
      </c>
      <c r="N98" s="23">
        <f>VLOOKUP(الجدول2332[[#This Row],[الرقم الوظيفي ]],'المتغيرات '!A:N,14,0)</f>
        <v>0</v>
      </c>
      <c r="O98" s="23">
        <f>VLOOKUP(الجدول2332[[#This Row],[الرقم الوظيفي ]],'المتغيرات '!A:O,15,0)</f>
        <v>27</v>
      </c>
      <c r="P98" s="23">
        <f>VLOOKUP(الجدول2332[[#This Row],[الرقم الوظيفي ]],'المتغيرات '!A:P,16,0)</f>
        <v>38</v>
      </c>
      <c r="Q98" s="10">
        <f>VLOOKUP(الجدول2332[[#This Row],[الرقم الوظيفي ]],'المتغيرات '!A:Q,17,0)</f>
        <v>19</v>
      </c>
      <c r="R98" s="23" t="str">
        <f>VLOOKUP(الجدول2332[[#This Row],[الرقم الوظيفي ]],'المتغيرات '!A:R,18,0)</f>
        <v>عطلة العيد</v>
      </c>
      <c r="S98" s="23" t="str">
        <f>VLOOKUP(الجدول2332[[#This Row],[الرقم الوظيفي ]],'المتغيرات '!A:S,19,0)</f>
        <v>عطلة العيد</v>
      </c>
      <c r="T98" s="23" t="str">
        <f>VLOOKUP(الجدول2332[[#This Row],[الرقم الوظيفي ]],'المتغيرات '!A:T,20,0)</f>
        <v>عطلة العيد</v>
      </c>
      <c r="U98" s="23">
        <f>VLOOKUP(الجدول2332[[#This Row],[الرقم الوظيفي ]],'المتغيرات '!A:U,21,0)</f>
        <v>0</v>
      </c>
      <c r="V98" s="23" t="str">
        <f>VLOOKUP(الجدول2332[[#This Row],[الرقم الوظيفي ]],'المتغيرات '!A:V,22,0)</f>
        <v>ب</v>
      </c>
      <c r="W98" s="23">
        <f>VLOOKUP(الجدول2332[[#This Row],[الرقم الوظيفي ]],'المتغيرات '!A:W,23,0)</f>
        <v>0</v>
      </c>
      <c r="X98" s="10">
        <f>VLOOKUP(الجدول2332[[#This Row],[الرقم الوظيفي ]],'المتغيرات '!A:X,24,0)</f>
        <v>0</v>
      </c>
      <c r="Y98" s="23">
        <f>VLOOKUP(الجدول2332[[#This Row],[الرقم الوظيفي ]],'المتغيرات '!A:Y,25,0)</f>
        <v>0</v>
      </c>
      <c r="Z98" s="23">
        <f>VLOOKUP(الجدول2332[[#This Row],[الرقم الوظيفي ]],'المتغيرات '!A:Z,26,0)</f>
        <v>0</v>
      </c>
      <c r="AA98" s="23">
        <f>VLOOKUP(الجدول2332[[#This Row],[الرقم الوظيفي ]],'المتغيرات '!A:AA,27,0)</f>
        <v>0</v>
      </c>
      <c r="AB98" s="23">
        <f>VLOOKUP(الجدول2332[[#This Row],[الرقم الوظيفي ]],'المتغيرات '!A:AB,28,0)</f>
        <v>0</v>
      </c>
      <c r="AC98" s="23">
        <f>VLOOKUP(الجدول2332[[#This Row],[الرقم الوظيفي ]],'المتغيرات '!A:AC,29,0)</f>
        <v>0</v>
      </c>
      <c r="AD98" s="23">
        <f>VLOOKUP(الجدول2332[[#This Row],[الرقم الوظيفي ]],'المتغيرات '!A:AD,30,0)</f>
        <v>0</v>
      </c>
      <c r="AE98" s="10">
        <f>VLOOKUP(الجدول2332[[#This Row],[الرقم الوظيفي ]],'المتغيرات '!A:AE,31,0)</f>
        <v>0</v>
      </c>
      <c r="AF98" s="23">
        <f>VLOOKUP(الجدول2332[[#This Row],[الرقم الوظيفي ]],'المتغيرات '!A:AF,32,0)</f>
        <v>0</v>
      </c>
      <c r="AG98" s="23">
        <f>VLOOKUP(الجدول2332[[#This Row],[الرقم الوظيفي ]],'المتغيرات '!A:AG,33,0)</f>
        <v>0</v>
      </c>
      <c r="AH98" s="23">
        <f>VLOOKUP(الجدول2332[[#This Row],[الرقم الوظيفي ]],'المتغيرات '!A:AH,34,0)</f>
        <v>0</v>
      </c>
    </row>
    <row r="99" spans="1:34">
      <c r="A99" s="172"/>
      <c r="B99" s="8"/>
      <c r="C99" s="8"/>
      <c r="D99" s="181">
        <f>VLOOKUP(A98,'الإجازات '!C:AN,8,0)</f>
        <v>0</v>
      </c>
      <c r="E99" s="181">
        <f>VLOOKUP(A98,'الإجازات '!C:AO,9,0)</f>
        <v>0</v>
      </c>
      <c r="F99" s="181">
        <f>VLOOKUP(A98,'الإجازات '!C:AP,10,0)</f>
        <v>0</v>
      </c>
      <c r="G99" s="181">
        <f>VLOOKUP(A98,'الإجازات '!C:AQ,11,0)</f>
        <v>0</v>
      </c>
      <c r="H99" s="181">
        <f>VLOOKUP(A98,'الإجازات '!C:AR,12,0)</f>
        <v>0</v>
      </c>
      <c r="I99" s="181">
        <f>VLOOKUP(A98,'الإجازات '!C:AS,13,0)</f>
        <v>0</v>
      </c>
      <c r="J99" s="181">
        <f>VLOOKUP(A98,'الإجازات '!C:AT,14,0)</f>
        <v>0</v>
      </c>
      <c r="K99" s="181">
        <f>VLOOKUP(A98,'الإجازات '!C:AU,15,0)</f>
        <v>0</v>
      </c>
      <c r="L99" s="181">
        <f>VLOOKUP(A98,'الإجازات '!C:AV,16,0)</f>
        <v>0</v>
      </c>
      <c r="M99" s="181">
        <f>VLOOKUP(A98,'الإجازات '!C:AW,17,0)</f>
        <v>0</v>
      </c>
      <c r="N99" s="181">
        <f>VLOOKUP(A98,'الإجازات '!C:AX,18,0)</f>
        <v>0</v>
      </c>
      <c r="O99" s="181">
        <f>VLOOKUP(A98,'الإجازات '!C:AY,19,0)</f>
        <v>0</v>
      </c>
      <c r="P99" s="181">
        <f>VLOOKUP(A98,'الإجازات '!C:AZ,20,0)</f>
        <v>0</v>
      </c>
      <c r="Q99" s="181">
        <f>VLOOKUP(A98,'الإجازات '!C:BA,21,0)</f>
        <v>0</v>
      </c>
      <c r="R99" s="181">
        <f>VLOOKUP(A98,'الإجازات '!C:BB,22,0)</f>
        <v>0</v>
      </c>
      <c r="S99" s="181">
        <f>VLOOKUP(A98,'الإجازات '!C:BC,23,0)</f>
        <v>0</v>
      </c>
      <c r="T99" s="181">
        <f>VLOOKUP(A98,'الإجازات '!C:BD,24,0)</f>
        <v>0</v>
      </c>
      <c r="U99" s="181">
        <f>VLOOKUP(A98,'الإجازات '!C:BE,25,0)</f>
        <v>0</v>
      </c>
      <c r="V99" s="181" t="str">
        <f>VLOOKUP(A98,'الإجازات '!C:BF,26,0)</f>
        <v>ب</v>
      </c>
      <c r="W99" s="181">
        <f>VLOOKUP(A98,'الإجازات '!C:BG,27,0)</f>
        <v>0</v>
      </c>
      <c r="X99" s="181">
        <f>VLOOKUP(A98,'الإجازات '!C:BH,28,0)</f>
        <v>0</v>
      </c>
      <c r="Y99" s="181">
        <f>VLOOKUP(A98,'الإجازات '!C:BI,29,0)</f>
        <v>0</v>
      </c>
      <c r="Z99" s="181">
        <f>VLOOKUP(A98,'الإجازات '!C:BJ,30,0)</f>
        <v>0</v>
      </c>
      <c r="AA99" s="181">
        <f>VLOOKUP(A98,'الإجازات '!C:BK,31,0)</f>
        <v>0</v>
      </c>
      <c r="AB99" s="181">
        <f>VLOOKUP(A98,'الإجازات '!C:BL,32,0)</f>
        <v>0</v>
      </c>
      <c r="AC99" s="181">
        <f>VLOOKUP(A98,'الإجازات '!C:BM,33,0)</f>
        <v>0</v>
      </c>
      <c r="AD99" s="181">
        <f>VLOOKUP(A98,'الإجازات '!C:BN,34,0)</f>
        <v>0</v>
      </c>
      <c r="AE99" s="181">
        <f>VLOOKUP(A98,'الإجازات '!C:BO,35,0)</f>
        <v>0</v>
      </c>
      <c r="AF99" s="181">
        <f>VLOOKUP(A98,'الإجازات '!C:BP,36,0)</f>
        <v>0</v>
      </c>
      <c r="AG99" s="181">
        <f>VLOOKUP(A98,'الإجازات '!C:BQ,37,0)</f>
        <v>0</v>
      </c>
      <c r="AH99" s="181">
        <f>VLOOKUP(A98,'الإجازات '!C:BR,38,0)</f>
        <v>0</v>
      </c>
    </row>
    <row r="100" spans="1:34">
      <c r="A100" s="172">
        <v>862</v>
      </c>
      <c r="B100" s="8" t="s">
        <v>126</v>
      </c>
      <c r="C100" s="8" t="s">
        <v>127</v>
      </c>
      <c r="D100" s="23">
        <f>VLOOKUP(الجدول2332[[#This Row],[الرقم الوظيفي ]],'المتغيرات '!A:D,4,0)</f>
        <v>0</v>
      </c>
      <c r="E100" s="23">
        <f>VLOOKUP(الجدول2332[[#This Row],[الرقم الوظيفي ]],'المتغيرات '!A:E,5,0)</f>
        <v>0</v>
      </c>
      <c r="F100" s="23">
        <f>VLOOKUP(الجدول2332[[#This Row],[الرقم الوظيفي ]],'المتغيرات '!A:F,6,0)</f>
        <v>0</v>
      </c>
      <c r="G100" s="23">
        <f>VLOOKUP(الجدول2332[[#This Row],[الرقم الوظيفي ]],'المتغيرات '!A:G,7,0)</f>
        <v>0</v>
      </c>
      <c r="H100" s="23">
        <f>VLOOKUP(الجدول2332[[#This Row],[الرقم الوظيفي ]],'المتغيرات '!A:H,8,0)</f>
        <v>0</v>
      </c>
      <c r="I100" s="10">
        <f>VLOOKUP(الجدول2332[[#This Row],[الرقم الوظيفي ]],'المتغيرات '!A:I,9,0)</f>
        <v>0</v>
      </c>
      <c r="J100" s="23">
        <f>VLOOKUP(الجدول2332[[#This Row],[الرقم الوظيفي ]],'المتغيرات '!A:J,10,0)</f>
        <v>0</v>
      </c>
      <c r="K100" s="23" t="str">
        <f>VLOOKUP(الجدول2332[[#This Row],[الرقم الوظيفي ]],'المتغيرات '!A:K,11,0)</f>
        <v>س</v>
      </c>
      <c r="L100" s="23">
        <f>VLOOKUP(الجدول2332[[#This Row],[الرقم الوظيفي ]],'المتغيرات '!A:L,12,0)</f>
        <v>0</v>
      </c>
      <c r="M100" s="23">
        <f>VLOOKUP(الجدول2332[[#This Row],[الرقم الوظيفي ]],'المتغيرات '!A:M,13,0)</f>
        <v>0</v>
      </c>
      <c r="N100" s="23">
        <f>VLOOKUP(الجدول2332[[#This Row],[الرقم الوظيفي ]],'المتغيرات '!A:N,14,0)</f>
        <v>0</v>
      </c>
      <c r="O100" s="23">
        <f>VLOOKUP(الجدول2332[[#This Row],[الرقم الوظيفي ]],'المتغيرات '!A:O,15,0)</f>
        <v>0</v>
      </c>
      <c r="P100" s="23">
        <f>VLOOKUP(الجدول2332[[#This Row],[الرقم الوظيفي ]],'المتغيرات '!A:P,16,0)</f>
        <v>0</v>
      </c>
      <c r="Q100" s="10" t="str">
        <f>VLOOKUP(الجدول2332[[#This Row],[الرقم الوظيفي ]],'المتغيرات '!A:Q,17,0)</f>
        <v>س</v>
      </c>
      <c r="R100" s="23" t="str">
        <f>VLOOKUP(الجدول2332[[#This Row],[الرقم الوظيفي ]],'المتغيرات '!A:R,18,0)</f>
        <v>عطلة العيد</v>
      </c>
      <c r="S100" s="23" t="str">
        <f>VLOOKUP(الجدول2332[[#This Row],[الرقم الوظيفي ]],'المتغيرات '!A:S,19,0)</f>
        <v>عطلة العيد</v>
      </c>
      <c r="T100" s="23" t="str">
        <f>VLOOKUP(الجدول2332[[#This Row],[الرقم الوظيفي ]],'المتغيرات '!A:T,20,0)</f>
        <v>عطلة العيد</v>
      </c>
      <c r="U100" s="23">
        <f>VLOOKUP(الجدول2332[[#This Row],[الرقم الوظيفي ]],'المتغيرات '!A:U,21,0)</f>
        <v>0</v>
      </c>
      <c r="V100" s="23">
        <f>VLOOKUP(الجدول2332[[#This Row],[الرقم الوظيفي ]],'المتغيرات '!A:V,22,0)</f>
        <v>0</v>
      </c>
      <c r="W100" s="23">
        <f>VLOOKUP(الجدول2332[[#This Row],[الرقم الوظيفي ]],'المتغيرات '!A:W,23,0)</f>
        <v>0</v>
      </c>
      <c r="X100" s="10">
        <f>VLOOKUP(الجدول2332[[#This Row],[الرقم الوظيفي ]],'المتغيرات '!A:X,24,0)</f>
        <v>0</v>
      </c>
      <c r="Y100" s="23">
        <f>VLOOKUP(الجدول2332[[#This Row],[الرقم الوظيفي ]],'المتغيرات '!A:Y,25,0)</f>
        <v>0</v>
      </c>
      <c r="Z100" s="23">
        <f>VLOOKUP(الجدول2332[[#This Row],[الرقم الوظيفي ]],'المتغيرات '!A:Z,26,0)</f>
        <v>0</v>
      </c>
      <c r="AA100" s="23">
        <f>VLOOKUP(الجدول2332[[#This Row],[الرقم الوظيفي ]],'المتغيرات '!A:AA,27,0)</f>
        <v>0</v>
      </c>
      <c r="AB100" s="23">
        <f>VLOOKUP(الجدول2332[[#This Row],[الرقم الوظيفي ]],'المتغيرات '!A:AB,28,0)</f>
        <v>0</v>
      </c>
      <c r="AC100" s="23">
        <f>VLOOKUP(الجدول2332[[#This Row],[الرقم الوظيفي ]],'المتغيرات '!A:AC,29,0)</f>
        <v>0</v>
      </c>
      <c r="AD100" s="23">
        <f>VLOOKUP(الجدول2332[[#This Row],[الرقم الوظيفي ]],'المتغيرات '!A:AD,30,0)</f>
        <v>0</v>
      </c>
      <c r="AE100" s="10">
        <f>VLOOKUP(الجدول2332[[#This Row],[الرقم الوظيفي ]],'المتغيرات '!A:AE,31,0)</f>
        <v>0</v>
      </c>
      <c r="AF100" s="23">
        <f>VLOOKUP(الجدول2332[[#This Row],[الرقم الوظيفي ]],'المتغيرات '!A:AF,32,0)</f>
        <v>0</v>
      </c>
      <c r="AG100" s="23">
        <f>VLOOKUP(الجدول2332[[#This Row],[الرقم الوظيفي ]],'المتغيرات '!A:AG,33,0)</f>
        <v>0</v>
      </c>
      <c r="AH100" s="23">
        <f>VLOOKUP(الجدول2332[[#This Row],[الرقم الوظيفي ]],'المتغيرات '!A:AH,34,0)</f>
        <v>0</v>
      </c>
    </row>
    <row r="101" spans="1:34">
      <c r="A101" s="172"/>
      <c r="B101" s="8"/>
      <c r="C101" s="8"/>
      <c r="D101" s="181">
        <f>VLOOKUP(A100,'الإجازات '!C:AN,8,0)</f>
        <v>0</v>
      </c>
      <c r="E101" s="181">
        <f>VLOOKUP(A100,'الإجازات '!C:AO,9,0)</f>
        <v>0</v>
      </c>
      <c r="F101" s="181">
        <f>VLOOKUP(A100,'الإجازات '!C:AP,10,0)</f>
        <v>0</v>
      </c>
      <c r="G101" s="181">
        <f>VLOOKUP(A100,'الإجازات '!C:AQ,11,0)</f>
        <v>0</v>
      </c>
      <c r="H101" s="181">
        <f>VLOOKUP(A100,'الإجازات '!C:AR,12,0)</f>
        <v>0</v>
      </c>
      <c r="I101" s="181">
        <f>VLOOKUP(A100,'الإجازات '!C:AS,13,0)</f>
        <v>0</v>
      </c>
      <c r="J101" s="181">
        <f>VLOOKUP(A100,'الإجازات '!C:AT,14,0)</f>
        <v>0</v>
      </c>
      <c r="K101" s="181">
        <f>VLOOKUP(A100,'الإجازات '!C:AU,15,0)</f>
        <v>480</v>
      </c>
      <c r="L101" s="181">
        <f>VLOOKUP(A100,'الإجازات '!C:AV,16,0)</f>
        <v>0</v>
      </c>
      <c r="M101" s="181">
        <f>VLOOKUP(A100,'الإجازات '!C:AW,17,0)</f>
        <v>0</v>
      </c>
      <c r="N101" s="181">
        <f>VLOOKUP(A100,'الإجازات '!C:AX,18,0)</f>
        <v>0</v>
      </c>
      <c r="O101" s="181">
        <f>VLOOKUP(A100,'الإجازات '!C:AY,19,0)</f>
        <v>0</v>
      </c>
      <c r="P101" s="181">
        <f>VLOOKUP(A100,'الإجازات '!C:AZ,20,0)</f>
        <v>0</v>
      </c>
      <c r="Q101" s="181">
        <f>VLOOKUP(A100,'الإجازات '!C:BA,21,0)</f>
        <v>480</v>
      </c>
      <c r="R101" s="181">
        <f>VLOOKUP(A100,'الإجازات '!C:BB,22,0)</f>
        <v>0</v>
      </c>
      <c r="S101" s="181">
        <f>VLOOKUP(A100,'الإجازات '!C:BC,23,0)</f>
        <v>0</v>
      </c>
      <c r="T101" s="181">
        <f>VLOOKUP(A100,'الإجازات '!C:BD,24,0)</f>
        <v>0</v>
      </c>
      <c r="U101" s="181">
        <f>VLOOKUP(A100,'الإجازات '!C:BE,25,0)</f>
        <v>0</v>
      </c>
      <c r="V101" s="181">
        <f>VLOOKUP(A100,'الإجازات '!C:BF,26,0)</f>
        <v>0</v>
      </c>
      <c r="W101" s="181">
        <f>VLOOKUP(A100,'الإجازات '!C:BG,27,0)</f>
        <v>0</v>
      </c>
      <c r="X101" s="181">
        <f>VLOOKUP(A100,'الإجازات '!C:BH,28,0)</f>
        <v>0</v>
      </c>
      <c r="Y101" s="181">
        <f>VLOOKUP(A100,'الإجازات '!C:BI,29,0)</f>
        <v>0</v>
      </c>
      <c r="Z101" s="181">
        <f>VLOOKUP(A100,'الإجازات '!C:BJ,30,0)</f>
        <v>0</v>
      </c>
      <c r="AA101" s="181">
        <f>VLOOKUP(A100,'الإجازات '!C:BK,31,0)</f>
        <v>0</v>
      </c>
      <c r="AB101" s="181">
        <f>VLOOKUP(A100,'الإجازات '!C:BL,32,0)</f>
        <v>0</v>
      </c>
      <c r="AC101" s="181">
        <f>VLOOKUP(A100,'الإجازات '!C:BM,33,0)</f>
        <v>0</v>
      </c>
      <c r="AD101" s="181">
        <f>VLOOKUP(A100,'الإجازات '!C:BN,34,0)</f>
        <v>0</v>
      </c>
      <c r="AE101" s="181">
        <f>VLOOKUP(A100,'الإجازات '!C:BO,35,0)</f>
        <v>0</v>
      </c>
      <c r="AF101" s="181">
        <f>VLOOKUP(A100,'الإجازات '!C:BP,36,0)</f>
        <v>0</v>
      </c>
      <c r="AG101" s="181">
        <f>VLOOKUP(A100,'الإجازات '!C:BQ,37,0)</f>
        <v>0</v>
      </c>
      <c r="AH101" s="181">
        <f>VLOOKUP(A100,'الإجازات '!C:BR,38,0)</f>
        <v>0</v>
      </c>
    </row>
    <row r="102" spans="1:34">
      <c r="A102" s="172">
        <v>877</v>
      </c>
      <c r="B102" s="8" t="s">
        <v>128</v>
      </c>
      <c r="C102" s="8" t="s">
        <v>129</v>
      </c>
      <c r="D102" s="23">
        <f>VLOOKUP(الجدول2332[[#This Row],[الرقم الوظيفي ]],'المتغيرات '!A:D,4,0)</f>
        <v>116</v>
      </c>
      <c r="E102" s="23">
        <f>VLOOKUP(الجدول2332[[#This Row],[الرقم الوظيفي ]],'المتغيرات '!A:E,5,0)</f>
        <v>10</v>
      </c>
      <c r="F102" s="23">
        <f>VLOOKUP(الجدول2332[[#This Row],[الرقم الوظيفي ]],'المتغيرات '!A:F,6,0)</f>
        <v>9</v>
      </c>
      <c r="G102" s="23">
        <f>VLOOKUP(الجدول2332[[#This Row],[الرقم الوظيفي ]],'المتغيرات '!A:G,7,0)</f>
        <v>0</v>
      </c>
      <c r="H102" s="23" t="str">
        <f>VLOOKUP(الجدول2332[[#This Row],[الرقم الوظيفي ]],'المتغيرات '!A:H,8,0)</f>
        <v>س</v>
      </c>
      <c r="I102" s="10" t="str">
        <f>VLOOKUP(الجدول2332[[#This Row],[الرقم الوظيفي ]],'المتغيرات '!A:I,9,0)</f>
        <v>س</v>
      </c>
      <c r="J102" s="23">
        <f>VLOOKUP(الجدول2332[[#This Row],[الرقم الوظيفي ]],'المتغيرات '!A:J,10,0)</f>
        <v>7</v>
      </c>
      <c r="K102" s="23">
        <f>VLOOKUP(الجدول2332[[#This Row],[الرقم الوظيفي ]],'المتغيرات '!A:K,11,0)</f>
        <v>0</v>
      </c>
      <c r="L102" s="23" t="str">
        <f>VLOOKUP(الجدول2332[[#This Row],[الرقم الوظيفي ]],'المتغيرات '!A:L,12,0)</f>
        <v>س</v>
      </c>
      <c r="M102" s="23" t="str">
        <f>VLOOKUP(الجدول2332[[#This Row],[الرقم الوظيفي ]],'المتغيرات '!A:M,13,0)</f>
        <v>ب</v>
      </c>
      <c r="N102" s="23">
        <f>VLOOKUP(الجدول2332[[#This Row],[الرقم الوظيفي ]],'المتغيرات '!A:N,14,0)</f>
        <v>0</v>
      </c>
      <c r="O102" s="23">
        <f>VLOOKUP(الجدول2332[[#This Row],[الرقم الوظيفي ]],'المتغيرات '!A:O,15,0)</f>
        <v>28</v>
      </c>
      <c r="P102" s="23">
        <f>VLOOKUP(الجدول2332[[#This Row],[الرقم الوظيفي ]],'المتغيرات '!A:P,16,0)</f>
        <v>150</v>
      </c>
      <c r="Q102" s="10" t="str">
        <f>VLOOKUP(الجدول2332[[#This Row],[الرقم الوظيفي ]],'المتغيرات '!A:Q,17,0)</f>
        <v>مؤجل</v>
      </c>
      <c r="R102" s="23" t="str">
        <f>VLOOKUP(الجدول2332[[#This Row],[الرقم الوظيفي ]],'المتغيرات '!A:R,18,0)</f>
        <v>عطلة العيد</v>
      </c>
      <c r="S102" s="23" t="str">
        <f>VLOOKUP(الجدول2332[[#This Row],[الرقم الوظيفي ]],'المتغيرات '!A:S,19,0)</f>
        <v>عطلة العيد</v>
      </c>
      <c r="T102" s="23" t="str">
        <f>VLOOKUP(الجدول2332[[#This Row],[الرقم الوظيفي ]],'المتغيرات '!A:T,20,0)</f>
        <v>عطلة العيد</v>
      </c>
      <c r="U102" s="23">
        <f>VLOOKUP(الجدول2332[[#This Row],[الرقم الوظيفي ]],'المتغيرات '!A:U,21,0)</f>
        <v>0</v>
      </c>
      <c r="V102" s="23" t="str">
        <f>VLOOKUP(الجدول2332[[#This Row],[الرقم الوظيفي ]],'المتغيرات '!A:V,22,0)</f>
        <v>ب</v>
      </c>
      <c r="W102" s="23" t="str">
        <f>VLOOKUP(الجدول2332[[#This Row],[الرقم الوظيفي ]],'المتغيرات '!A:W,23,0)</f>
        <v>غ</v>
      </c>
      <c r="X102" s="10">
        <f>VLOOKUP(الجدول2332[[#This Row],[الرقم الوظيفي ]],'المتغيرات '!A:X,24,0)</f>
        <v>0</v>
      </c>
      <c r="Y102" s="23">
        <f>VLOOKUP(الجدول2332[[#This Row],[الرقم الوظيفي ]],'المتغيرات '!A:Y,25,0)</f>
        <v>0</v>
      </c>
      <c r="Z102" s="23">
        <f>VLOOKUP(الجدول2332[[#This Row],[الرقم الوظيفي ]],'المتغيرات '!A:Z,26,0)</f>
        <v>0</v>
      </c>
      <c r="AA102" s="23">
        <f>VLOOKUP(الجدول2332[[#This Row],[الرقم الوظيفي ]],'المتغيرات '!A:AA,27,0)</f>
        <v>112</v>
      </c>
      <c r="AB102" s="23">
        <f>VLOOKUP(الجدول2332[[#This Row],[الرقم الوظيفي ]],'المتغيرات '!A:AB,28,0)</f>
        <v>0</v>
      </c>
      <c r="AC102" s="23">
        <f>VLOOKUP(الجدول2332[[#This Row],[الرقم الوظيفي ]],'المتغيرات '!A:AC,29,0)</f>
        <v>0</v>
      </c>
      <c r="AD102" s="23">
        <f>VLOOKUP(الجدول2332[[#This Row],[الرقم الوظيفي ]],'المتغيرات '!A:AD,30,0)</f>
        <v>0</v>
      </c>
      <c r="AE102" s="10">
        <f>VLOOKUP(الجدول2332[[#This Row],[الرقم الوظيفي ]],'المتغيرات '!A:AE,31,0)</f>
        <v>0</v>
      </c>
      <c r="AF102" s="23">
        <f>VLOOKUP(الجدول2332[[#This Row],[الرقم الوظيفي ]],'المتغيرات '!A:AF,32,0)</f>
        <v>0</v>
      </c>
      <c r="AG102" s="23">
        <f>VLOOKUP(الجدول2332[[#This Row],[الرقم الوظيفي ]],'المتغيرات '!A:AG,33,0)</f>
        <v>0</v>
      </c>
      <c r="AH102" s="23">
        <f>VLOOKUP(الجدول2332[[#This Row],[الرقم الوظيفي ]],'المتغيرات '!A:AH,34,0)</f>
        <v>0</v>
      </c>
    </row>
    <row r="103" spans="1:34">
      <c r="A103" s="172"/>
      <c r="B103" s="8"/>
      <c r="C103" s="8"/>
      <c r="D103" s="181">
        <f>VLOOKUP(A102,'الإجازات '!C:AN,8,0)</f>
        <v>120</v>
      </c>
      <c r="E103" s="181">
        <f>VLOOKUP(A102,'الإجازات '!C:AO,9,0)</f>
        <v>0</v>
      </c>
      <c r="F103" s="181">
        <f>VLOOKUP(A102,'الإجازات '!C:AP,10,0)</f>
        <v>0</v>
      </c>
      <c r="G103" s="181">
        <f>VLOOKUP(A102,'الإجازات '!C:AQ,11,0)</f>
        <v>0</v>
      </c>
      <c r="H103" s="181">
        <f>VLOOKUP(A102,'الإجازات '!C:AR,12,0)</f>
        <v>480</v>
      </c>
      <c r="I103" s="181">
        <f>VLOOKUP(A102,'الإجازات '!C:AS,13,0)</f>
        <v>480</v>
      </c>
      <c r="J103" s="181">
        <f>VLOOKUP(A102,'الإجازات '!C:AT,14,0)</f>
        <v>0</v>
      </c>
      <c r="K103" s="181">
        <f>VLOOKUP(A102,'الإجازات '!C:AU,15,0)</f>
        <v>0</v>
      </c>
      <c r="L103" s="181">
        <f>VLOOKUP(A102,'الإجازات '!C:AV,16,0)</f>
        <v>480</v>
      </c>
      <c r="M103" s="181" t="str">
        <f>VLOOKUP(A102,'الإجازات '!C:AW,17,0)</f>
        <v>ب</v>
      </c>
      <c r="N103" s="181">
        <f>VLOOKUP(A102,'الإجازات '!C:AX,18,0)</f>
        <v>0</v>
      </c>
      <c r="O103" s="181">
        <f>VLOOKUP(A102,'الإجازات '!C:AY,19,0)</f>
        <v>0</v>
      </c>
      <c r="P103" s="181" t="str">
        <f>VLOOKUP(A102,'الإجازات '!C:AZ,20,0)</f>
        <v xml:space="preserve">اذن تأخير </v>
      </c>
      <c r="Q103" s="181" t="str">
        <f>VLOOKUP(A102,'الإجازات '!C:BA,21,0)</f>
        <v>مؤجل</v>
      </c>
      <c r="R103" s="181">
        <f>VLOOKUP(A102,'الإجازات '!C:BB,22,0)</f>
        <v>0</v>
      </c>
      <c r="S103" s="181">
        <f>VLOOKUP(A102,'الإجازات '!C:BC,23,0)</f>
        <v>0</v>
      </c>
      <c r="T103" s="181">
        <f>VLOOKUP(A102,'الإجازات '!C:BD,24,0)</f>
        <v>0</v>
      </c>
      <c r="U103" s="181">
        <f>VLOOKUP(A102,'الإجازات '!C:BE,25,0)</f>
        <v>0</v>
      </c>
      <c r="V103" s="181" t="str">
        <f>VLOOKUP(A102,'الإجازات '!C:BF,26,0)</f>
        <v>ب</v>
      </c>
      <c r="W103" s="181">
        <f>VLOOKUP(A102,'الإجازات '!C:BG,27,0)</f>
        <v>0</v>
      </c>
      <c r="X103" s="181">
        <f>VLOOKUP(A102,'الإجازات '!C:BH,28,0)</f>
        <v>0</v>
      </c>
      <c r="Y103" s="181">
        <f>VLOOKUP(A102,'الإجازات '!C:BI,29,0)</f>
        <v>0</v>
      </c>
      <c r="Z103" s="181">
        <f>VLOOKUP(A102,'الإجازات '!C:BJ,30,0)</f>
        <v>0</v>
      </c>
      <c r="AA103" s="181">
        <f>VLOOKUP(A102,'الإجازات '!C:BK,31,0)</f>
        <v>78</v>
      </c>
      <c r="AB103" s="181">
        <f>VLOOKUP(A102,'الإجازات '!C:BL,32,0)</f>
        <v>0</v>
      </c>
      <c r="AC103" s="181">
        <f>VLOOKUP(A102,'الإجازات '!C:BM,33,0)</f>
        <v>0</v>
      </c>
      <c r="AD103" s="181">
        <f>VLOOKUP(A102,'الإجازات '!C:BN,34,0)</f>
        <v>0</v>
      </c>
      <c r="AE103" s="181">
        <f>VLOOKUP(A102,'الإجازات '!C:BO,35,0)</f>
        <v>0</v>
      </c>
      <c r="AF103" s="181">
        <f>VLOOKUP(A102,'الإجازات '!C:BP,36,0)</f>
        <v>0</v>
      </c>
      <c r="AG103" s="181">
        <f>VLOOKUP(A102,'الإجازات '!C:BQ,37,0)</f>
        <v>0</v>
      </c>
      <c r="AH103" s="181">
        <f>VLOOKUP(A102,'الإجازات '!C:BR,38,0)</f>
        <v>0</v>
      </c>
    </row>
    <row r="104" spans="1:34">
      <c r="A104" s="172">
        <v>880</v>
      </c>
      <c r="B104" s="8" t="s">
        <v>130</v>
      </c>
      <c r="C104" s="8" t="s">
        <v>131</v>
      </c>
      <c r="D104" s="23">
        <f>VLOOKUP(الجدول2332[[#This Row],[الرقم الوظيفي ]],'المتغيرات '!A:D,4,0)</f>
        <v>0</v>
      </c>
      <c r="E104" s="23">
        <f>VLOOKUP(الجدول2332[[#This Row],[الرقم الوظيفي ]],'المتغيرات '!A:E,5,0)</f>
        <v>17</v>
      </c>
      <c r="F104" s="23">
        <f>VLOOKUP(الجدول2332[[#This Row],[الرقم الوظيفي ]],'المتغيرات '!A:F,6,0)</f>
        <v>0</v>
      </c>
      <c r="G104" s="23">
        <f>VLOOKUP(الجدول2332[[#This Row],[الرقم الوظيفي ]],'المتغيرات '!A:G,7,0)</f>
        <v>0</v>
      </c>
      <c r="H104" s="23">
        <f>VLOOKUP(الجدول2332[[#This Row],[الرقم الوظيفي ]],'المتغيرات '!A:H,8,0)</f>
        <v>8</v>
      </c>
      <c r="I104" s="10">
        <f>VLOOKUP(الجدول2332[[#This Row],[الرقم الوظيفي ]],'المتغيرات '!A:I,9,0)</f>
        <v>0</v>
      </c>
      <c r="J104" s="23">
        <f>VLOOKUP(الجدول2332[[#This Row],[الرقم الوظيفي ]],'المتغيرات '!A:J,10,0)</f>
        <v>22</v>
      </c>
      <c r="K104" s="23">
        <f>VLOOKUP(الجدول2332[[#This Row],[الرقم الوظيفي ]],'المتغيرات '!A:K,11,0)</f>
        <v>0</v>
      </c>
      <c r="L104" s="23">
        <f>VLOOKUP(الجدول2332[[#This Row],[الرقم الوظيفي ]],'المتغيرات '!A:L,12,0)</f>
        <v>0</v>
      </c>
      <c r="M104" s="23">
        <f>VLOOKUP(الجدول2332[[#This Row],[الرقم الوظيفي ]],'المتغيرات '!A:M,13,0)</f>
        <v>23</v>
      </c>
      <c r="N104" s="23">
        <f>VLOOKUP(الجدول2332[[#This Row],[الرقم الوظيفي ]],'المتغيرات '!A:N,14,0)</f>
        <v>0</v>
      </c>
      <c r="O104" s="23" t="str">
        <f>VLOOKUP(الجدول2332[[#This Row],[الرقم الوظيفي ]],'المتغيرات '!A:O,15,0)</f>
        <v>س</v>
      </c>
      <c r="P104" s="23" t="str">
        <f>VLOOKUP(الجدول2332[[#This Row],[الرقم الوظيفي ]],'المتغيرات '!A:P,16,0)</f>
        <v>س</v>
      </c>
      <c r="Q104" s="10" t="str">
        <f>VLOOKUP(الجدول2332[[#This Row],[الرقم الوظيفي ]],'المتغيرات '!A:Q,17,0)</f>
        <v>س</v>
      </c>
      <c r="R104" s="23" t="str">
        <f>VLOOKUP(الجدول2332[[#This Row],[الرقم الوظيفي ]],'المتغيرات '!A:R,18,0)</f>
        <v>عطلة العيد</v>
      </c>
      <c r="S104" s="23" t="str">
        <f>VLOOKUP(الجدول2332[[#This Row],[الرقم الوظيفي ]],'المتغيرات '!A:S,19,0)</f>
        <v>عطلة العيد</v>
      </c>
      <c r="T104" s="23" t="str">
        <f>VLOOKUP(الجدول2332[[#This Row],[الرقم الوظيفي ]],'المتغيرات '!A:T,20,0)</f>
        <v>عطلة العيد</v>
      </c>
      <c r="U104" s="23">
        <f>VLOOKUP(الجدول2332[[#This Row],[الرقم الوظيفي ]],'المتغيرات '!A:U,21,0)</f>
        <v>0</v>
      </c>
      <c r="V104" s="23">
        <f>VLOOKUP(الجدول2332[[#This Row],[الرقم الوظيفي ]],'المتغيرات '!A:V,22,0)</f>
        <v>0</v>
      </c>
      <c r="W104" s="23">
        <f>VLOOKUP(الجدول2332[[#This Row],[الرقم الوظيفي ]],'المتغيرات '!A:W,23,0)</f>
        <v>12</v>
      </c>
      <c r="X104" s="10">
        <f>VLOOKUP(الجدول2332[[#This Row],[الرقم الوظيفي ]],'المتغيرات '!A:X,24,0)</f>
        <v>11</v>
      </c>
      <c r="Y104" s="23">
        <f>VLOOKUP(الجدول2332[[#This Row],[الرقم الوظيفي ]],'المتغيرات '!A:Y,25,0)</f>
        <v>0</v>
      </c>
      <c r="Z104" s="23" t="str">
        <f>VLOOKUP(الجدول2332[[#This Row],[الرقم الوظيفي ]],'المتغيرات '!A:Z,26,0)</f>
        <v>غ</v>
      </c>
      <c r="AA104" s="23">
        <f>VLOOKUP(الجدول2332[[#This Row],[الرقم الوظيفي ]],'المتغيرات '!A:AA,27,0)</f>
        <v>7</v>
      </c>
      <c r="AB104" s="23">
        <f>VLOOKUP(الجدول2332[[#This Row],[الرقم الوظيفي ]],'المتغيرات '!A:AB,28,0)</f>
        <v>0</v>
      </c>
      <c r="AC104" s="23">
        <f>VLOOKUP(الجدول2332[[#This Row],[الرقم الوظيفي ]],'المتغيرات '!A:AC,29,0)</f>
        <v>0</v>
      </c>
      <c r="AD104" s="23">
        <f>VLOOKUP(الجدول2332[[#This Row],[الرقم الوظيفي ]],'المتغيرات '!A:AD,30,0)</f>
        <v>0</v>
      </c>
      <c r="AE104" s="10">
        <f>VLOOKUP(الجدول2332[[#This Row],[الرقم الوظيفي ]],'المتغيرات '!A:AE,31,0)</f>
        <v>0</v>
      </c>
      <c r="AF104" s="23">
        <f>VLOOKUP(الجدول2332[[#This Row],[الرقم الوظيفي ]],'المتغيرات '!A:AF,32,0)</f>
        <v>0</v>
      </c>
      <c r="AG104" s="23">
        <f>VLOOKUP(الجدول2332[[#This Row],[الرقم الوظيفي ]],'المتغيرات '!A:AG,33,0)</f>
        <v>0</v>
      </c>
      <c r="AH104" s="23">
        <f>VLOOKUP(الجدول2332[[#This Row],[الرقم الوظيفي ]],'المتغيرات '!A:AH,34,0)</f>
        <v>0</v>
      </c>
    </row>
    <row r="105" spans="1:34">
      <c r="A105" s="172"/>
      <c r="B105" s="8"/>
      <c r="C105" s="8"/>
      <c r="D105" s="181" t="str">
        <f>VLOOKUP(A104,'الإجازات '!C:AN,8,0)</f>
        <v xml:space="preserve">إصابة عمل </v>
      </c>
      <c r="E105" s="181">
        <f>VLOOKUP(A104,'الإجازات '!C:AO,9,0)</f>
        <v>0</v>
      </c>
      <c r="F105" s="181">
        <f>VLOOKUP(A104,'الإجازات '!C:AP,10,0)</f>
        <v>0</v>
      </c>
      <c r="G105" s="181">
        <f>VLOOKUP(A104,'الإجازات '!C:AQ,11,0)</f>
        <v>0</v>
      </c>
      <c r="H105" s="181">
        <f>VLOOKUP(A104,'الإجازات '!C:AR,12,0)</f>
        <v>0</v>
      </c>
      <c r="I105" s="181">
        <f>VLOOKUP(A104,'الإجازات '!C:AS,13,0)</f>
        <v>0</v>
      </c>
      <c r="J105" s="181">
        <f>VLOOKUP(A104,'الإجازات '!C:AT,14,0)</f>
        <v>0</v>
      </c>
      <c r="K105" s="181">
        <f>VLOOKUP(A104,'الإجازات '!C:AU,15,0)</f>
        <v>0</v>
      </c>
      <c r="L105" s="181">
        <f>VLOOKUP(A104,'الإجازات '!C:AV,16,0)</f>
        <v>0</v>
      </c>
      <c r="M105" s="181">
        <f>VLOOKUP(A104,'الإجازات '!C:AW,17,0)</f>
        <v>0</v>
      </c>
      <c r="N105" s="181">
        <f>VLOOKUP(A104,'الإجازات '!C:AX,18,0)</f>
        <v>0</v>
      </c>
      <c r="O105" s="181">
        <f>VLOOKUP(A104,'الإجازات '!C:AY,19,0)</f>
        <v>480</v>
      </c>
      <c r="P105" s="181">
        <f>VLOOKUP(A104,'الإجازات '!C:AZ,20,0)</f>
        <v>480</v>
      </c>
      <c r="Q105" s="181">
        <f>VLOOKUP(A104,'الإجازات '!C:BA,21,0)</f>
        <v>480</v>
      </c>
      <c r="R105" s="181">
        <f>VLOOKUP(A104,'الإجازات '!C:BB,22,0)</f>
        <v>0</v>
      </c>
      <c r="S105" s="181">
        <f>VLOOKUP(A104,'الإجازات '!C:BC,23,0)</f>
        <v>0</v>
      </c>
      <c r="T105" s="181">
        <f>VLOOKUP(A104,'الإجازات '!C:BD,24,0)</f>
        <v>0</v>
      </c>
      <c r="U105" s="181">
        <f>VLOOKUP(A104,'الإجازات '!C:BE,25,0)</f>
        <v>0</v>
      </c>
      <c r="V105" s="181">
        <f>VLOOKUP(A104,'الإجازات '!C:BF,26,0)</f>
        <v>0</v>
      </c>
      <c r="W105" s="181">
        <f>VLOOKUP(A104,'الإجازات '!C:BG,27,0)</f>
        <v>0</v>
      </c>
      <c r="X105" s="181">
        <f>VLOOKUP(A104,'الإجازات '!C:BH,28,0)</f>
        <v>0</v>
      </c>
      <c r="Y105" s="181">
        <f>VLOOKUP(A104,'الإجازات '!C:BI,29,0)</f>
        <v>0</v>
      </c>
      <c r="Z105" s="181">
        <f>VLOOKUP(A104,'الإجازات '!C:BJ,30,0)</f>
        <v>0</v>
      </c>
      <c r="AA105" s="181">
        <f>VLOOKUP(A104,'الإجازات '!C:BK,31,0)</f>
        <v>0</v>
      </c>
      <c r="AB105" s="181">
        <f>VLOOKUP(A104,'الإجازات '!C:BL,32,0)</f>
        <v>0</v>
      </c>
      <c r="AC105" s="181">
        <f>VLOOKUP(A104,'الإجازات '!C:BM,33,0)</f>
        <v>0</v>
      </c>
      <c r="AD105" s="181">
        <f>VLOOKUP(A104,'الإجازات '!C:BN,34,0)</f>
        <v>0</v>
      </c>
      <c r="AE105" s="181">
        <f>VLOOKUP(A104,'الإجازات '!C:BO,35,0)</f>
        <v>0</v>
      </c>
      <c r="AF105" s="181">
        <f>VLOOKUP(A104,'الإجازات '!C:BP,36,0)</f>
        <v>0</v>
      </c>
      <c r="AG105" s="181">
        <f>VLOOKUP(A104,'الإجازات '!C:BQ,37,0)</f>
        <v>0</v>
      </c>
      <c r="AH105" s="181">
        <f>VLOOKUP(A104,'الإجازات '!C:BR,38,0)</f>
        <v>0</v>
      </c>
    </row>
    <row r="106" spans="1:34">
      <c r="A106" s="172">
        <v>885</v>
      </c>
      <c r="B106" s="8" t="s">
        <v>132</v>
      </c>
      <c r="C106" s="8" t="s">
        <v>133</v>
      </c>
      <c r="D106" s="23">
        <f>VLOOKUP(الجدول2332[[#This Row],[الرقم الوظيفي ]],'المتغيرات '!A:D,4,0)</f>
        <v>0</v>
      </c>
      <c r="E106" s="23">
        <f>VLOOKUP(الجدول2332[[#This Row],[الرقم الوظيفي ]],'المتغيرات '!A:E,5,0)</f>
        <v>0</v>
      </c>
      <c r="F106" s="23">
        <f>VLOOKUP(الجدول2332[[#This Row],[الرقم الوظيفي ]],'المتغيرات '!A:F,6,0)</f>
        <v>0</v>
      </c>
      <c r="G106" s="23">
        <f>VLOOKUP(الجدول2332[[#This Row],[الرقم الوظيفي ]],'المتغيرات '!A:G,7,0)</f>
        <v>0</v>
      </c>
      <c r="H106" s="23">
        <f>VLOOKUP(الجدول2332[[#This Row],[الرقم الوظيفي ]],'المتغيرات '!A:H,8,0)</f>
        <v>0</v>
      </c>
      <c r="I106" s="10">
        <f>VLOOKUP(الجدول2332[[#This Row],[الرقم الوظيفي ]],'المتغيرات '!A:I,9,0)</f>
        <v>0</v>
      </c>
      <c r="J106" s="23">
        <f>VLOOKUP(الجدول2332[[#This Row],[الرقم الوظيفي ]],'المتغيرات '!A:J,10,0)</f>
        <v>0</v>
      </c>
      <c r="K106" s="23">
        <f>VLOOKUP(الجدول2332[[#This Row],[الرقم الوظيفي ]],'المتغيرات '!A:K,11,0)</f>
        <v>0</v>
      </c>
      <c r="L106" s="23">
        <f>VLOOKUP(الجدول2332[[#This Row],[الرقم الوظيفي ]],'المتغيرات '!A:L,12,0)</f>
        <v>0</v>
      </c>
      <c r="M106" s="23">
        <f>VLOOKUP(الجدول2332[[#This Row],[الرقم الوظيفي ]],'المتغيرات '!A:M,13,0)</f>
        <v>0</v>
      </c>
      <c r="N106" s="23">
        <f>VLOOKUP(الجدول2332[[#This Row],[الرقم الوظيفي ]],'المتغيرات '!A:N,14,0)</f>
        <v>0</v>
      </c>
      <c r="O106" s="23">
        <f>VLOOKUP(الجدول2332[[#This Row],[الرقم الوظيفي ]],'المتغيرات '!A:O,15,0)</f>
        <v>0</v>
      </c>
      <c r="P106" s="23">
        <f>VLOOKUP(الجدول2332[[#This Row],[الرقم الوظيفي ]],'المتغيرات '!A:P,16,0)</f>
        <v>0</v>
      </c>
      <c r="Q106" s="10" t="str">
        <f>VLOOKUP(الجدول2332[[#This Row],[الرقم الوظيفي ]],'المتغيرات '!A:Q,17,0)</f>
        <v>س</v>
      </c>
      <c r="R106" s="23" t="str">
        <f>VLOOKUP(الجدول2332[[#This Row],[الرقم الوظيفي ]],'المتغيرات '!A:R,18,0)</f>
        <v>عطلة العيد</v>
      </c>
      <c r="S106" s="23" t="str">
        <f>VLOOKUP(الجدول2332[[#This Row],[الرقم الوظيفي ]],'المتغيرات '!A:S,19,0)</f>
        <v>عطلة العيد</v>
      </c>
      <c r="T106" s="23" t="str">
        <f>VLOOKUP(الجدول2332[[#This Row],[الرقم الوظيفي ]],'المتغيرات '!A:T,20,0)</f>
        <v>عطلة العيد</v>
      </c>
      <c r="U106" s="23">
        <f>VLOOKUP(الجدول2332[[#This Row],[الرقم الوظيفي ]],'المتغيرات '!A:U,21,0)</f>
        <v>0</v>
      </c>
      <c r="V106" s="23">
        <f>VLOOKUP(الجدول2332[[#This Row],[الرقم الوظيفي ]],'المتغيرات '!A:V,22,0)</f>
        <v>0</v>
      </c>
      <c r="W106" s="23">
        <f>VLOOKUP(الجدول2332[[#This Row],[الرقم الوظيفي ]],'المتغيرات '!A:W,23,0)</f>
        <v>0</v>
      </c>
      <c r="X106" s="10">
        <f>VLOOKUP(الجدول2332[[#This Row],[الرقم الوظيفي ]],'المتغيرات '!A:X,24,0)</f>
        <v>0</v>
      </c>
      <c r="Y106" s="23">
        <f>VLOOKUP(الجدول2332[[#This Row],[الرقم الوظيفي ]],'المتغيرات '!A:Y,25,0)</f>
        <v>0</v>
      </c>
      <c r="Z106" s="23">
        <f>VLOOKUP(الجدول2332[[#This Row],[الرقم الوظيفي ]],'المتغيرات '!A:Z,26,0)</f>
        <v>0</v>
      </c>
      <c r="AA106" s="23">
        <f>VLOOKUP(الجدول2332[[#This Row],[الرقم الوظيفي ]],'المتغيرات '!A:AA,27,0)</f>
        <v>0</v>
      </c>
      <c r="AB106" s="23">
        <f>VLOOKUP(الجدول2332[[#This Row],[الرقم الوظيفي ]],'المتغيرات '!A:AB,28,0)</f>
        <v>0</v>
      </c>
      <c r="AC106" s="23">
        <f>VLOOKUP(الجدول2332[[#This Row],[الرقم الوظيفي ]],'المتغيرات '!A:AC,29,0)</f>
        <v>0</v>
      </c>
      <c r="AD106" s="23">
        <f>VLOOKUP(الجدول2332[[#This Row],[الرقم الوظيفي ]],'المتغيرات '!A:AD,30,0)</f>
        <v>0</v>
      </c>
      <c r="AE106" s="10">
        <f>VLOOKUP(الجدول2332[[#This Row],[الرقم الوظيفي ]],'المتغيرات '!A:AE,31,0)</f>
        <v>0</v>
      </c>
      <c r="AF106" s="23">
        <f>VLOOKUP(الجدول2332[[#This Row],[الرقم الوظيفي ]],'المتغيرات '!A:AF,32,0)</f>
        <v>0</v>
      </c>
      <c r="AG106" s="23">
        <f>VLOOKUP(الجدول2332[[#This Row],[الرقم الوظيفي ]],'المتغيرات '!A:AG,33,0)</f>
        <v>0</v>
      </c>
      <c r="AH106" s="23">
        <f>VLOOKUP(الجدول2332[[#This Row],[الرقم الوظيفي ]],'المتغيرات '!A:AH,34,0)</f>
        <v>0</v>
      </c>
    </row>
    <row r="107" spans="1:34">
      <c r="A107" s="172"/>
      <c r="B107" s="8"/>
      <c r="C107" s="8"/>
      <c r="D107" s="181">
        <f>VLOOKUP(A106,'الإجازات '!C:AN,8,0)</f>
        <v>0</v>
      </c>
      <c r="E107" s="181">
        <f>VLOOKUP(A106,'الإجازات '!C:AO,9,0)</f>
        <v>0</v>
      </c>
      <c r="F107" s="181">
        <f>VLOOKUP(A106,'الإجازات '!C:AP,10,0)</f>
        <v>0</v>
      </c>
      <c r="G107" s="181">
        <f>VLOOKUP(A106,'الإجازات '!C:AQ,11,0)</f>
        <v>0</v>
      </c>
      <c r="H107" s="181">
        <f>VLOOKUP(A106,'الإجازات '!C:AR,12,0)</f>
        <v>0</v>
      </c>
      <c r="I107" s="181">
        <f>VLOOKUP(A106,'الإجازات '!C:AS,13,0)</f>
        <v>0</v>
      </c>
      <c r="J107" s="181">
        <f>VLOOKUP(A106,'الإجازات '!C:AT,14,0)</f>
        <v>0</v>
      </c>
      <c r="K107" s="181">
        <f>VLOOKUP(A106,'الإجازات '!C:AU,15,0)</f>
        <v>0</v>
      </c>
      <c r="L107" s="181">
        <f>VLOOKUP(A106,'الإجازات '!C:AV,16,0)</f>
        <v>0</v>
      </c>
      <c r="M107" s="181">
        <f>VLOOKUP(A106,'الإجازات '!C:AW,17,0)</f>
        <v>0</v>
      </c>
      <c r="N107" s="181">
        <f>VLOOKUP(A106,'الإجازات '!C:AX,18,0)</f>
        <v>0</v>
      </c>
      <c r="O107" s="181">
        <f>VLOOKUP(A106,'الإجازات '!C:AY,19,0)</f>
        <v>0</v>
      </c>
      <c r="P107" s="181">
        <f>VLOOKUP(A106,'الإجازات '!C:AZ,20,0)</f>
        <v>0</v>
      </c>
      <c r="Q107" s="181">
        <f>VLOOKUP(A106,'الإجازات '!C:BA,21,0)</f>
        <v>480</v>
      </c>
      <c r="R107" s="181">
        <f>VLOOKUP(A106,'الإجازات '!C:BB,22,0)</f>
        <v>0</v>
      </c>
      <c r="S107" s="181">
        <f>VLOOKUP(A106,'الإجازات '!C:BC,23,0)</f>
        <v>0</v>
      </c>
      <c r="T107" s="181">
        <f>VLOOKUP(A106,'الإجازات '!C:BD,24,0)</f>
        <v>0</v>
      </c>
      <c r="U107" s="181">
        <f>VLOOKUP(A106,'الإجازات '!C:BE,25,0)</f>
        <v>0</v>
      </c>
      <c r="V107" s="181">
        <f>VLOOKUP(A106,'الإجازات '!C:BF,26,0)</f>
        <v>0</v>
      </c>
      <c r="W107" s="181">
        <f>VLOOKUP(A106,'الإجازات '!C:BG,27,0)</f>
        <v>0</v>
      </c>
      <c r="X107" s="181">
        <f>VLOOKUP(A106,'الإجازات '!C:BH,28,0)</f>
        <v>0</v>
      </c>
      <c r="Y107" s="181">
        <f>VLOOKUP(A106,'الإجازات '!C:BI,29,0)</f>
        <v>0</v>
      </c>
      <c r="Z107" s="181">
        <f>VLOOKUP(A106,'الإجازات '!C:BJ,30,0)</f>
        <v>0</v>
      </c>
      <c r="AA107" s="181">
        <f>VLOOKUP(A106,'الإجازات '!C:BK,31,0)</f>
        <v>0</v>
      </c>
      <c r="AB107" s="181">
        <f>VLOOKUP(A106,'الإجازات '!C:BL,32,0)</f>
        <v>0</v>
      </c>
      <c r="AC107" s="181">
        <f>VLOOKUP(A106,'الإجازات '!C:BM,33,0)</f>
        <v>0</v>
      </c>
      <c r="AD107" s="181">
        <f>VLOOKUP(A106,'الإجازات '!C:BN,34,0)</f>
        <v>0</v>
      </c>
      <c r="AE107" s="181">
        <f>VLOOKUP(A106,'الإجازات '!C:BO,35,0)</f>
        <v>0</v>
      </c>
      <c r="AF107" s="181">
        <f>VLOOKUP(A106,'الإجازات '!C:BP,36,0)</f>
        <v>0</v>
      </c>
      <c r="AG107" s="181">
        <f>VLOOKUP(A106,'الإجازات '!C:BQ,37,0)</f>
        <v>0</v>
      </c>
      <c r="AH107" s="181">
        <f>VLOOKUP(A106,'الإجازات '!C:BR,38,0)</f>
        <v>0</v>
      </c>
    </row>
    <row r="108" spans="1:34">
      <c r="A108" s="172">
        <v>924</v>
      </c>
      <c r="B108" s="8" t="s">
        <v>134</v>
      </c>
      <c r="C108" s="8" t="s">
        <v>135</v>
      </c>
      <c r="D108" s="23">
        <f>VLOOKUP(الجدول2332[[#This Row],[الرقم الوظيفي ]],'المتغيرات '!A:D,4,0)</f>
        <v>0</v>
      </c>
      <c r="E108" s="23">
        <f>VLOOKUP(الجدول2332[[#This Row],[الرقم الوظيفي ]],'المتغيرات '!A:E,5,0)</f>
        <v>0</v>
      </c>
      <c r="F108" s="23">
        <f>VLOOKUP(الجدول2332[[#This Row],[الرقم الوظيفي ]],'المتغيرات '!A:F,6,0)</f>
        <v>0</v>
      </c>
      <c r="G108" s="23">
        <f>VLOOKUP(الجدول2332[[#This Row],[الرقم الوظيفي ]],'المتغيرات '!A:G,7,0)</f>
        <v>0</v>
      </c>
      <c r="H108" s="23">
        <f>VLOOKUP(الجدول2332[[#This Row],[الرقم الوظيفي ]],'المتغيرات '!A:H,8,0)</f>
        <v>0</v>
      </c>
      <c r="I108" s="10">
        <f>VLOOKUP(الجدول2332[[#This Row],[الرقم الوظيفي ]],'المتغيرات '!A:I,9,0)</f>
        <v>0</v>
      </c>
      <c r="J108" s="23">
        <f>VLOOKUP(الجدول2332[[#This Row],[الرقم الوظيفي ]],'المتغيرات '!A:J,10,0)</f>
        <v>0</v>
      </c>
      <c r="K108" s="23">
        <f>VLOOKUP(الجدول2332[[#This Row],[الرقم الوظيفي ]],'المتغيرات '!A:K,11,0)</f>
        <v>0</v>
      </c>
      <c r="L108" s="23" t="str">
        <f>VLOOKUP(الجدول2332[[#This Row],[الرقم الوظيفي ]],'المتغيرات '!A:L,12,0)</f>
        <v>س</v>
      </c>
      <c r="M108" s="23">
        <f>VLOOKUP(الجدول2332[[#This Row],[الرقم الوظيفي ]],'المتغيرات '!A:M,13,0)</f>
        <v>0</v>
      </c>
      <c r="N108" s="23">
        <f>VLOOKUP(الجدول2332[[#This Row],[الرقم الوظيفي ]],'المتغيرات '!A:N,14,0)</f>
        <v>0</v>
      </c>
      <c r="O108" s="23">
        <f>VLOOKUP(الجدول2332[[#This Row],[الرقم الوظيفي ]],'المتغيرات '!A:O,15,0)</f>
        <v>0</v>
      </c>
      <c r="P108" s="23">
        <f>VLOOKUP(الجدول2332[[#This Row],[الرقم الوظيفي ]],'المتغيرات '!A:P,16,0)</f>
        <v>0</v>
      </c>
      <c r="Q108" s="10" t="str">
        <f>VLOOKUP(الجدول2332[[#This Row],[الرقم الوظيفي ]],'المتغيرات '!A:Q,17,0)</f>
        <v>س</v>
      </c>
      <c r="R108" s="23" t="str">
        <f>VLOOKUP(الجدول2332[[#This Row],[الرقم الوظيفي ]],'المتغيرات '!A:R,18,0)</f>
        <v>عطلة العيد</v>
      </c>
      <c r="S108" s="23" t="str">
        <f>VLOOKUP(الجدول2332[[#This Row],[الرقم الوظيفي ]],'المتغيرات '!A:S,19,0)</f>
        <v>عطلة العيد</v>
      </c>
      <c r="T108" s="23" t="str">
        <f>VLOOKUP(الجدول2332[[#This Row],[الرقم الوظيفي ]],'المتغيرات '!A:T,20,0)</f>
        <v>عطلة العيد</v>
      </c>
      <c r="U108" s="23">
        <f>VLOOKUP(الجدول2332[[#This Row],[الرقم الوظيفي ]],'المتغيرات '!A:U,21,0)</f>
        <v>0</v>
      </c>
      <c r="V108" s="23">
        <f>VLOOKUP(الجدول2332[[#This Row],[الرقم الوظيفي ]],'المتغيرات '!A:V,22,0)</f>
        <v>0</v>
      </c>
      <c r="W108" s="23">
        <f>VLOOKUP(الجدول2332[[#This Row],[الرقم الوظيفي ]],'المتغيرات '!A:W,23,0)</f>
        <v>0</v>
      </c>
      <c r="X108" s="10">
        <f>VLOOKUP(الجدول2332[[#This Row],[الرقم الوظيفي ]],'المتغيرات '!A:X,24,0)</f>
        <v>0</v>
      </c>
      <c r="Y108" s="23">
        <f>VLOOKUP(الجدول2332[[#This Row],[الرقم الوظيفي ]],'المتغيرات '!A:Y,25,0)</f>
        <v>0</v>
      </c>
      <c r="Z108" s="23">
        <f>VLOOKUP(الجدول2332[[#This Row],[الرقم الوظيفي ]],'المتغيرات '!A:Z,26,0)</f>
        <v>0</v>
      </c>
      <c r="AA108" s="23">
        <f>VLOOKUP(الجدول2332[[#This Row],[الرقم الوظيفي ]],'المتغيرات '!A:AA,27,0)</f>
        <v>0</v>
      </c>
      <c r="AB108" s="23">
        <f>VLOOKUP(الجدول2332[[#This Row],[الرقم الوظيفي ]],'المتغيرات '!A:AB,28,0)</f>
        <v>0</v>
      </c>
      <c r="AC108" s="23">
        <f>VLOOKUP(الجدول2332[[#This Row],[الرقم الوظيفي ]],'المتغيرات '!A:AC,29,0)</f>
        <v>0</v>
      </c>
      <c r="AD108" s="23">
        <f>VLOOKUP(الجدول2332[[#This Row],[الرقم الوظيفي ]],'المتغيرات '!A:AD,30,0)</f>
        <v>0</v>
      </c>
      <c r="AE108" s="10">
        <f>VLOOKUP(الجدول2332[[#This Row],[الرقم الوظيفي ]],'المتغيرات '!A:AE,31,0)</f>
        <v>0</v>
      </c>
      <c r="AF108" s="23">
        <f>VLOOKUP(الجدول2332[[#This Row],[الرقم الوظيفي ]],'المتغيرات '!A:AF,32,0)</f>
        <v>0</v>
      </c>
      <c r="AG108" s="23">
        <f>VLOOKUP(الجدول2332[[#This Row],[الرقم الوظيفي ]],'المتغيرات '!A:AG,33,0)</f>
        <v>0</v>
      </c>
      <c r="AH108" s="23">
        <f>VLOOKUP(الجدول2332[[#This Row],[الرقم الوظيفي ]],'المتغيرات '!A:AH,34,0)</f>
        <v>0</v>
      </c>
    </row>
    <row r="109" spans="1:34">
      <c r="A109" s="172"/>
      <c r="B109" s="8"/>
      <c r="C109" s="8"/>
      <c r="D109" s="181">
        <f>VLOOKUP(A108,'الإجازات '!C:AN,8,0)</f>
        <v>0</v>
      </c>
      <c r="E109" s="181">
        <f>VLOOKUP(A108,'الإجازات '!C:AO,9,0)</f>
        <v>0</v>
      </c>
      <c r="F109" s="181">
        <f>VLOOKUP(A108,'الإجازات '!C:AP,10,0)</f>
        <v>0</v>
      </c>
      <c r="G109" s="181">
        <f>VLOOKUP(A108,'الإجازات '!C:AQ,11,0)</f>
        <v>0</v>
      </c>
      <c r="H109" s="181">
        <f>VLOOKUP(A108,'الإجازات '!C:AR,12,0)</f>
        <v>0</v>
      </c>
      <c r="I109" s="181">
        <f>VLOOKUP(A108,'الإجازات '!C:AS,13,0)</f>
        <v>0</v>
      </c>
      <c r="J109" s="181">
        <f>VLOOKUP(A108,'الإجازات '!C:AT,14,0)</f>
        <v>0</v>
      </c>
      <c r="K109" s="181">
        <f>VLOOKUP(A108,'الإجازات '!C:AU,15,0)</f>
        <v>0</v>
      </c>
      <c r="L109" s="181">
        <f>VLOOKUP(A108,'الإجازات '!C:AV,16,0)</f>
        <v>480</v>
      </c>
      <c r="M109" s="181">
        <f>VLOOKUP(A108,'الإجازات '!C:AW,17,0)</f>
        <v>0</v>
      </c>
      <c r="N109" s="181">
        <f>VLOOKUP(A108,'الإجازات '!C:AX,18,0)</f>
        <v>0</v>
      </c>
      <c r="O109" s="181">
        <f>VLOOKUP(A108,'الإجازات '!C:AY,19,0)</f>
        <v>0</v>
      </c>
      <c r="P109" s="181">
        <f>VLOOKUP(A108,'الإجازات '!C:AZ,20,0)</f>
        <v>120</v>
      </c>
      <c r="Q109" s="181">
        <f>VLOOKUP(A108,'الإجازات '!C:BA,21,0)</f>
        <v>480</v>
      </c>
      <c r="R109" s="181">
        <f>VLOOKUP(A108,'الإجازات '!C:BB,22,0)</f>
        <v>0</v>
      </c>
      <c r="S109" s="181">
        <f>VLOOKUP(A108,'الإجازات '!C:BC,23,0)</f>
        <v>0</v>
      </c>
      <c r="T109" s="181">
        <f>VLOOKUP(A108,'الإجازات '!C:BD,24,0)</f>
        <v>0</v>
      </c>
      <c r="U109" s="181">
        <f>VLOOKUP(A108,'الإجازات '!C:BE,25,0)</f>
        <v>0</v>
      </c>
      <c r="V109" s="181">
        <f>VLOOKUP(A108,'الإجازات '!C:BF,26,0)</f>
        <v>0</v>
      </c>
      <c r="W109" s="181">
        <f>VLOOKUP(A108,'الإجازات '!C:BG,27,0)</f>
        <v>0</v>
      </c>
      <c r="X109" s="181">
        <f>VLOOKUP(A108,'الإجازات '!C:BH,28,0)</f>
        <v>0</v>
      </c>
      <c r="Y109" s="181">
        <f>VLOOKUP(A108,'الإجازات '!C:BI,29,0)</f>
        <v>0</v>
      </c>
      <c r="Z109" s="181">
        <f>VLOOKUP(A108,'الإجازات '!C:BJ,30,0)</f>
        <v>0</v>
      </c>
      <c r="AA109" s="181">
        <f>VLOOKUP(A108,'الإجازات '!C:BK,31,0)</f>
        <v>0</v>
      </c>
      <c r="AB109" s="181">
        <f>VLOOKUP(A108,'الإجازات '!C:BL,32,0)</f>
        <v>0</v>
      </c>
      <c r="AC109" s="181">
        <f>VLOOKUP(A108,'الإجازات '!C:BM,33,0)</f>
        <v>0</v>
      </c>
      <c r="AD109" s="181">
        <f>VLOOKUP(A108,'الإجازات '!C:BN,34,0)</f>
        <v>0</v>
      </c>
      <c r="AE109" s="181">
        <f>VLOOKUP(A108,'الإجازات '!C:BO,35,0)</f>
        <v>0</v>
      </c>
      <c r="AF109" s="181">
        <f>VLOOKUP(A108,'الإجازات '!C:BP,36,0)</f>
        <v>0</v>
      </c>
      <c r="AG109" s="181">
        <f>VLOOKUP(A108,'الإجازات '!C:BQ,37,0)</f>
        <v>0</v>
      </c>
      <c r="AH109" s="181">
        <f>VLOOKUP(A108,'الإجازات '!C:BR,38,0)</f>
        <v>0</v>
      </c>
    </row>
    <row r="110" spans="1:34">
      <c r="A110" s="172">
        <v>941</v>
      </c>
      <c r="B110" s="8" t="s">
        <v>136</v>
      </c>
      <c r="C110" s="8" t="s">
        <v>137</v>
      </c>
      <c r="D110" s="23">
        <f>VLOOKUP(الجدول2332[[#This Row],[الرقم الوظيفي ]],'المتغيرات '!A:D,4,0)</f>
        <v>0</v>
      </c>
      <c r="E110" s="23">
        <f>VLOOKUP(الجدول2332[[#This Row],[الرقم الوظيفي ]],'المتغيرات '!A:E,5,0)</f>
        <v>0</v>
      </c>
      <c r="F110" s="23">
        <f>VLOOKUP(الجدول2332[[#This Row],[الرقم الوظيفي ]],'المتغيرات '!A:F,6,0)</f>
        <v>0</v>
      </c>
      <c r="G110" s="23">
        <f>VLOOKUP(الجدول2332[[#This Row],[الرقم الوظيفي ]],'المتغيرات '!A:G,7,0)</f>
        <v>0</v>
      </c>
      <c r="H110" s="23">
        <f>VLOOKUP(الجدول2332[[#This Row],[الرقم الوظيفي ]],'المتغيرات '!A:H,8,0)</f>
        <v>0</v>
      </c>
      <c r="I110" s="10">
        <f>VLOOKUP(الجدول2332[[#This Row],[الرقم الوظيفي ]],'المتغيرات '!A:I,9,0)</f>
        <v>0</v>
      </c>
      <c r="J110" s="23">
        <f>VLOOKUP(الجدول2332[[#This Row],[الرقم الوظيفي ]],'المتغيرات '!A:J,10,0)</f>
        <v>0</v>
      </c>
      <c r="K110" s="23">
        <f>VLOOKUP(الجدول2332[[#This Row],[الرقم الوظيفي ]],'المتغيرات '!A:K,11,0)</f>
        <v>0</v>
      </c>
      <c r="L110" s="23">
        <f>VLOOKUP(الجدول2332[[#This Row],[الرقم الوظيفي ]],'المتغيرات '!A:L,12,0)</f>
        <v>0</v>
      </c>
      <c r="M110" s="23">
        <f>VLOOKUP(الجدول2332[[#This Row],[الرقم الوظيفي ]],'المتغيرات '!A:M,13,0)</f>
        <v>0</v>
      </c>
      <c r="N110" s="23">
        <f>VLOOKUP(الجدول2332[[#This Row],[الرقم الوظيفي ]],'المتغيرات '!A:N,14,0)</f>
        <v>0</v>
      </c>
      <c r="O110" s="23">
        <f>VLOOKUP(الجدول2332[[#This Row],[الرقم الوظيفي ]],'المتغيرات '!A:O,15,0)</f>
        <v>0</v>
      </c>
      <c r="P110" s="23">
        <f>VLOOKUP(الجدول2332[[#This Row],[الرقم الوظيفي ]],'المتغيرات '!A:P,16,0)</f>
        <v>0</v>
      </c>
      <c r="Q110" s="10" t="str">
        <f>VLOOKUP(الجدول2332[[#This Row],[الرقم الوظيفي ]],'المتغيرات '!A:Q,17,0)</f>
        <v>س</v>
      </c>
      <c r="R110" s="23" t="str">
        <f>VLOOKUP(الجدول2332[[#This Row],[الرقم الوظيفي ]],'المتغيرات '!A:R,18,0)</f>
        <v>عطلة العيد</v>
      </c>
      <c r="S110" s="23" t="str">
        <f>VLOOKUP(الجدول2332[[#This Row],[الرقم الوظيفي ]],'المتغيرات '!A:S,19,0)</f>
        <v>عطلة العيد</v>
      </c>
      <c r="T110" s="23" t="str">
        <f>VLOOKUP(الجدول2332[[#This Row],[الرقم الوظيفي ]],'المتغيرات '!A:T,20,0)</f>
        <v>عطلة العيد</v>
      </c>
      <c r="U110" s="23">
        <f>VLOOKUP(الجدول2332[[#This Row],[الرقم الوظيفي ]],'المتغيرات '!A:U,21,0)</f>
        <v>0</v>
      </c>
      <c r="V110" s="23">
        <f>VLOOKUP(الجدول2332[[#This Row],[الرقم الوظيفي ]],'المتغيرات '!A:V,22,0)</f>
        <v>0</v>
      </c>
      <c r="W110" s="23">
        <f>VLOOKUP(الجدول2332[[#This Row],[الرقم الوظيفي ]],'المتغيرات '!A:W,23,0)</f>
        <v>0</v>
      </c>
      <c r="X110" s="10">
        <f>VLOOKUP(الجدول2332[[#This Row],[الرقم الوظيفي ]],'المتغيرات '!A:X,24,0)</f>
        <v>0</v>
      </c>
      <c r="Y110" s="23">
        <f>VLOOKUP(الجدول2332[[#This Row],[الرقم الوظيفي ]],'المتغيرات '!A:Y,25,0)</f>
        <v>0</v>
      </c>
      <c r="Z110" s="23">
        <f>VLOOKUP(الجدول2332[[#This Row],[الرقم الوظيفي ]],'المتغيرات '!A:Z,26,0)</f>
        <v>6</v>
      </c>
      <c r="AA110" s="23">
        <f>VLOOKUP(الجدول2332[[#This Row],[الرقم الوظيفي ]],'المتغيرات '!A:AA,27,0)</f>
        <v>0</v>
      </c>
      <c r="AB110" s="23">
        <f>VLOOKUP(الجدول2332[[#This Row],[الرقم الوظيفي ]],'المتغيرات '!A:AB,28,0)</f>
        <v>0</v>
      </c>
      <c r="AC110" s="23">
        <f>VLOOKUP(الجدول2332[[#This Row],[الرقم الوظيفي ]],'المتغيرات '!A:AC,29,0)</f>
        <v>0</v>
      </c>
      <c r="AD110" s="23">
        <f>VLOOKUP(الجدول2332[[#This Row],[الرقم الوظيفي ]],'المتغيرات '!A:AD,30,0)</f>
        <v>0</v>
      </c>
      <c r="AE110" s="10">
        <f>VLOOKUP(الجدول2332[[#This Row],[الرقم الوظيفي ]],'المتغيرات '!A:AE,31,0)</f>
        <v>0</v>
      </c>
      <c r="AF110" s="23">
        <f>VLOOKUP(الجدول2332[[#This Row],[الرقم الوظيفي ]],'المتغيرات '!A:AF,32,0)</f>
        <v>0</v>
      </c>
      <c r="AG110" s="23">
        <f>VLOOKUP(الجدول2332[[#This Row],[الرقم الوظيفي ]],'المتغيرات '!A:AG,33,0)</f>
        <v>0</v>
      </c>
      <c r="AH110" s="23">
        <f>VLOOKUP(الجدول2332[[#This Row],[الرقم الوظيفي ]],'المتغيرات '!A:AH,34,0)</f>
        <v>0</v>
      </c>
    </row>
    <row r="111" spans="1:34">
      <c r="A111" s="172"/>
      <c r="B111" s="8"/>
      <c r="C111" s="8"/>
      <c r="D111" s="181">
        <f>VLOOKUP(A110,'الإجازات '!C:AN,8,0)</f>
        <v>0</v>
      </c>
      <c r="E111" s="181">
        <f>VLOOKUP(A110,'الإجازات '!C:AO,9,0)</f>
        <v>0</v>
      </c>
      <c r="F111" s="181">
        <f>VLOOKUP(A110,'الإجازات '!C:AP,10,0)</f>
        <v>0</v>
      </c>
      <c r="G111" s="181">
        <f>VLOOKUP(A110,'الإجازات '!C:AQ,11,0)</f>
        <v>0</v>
      </c>
      <c r="H111" s="181">
        <f>VLOOKUP(A110,'الإجازات '!C:AR,12,0)</f>
        <v>0</v>
      </c>
      <c r="I111" s="181">
        <f>VLOOKUP(A110,'الإجازات '!C:AS,13,0)</f>
        <v>0</v>
      </c>
      <c r="J111" s="181">
        <f>VLOOKUP(A110,'الإجازات '!C:AT,14,0)</f>
        <v>0</v>
      </c>
      <c r="K111" s="181">
        <f>VLOOKUP(A110,'الإجازات '!C:AU,15,0)</f>
        <v>0</v>
      </c>
      <c r="L111" s="181">
        <f>VLOOKUP(A110,'الإجازات '!C:AV,16,0)</f>
        <v>0</v>
      </c>
      <c r="M111" s="181">
        <f>VLOOKUP(A110,'الإجازات '!C:AW,17,0)</f>
        <v>0</v>
      </c>
      <c r="N111" s="181">
        <f>VLOOKUP(A110,'الإجازات '!C:AX,18,0)</f>
        <v>0</v>
      </c>
      <c r="O111" s="181">
        <f>VLOOKUP(A110,'الإجازات '!C:AY,19,0)</f>
        <v>0</v>
      </c>
      <c r="P111" s="181">
        <f>VLOOKUP(A110,'الإجازات '!C:AZ,20,0)</f>
        <v>0</v>
      </c>
      <c r="Q111" s="181">
        <f>VLOOKUP(A110,'الإجازات '!C:BA,21,0)</f>
        <v>480</v>
      </c>
      <c r="R111" s="181">
        <f>VLOOKUP(A110,'الإجازات '!C:BB,22,0)</f>
        <v>0</v>
      </c>
      <c r="S111" s="181">
        <f>VLOOKUP(A110,'الإجازات '!C:BC,23,0)</f>
        <v>0</v>
      </c>
      <c r="T111" s="181">
        <f>VLOOKUP(A110,'الإجازات '!C:BD,24,0)</f>
        <v>0</v>
      </c>
      <c r="U111" s="181">
        <f>VLOOKUP(A110,'الإجازات '!C:BE,25,0)</f>
        <v>0</v>
      </c>
      <c r="V111" s="181">
        <f>VLOOKUP(A110,'الإجازات '!C:BF,26,0)</f>
        <v>0</v>
      </c>
      <c r="W111" s="181">
        <f>VLOOKUP(A110,'الإجازات '!C:BG,27,0)</f>
        <v>0</v>
      </c>
      <c r="X111" s="181">
        <f>VLOOKUP(A110,'الإجازات '!C:BH,28,0)</f>
        <v>0</v>
      </c>
      <c r="Y111" s="181">
        <f>VLOOKUP(A110,'الإجازات '!C:BI,29,0)</f>
        <v>0</v>
      </c>
      <c r="Z111" s="181">
        <f>VLOOKUP(A110,'الإجازات '!C:BJ,30,0)</f>
        <v>0</v>
      </c>
      <c r="AA111" s="181">
        <f>VLOOKUP(A110,'الإجازات '!C:BK,31,0)</f>
        <v>0</v>
      </c>
      <c r="AB111" s="181">
        <f>VLOOKUP(A110,'الإجازات '!C:BL,32,0)</f>
        <v>0</v>
      </c>
      <c r="AC111" s="181">
        <f>VLOOKUP(A110,'الإجازات '!C:BM,33,0)</f>
        <v>0</v>
      </c>
      <c r="AD111" s="181">
        <f>VLOOKUP(A110,'الإجازات '!C:BN,34,0)</f>
        <v>0</v>
      </c>
      <c r="AE111" s="181">
        <f>VLOOKUP(A110,'الإجازات '!C:BO,35,0)</f>
        <v>0</v>
      </c>
      <c r="AF111" s="181">
        <f>VLOOKUP(A110,'الإجازات '!C:BP,36,0)</f>
        <v>0</v>
      </c>
      <c r="AG111" s="181">
        <f>VLOOKUP(A110,'الإجازات '!C:BQ,37,0)</f>
        <v>0</v>
      </c>
      <c r="AH111" s="181">
        <f>VLOOKUP(A110,'الإجازات '!C:BR,38,0)</f>
        <v>0</v>
      </c>
    </row>
    <row r="112" spans="1:34">
      <c r="A112" s="172">
        <v>983</v>
      </c>
      <c r="B112" s="8" t="s">
        <v>138</v>
      </c>
      <c r="C112" s="8" t="s">
        <v>109</v>
      </c>
      <c r="D112" s="23" t="str">
        <f>VLOOKUP(الجدول2332[[#This Row],[الرقم الوظيفي ]],'المتغيرات '!A:D,4,0)</f>
        <v>غ</v>
      </c>
      <c r="E112" s="23">
        <f>VLOOKUP(الجدول2332[[#This Row],[الرقم الوظيفي ]],'المتغيرات '!A:E,5,0)</f>
        <v>43</v>
      </c>
      <c r="F112" s="23">
        <f>VLOOKUP(الجدول2332[[#This Row],[الرقم الوظيفي ]],'المتغيرات '!A:F,6,0)</f>
        <v>29</v>
      </c>
      <c r="G112" s="23">
        <f>VLOOKUP(الجدول2332[[#This Row],[الرقم الوظيفي ]],'المتغيرات '!A:G,7,0)</f>
        <v>0</v>
      </c>
      <c r="H112" s="23">
        <f>VLOOKUP(الجدول2332[[#This Row],[الرقم الوظيفي ]],'المتغيرات '!A:H,8,0)</f>
        <v>45</v>
      </c>
      <c r="I112" s="10">
        <f>VLOOKUP(الجدول2332[[#This Row],[الرقم الوظيفي ]],'المتغيرات '!A:I,9,0)</f>
        <v>46</v>
      </c>
      <c r="J112" s="23">
        <f>VLOOKUP(الجدول2332[[#This Row],[الرقم الوظيفي ]],'المتغيرات '!A:J,10,0)</f>
        <v>45</v>
      </c>
      <c r="K112" s="23">
        <f>VLOOKUP(الجدول2332[[#This Row],[الرقم الوظيفي ]],'المتغيرات '!A:K,11,0)</f>
        <v>45</v>
      </c>
      <c r="L112" s="23">
        <f>VLOOKUP(الجدول2332[[#This Row],[الرقم الوظيفي ]],'المتغيرات '!A:L,12,0)</f>
        <v>38</v>
      </c>
      <c r="M112" s="23">
        <f>VLOOKUP(الجدول2332[[#This Row],[الرقم الوظيفي ]],'المتغيرات '!A:M,13,0)</f>
        <v>0</v>
      </c>
      <c r="N112" s="23">
        <f>VLOOKUP(الجدول2332[[#This Row],[الرقم الوظيفي ]],'المتغيرات '!A:N,14,0)</f>
        <v>0</v>
      </c>
      <c r="O112" s="23">
        <f>VLOOKUP(الجدول2332[[#This Row],[الرقم الوظيفي ]],'المتغيرات '!A:O,15,0)</f>
        <v>48</v>
      </c>
      <c r="P112" s="23">
        <f>VLOOKUP(الجدول2332[[#This Row],[الرقم الوظيفي ]],'المتغيرات '!A:P,16,0)</f>
        <v>31</v>
      </c>
      <c r="Q112" s="10" t="str">
        <f>VLOOKUP(الجدول2332[[#This Row],[الرقم الوظيفي ]],'المتغيرات '!A:Q,17,0)</f>
        <v>ب</v>
      </c>
      <c r="R112" s="23" t="str">
        <f>VLOOKUP(الجدول2332[[#This Row],[الرقم الوظيفي ]],'المتغيرات '!A:R,18,0)</f>
        <v>عطلة العيد</v>
      </c>
      <c r="S112" s="23" t="str">
        <f>VLOOKUP(الجدول2332[[#This Row],[الرقم الوظيفي ]],'المتغيرات '!A:S,19,0)</f>
        <v>عطلة العيد</v>
      </c>
      <c r="T112" s="23" t="str">
        <f>VLOOKUP(الجدول2332[[#This Row],[الرقم الوظيفي ]],'المتغيرات '!A:T,20,0)</f>
        <v>عطلة العيد</v>
      </c>
      <c r="U112" s="23">
        <f>VLOOKUP(الجدول2332[[#This Row],[الرقم الوظيفي ]],'المتغيرات '!A:U,21,0)</f>
        <v>0</v>
      </c>
      <c r="V112" s="23">
        <f>VLOOKUP(الجدول2332[[#This Row],[الرقم الوظيفي ]],'المتغيرات '!A:V,22,0)</f>
        <v>24</v>
      </c>
      <c r="W112" s="23">
        <f>VLOOKUP(الجدول2332[[#This Row],[الرقم الوظيفي ]],'المتغيرات '!A:W,23,0)</f>
        <v>24</v>
      </c>
      <c r="X112" s="10">
        <f>VLOOKUP(الجدول2332[[#This Row],[الرقم الوظيفي ]],'المتغيرات '!A:X,24,0)</f>
        <v>0</v>
      </c>
      <c r="Y112" s="23">
        <f>VLOOKUP(الجدول2332[[#This Row],[الرقم الوظيفي ]],'المتغيرات '!A:Y,25,0)</f>
        <v>0</v>
      </c>
      <c r="Z112" s="23">
        <f>VLOOKUP(الجدول2332[[#This Row],[الرقم الوظيفي ]],'المتغيرات '!A:Z,26,0)</f>
        <v>0</v>
      </c>
      <c r="AA112" s="23">
        <f>VLOOKUP(الجدول2332[[#This Row],[الرقم الوظيفي ]],'المتغيرات '!A:AA,27,0)</f>
        <v>0</v>
      </c>
      <c r="AB112" s="23">
        <f>VLOOKUP(الجدول2332[[#This Row],[الرقم الوظيفي ]],'المتغيرات '!A:AB,28,0)</f>
        <v>0</v>
      </c>
      <c r="AC112" s="23">
        <f>VLOOKUP(الجدول2332[[#This Row],[الرقم الوظيفي ]],'المتغيرات '!A:AC,29,0)</f>
        <v>0</v>
      </c>
      <c r="AD112" s="23">
        <f>VLOOKUP(الجدول2332[[#This Row],[الرقم الوظيفي ]],'المتغيرات '!A:AD,30,0)</f>
        <v>0</v>
      </c>
      <c r="AE112" s="10">
        <f>VLOOKUP(الجدول2332[[#This Row],[الرقم الوظيفي ]],'المتغيرات '!A:AE,31,0)</f>
        <v>0</v>
      </c>
      <c r="AF112" s="23">
        <f>VLOOKUP(الجدول2332[[#This Row],[الرقم الوظيفي ]],'المتغيرات '!A:AF,32,0)</f>
        <v>0</v>
      </c>
      <c r="AG112" s="23">
        <f>VLOOKUP(الجدول2332[[#This Row],[الرقم الوظيفي ]],'المتغيرات '!A:AG,33,0)</f>
        <v>0</v>
      </c>
      <c r="AH112" s="23">
        <f>VLOOKUP(الجدول2332[[#This Row],[الرقم الوظيفي ]],'المتغيرات '!A:AH,34,0)</f>
        <v>0</v>
      </c>
    </row>
    <row r="113" spans="1:34">
      <c r="A113" s="172"/>
      <c r="B113" s="8"/>
      <c r="C113" s="8"/>
      <c r="D113" s="181">
        <f>VLOOKUP(A112,'الإجازات '!C:AN,8,0)</f>
        <v>0</v>
      </c>
      <c r="E113" s="181">
        <f>VLOOKUP(A112,'الإجازات '!C:AO,9,0)</f>
        <v>0</v>
      </c>
      <c r="F113" s="181">
        <f>VLOOKUP(A112,'الإجازات '!C:AP,10,0)</f>
        <v>0</v>
      </c>
      <c r="G113" s="181">
        <f>VLOOKUP(A112,'الإجازات '!C:AQ,11,0)</f>
        <v>0</v>
      </c>
      <c r="H113" s="181">
        <f>VLOOKUP(A112,'الإجازات '!C:AR,12,0)</f>
        <v>0</v>
      </c>
      <c r="I113" s="181">
        <f>VLOOKUP(A112,'الإجازات '!C:AS,13,0)</f>
        <v>0</v>
      </c>
      <c r="J113" s="181">
        <f>VLOOKUP(A112,'الإجازات '!C:AT,14,0)</f>
        <v>0</v>
      </c>
      <c r="K113" s="181">
        <f>VLOOKUP(A112,'الإجازات '!C:AU,15,0)</f>
        <v>0</v>
      </c>
      <c r="L113" s="181">
        <f>VLOOKUP(A112,'الإجازات '!C:AV,16,0)</f>
        <v>0</v>
      </c>
      <c r="M113" s="181">
        <f>VLOOKUP(A112,'الإجازات '!C:AW,17,0)</f>
        <v>0</v>
      </c>
      <c r="N113" s="181">
        <f>VLOOKUP(A112,'الإجازات '!C:AX,18,0)</f>
        <v>0</v>
      </c>
      <c r="O113" s="181">
        <f>VLOOKUP(A112,'الإجازات '!C:AY,19,0)</f>
        <v>0</v>
      </c>
      <c r="P113" s="181">
        <f>VLOOKUP(A112,'الإجازات '!C:AZ,20,0)</f>
        <v>0</v>
      </c>
      <c r="Q113" s="181" t="str">
        <f>VLOOKUP(A112,'الإجازات '!C:BA,21,0)</f>
        <v>ب</v>
      </c>
      <c r="R113" s="181">
        <f>VLOOKUP(A112,'الإجازات '!C:BB,22,0)</f>
        <v>0</v>
      </c>
      <c r="S113" s="181">
        <f>VLOOKUP(A112,'الإجازات '!C:BC,23,0)</f>
        <v>0</v>
      </c>
      <c r="T113" s="181">
        <f>VLOOKUP(A112,'الإجازات '!C:BD,24,0)</f>
        <v>0</v>
      </c>
      <c r="U113" s="181">
        <f>VLOOKUP(A112,'الإجازات '!C:BE,25,0)</f>
        <v>0</v>
      </c>
      <c r="V113" s="181">
        <f>VLOOKUP(A112,'الإجازات '!C:BF,26,0)</f>
        <v>0</v>
      </c>
      <c r="W113" s="181">
        <f>VLOOKUP(A112,'الإجازات '!C:BG,27,0)</f>
        <v>0</v>
      </c>
      <c r="X113" s="181">
        <f>VLOOKUP(A112,'الإجازات '!C:BH,28,0)</f>
        <v>0</v>
      </c>
      <c r="Y113" s="181">
        <f>VLOOKUP(A112,'الإجازات '!C:BI,29,0)</f>
        <v>0</v>
      </c>
      <c r="Z113" s="181">
        <f>VLOOKUP(A112,'الإجازات '!C:BJ,30,0)</f>
        <v>0</v>
      </c>
      <c r="AA113" s="181">
        <f>VLOOKUP(A112,'الإجازات '!C:BK,31,0)</f>
        <v>0</v>
      </c>
      <c r="AB113" s="181">
        <f>VLOOKUP(A112,'الإجازات '!C:BL,32,0)</f>
        <v>0</v>
      </c>
      <c r="AC113" s="181">
        <f>VLOOKUP(A112,'الإجازات '!C:BM,33,0)</f>
        <v>0</v>
      </c>
      <c r="AD113" s="181">
        <f>VLOOKUP(A112,'الإجازات '!C:BN,34,0)</f>
        <v>0</v>
      </c>
      <c r="AE113" s="181">
        <f>VLOOKUP(A112,'الإجازات '!C:BO,35,0)</f>
        <v>0</v>
      </c>
      <c r="AF113" s="181">
        <f>VLOOKUP(A112,'الإجازات '!C:BP,36,0)</f>
        <v>0</v>
      </c>
      <c r="AG113" s="181">
        <f>VLOOKUP(A112,'الإجازات '!C:BQ,37,0)</f>
        <v>0</v>
      </c>
      <c r="AH113" s="181">
        <f>VLOOKUP(A112,'الإجازات '!C:BR,38,0)</f>
        <v>0</v>
      </c>
    </row>
    <row r="114" spans="1:34">
      <c r="A114" s="172">
        <v>1001</v>
      </c>
      <c r="B114" s="8" t="s">
        <v>139</v>
      </c>
      <c r="C114" s="8" t="s">
        <v>105</v>
      </c>
      <c r="D114" s="23">
        <f>VLOOKUP(الجدول2332[[#This Row],[الرقم الوظيفي ]],'المتغيرات '!A:D,4,0)</f>
        <v>0</v>
      </c>
      <c r="E114" s="23">
        <f>VLOOKUP(الجدول2332[[#This Row],[الرقم الوظيفي ]],'المتغيرات '!A:E,5,0)</f>
        <v>0</v>
      </c>
      <c r="F114" s="23">
        <f>VLOOKUP(الجدول2332[[#This Row],[الرقم الوظيفي ]],'المتغيرات '!A:F,6,0)</f>
        <v>0</v>
      </c>
      <c r="G114" s="23">
        <f>VLOOKUP(الجدول2332[[#This Row],[الرقم الوظيفي ]],'المتغيرات '!A:G,7,0)</f>
        <v>0</v>
      </c>
      <c r="H114" s="23">
        <f>VLOOKUP(الجدول2332[[#This Row],[الرقم الوظيفي ]],'المتغيرات '!A:H,8,0)</f>
        <v>0</v>
      </c>
      <c r="I114" s="10">
        <f>VLOOKUP(الجدول2332[[#This Row],[الرقم الوظيفي ]],'المتغيرات '!A:I,9,0)</f>
        <v>0</v>
      </c>
      <c r="J114" s="23" t="str">
        <f>VLOOKUP(الجدول2332[[#This Row],[الرقم الوظيفي ]],'المتغيرات '!A:J,10,0)</f>
        <v xml:space="preserve">راحة </v>
      </c>
      <c r="K114" s="23">
        <f>VLOOKUP(الجدول2332[[#This Row],[الرقم الوظيفي ]],'المتغيرات '!A:K,11,0)</f>
        <v>0</v>
      </c>
      <c r="L114" s="23">
        <f>VLOOKUP(الجدول2332[[#This Row],[الرقم الوظيفي ]],'المتغيرات '!A:L,12,0)</f>
        <v>0</v>
      </c>
      <c r="M114" s="23">
        <f>VLOOKUP(الجدول2332[[#This Row],[الرقم الوظيفي ]],'المتغيرات '!A:M,13,0)</f>
        <v>0</v>
      </c>
      <c r="N114" s="23">
        <f>VLOOKUP(الجدول2332[[#This Row],[الرقم الوظيفي ]],'المتغيرات '!A:N,14,0)</f>
        <v>0</v>
      </c>
      <c r="O114" s="23">
        <f>VLOOKUP(الجدول2332[[#This Row],[الرقم الوظيفي ]],'المتغيرات '!A:O,15,0)</f>
        <v>0</v>
      </c>
      <c r="P114" s="23">
        <f>VLOOKUP(الجدول2332[[#This Row],[الرقم الوظيفي ]],'المتغيرات '!A:P,16,0)</f>
        <v>0</v>
      </c>
      <c r="Q114" s="10" t="str">
        <f>VLOOKUP(الجدول2332[[#This Row],[الرقم الوظيفي ]],'المتغيرات '!A:Q,17,0)</f>
        <v>راحة</v>
      </c>
      <c r="R114" s="23" t="str">
        <f>VLOOKUP(الجدول2332[[#This Row],[الرقم الوظيفي ]],'المتغيرات '!A:R,18,0)</f>
        <v>س</v>
      </c>
      <c r="S114" s="23">
        <f>VLOOKUP(الجدول2332[[#This Row],[الرقم الوظيفي ]],'المتغيرات '!A:S,19,0)</f>
        <v>0</v>
      </c>
      <c r="T114" s="23">
        <f>VLOOKUP(الجدول2332[[#This Row],[الرقم الوظيفي ]],'المتغيرات '!A:T,20,0)</f>
        <v>51</v>
      </c>
      <c r="U114" s="23">
        <f>VLOOKUP(الجدول2332[[#This Row],[الرقم الوظيفي ]],'المتغيرات '!A:U,21,0)</f>
        <v>0</v>
      </c>
      <c r="V114" s="23">
        <f>VLOOKUP(الجدول2332[[#This Row],[الرقم الوظيفي ]],'المتغيرات '!A:V,22,0)</f>
        <v>0</v>
      </c>
      <c r="W114" s="23">
        <f>VLOOKUP(الجدول2332[[#This Row],[الرقم الوظيفي ]],'المتغيرات '!A:W,23,0)</f>
        <v>0</v>
      </c>
      <c r="X114" s="10" t="str">
        <f>VLOOKUP(الجدول2332[[#This Row],[الرقم الوظيفي ]],'المتغيرات '!A:X,24,0)</f>
        <v xml:space="preserve">راحة </v>
      </c>
      <c r="Y114" s="23">
        <f>VLOOKUP(الجدول2332[[#This Row],[الرقم الوظيفي ]],'المتغيرات '!A:Y,25,0)</f>
        <v>0</v>
      </c>
      <c r="Z114" s="23">
        <f>VLOOKUP(الجدول2332[[#This Row],[الرقم الوظيفي ]],'المتغيرات '!A:Z,26,0)</f>
        <v>0</v>
      </c>
      <c r="AA114" s="23">
        <f>VLOOKUP(الجدول2332[[#This Row],[الرقم الوظيفي ]],'المتغيرات '!A:AA,27,0)</f>
        <v>0</v>
      </c>
      <c r="AB114" s="23">
        <f>VLOOKUP(الجدول2332[[#This Row],[الرقم الوظيفي ]],'المتغيرات '!A:AB,28,0)</f>
        <v>0</v>
      </c>
      <c r="AC114" s="23">
        <f>VLOOKUP(الجدول2332[[#This Row],[الرقم الوظيفي ]],'المتغيرات '!A:AC,29,0)</f>
        <v>0</v>
      </c>
      <c r="AD114" s="23">
        <f>VLOOKUP(الجدول2332[[#This Row],[الرقم الوظيفي ]],'المتغيرات '!A:AD,30,0)</f>
        <v>0</v>
      </c>
      <c r="AE114" s="10">
        <f>VLOOKUP(الجدول2332[[#This Row],[الرقم الوظيفي ]],'المتغيرات '!A:AE,31,0)</f>
        <v>0</v>
      </c>
      <c r="AF114" s="23">
        <f>VLOOKUP(الجدول2332[[#This Row],[الرقم الوظيفي ]],'المتغيرات '!A:AF,32,0)</f>
        <v>0</v>
      </c>
      <c r="AG114" s="23">
        <f>VLOOKUP(الجدول2332[[#This Row],[الرقم الوظيفي ]],'المتغيرات '!A:AG,33,0)</f>
        <v>0</v>
      </c>
      <c r="AH114" s="23">
        <f>VLOOKUP(الجدول2332[[#This Row],[الرقم الوظيفي ]],'المتغيرات '!A:AH,34,0)</f>
        <v>0</v>
      </c>
    </row>
    <row r="115" spans="1:34">
      <c r="A115" s="172"/>
      <c r="B115" s="8"/>
      <c r="C115" s="8"/>
      <c r="D115" s="181">
        <f>VLOOKUP(A114,'الإجازات '!C:AN,8,0)</f>
        <v>0</v>
      </c>
      <c r="E115" s="181">
        <f>VLOOKUP(A114,'الإجازات '!C:AO,9,0)</f>
        <v>0</v>
      </c>
      <c r="F115" s="181">
        <f>VLOOKUP(A114,'الإجازات '!C:AP,10,0)</f>
        <v>0</v>
      </c>
      <c r="G115" s="181">
        <f>VLOOKUP(A114,'الإجازات '!C:AQ,11,0)</f>
        <v>0</v>
      </c>
      <c r="H115" s="181">
        <f>VLOOKUP(A114,'الإجازات '!C:AR,12,0)</f>
        <v>0</v>
      </c>
      <c r="I115" s="181">
        <f>VLOOKUP(A114,'الإجازات '!C:AS,13,0)</f>
        <v>0</v>
      </c>
      <c r="J115" s="181" t="str">
        <f>VLOOKUP(A114,'الإجازات '!C:AT,14,0)</f>
        <v>راحة</v>
      </c>
      <c r="K115" s="181">
        <f>VLOOKUP(A114,'الإجازات '!C:AU,15,0)</f>
        <v>0</v>
      </c>
      <c r="L115" s="181">
        <f>VLOOKUP(A114,'الإجازات '!C:AV,16,0)</f>
        <v>0</v>
      </c>
      <c r="M115" s="181">
        <f>VLOOKUP(A114,'الإجازات '!C:AW,17,0)</f>
        <v>55</v>
      </c>
      <c r="N115" s="181">
        <f>VLOOKUP(A114,'الإجازات '!C:AX,18,0)</f>
        <v>0</v>
      </c>
      <c r="O115" s="181">
        <f>VLOOKUP(A114,'الإجازات '!C:AY,19,0)</f>
        <v>0</v>
      </c>
      <c r="P115" s="181">
        <f>VLOOKUP(A114,'الإجازات '!C:AZ,20,0)</f>
        <v>0</v>
      </c>
      <c r="Q115" s="181" t="str">
        <f>VLOOKUP(A114,'الإجازات '!C:BA,21,0)</f>
        <v>راحة</v>
      </c>
      <c r="R115" s="181">
        <f>VLOOKUP(A114,'الإجازات '!C:BB,22,0)</f>
        <v>480</v>
      </c>
      <c r="S115" s="181">
        <f>VLOOKUP(A114,'الإجازات '!C:BC,23,0)</f>
        <v>0</v>
      </c>
      <c r="T115" s="181">
        <f>VLOOKUP(A114,'الإجازات '!C:BD,24,0)</f>
        <v>0</v>
      </c>
      <c r="U115" s="181">
        <f>VLOOKUP(A114,'الإجازات '!C:BE,25,0)</f>
        <v>0</v>
      </c>
      <c r="V115" s="181">
        <f>VLOOKUP(A114,'الإجازات '!C:BF,26,0)</f>
        <v>0</v>
      </c>
      <c r="W115" s="181">
        <f>VLOOKUP(A114,'الإجازات '!C:BG,27,0)</f>
        <v>0</v>
      </c>
      <c r="X115" s="181" t="str">
        <f>VLOOKUP(A114,'الإجازات '!C:BH,28,0)</f>
        <v>راحة</v>
      </c>
      <c r="Y115" s="181">
        <f>VLOOKUP(A114,'الإجازات '!C:BI,29,0)</f>
        <v>0</v>
      </c>
      <c r="Z115" s="181">
        <f>VLOOKUP(A114,'الإجازات '!C:BJ,30,0)</f>
        <v>0</v>
      </c>
      <c r="AA115" s="181">
        <f>VLOOKUP(A114,'الإجازات '!C:BK,31,0)</f>
        <v>0</v>
      </c>
      <c r="AB115" s="181">
        <f>VLOOKUP(A114,'الإجازات '!C:BL,32,0)</f>
        <v>0</v>
      </c>
      <c r="AC115" s="181">
        <f>VLOOKUP(A114,'الإجازات '!C:BM,33,0)</f>
        <v>0</v>
      </c>
      <c r="AD115" s="181">
        <f>VLOOKUP(A114,'الإجازات '!C:BN,34,0)</f>
        <v>0</v>
      </c>
      <c r="AE115" s="181" t="str">
        <f>VLOOKUP(A114,'الإجازات '!C:BO,35,0)</f>
        <v>راحة</v>
      </c>
      <c r="AF115" s="181">
        <f>VLOOKUP(A114,'الإجازات '!C:BP,36,0)</f>
        <v>0</v>
      </c>
      <c r="AG115" s="181">
        <f>VLOOKUP(A114,'الإجازات '!C:BQ,37,0)</f>
        <v>0</v>
      </c>
      <c r="AH115" s="181">
        <f>VLOOKUP(A114,'الإجازات '!C:BR,38,0)</f>
        <v>0</v>
      </c>
    </row>
    <row r="116" spans="1:34">
      <c r="A116" s="172">
        <v>1005</v>
      </c>
      <c r="B116" s="8" t="s">
        <v>140</v>
      </c>
      <c r="C116" s="8" t="s">
        <v>109</v>
      </c>
      <c r="D116" s="23">
        <f>VLOOKUP(الجدول2332[[#This Row],[الرقم الوظيفي ]],'المتغيرات '!A:D,4,0)</f>
        <v>0</v>
      </c>
      <c r="E116" s="23">
        <f>VLOOKUP(الجدول2332[[#This Row],[الرقم الوظيفي ]],'المتغيرات '!A:E,5,0)</f>
        <v>0</v>
      </c>
      <c r="F116" s="23">
        <f>VLOOKUP(الجدول2332[[#This Row],[الرقم الوظيفي ]],'المتغيرات '!A:F,6,0)</f>
        <v>0</v>
      </c>
      <c r="G116" s="23">
        <f>VLOOKUP(الجدول2332[[#This Row],[الرقم الوظيفي ]],'المتغيرات '!A:G,7,0)</f>
        <v>0</v>
      </c>
      <c r="H116" s="23">
        <f>VLOOKUP(الجدول2332[[#This Row],[الرقم الوظيفي ]],'المتغيرات '!A:H,8,0)</f>
        <v>0</v>
      </c>
      <c r="I116" s="10">
        <f>VLOOKUP(الجدول2332[[#This Row],[الرقم الوظيفي ]],'المتغيرات '!A:I,9,0)</f>
        <v>10</v>
      </c>
      <c r="J116" s="23" t="str">
        <f>VLOOKUP(الجدول2332[[#This Row],[الرقم الوظيفي ]],'المتغيرات '!A:J,10,0)</f>
        <v>غ</v>
      </c>
      <c r="K116" s="23">
        <f>VLOOKUP(الجدول2332[[#This Row],[الرقم الوظيفي ]],'المتغيرات '!A:K,11,0)</f>
        <v>0</v>
      </c>
      <c r="L116" s="23">
        <f>VLOOKUP(الجدول2332[[#This Row],[الرقم الوظيفي ]],'المتغيرات '!A:L,12,0)</f>
        <v>0</v>
      </c>
      <c r="M116" s="23">
        <f>VLOOKUP(الجدول2332[[#This Row],[الرقم الوظيفي ]],'المتغيرات '!A:M,13,0)</f>
        <v>12</v>
      </c>
      <c r="N116" s="23">
        <f>VLOOKUP(الجدول2332[[#This Row],[الرقم الوظيفي ]],'المتغيرات '!A:N,14,0)</f>
        <v>0</v>
      </c>
      <c r="O116" s="23">
        <f>VLOOKUP(الجدول2332[[#This Row],[الرقم الوظيفي ]],'المتغيرات '!A:O,15,0)</f>
        <v>15</v>
      </c>
      <c r="P116" s="23" t="str">
        <f>VLOOKUP(الجدول2332[[#This Row],[الرقم الوظيفي ]],'المتغيرات '!A:P,16,0)</f>
        <v>غ</v>
      </c>
      <c r="Q116" s="10" t="str">
        <f>VLOOKUP(الجدول2332[[#This Row],[الرقم الوظيفي ]],'المتغيرات '!A:Q,17,0)</f>
        <v>ب</v>
      </c>
      <c r="R116" s="23" t="str">
        <f>VLOOKUP(الجدول2332[[#This Row],[الرقم الوظيفي ]],'المتغيرات '!A:R,18,0)</f>
        <v>عطلة العيد</v>
      </c>
      <c r="S116" s="23" t="str">
        <f>VLOOKUP(الجدول2332[[#This Row],[الرقم الوظيفي ]],'المتغيرات '!A:S,19,0)</f>
        <v>عطلة العيد</v>
      </c>
      <c r="T116" s="23" t="str">
        <f>VLOOKUP(الجدول2332[[#This Row],[الرقم الوظيفي ]],'المتغيرات '!A:T,20,0)</f>
        <v>عطلة العيد</v>
      </c>
      <c r="U116" s="23">
        <f>VLOOKUP(الجدول2332[[#This Row],[الرقم الوظيفي ]],'المتغيرات '!A:U,21,0)</f>
        <v>0</v>
      </c>
      <c r="V116" s="23">
        <f>VLOOKUP(الجدول2332[[#This Row],[الرقم الوظيفي ]],'المتغيرات '!A:V,22,0)</f>
        <v>0</v>
      </c>
      <c r="W116" s="23">
        <f>VLOOKUP(الجدول2332[[#This Row],[الرقم الوظيفي ]],'المتغيرات '!A:W,23,0)</f>
        <v>0</v>
      </c>
      <c r="X116" s="10">
        <f>VLOOKUP(الجدول2332[[#This Row],[الرقم الوظيفي ]],'المتغيرات '!A:X,24,0)</f>
        <v>0</v>
      </c>
      <c r="Y116" s="23">
        <f>VLOOKUP(الجدول2332[[#This Row],[الرقم الوظيفي ]],'المتغيرات '!A:Y,25,0)</f>
        <v>0</v>
      </c>
      <c r="Z116" s="23">
        <f>VLOOKUP(الجدول2332[[#This Row],[الرقم الوظيفي ]],'المتغيرات '!A:Z,26,0)</f>
        <v>0</v>
      </c>
      <c r="AA116" s="23">
        <f>VLOOKUP(الجدول2332[[#This Row],[الرقم الوظيفي ]],'المتغيرات '!A:AA,27,0)</f>
        <v>0</v>
      </c>
      <c r="AB116" s="23">
        <f>VLOOKUP(الجدول2332[[#This Row],[الرقم الوظيفي ]],'المتغيرات '!A:AB,28,0)</f>
        <v>0</v>
      </c>
      <c r="AC116" s="23">
        <f>VLOOKUP(الجدول2332[[#This Row],[الرقم الوظيفي ]],'المتغيرات '!A:AC,29,0)</f>
        <v>0</v>
      </c>
      <c r="AD116" s="23">
        <f>VLOOKUP(الجدول2332[[#This Row],[الرقم الوظيفي ]],'المتغيرات '!A:AD,30,0)</f>
        <v>0</v>
      </c>
      <c r="AE116" s="10">
        <f>VLOOKUP(الجدول2332[[#This Row],[الرقم الوظيفي ]],'المتغيرات '!A:AE,31,0)</f>
        <v>0</v>
      </c>
      <c r="AF116" s="23">
        <f>VLOOKUP(الجدول2332[[#This Row],[الرقم الوظيفي ]],'المتغيرات '!A:AF,32,0)</f>
        <v>0</v>
      </c>
      <c r="AG116" s="23">
        <f>VLOOKUP(الجدول2332[[#This Row],[الرقم الوظيفي ]],'المتغيرات '!A:AG,33,0)</f>
        <v>0</v>
      </c>
      <c r="AH116" s="23">
        <f>VLOOKUP(الجدول2332[[#This Row],[الرقم الوظيفي ]],'المتغيرات '!A:AH,34,0)</f>
        <v>0</v>
      </c>
    </row>
    <row r="117" spans="1:34">
      <c r="A117" s="172"/>
      <c r="B117" s="8"/>
      <c r="C117" s="8"/>
      <c r="D117" s="181">
        <f>VLOOKUP(A116,'الإجازات '!C:AN,8,0)</f>
        <v>0</v>
      </c>
      <c r="E117" s="181">
        <f>VLOOKUP(A116,'الإجازات '!C:AO,9,0)</f>
        <v>0</v>
      </c>
      <c r="F117" s="181">
        <f>VLOOKUP(A116,'الإجازات '!C:AP,10,0)</f>
        <v>0</v>
      </c>
      <c r="G117" s="181">
        <f>VLOOKUP(A116,'الإجازات '!C:AQ,11,0)</f>
        <v>0</v>
      </c>
      <c r="H117" s="181">
        <f>VLOOKUP(A116,'الإجازات '!C:AR,12,0)</f>
        <v>0</v>
      </c>
      <c r="I117" s="181">
        <f>VLOOKUP(A116,'الإجازات '!C:AS,13,0)</f>
        <v>0</v>
      </c>
      <c r="J117" s="181">
        <f>VLOOKUP(A116,'الإجازات '!C:AT,14,0)</f>
        <v>0</v>
      </c>
      <c r="K117" s="181">
        <f>VLOOKUP(A116,'الإجازات '!C:AU,15,0)</f>
        <v>0</v>
      </c>
      <c r="L117" s="181">
        <f>VLOOKUP(A116,'الإجازات '!C:AV,16,0)</f>
        <v>0</v>
      </c>
      <c r="M117" s="181">
        <f>VLOOKUP(A116,'الإجازات '!C:AW,17,0)</f>
        <v>0</v>
      </c>
      <c r="N117" s="181">
        <f>VLOOKUP(A116,'الإجازات '!C:AX,18,0)</f>
        <v>0</v>
      </c>
      <c r="O117" s="181">
        <f>VLOOKUP(A116,'الإجازات '!C:AY,19,0)</f>
        <v>0</v>
      </c>
      <c r="P117" s="181">
        <f>VLOOKUP(A116,'الإجازات '!C:AZ,20,0)</f>
        <v>0</v>
      </c>
      <c r="Q117" s="181" t="str">
        <f>VLOOKUP(A116,'الإجازات '!C:BA,21,0)</f>
        <v>ب</v>
      </c>
      <c r="R117" s="181">
        <f>VLOOKUP(A116,'الإجازات '!C:BB,22,0)</f>
        <v>0</v>
      </c>
      <c r="S117" s="181">
        <f>VLOOKUP(A116,'الإجازات '!C:BC,23,0)</f>
        <v>0</v>
      </c>
      <c r="T117" s="181">
        <f>VLOOKUP(A116,'الإجازات '!C:BD,24,0)</f>
        <v>0</v>
      </c>
      <c r="U117" s="181">
        <f>VLOOKUP(A116,'الإجازات '!C:BE,25,0)</f>
        <v>0</v>
      </c>
      <c r="V117" s="181">
        <f>VLOOKUP(A116,'الإجازات '!C:BF,26,0)</f>
        <v>0</v>
      </c>
      <c r="W117" s="181">
        <f>VLOOKUP(A116,'الإجازات '!C:BG,27,0)</f>
        <v>0</v>
      </c>
      <c r="X117" s="181">
        <f>VLOOKUP(A116,'الإجازات '!C:BH,28,0)</f>
        <v>0</v>
      </c>
      <c r="Y117" s="181">
        <f>VLOOKUP(A116,'الإجازات '!C:BI,29,0)</f>
        <v>0</v>
      </c>
      <c r="Z117" s="181">
        <f>VLOOKUP(A116,'الإجازات '!C:BJ,30,0)</f>
        <v>0</v>
      </c>
      <c r="AA117" s="181">
        <f>VLOOKUP(A116,'الإجازات '!C:BK,31,0)</f>
        <v>0</v>
      </c>
      <c r="AB117" s="181">
        <f>VLOOKUP(A116,'الإجازات '!C:BL,32,0)</f>
        <v>0</v>
      </c>
      <c r="AC117" s="181">
        <f>VLOOKUP(A116,'الإجازات '!C:BM,33,0)</f>
        <v>0</v>
      </c>
      <c r="AD117" s="181">
        <f>VLOOKUP(A116,'الإجازات '!C:BN,34,0)</f>
        <v>0</v>
      </c>
      <c r="AE117" s="181">
        <f>VLOOKUP(A116,'الإجازات '!C:BO,35,0)</f>
        <v>0</v>
      </c>
      <c r="AF117" s="181">
        <f>VLOOKUP(A116,'الإجازات '!C:BP,36,0)</f>
        <v>0</v>
      </c>
      <c r="AG117" s="181">
        <f>VLOOKUP(A116,'الإجازات '!C:BQ,37,0)</f>
        <v>0</v>
      </c>
      <c r="AH117" s="181">
        <f>VLOOKUP(A116,'الإجازات '!C:BR,38,0)</f>
        <v>0</v>
      </c>
    </row>
    <row r="118" spans="1:34">
      <c r="A118" s="172">
        <v>1007</v>
      </c>
      <c r="B118" s="8" t="s">
        <v>141</v>
      </c>
      <c r="C118" s="8" t="s">
        <v>82</v>
      </c>
      <c r="D118" s="23">
        <f>VLOOKUP(الجدول2332[[#This Row],[الرقم الوظيفي ]],'المتغيرات '!A:D,4,0)</f>
        <v>17</v>
      </c>
      <c r="E118" s="23">
        <f>VLOOKUP(الجدول2332[[#This Row],[الرقم الوظيفي ]],'المتغيرات '!A:E,5,0)</f>
        <v>26</v>
      </c>
      <c r="F118" s="23">
        <f>VLOOKUP(الجدول2332[[#This Row],[الرقم الوظيفي ]],'المتغيرات '!A:F,6,0)</f>
        <v>27</v>
      </c>
      <c r="G118" s="23">
        <f>VLOOKUP(الجدول2332[[#This Row],[الرقم الوظيفي ]],'المتغيرات '!A:G,7,0)</f>
        <v>0</v>
      </c>
      <c r="H118" s="23">
        <f>VLOOKUP(الجدول2332[[#This Row],[الرقم الوظيفي ]],'المتغيرات '!A:H,8,0)</f>
        <v>13</v>
      </c>
      <c r="I118" s="10">
        <f>VLOOKUP(الجدول2332[[#This Row],[الرقم الوظيفي ]],'المتغيرات '!A:I,9,0)</f>
        <v>120</v>
      </c>
      <c r="J118" s="23">
        <f>VLOOKUP(الجدول2332[[#This Row],[الرقم الوظيفي ]],'المتغيرات '!A:J,10,0)</f>
        <v>16</v>
      </c>
      <c r="K118" s="23">
        <f>VLOOKUP(الجدول2332[[#This Row],[الرقم الوظيفي ]],'المتغيرات '!A:K,11,0)</f>
        <v>15</v>
      </c>
      <c r="L118" s="23">
        <f>VLOOKUP(الجدول2332[[#This Row],[الرقم الوظيفي ]],'المتغيرات '!A:L,12,0)</f>
        <v>15</v>
      </c>
      <c r="M118" s="23">
        <f>VLOOKUP(الجدول2332[[#This Row],[الرقم الوظيفي ]],'المتغيرات '!A:M,13,0)</f>
        <v>30</v>
      </c>
      <c r="N118" s="23">
        <f>VLOOKUP(الجدول2332[[#This Row],[الرقم الوظيفي ]],'المتغيرات '!A:N,14,0)</f>
        <v>0</v>
      </c>
      <c r="O118" s="23">
        <f>VLOOKUP(الجدول2332[[#This Row],[الرقم الوظيفي ]],'المتغيرات '!A:O,15,0)</f>
        <v>141</v>
      </c>
      <c r="P118" s="23">
        <f>VLOOKUP(الجدول2332[[#This Row],[الرقم الوظيفي ]],'المتغيرات '!A:P,16,0)</f>
        <v>34</v>
      </c>
      <c r="Q118" s="10" t="str">
        <f>VLOOKUP(الجدول2332[[#This Row],[الرقم الوظيفي ]],'المتغيرات '!A:Q,17,0)</f>
        <v>س</v>
      </c>
      <c r="R118" s="23" t="str">
        <f>VLOOKUP(الجدول2332[[#This Row],[الرقم الوظيفي ]],'المتغيرات '!A:R,18,0)</f>
        <v>عطلة العيد</v>
      </c>
      <c r="S118" s="23" t="str">
        <f>VLOOKUP(الجدول2332[[#This Row],[الرقم الوظيفي ]],'المتغيرات '!A:S,19,0)</f>
        <v>عطلة العيد</v>
      </c>
      <c r="T118" s="23" t="str">
        <f>VLOOKUP(الجدول2332[[#This Row],[الرقم الوظيفي ]],'المتغيرات '!A:T,20,0)</f>
        <v>عطلة العيد</v>
      </c>
      <c r="U118" s="23">
        <f>VLOOKUP(الجدول2332[[#This Row],[الرقم الوظيفي ]],'المتغيرات '!A:U,21,0)</f>
        <v>0</v>
      </c>
      <c r="V118" s="23">
        <f>VLOOKUP(الجدول2332[[#This Row],[الرقم الوظيفي ]],'المتغيرات '!A:V,22,0)</f>
        <v>6</v>
      </c>
      <c r="W118" s="23">
        <f>VLOOKUP(الجدول2332[[#This Row],[الرقم الوظيفي ]],'المتغيرات '!A:W,23,0)</f>
        <v>9</v>
      </c>
      <c r="X118" s="10">
        <f>VLOOKUP(الجدول2332[[#This Row],[الرقم الوظيفي ]],'المتغيرات '!A:X,24,0)</f>
        <v>138</v>
      </c>
      <c r="Y118" s="23">
        <f>VLOOKUP(الجدول2332[[#This Row],[الرقم الوظيفي ]],'المتغيرات '!A:Y,25,0)</f>
        <v>13</v>
      </c>
      <c r="Z118" s="23">
        <f>VLOOKUP(الجدول2332[[#This Row],[الرقم الوظيفي ]],'المتغيرات '!A:Z,26,0)</f>
        <v>12</v>
      </c>
      <c r="AA118" s="23">
        <f>VLOOKUP(الجدول2332[[#This Row],[الرقم الوظيفي ]],'المتغيرات '!A:AA,27,0)</f>
        <v>0</v>
      </c>
      <c r="AB118" s="23">
        <f>VLOOKUP(الجدول2332[[#This Row],[الرقم الوظيفي ]],'المتغيرات '!A:AB,28,0)</f>
        <v>0</v>
      </c>
      <c r="AC118" s="23">
        <f>VLOOKUP(الجدول2332[[#This Row],[الرقم الوظيفي ]],'المتغيرات '!A:AC,29,0)</f>
        <v>0</v>
      </c>
      <c r="AD118" s="23">
        <f>VLOOKUP(الجدول2332[[#This Row],[الرقم الوظيفي ]],'المتغيرات '!A:AD,30,0)</f>
        <v>0</v>
      </c>
      <c r="AE118" s="10">
        <f>VLOOKUP(الجدول2332[[#This Row],[الرقم الوظيفي ]],'المتغيرات '!A:AE,31,0)</f>
        <v>0</v>
      </c>
      <c r="AF118" s="23">
        <f>VLOOKUP(الجدول2332[[#This Row],[الرقم الوظيفي ]],'المتغيرات '!A:AF,32,0)</f>
        <v>0</v>
      </c>
      <c r="AG118" s="23">
        <f>VLOOKUP(الجدول2332[[#This Row],[الرقم الوظيفي ]],'المتغيرات '!A:AG,33,0)</f>
        <v>0</v>
      </c>
      <c r="AH118" s="23">
        <f>VLOOKUP(الجدول2332[[#This Row],[الرقم الوظيفي ]],'المتغيرات '!A:AH,34,0)</f>
        <v>0</v>
      </c>
    </row>
    <row r="119" spans="1:34">
      <c r="A119" s="172"/>
      <c r="B119" s="8"/>
      <c r="C119" s="8"/>
      <c r="D119" s="181">
        <f>VLOOKUP(A118,'الإجازات '!C:AN,8,0)</f>
        <v>0</v>
      </c>
      <c r="E119" s="181">
        <f>VLOOKUP(A118,'الإجازات '!C:AO,9,0)</f>
        <v>0</v>
      </c>
      <c r="F119" s="181">
        <f>VLOOKUP(A118,'الإجازات '!C:AP,10,0)</f>
        <v>0</v>
      </c>
      <c r="G119" s="181">
        <f>VLOOKUP(A118,'الإجازات '!C:AQ,11,0)</f>
        <v>0</v>
      </c>
      <c r="H119" s="181">
        <f>VLOOKUP(A118,'الإجازات '!C:AR,12,0)</f>
        <v>0</v>
      </c>
      <c r="I119" s="181">
        <f>VLOOKUP(A118,'الإجازات '!C:AS,13,0)</f>
        <v>0</v>
      </c>
      <c r="J119" s="181">
        <f>VLOOKUP(A118,'الإجازات '!C:AT,14,0)</f>
        <v>0</v>
      </c>
      <c r="K119" s="181">
        <f>VLOOKUP(A118,'الإجازات '!C:AU,15,0)</f>
        <v>0</v>
      </c>
      <c r="L119" s="181">
        <f>VLOOKUP(A118,'الإجازات '!C:AV,16,0)</f>
        <v>0</v>
      </c>
      <c r="M119" s="181">
        <f>VLOOKUP(A118,'الإجازات '!C:AW,17,0)</f>
        <v>0</v>
      </c>
      <c r="N119" s="181">
        <f>VLOOKUP(A118,'الإجازات '!C:AX,18,0)</f>
        <v>0</v>
      </c>
      <c r="O119" s="181">
        <f>VLOOKUP(A118,'الإجازات '!C:AY,19,0)</f>
        <v>134</v>
      </c>
      <c r="P119" s="181">
        <f>VLOOKUP(A118,'الإجازات '!C:AZ,20,0)</f>
        <v>0</v>
      </c>
      <c r="Q119" s="181">
        <f>VLOOKUP(A118,'الإجازات '!C:BA,21,0)</f>
        <v>480</v>
      </c>
      <c r="R119" s="181">
        <f>VLOOKUP(A118,'الإجازات '!C:BB,22,0)</f>
        <v>0</v>
      </c>
      <c r="S119" s="181">
        <f>VLOOKUP(A118,'الإجازات '!C:BC,23,0)</f>
        <v>0</v>
      </c>
      <c r="T119" s="181">
        <f>VLOOKUP(A118,'الإجازات '!C:BD,24,0)</f>
        <v>0</v>
      </c>
      <c r="U119" s="181">
        <f>VLOOKUP(A118,'الإجازات '!C:BE,25,0)</f>
        <v>0</v>
      </c>
      <c r="V119" s="181">
        <f>VLOOKUP(A118,'الإجازات '!C:BF,26,0)</f>
        <v>0</v>
      </c>
      <c r="W119" s="181">
        <f>VLOOKUP(A118,'الإجازات '!C:BG,27,0)</f>
        <v>0</v>
      </c>
      <c r="X119" s="181">
        <f>VLOOKUP(A118,'الإجازات '!C:BH,28,0)</f>
        <v>125</v>
      </c>
      <c r="Y119" s="181">
        <f>VLOOKUP(A118,'الإجازات '!C:BI,29,0)</f>
        <v>0</v>
      </c>
      <c r="Z119" s="181">
        <f>VLOOKUP(A118,'الإجازات '!C:BJ,30,0)</f>
        <v>0</v>
      </c>
      <c r="AA119" s="181">
        <f>VLOOKUP(A118,'الإجازات '!C:BK,31,0)</f>
        <v>0</v>
      </c>
      <c r="AB119" s="181">
        <f>VLOOKUP(A118,'الإجازات '!C:BL,32,0)</f>
        <v>0</v>
      </c>
      <c r="AC119" s="181">
        <f>VLOOKUP(A118,'الإجازات '!C:BM,33,0)</f>
        <v>0</v>
      </c>
      <c r="AD119" s="181">
        <f>VLOOKUP(A118,'الإجازات '!C:BN,34,0)</f>
        <v>0</v>
      </c>
      <c r="AE119" s="181">
        <f>VLOOKUP(A118,'الإجازات '!C:BO,35,0)</f>
        <v>0</v>
      </c>
      <c r="AF119" s="181">
        <f>VLOOKUP(A118,'الإجازات '!C:BP,36,0)</f>
        <v>0</v>
      </c>
      <c r="AG119" s="181">
        <f>VLOOKUP(A118,'الإجازات '!C:BQ,37,0)</f>
        <v>0</v>
      </c>
      <c r="AH119" s="181">
        <f>VLOOKUP(A118,'الإجازات '!C:BR,38,0)</f>
        <v>0</v>
      </c>
    </row>
    <row r="120" spans="1:34">
      <c r="A120" s="172">
        <v>1020</v>
      </c>
      <c r="B120" s="8" t="s">
        <v>142</v>
      </c>
      <c r="C120" s="8" t="s">
        <v>59</v>
      </c>
      <c r="D120" s="23">
        <f>VLOOKUP(الجدول2332[[#This Row],[الرقم الوظيفي ]],'المتغيرات '!A:D,4,0)</f>
        <v>0</v>
      </c>
      <c r="E120" s="23">
        <f>VLOOKUP(الجدول2332[[#This Row],[الرقم الوظيفي ]],'المتغيرات '!A:E,5,0)</f>
        <v>0</v>
      </c>
      <c r="F120" s="23">
        <f>VLOOKUP(الجدول2332[[#This Row],[الرقم الوظيفي ]],'المتغيرات '!A:F,6,0)</f>
        <v>28</v>
      </c>
      <c r="G120" s="23">
        <f>VLOOKUP(الجدول2332[[#This Row],[الرقم الوظيفي ]],'المتغيرات '!A:G,7,0)</f>
        <v>0</v>
      </c>
      <c r="H120" s="23" t="str">
        <f>VLOOKUP(الجدول2332[[#This Row],[الرقم الوظيفي ]],'المتغيرات '!A:H,8,0)</f>
        <v>غ</v>
      </c>
      <c r="I120" s="10">
        <f>VLOOKUP(الجدول2332[[#This Row],[الرقم الوظيفي ]],'المتغيرات '!A:I,9,0)</f>
        <v>0</v>
      </c>
      <c r="J120" s="23">
        <f>VLOOKUP(الجدول2332[[#This Row],[الرقم الوظيفي ]],'المتغيرات '!A:J,10,0)</f>
        <v>0</v>
      </c>
      <c r="K120" s="23">
        <f>VLOOKUP(الجدول2332[[#This Row],[الرقم الوظيفي ]],'المتغيرات '!A:K,11,0)</f>
        <v>0</v>
      </c>
      <c r="L120" s="23">
        <f>VLOOKUP(الجدول2332[[#This Row],[الرقم الوظيفي ]],'المتغيرات '!A:L,12,0)</f>
        <v>34</v>
      </c>
      <c r="M120" s="23">
        <f>VLOOKUP(الجدول2332[[#This Row],[الرقم الوظيفي ]],'المتغيرات '!A:M,13,0)</f>
        <v>0</v>
      </c>
      <c r="N120" s="23">
        <f>VLOOKUP(الجدول2332[[#This Row],[الرقم الوظيفي ]],'المتغيرات '!A:N,14,0)</f>
        <v>0</v>
      </c>
      <c r="O120" s="23">
        <f>VLOOKUP(الجدول2332[[#This Row],[الرقم الوظيفي ]],'المتغيرات '!A:O,15,0)</f>
        <v>12</v>
      </c>
      <c r="P120" s="23">
        <f>VLOOKUP(الجدول2332[[#This Row],[الرقم الوظيفي ]],'المتغيرات '!A:P,16,0)</f>
        <v>0</v>
      </c>
      <c r="Q120" s="10" t="str">
        <f>VLOOKUP(الجدول2332[[#This Row],[الرقم الوظيفي ]],'المتغيرات '!A:Q,17,0)</f>
        <v>س</v>
      </c>
      <c r="R120" s="23" t="str">
        <f>VLOOKUP(الجدول2332[[#This Row],[الرقم الوظيفي ]],'المتغيرات '!A:R,18,0)</f>
        <v>عطلة العيد</v>
      </c>
      <c r="S120" s="23" t="str">
        <f>VLOOKUP(الجدول2332[[#This Row],[الرقم الوظيفي ]],'المتغيرات '!A:S,19,0)</f>
        <v>عطلة العيد</v>
      </c>
      <c r="T120" s="23" t="str">
        <f>VLOOKUP(الجدول2332[[#This Row],[الرقم الوظيفي ]],'المتغيرات '!A:T,20,0)</f>
        <v>عطلة العيد</v>
      </c>
      <c r="U120" s="23">
        <f>VLOOKUP(الجدول2332[[#This Row],[الرقم الوظيفي ]],'المتغيرات '!A:U,21,0)</f>
        <v>0</v>
      </c>
      <c r="V120" s="23" t="str">
        <f>VLOOKUP(الجدول2332[[#This Row],[الرقم الوظيفي ]],'المتغيرات '!A:V,22,0)</f>
        <v>غ</v>
      </c>
      <c r="W120" s="23">
        <f>VLOOKUP(الجدول2332[[#This Row],[الرقم الوظيفي ]],'المتغيرات '!A:W,23,0)</f>
        <v>0</v>
      </c>
      <c r="X120" s="10">
        <f>VLOOKUP(الجدول2332[[#This Row],[الرقم الوظيفي ]],'المتغيرات '!A:X,24,0)</f>
        <v>0</v>
      </c>
      <c r="Y120" s="23">
        <f>VLOOKUP(الجدول2332[[#This Row],[الرقم الوظيفي ]],'المتغيرات '!A:Y,25,0)</f>
        <v>0</v>
      </c>
      <c r="Z120" s="23" t="str">
        <f>VLOOKUP(الجدول2332[[#This Row],[الرقم الوظيفي ]],'المتغيرات '!A:Z,26,0)</f>
        <v>غ</v>
      </c>
      <c r="AA120" s="23" t="str">
        <f>VLOOKUP(الجدول2332[[#This Row],[الرقم الوظيفي ]],'المتغيرات '!A:AA,27,0)</f>
        <v>غ</v>
      </c>
      <c r="AB120" s="23">
        <f>VLOOKUP(الجدول2332[[#This Row],[الرقم الوظيفي ]],'المتغيرات '!A:AB,28,0)</f>
        <v>0</v>
      </c>
      <c r="AC120" s="23">
        <f>VLOOKUP(الجدول2332[[#This Row],[الرقم الوظيفي ]],'المتغيرات '!A:AC,29,0)</f>
        <v>0</v>
      </c>
      <c r="AD120" s="23">
        <f>VLOOKUP(الجدول2332[[#This Row],[الرقم الوظيفي ]],'المتغيرات '!A:AD,30,0)</f>
        <v>0</v>
      </c>
      <c r="AE120" s="10">
        <f>VLOOKUP(الجدول2332[[#This Row],[الرقم الوظيفي ]],'المتغيرات '!A:AE,31,0)</f>
        <v>0</v>
      </c>
      <c r="AF120" s="23">
        <f>VLOOKUP(الجدول2332[[#This Row],[الرقم الوظيفي ]],'المتغيرات '!A:AF,32,0)</f>
        <v>0</v>
      </c>
      <c r="AG120" s="23">
        <f>VLOOKUP(الجدول2332[[#This Row],[الرقم الوظيفي ]],'المتغيرات '!A:AG,33,0)</f>
        <v>0</v>
      </c>
      <c r="AH120" s="23">
        <f>VLOOKUP(الجدول2332[[#This Row],[الرقم الوظيفي ]],'المتغيرات '!A:AH,34,0)</f>
        <v>0</v>
      </c>
    </row>
    <row r="121" spans="1:34">
      <c r="A121" s="172"/>
      <c r="B121" s="8"/>
      <c r="C121" s="8"/>
      <c r="D121" s="181">
        <f>VLOOKUP(A120,'الإجازات '!C:AN,8,0)</f>
        <v>0</v>
      </c>
      <c r="E121" s="181">
        <f>VLOOKUP(A120,'الإجازات '!C:AO,9,0)</f>
        <v>0</v>
      </c>
      <c r="F121" s="181">
        <f>VLOOKUP(A120,'الإجازات '!C:AP,10,0)</f>
        <v>0</v>
      </c>
      <c r="G121" s="181">
        <f>VLOOKUP(A120,'الإجازات '!C:AQ,11,0)</f>
        <v>0</v>
      </c>
      <c r="H121" s="181">
        <f>VLOOKUP(A120,'الإجازات '!C:AR,12,0)</f>
        <v>0</v>
      </c>
      <c r="I121" s="181">
        <f>VLOOKUP(A120,'الإجازات '!C:AS,13,0)</f>
        <v>0</v>
      </c>
      <c r="J121" s="181">
        <f>VLOOKUP(A120,'الإجازات '!C:AT,14,0)</f>
        <v>0</v>
      </c>
      <c r="K121" s="181">
        <f>VLOOKUP(A120,'الإجازات '!C:AU,15,0)</f>
        <v>0</v>
      </c>
      <c r="L121" s="181">
        <f>VLOOKUP(A120,'الإجازات '!C:AV,16,0)</f>
        <v>0</v>
      </c>
      <c r="M121" s="181">
        <f>VLOOKUP(A120,'الإجازات '!C:AW,17,0)</f>
        <v>0</v>
      </c>
      <c r="N121" s="181">
        <f>VLOOKUP(A120,'الإجازات '!C:AX,18,0)</f>
        <v>0</v>
      </c>
      <c r="O121" s="181">
        <f>VLOOKUP(A120,'الإجازات '!C:AY,19,0)</f>
        <v>0</v>
      </c>
      <c r="P121" s="181">
        <f>VLOOKUP(A120,'الإجازات '!C:AZ,20,0)</f>
        <v>0</v>
      </c>
      <c r="Q121" s="181">
        <f>VLOOKUP(A120,'الإجازات '!C:BA,21,0)</f>
        <v>480</v>
      </c>
      <c r="R121" s="181">
        <f>VLOOKUP(A120,'الإجازات '!C:BB,22,0)</f>
        <v>0</v>
      </c>
      <c r="S121" s="181">
        <f>VLOOKUP(A120,'الإجازات '!C:BC,23,0)</f>
        <v>0</v>
      </c>
      <c r="T121" s="181">
        <f>VLOOKUP(A120,'الإجازات '!C:BD,24,0)</f>
        <v>0</v>
      </c>
      <c r="U121" s="181">
        <f>VLOOKUP(A120,'الإجازات '!C:BE,25,0)</f>
        <v>0</v>
      </c>
      <c r="V121" s="181">
        <f>VLOOKUP(A120,'الإجازات '!C:BF,26,0)</f>
        <v>0</v>
      </c>
      <c r="W121" s="181">
        <f>VLOOKUP(A120,'الإجازات '!C:BG,27,0)</f>
        <v>0</v>
      </c>
      <c r="X121" s="181">
        <f>VLOOKUP(A120,'الإجازات '!C:BH,28,0)</f>
        <v>0</v>
      </c>
      <c r="Y121" s="181">
        <f>VLOOKUP(A120,'الإجازات '!C:BI,29,0)</f>
        <v>0</v>
      </c>
      <c r="Z121" s="181">
        <f>VLOOKUP(A120,'الإجازات '!C:BJ,30,0)</f>
        <v>0</v>
      </c>
      <c r="AA121" s="181">
        <f>VLOOKUP(A120,'الإجازات '!C:BK,31,0)</f>
        <v>0</v>
      </c>
      <c r="AB121" s="181">
        <f>VLOOKUP(A120,'الإجازات '!C:BL,32,0)</f>
        <v>0</v>
      </c>
      <c r="AC121" s="181">
        <f>VLOOKUP(A120,'الإجازات '!C:BM,33,0)</f>
        <v>0</v>
      </c>
      <c r="AD121" s="181">
        <f>VLOOKUP(A120,'الإجازات '!C:BN,34,0)</f>
        <v>0</v>
      </c>
      <c r="AE121" s="181">
        <f>VLOOKUP(A120,'الإجازات '!C:BO,35,0)</f>
        <v>0</v>
      </c>
      <c r="AF121" s="181">
        <f>VLOOKUP(A120,'الإجازات '!C:BP,36,0)</f>
        <v>0</v>
      </c>
      <c r="AG121" s="181">
        <f>VLOOKUP(A120,'الإجازات '!C:BQ,37,0)</f>
        <v>0</v>
      </c>
      <c r="AH121" s="181">
        <f>VLOOKUP(A120,'الإجازات '!C:BR,38,0)</f>
        <v>0</v>
      </c>
    </row>
    <row r="122" spans="1:34">
      <c r="A122" s="172">
        <v>1037</v>
      </c>
      <c r="B122" s="8" t="s">
        <v>143</v>
      </c>
      <c r="C122" s="8" t="s">
        <v>47</v>
      </c>
      <c r="D122" s="23">
        <f>VLOOKUP(الجدول2332[[#This Row],[الرقم الوظيفي ]],'المتغيرات '!A:D,4,0)</f>
        <v>0</v>
      </c>
      <c r="E122" s="23" t="str">
        <f>VLOOKUP(الجدول2332[[#This Row],[الرقم الوظيفي ]],'المتغيرات '!A:E,5,0)</f>
        <v>غ</v>
      </c>
      <c r="F122" s="23" t="str">
        <f>VLOOKUP(الجدول2332[[#This Row],[الرقم الوظيفي ]],'المتغيرات '!A:F,6,0)</f>
        <v>غ</v>
      </c>
      <c r="G122" s="23">
        <f>VLOOKUP(الجدول2332[[#This Row],[الرقم الوظيفي ]],'المتغيرات '!A:G,7,0)</f>
        <v>0</v>
      </c>
      <c r="H122" s="23">
        <f>VLOOKUP(الجدول2332[[#This Row],[الرقم الوظيفي ]],'المتغيرات '!A:H,8,0)</f>
        <v>0</v>
      </c>
      <c r="I122" s="10">
        <f>VLOOKUP(الجدول2332[[#This Row],[الرقم الوظيفي ]],'المتغيرات '!A:I,9,0)</f>
        <v>0</v>
      </c>
      <c r="J122" s="23">
        <f>VLOOKUP(الجدول2332[[#This Row],[الرقم الوظيفي ]],'المتغيرات '!A:J,10,0)</f>
        <v>0</v>
      </c>
      <c r="K122" s="23">
        <f>VLOOKUP(الجدول2332[[#This Row],[الرقم الوظيفي ]],'المتغيرات '!A:K,11,0)</f>
        <v>0</v>
      </c>
      <c r="L122" s="23">
        <f>VLOOKUP(الجدول2332[[#This Row],[الرقم الوظيفي ]],'المتغيرات '!A:L,12,0)</f>
        <v>0</v>
      </c>
      <c r="M122" s="23">
        <f>VLOOKUP(الجدول2332[[#This Row],[الرقم الوظيفي ]],'المتغيرات '!A:M,13,0)</f>
        <v>0</v>
      </c>
      <c r="N122" s="23">
        <f>VLOOKUP(الجدول2332[[#This Row],[الرقم الوظيفي ]],'المتغيرات '!A:N,14,0)</f>
        <v>0</v>
      </c>
      <c r="O122" s="23">
        <f>VLOOKUP(الجدول2332[[#This Row],[الرقم الوظيفي ]],'المتغيرات '!A:O,15,0)</f>
        <v>0</v>
      </c>
      <c r="P122" s="23">
        <f>VLOOKUP(الجدول2332[[#This Row],[الرقم الوظيفي ]],'المتغيرات '!A:P,16,0)</f>
        <v>0</v>
      </c>
      <c r="Q122" s="10" t="str">
        <f>VLOOKUP(الجدول2332[[#This Row],[الرقم الوظيفي ]],'المتغيرات '!A:Q,17,0)</f>
        <v>س</v>
      </c>
      <c r="R122" s="23" t="str">
        <f>VLOOKUP(الجدول2332[[#This Row],[الرقم الوظيفي ]],'المتغيرات '!A:R,18,0)</f>
        <v>عطلة العيد</v>
      </c>
      <c r="S122" s="23" t="str">
        <f>VLOOKUP(الجدول2332[[#This Row],[الرقم الوظيفي ]],'المتغيرات '!A:S,19,0)</f>
        <v>عطلة العيد</v>
      </c>
      <c r="T122" s="23" t="str">
        <f>VLOOKUP(الجدول2332[[#This Row],[الرقم الوظيفي ]],'المتغيرات '!A:T,20,0)</f>
        <v>عطلة العيد</v>
      </c>
      <c r="U122" s="23">
        <f>VLOOKUP(الجدول2332[[#This Row],[الرقم الوظيفي ]],'المتغيرات '!A:U,21,0)</f>
        <v>0</v>
      </c>
      <c r="V122" s="23">
        <f>VLOOKUP(الجدول2332[[#This Row],[الرقم الوظيفي ]],'المتغيرات '!A:V,22,0)</f>
        <v>0</v>
      </c>
      <c r="W122" s="23">
        <f>VLOOKUP(الجدول2332[[#This Row],[الرقم الوظيفي ]],'المتغيرات '!A:W,23,0)</f>
        <v>0</v>
      </c>
      <c r="X122" s="10">
        <f>VLOOKUP(الجدول2332[[#This Row],[الرقم الوظيفي ]],'المتغيرات '!A:X,24,0)</f>
        <v>0</v>
      </c>
      <c r="Y122" s="23">
        <f>VLOOKUP(الجدول2332[[#This Row],[الرقم الوظيفي ]],'المتغيرات '!A:Y,25,0)</f>
        <v>0</v>
      </c>
      <c r="Z122" s="23">
        <f>VLOOKUP(الجدول2332[[#This Row],[الرقم الوظيفي ]],'المتغيرات '!A:Z,26,0)</f>
        <v>0</v>
      </c>
      <c r="AA122" s="23">
        <f>VLOOKUP(الجدول2332[[#This Row],[الرقم الوظيفي ]],'المتغيرات '!A:AA,27,0)</f>
        <v>0</v>
      </c>
      <c r="AB122" s="23">
        <f>VLOOKUP(الجدول2332[[#This Row],[الرقم الوظيفي ]],'المتغيرات '!A:AB,28,0)</f>
        <v>0</v>
      </c>
      <c r="AC122" s="23">
        <f>VLOOKUP(الجدول2332[[#This Row],[الرقم الوظيفي ]],'المتغيرات '!A:AC,29,0)</f>
        <v>0</v>
      </c>
      <c r="AD122" s="23">
        <f>VLOOKUP(الجدول2332[[#This Row],[الرقم الوظيفي ]],'المتغيرات '!A:AD,30,0)</f>
        <v>0</v>
      </c>
      <c r="AE122" s="10">
        <f>VLOOKUP(الجدول2332[[#This Row],[الرقم الوظيفي ]],'المتغيرات '!A:AE,31,0)</f>
        <v>0</v>
      </c>
      <c r="AF122" s="23">
        <f>VLOOKUP(الجدول2332[[#This Row],[الرقم الوظيفي ]],'المتغيرات '!A:AF,32,0)</f>
        <v>0</v>
      </c>
      <c r="AG122" s="23">
        <f>VLOOKUP(الجدول2332[[#This Row],[الرقم الوظيفي ]],'المتغيرات '!A:AG,33,0)</f>
        <v>0</v>
      </c>
      <c r="AH122" s="23">
        <f>VLOOKUP(الجدول2332[[#This Row],[الرقم الوظيفي ]],'المتغيرات '!A:AH,34,0)</f>
        <v>0</v>
      </c>
    </row>
    <row r="123" spans="1:34">
      <c r="A123" s="172"/>
      <c r="B123" s="8"/>
      <c r="C123" s="8"/>
      <c r="D123" s="181">
        <f>VLOOKUP(A122,'الإجازات '!C:AN,8,0)</f>
        <v>0</v>
      </c>
      <c r="E123" s="181">
        <f>VLOOKUP(A122,'الإجازات '!C:AO,9,0)</f>
        <v>0</v>
      </c>
      <c r="F123" s="181">
        <f>VLOOKUP(A122,'الإجازات '!C:AP,10,0)</f>
        <v>0</v>
      </c>
      <c r="G123" s="181">
        <f>VLOOKUP(A122,'الإجازات '!C:AQ,11,0)</f>
        <v>0</v>
      </c>
      <c r="H123" s="181">
        <f>VLOOKUP(A122,'الإجازات '!C:AR,12,0)</f>
        <v>0</v>
      </c>
      <c r="I123" s="181">
        <f>VLOOKUP(A122,'الإجازات '!C:AS,13,0)</f>
        <v>0</v>
      </c>
      <c r="J123" s="181">
        <f>VLOOKUP(A122,'الإجازات '!C:AT,14,0)</f>
        <v>0</v>
      </c>
      <c r="K123" s="181">
        <f>VLOOKUP(A122,'الإجازات '!C:AU,15,0)</f>
        <v>0</v>
      </c>
      <c r="L123" s="181">
        <f>VLOOKUP(A122,'الإجازات '!C:AV,16,0)</f>
        <v>120</v>
      </c>
      <c r="M123" s="181">
        <f>VLOOKUP(A122,'الإجازات '!C:AW,17,0)</f>
        <v>0</v>
      </c>
      <c r="N123" s="181">
        <f>VLOOKUP(A122,'الإجازات '!C:AX,18,0)</f>
        <v>0</v>
      </c>
      <c r="O123" s="181">
        <f>VLOOKUP(A122,'الإجازات '!C:AY,19,0)</f>
        <v>0</v>
      </c>
      <c r="P123" s="181">
        <f>VLOOKUP(A122,'الإجازات '!C:AZ,20,0)</f>
        <v>0</v>
      </c>
      <c r="Q123" s="181">
        <f>VLOOKUP(A122,'الإجازات '!C:BA,21,0)</f>
        <v>480</v>
      </c>
      <c r="R123" s="181">
        <f>VLOOKUP(A122,'الإجازات '!C:BB,22,0)</f>
        <v>0</v>
      </c>
      <c r="S123" s="181">
        <f>VLOOKUP(A122,'الإجازات '!C:BC,23,0)</f>
        <v>0</v>
      </c>
      <c r="T123" s="181">
        <f>VLOOKUP(A122,'الإجازات '!C:BD,24,0)</f>
        <v>0</v>
      </c>
      <c r="U123" s="181">
        <f>VLOOKUP(A122,'الإجازات '!C:BE,25,0)</f>
        <v>0</v>
      </c>
      <c r="V123" s="181">
        <f>VLOOKUP(A122,'الإجازات '!C:BF,26,0)</f>
        <v>0</v>
      </c>
      <c r="W123" s="181">
        <f>VLOOKUP(A122,'الإجازات '!C:BG,27,0)</f>
        <v>0</v>
      </c>
      <c r="X123" s="181">
        <f>VLOOKUP(A122,'الإجازات '!C:BH,28,0)</f>
        <v>128</v>
      </c>
      <c r="Y123" s="181">
        <f>VLOOKUP(A122,'الإجازات '!C:BI,29,0)</f>
        <v>0</v>
      </c>
      <c r="Z123" s="181">
        <f>VLOOKUP(A122,'الإجازات '!C:BJ,30,0)</f>
        <v>0</v>
      </c>
      <c r="AA123" s="181">
        <f>VLOOKUP(A122,'الإجازات '!C:BK,31,0)</f>
        <v>0</v>
      </c>
      <c r="AB123" s="181">
        <f>VLOOKUP(A122,'الإجازات '!C:BL,32,0)</f>
        <v>0</v>
      </c>
      <c r="AC123" s="181">
        <f>VLOOKUP(A122,'الإجازات '!C:BM,33,0)</f>
        <v>0</v>
      </c>
      <c r="AD123" s="181">
        <f>VLOOKUP(A122,'الإجازات '!C:BN,34,0)</f>
        <v>0</v>
      </c>
      <c r="AE123" s="181">
        <f>VLOOKUP(A122,'الإجازات '!C:BO,35,0)</f>
        <v>0</v>
      </c>
      <c r="AF123" s="181">
        <f>VLOOKUP(A122,'الإجازات '!C:BP,36,0)</f>
        <v>0</v>
      </c>
      <c r="AG123" s="181">
        <f>VLOOKUP(A122,'الإجازات '!C:BQ,37,0)</f>
        <v>0</v>
      </c>
      <c r="AH123" s="181">
        <f>VLOOKUP(A122,'الإجازات '!C:BR,38,0)</f>
        <v>0</v>
      </c>
    </row>
    <row r="124" spans="1:34">
      <c r="A124" s="172">
        <v>1042</v>
      </c>
      <c r="B124" s="8" t="s">
        <v>144</v>
      </c>
      <c r="C124" s="8" t="s">
        <v>145</v>
      </c>
      <c r="D124" s="23">
        <f>VLOOKUP(الجدول2332[[#This Row],[الرقم الوظيفي ]],'المتغيرات '!A:D,4,0)</f>
        <v>60</v>
      </c>
      <c r="E124" s="23">
        <f>VLOOKUP(الجدول2332[[#This Row],[الرقم الوظيفي ]],'المتغيرات '!A:E,5,0)</f>
        <v>25</v>
      </c>
      <c r="F124" s="23">
        <f>VLOOKUP(الجدول2332[[#This Row],[الرقم الوظيفي ]],'المتغيرات '!A:F,6,0)</f>
        <v>45</v>
      </c>
      <c r="G124" s="23">
        <f>VLOOKUP(الجدول2332[[#This Row],[الرقم الوظيفي ]],'المتغيرات '!A:G,7,0)</f>
        <v>0</v>
      </c>
      <c r="H124" s="23">
        <f>VLOOKUP(الجدول2332[[#This Row],[الرقم الوظيفي ]],'المتغيرات '!A:H,8,0)</f>
        <v>91</v>
      </c>
      <c r="I124" s="10">
        <f>VLOOKUP(الجدول2332[[#This Row],[الرقم الوظيفي ]],'المتغيرات '!A:I,9,0)</f>
        <v>42</v>
      </c>
      <c r="J124" s="23">
        <f>VLOOKUP(الجدول2332[[#This Row],[الرقم الوظيفي ]],'المتغيرات '!A:J,10,0)</f>
        <v>0</v>
      </c>
      <c r="K124" s="23">
        <f>VLOOKUP(الجدول2332[[#This Row],[الرقم الوظيفي ]],'المتغيرات '!A:K,11,0)</f>
        <v>63</v>
      </c>
      <c r="L124" s="23" t="str">
        <f>VLOOKUP(الجدول2332[[#This Row],[الرقم الوظيفي ]],'المتغيرات '!A:L,12,0)</f>
        <v>س</v>
      </c>
      <c r="M124" s="23">
        <f>VLOOKUP(الجدول2332[[#This Row],[الرقم الوظيفي ]],'المتغيرات '!A:M,13,0)</f>
        <v>35</v>
      </c>
      <c r="N124" s="23">
        <f>VLOOKUP(الجدول2332[[#This Row],[الرقم الوظيفي ]],'المتغيرات '!A:N,14,0)</f>
        <v>0</v>
      </c>
      <c r="O124" s="23">
        <f>VLOOKUP(الجدول2332[[#This Row],[الرقم الوظيفي ]],'المتغيرات '!A:O,15,0)</f>
        <v>0</v>
      </c>
      <c r="P124" s="23">
        <f>VLOOKUP(الجدول2332[[#This Row],[الرقم الوظيفي ]],'المتغيرات '!A:P,16,0)</f>
        <v>45</v>
      </c>
      <c r="Q124" s="10" t="str">
        <f>VLOOKUP(الجدول2332[[#This Row],[الرقم الوظيفي ]],'المتغيرات '!A:Q,17,0)</f>
        <v>س</v>
      </c>
      <c r="R124" s="23" t="str">
        <f>VLOOKUP(الجدول2332[[#This Row],[الرقم الوظيفي ]],'المتغيرات '!A:R,18,0)</f>
        <v>عطلة العيد</v>
      </c>
      <c r="S124" s="23" t="str">
        <f>VLOOKUP(الجدول2332[[#This Row],[الرقم الوظيفي ]],'المتغيرات '!A:S,19,0)</f>
        <v>عطلة العيد</v>
      </c>
      <c r="T124" s="23" t="str">
        <f>VLOOKUP(الجدول2332[[#This Row],[الرقم الوظيفي ]],'المتغيرات '!A:T,20,0)</f>
        <v>عطلة العيد</v>
      </c>
      <c r="U124" s="23">
        <f>VLOOKUP(الجدول2332[[#This Row],[الرقم الوظيفي ]],'المتغيرات '!A:U,21,0)</f>
        <v>0</v>
      </c>
      <c r="V124" s="23">
        <f>VLOOKUP(الجدول2332[[#This Row],[الرقم الوظيفي ]],'المتغيرات '!A:V,22,0)</f>
        <v>0</v>
      </c>
      <c r="W124" s="23">
        <f>VLOOKUP(الجدول2332[[#This Row],[الرقم الوظيفي ]],'المتغيرات '!A:W,23,0)</f>
        <v>0</v>
      </c>
      <c r="X124" s="10">
        <f>VLOOKUP(الجدول2332[[#This Row],[الرقم الوظيفي ]],'المتغيرات '!A:X,24,0)</f>
        <v>7</v>
      </c>
      <c r="Y124" s="23">
        <f>VLOOKUP(الجدول2332[[#This Row],[الرقم الوظيفي ]],'المتغيرات '!A:Y,25,0)</f>
        <v>0</v>
      </c>
      <c r="Z124" s="23">
        <f>VLOOKUP(الجدول2332[[#This Row],[الرقم الوظيفي ]],'المتغيرات '!A:Z,26,0)</f>
        <v>0</v>
      </c>
      <c r="AA124" s="23">
        <f>VLOOKUP(الجدول2332[[#This Row],[الرقم الوظيفي ]],'المتغيرات '!A:AA,27,0)</f>
        <v>0</v>
      </c>
      <c r="AB124" s="23">
        <f>VLOOKUP(الجدول2332[[#This Row],[الرقم الوظيفي ]],'المتغيرات '!A:AB,28,0)</f>
        <v>0</v>
      </c>
      <c r="AC124" s="23">
        <f>VLOOKUP(الجدول2332[[#This Row],[الرقم الوظيفي ]],'المتغيرات '!A:AC,29,0)</f>
        <v>0</v>
      </c>
      <c r="AD124" s="23">
        <f>VLOOKUP(الجدول2332[[#This Row],[الرقم الوظيفي ]],'المتغيرات '!A:AD,30,0)</f>
        <v>0</v>
      </c>
      <c r="AE124" s="10">
        <f>VLOOKUP(الجدول2332[[#This Row],[الرقم الوظيفي ]],'المتغيرات '!A:AE,31,0)</f>
        <v>0</v>
      </c>
      <c r="AF124" s="23">
        <f>VLOOKUP(الجدول2332[[#This Row],[الرقم الوظيفي ]],'المتغيرات '!A:AF,32,0)</f>
        <v>0</v>
      </c>
      <c r="AG124" s="23">
        <f>VLOOKUP(الجدول2332[[#This Row],[الرقم الوظيفي ]],'المتغيرات '!A:AG,33,0)</f>
        <v>0</v>
      </c>
      <c r="AH124" s="23">
        <f>VLOOKUP(الجدول2332[[#This Row],[الرقم الوظيفي ]],'المتغيرات '!A:AH,34,0)</f>
        <v>0</v>
      </c>
    </row>
    <row r="125" spans="1:34">
      <c r="A125" s="172"/>
      <c r="B125" s="8"/>
      <c r="C125" s="8"/>
      <c r="D125" s="181">
        <f>VLOOKUP(A124,'الإجازات '!C:AN,8,0)</f>
        <v>0</v>
      </c>
      <c r="E125" s="181">
        <f>VLOOKUP(A124,'الإجازات '!C:AO,9,0)</f>
        <v>0</v>
      </c>
      <c r="F125" s="181">
        <f>VLOOKUP(A124,'الإجازات '!C:AP,10,0)</f>
        <v>0</v>
      </c>
      <c r="G125" s="181">
        <f>VLOOKUP(A124,'الإجازات '!C:AQ,11,0)</f>
        <v>0</v>
      </c>
      <c r="H125" s="181">
        <f>VLOOKUP(A124,'الإجازات '!C:AR,12,0)</f>
        <v>120</v>
      </c>
      <c r="I125" s="181">
        <f>VLOOKUP(A124,'الإجازات '!C:AS,13,0)</f>
        <v>0</v>
      </c>
      <c r="J125" s="181">
        <f>VLOOKUP(A124,'الإجازات '!C:AT,14,0)</f>
        <v>0</v>
      </c>
      <c r="K125" s="181">
        <f>VLOOKUP(A124,'الإجازات '!C:AU,15,0)</f>
        <v>0</v>
      </c>
      <c r="L125" s="181">
        <f>VLOOKUP(A124,'الإجازات '!C:AV,16,0)</f>
        <v>480</v>
      </c>
      <c r="M125" s="181">
        <f>VLOOKUP(A124,'الإجازات '!C:AW,17,0)</f>
        <v>0</v>
      </c>
      <c r="N125" s="181">
        <f>VLOOKUP(A124,'الإجازات '!C:AX,18,0)</f>
        <v>0</v>
      </c>
      <c r="O125" s="181">
        <f>VLOOKUP(A124,'الإجازات '!C:AY,19,0)</f>
        <v>0</v>
      </c>
      <c r="P125" s="181">
        <f>VLOOKUP(A124,'الإجازات '!C:AZ,20,0)</f>
        <v>0</v>
      </c>
      <c r="Q125" s="181">
        <f>VLOOKUP(A124,'الإجازات '!C:BA,21,0)</f>
        <v>480</v>
      </c>
      <c r="R125" s="181">
        <f>VLOOKUP(A124,'الإجازات '!C:BB,22,0)</f>
        <v>0</v>
      </c>
      <c r="S125" s="181">
        <f>VLOOKUP(A124,'الإجازات '!C:BC,23,0)</f>
        <v>0</v>
      </c>
      <c r="T125" s="181">
        <f>VLOOKUP(A124,'الإجازات '!C:BD,24,0)</f>
        <v>0</v>
      </c>
      <c r="U125" s="181">
        <f>VLOOKUP(A124,'الإجازات '!C:BE,25,0)</f>
        <v>0</v>
      </c>
      <c r="V125" s="181">
        <f>VLOOKUP(A124,'الإجازات '!C:BF,26,0)</f>
        <v>150</v>
      </c>
      <c r="W125" s="181">
        <f>VLOOKUP(A124,'الإجازات '!C:BG,27,0)</f>
        <v>0</v>
      </c>
      <c r="X125" s="181">
        <f>VLOOKUP(A124,'الإجازات '!C:BH,28,0)</f>
        <v>0</v>
      </c>
      <c r="Y125" s="181">
        <f>VLOOKUP(A124,'الإجازات '!C:BI,29,0)</f>
        <v>0</v>
      </c>
      <c r="Z125" s="181">
        <f>VLOOKUP(A124,'الإجازات '!C:BJ,30,0)</f>
        <v>0</v>
      </c>
      <c r="AA125" s="181">
        <f>VLOOKUP(A124,'الإجازات '!C:BK,31,0)</f>
        <v>0</v>
      </c>
      <c r="AB125" s="181">
        <f>VLOOKUP(A124,'الإجازات '!C:BL,32,0)</f>
        <v>0</v>
      </c>
      <c r="AC125" s="181">
        <f>VLOOKUP(A124,'الإجازات '!C:BM,33,0)</f>
        <v>0</v>
      </c>
      <c r="AD125" s="181">
        <f>VLOOKUP(A124,'الإجازات '!C:BN,34,0)</f>
        <v>0</v>
      </c>
      <c r="AE125" s="181">
        <f>VLOOKUP(A124,'الإجازات '!C:BO,35,0)</f>
        <v>0</v>
      </c>
      <c r="AF125" s="181">
        <f>VLOOKUP(A124,'الإجازات '!C:BP,36,0)</f>
        <v>0</v>
      </c>
      <c r="AG125" s="181">
        <f>VLOOKUP(A124,'الإجازات '!C:BQ,37,0)</f>
        <v>0</v>
      </c>
      <c r="AH125" s="181">
        <f>VLOOKUP(A124,'الإجازات '!C:BR,38,0)</f>
        <v>0</v>
      </c>
    </row>
    <row r="126" spans="1:34">
      <c r="A126" s="172">
        <v>1069</v>
      </c>
      <c r="B126" s="8" t="s">
        <v>146</v>
      </c>
      <c r="C126" s="8" t="s">
        <v>147</v>
      </c>
      <c r="D126" s="23">
        <f>VLOOKUP(الجدول2332[[#This Row],[الرقم الوظيفي ]],'المتغيرات '!A:D,4,0)</f>
        <v>0</v>
      </c>
      <c r="E126" s="23">
        <f>VLOOKUP(الجدول2332[[#This Row],[الرقم الوظيفي ]],'المتغيرات '!A:E,5,0)</f>
        <v>0</v>
      </c>
      <c r="F126" s="23">
        <f>VLOOKUP(الجدول2332[[#This Row],[الرقم الوظيفي ]],'المتغيرات '!A:F,6,0)</f>
        <v>0</v>
      </c>
      <c r="G126" s="23">
        <f>VLOOKUP(الجدول2332[[#This Row],[الرقم الوظيفي ]],'المتغيرات '!A:G,7,0)</f>
        <v>0</v>
      </c>
      <c r="H126" s="23">
        <f>VLOOKUP(الجدول2332[[#This Row],[الرقم الوظيفي ]],'المتغيرات '!A:H,8,0)</f>
        <v>0</v>
      </c>
      <c r="I126" s="10">
        <f>VLOOKUP(الجدول2332[[#This Row],[الرقم الوظيفي ]],'المتغيرات '!A:I,9,0)</f>
        <v>0</v>
      </c>
      <c r="J126" s="23">
        <f>VLOOKUP(الجدول2332[[#This Row],[الرقم الوظيفي ]],'المتغيرات '!A:J,10,0)</f>
        <v>0</v>
      </c>
      <c r="K126" s="23">
        <f>VLOOKUP(الجدول2332[[#This Row],[الرقم الوظيفي ]],'المتغيرات '!A:K,11,0)</f>
        <v>0</v>
      </c>
      <c r="L126" s="23">
        <f>VLOOKUP(الجدول2332[[#This Row],[الرقم الوظيفي ]],'المتغيرات '!A:L,12,0)</f>
        <v>0</v>
      </c>
      <c r="M126" s="23">
        <f>VLOOKUP(الجدول2332[[#This Row],[الرقم الوظيفي ]],'المتغيرات '!A:M,13,0)</f>
        <v>0</v>
      </c>
      <c r="N126" s="23">
        <f>VLOOKUP(الجدول2332[[#This Row],[الرقم الوظيفي ]],'المتغيرات '!A:N,14,0)</f>
        <v>0</v>
      </c>
      <c r="O126" s="23">
        <f>VLOOKUP(الجدول2332[[#This Row],[الرقم الوظيفي ]],'المتغيرات '!A:O,15,0)</f>
        <v>0</v>
      </c>
      <c r="P126" s="23">
        <f>VLOOKUP(الجدول2332[[#This Row],[الرقم الوظيفي ]],'المتغيرات '!A:P,16,0)</f>
        <v>0</v>
      </c>
      <c r="Q126" s="10" t="str">
        <f>VLOOKUP(الجدول2332[[#This Row],[الرقم الوظيفي ]],'المتغيرات '!A:Q,17,0)</f>
        <v>س</v>
      </c>
      <c r="R126" s="23" t="str">
        <f>VLOOKUP(الجدول2332[[#This Row],[الرقم الوظيفي ]],'المتغيرات '!A:R,18,0)</f>
        <v>عطلة العيد</v>
      </c>
      <c r="S126" s="23" t="str">
        <f>VLOOKUP(الجدول2332[[#This Row],[الرقم الوظيفي ]],'المتغيرات '!A:S,19,0)</f>
        <v>عطلة العيد</v>
      </c>
      <c r="T126" s="23" t="str">
        <f>VLOOKUP(الجدول2332[[#This Row],[الرقم الوظيفي ]],'المتغيرات '!A:T,20,0)</f>
        <v>عطلة العيد</v>
      </c>
      <c r="U126" s="23">
        <f>VLOOKUP(الجدول2332[[#This Row],[الرقم الوظيفي ]],'المتغيرات '!A:U,21,0)</f>
        <v>0</v>
      </c>
      <c r="V126" s="23">
        <f>VLOOKUP(الجدول2332[[#This Row],[الرقم الوظيفي ]],'المتغيرات '!A:V,22,0)</f>
        <v>0</v>
      </c>
      <c r="W126" s="23">
        <f>VLOOKUP(الجدول2332[[#This Row],[الرقم الوظيفي ]],'المتغيرات '!A:W,23,0)</f>
        <v>0</v>
      </c>
      <c r="X126" s="10">
        <f>VLOOKUP(الجدول2332[[#This Row],[الرقم الوظيفي ]],'المتغيرات '!A:X,24,0)</f>
        <v>0</v>
      </c>
      <c r="Y126" s="23">
        <f>VLOOKUP(الجدول2332[[#This Row],[الرقم الوظيفي ]],'المتغيرات '!A:Y,25,0)</f>
        <v>0</v>
      </c>
      <c r="Z126" s="23">
        <f>VLOOKUP(الجدول2332[[#This Row],[الرقم الوظيفي ]],'المتغيرات '!A:Z,26,0)</f>
        <v>0</v>
      </c>
      <c r="AA126" s="23">
        <f>VLOOKUP(الجدول2332[[#This Row],[الرقم الوظيفي ]],'المتغيرات '!A:AA,27,0)</f>
        <v>0</v>
      </c>
      <c r="AB126" s="23">
        <f>VLOOKUP(الجدول2332[[#This Row],[الرقم الوظيفي ]],'المتغيرات '!A:AB,28,0)</f>
        <v>0</v>
      </c>
      <c r="AC126" s="23">
        <f>VLOOKUP(الجدول2332[[#This Row],[الرقم الوظيفي ]],'المتغيرات '!A:AC,29,0)</f>
        <v>0</v>
      </c>
      <c r="AD126" s="23">
        <f>VLOOKUP(الجدول2332[[#This Row],[الرقم الوظيفي ]],'المتغيرات '!A:AD,30,0)</f>
        <v>0</v>
      </c>
      <c r="AE126" s="10">
        <f>VLOOKUP(الجدول2332[[#This Row],[الرقم الوظيفي ]],'المتغيرات '!A:AE,31,0)</f>
        <v>0</v>
      </c>
      <c r="AF126" s="23">
        <f>VLOOKUP(الجدول2332[[#This Row],[الرقم الوظيفي ]],'المتغيرات '!A:AF,32,0)</f>
        <v>0</v>
      </c>
      <c r="AG126" s="23">
        <f>VLOOKUP(الجدول2332[[#This Row],[الرقم الوظيفي ]],'المتغيرات '!A:AG,33,0)</f>
        <v>0</v>
      </c>
      <c r="AH126" s="23">
        <f>VLOOKUP(الجدول2332[[#This Row],[الرقم الوظيفي ]],'المتغيرات '!A:AH,34,0)</f>
        <v>0</v>
      </c>
    </row>
    <row r="127" spans="1:34">
      <c r="A127" s="172"/>
      <c r="B127" s="8"/>
      <c r="C127" s="8"/>
      <c r="D127" s="181">
        <f>VLOOKUP(A126,'الإجازات '!C:AN,8,0)</f>
        <v>0</v>
      </c>
      <c r="E127" s="181">
        <f>VLOOKUP(A126,'الإجازات '!C:AO,9,0)</f>
        <v>480</v>
      </c>
      <c r="F127" s="181">
        <f>VLOOKUP(A126,'الإجازات '!C:AP,10,0)</f>
        <v>480</v>
      </c>
      <c r="G127" s="181">
        <f>VLOOKUP(A126,'الإجازات '!C:AQ,11,0)</f>
        <v>0</v>
      </c>
      <c r="H127" s="181">
        <f>VLOOKUP(A126,'الإجازات '!C:AR,12,0)</f>
        <v>0</v>
      </c>
      <c r="I127" s="181">
        <f>VLOOKUP(A126,'الإجازات '!C:AS,13,0)</f>
        <v>0</v>
      </c>
      <c r="J127" s="181">
        <f>VLOOKUP(A126,'الإجازات '!C:AT,14,0)</f>
        <v>0</v>
      </c>
      <c r="K127" s="181">
        <f>VLOOKUP(A126,'الإجازات '!C:AU,15,0)</f>
        <v>0</v>
      </c>
      <c r="L127" s="181">
        <f>VLOOKUP(A126,'الإجازات '!C:AV,16,0)</f>
        <v>480</v>
      </c>
      <c r="M127" s="181">
        <f>VLOOKUP(A126,'الإجازات '!C:AW,17,0)</f>
        <v>480</v>
      </c>
      <c r="N127" s="181">
        <f>VLOOKUP(A126,'الإجازات '!C:AX,18,0)</f>
        <v>0</v>
      </c>
      <c r="O127" s="181">
        <f>VLOOKUP(A126,'الإجازات '!C:AY,19,0)</f>
        <v>0</v>
      </c>
      <c r="P127" s="181">
        <f>VLOOKUP(A126,'الإجازات '!C:AZ,20,0)</f>
        <v>0</v>
      </c>
      <c r="Q127" s="181">
        <f>VLOOKUP(A126,'الإجازات '!C:BA,21,0)</f>
        <v>480</v>
      </c>
      <c r="R127" s="181">
        <f>VLOOKUP(A126,'الإجازات '!C:BB,22,0)</f>
        <v>0</v>
      </c>
      <c r="S127" s="181">
        <f>VLOOKUP(A126,'الإجازات '!C:BC,23,0)</f>
        <v>0</v>
      </c>
      <c r="T127" s="181">
        <f>VLOOKUP(A126,'الإجازات '!C:BD,24,0)</f>
        <v>0</v>
      </c>
      <c r="U127" s="181">
        <f>VLOOKUP(A126,'الإجازات '!C:BE,25,0)</f>
        <v>0</v>
      </c>
      <c r="V127" s="181">
        <f>VLOOKUP(A126,'الإجازات '!C:BF,26,0)</f>
        <v>480</v>
      </c>
      <c r="W127" s="181">
        <f>VLOOKUP(A126,'الإجازات '!C:BG,27,0)</f>
        <v>480</v>
      </c>
      <c r="X127" s="181">
        <f>VLOOKUP(A126,'الإجازات '!C:BH,28,0)</f>
        <v>480</v>
      </c>
      <c r="Y127" s="181">
        <f>VLOOKUP(A126,'الإجازات '!C:BI,29,0)</f>
        <v>480</v>
      </c>
      <c r="Z127" s="181">
        <f>VLOOKUP(A126,'الإجازات '!C:BJ,30,0)</f>
        <v>0</v>
      </c>
      <c r="AA127" s="181">
        <f>VLOOKUP(A126,'الإجازات '!C:BK,31,0)</f>
        <v>0</v>
      </c>
      <c r="AB127" s="181">
        <f>VLOOKUP(A126,'الإجازات '!C:BL,32,0)</f>
        <v>0</v>
      </c>
      <c r="AC127" s="181">
        <f>VLOOKUP(A126,'الإجازات '!C:BM,33,0)</f>
        <v>0</v>
      </c>
      <c r="AD127" s="181">
        <f>VLOOKUP(A126,'الإجازات '!C:BN,34,0)</f>
        <v>0</v>
      </c>
      <c r="AE127" s="181">
        <f>VLOOKUP(A126,'الإجازات '!C:BO,35,0)</f>
        <v>0</v>
      </c>
      <c r="AF127" s="181">
        <f>VLOOKUP(A126,'الإجازات '!C:BP,36,0)</f>
        <v>0</v>
      </c>
      <c r="AG127" s="181">
        <f>VLOOKUP(A126,'الإجازات '!C:BQ,37,0)</f>
        <v>0</v>
      </c>
      <c r="AH127" s="181">
        <f>VLOOKUP(A126,'الإجازات '!C:BR,38,0)</f>
        <v>0</v>
      </c>
    </row>
    <row r="128" spans="1:34">
      <c r="A128" s="172">
        <v>1094</v>
      </c>
      <c r="B128" s="8" t="s">
        <v>149</v>
      </c>
      <c r="C128" s="8" t="s">
        <v>67</v>
      </c>
      <c r="D128" s="23" t="str">
        <f>VLOOKUP(الجدول2332[[#This Row],[الرقم الوظيفي ]],'المتغيرات '!A:D,4,0)</f>
        <v>س</v>
      </c>
      <c r="E128" s="23">
        <f>VLOOKUP(الجدول2332[[#This Row],[الرقم الوظيفي ]],'المتغيرات '!A:E,5,0)</f>
        <v>0</v>
      </c>
      <c r="F128" s="23">
        <f>VLOOKUP(الجدول2332[[#This Row],[الرقم الوظيفي ]],'المتغيرات '!A:F,6,0)</f>
        <v>0</v>
      </c>
      <c r="G128" s="23">
        <f>VLOOKUP(الجدول2332[[#This Row],[الرقم الوظيفي ]],'المتغيرات '!A:G,7,0)</f>
        <v>0</v>
      </c>
      <c r="H128" s="23">
        <f>VLOOKUP(الجدول2332[[#This Row],[الرقم الوظيفي ]],'المتغيرات '!A:H,8,0)</f>
        <v>0</v>
      </c>
      <c r="I128" s="10">
        <f>VLOOKUP(الجدول2332[[#This Row],[الرقم الوظيفي ]],'المتغيرات '!A:I,9,0)</f>
        <v>120</v>
      </c>
      <c r="J128" s="23">
        <f>VLOOKUP(الجدول2332[[#This Row],[الرقم الوظيفي ]],'المتغيرات '!A:J,10,0)</f>
        <v>0</v>
      </c>
      <c r="K128" s="23">
        <f>VLOOKUP(الجدول2332[[#This Row],[الرقم الوظيفي ]],'المتغيرات '!A:K,11,0)</f>
        <v>0</v>
      </c>
      <c r="L128" s="23">
        <f>VLOOKUP(الجدول2332[[#This Row],[الرقم الوظيفي ]],'المتغيرات '!A:L,12,0)</f>
        <v>0</v>
      </c>
      <c r="M128" s="23">
        <f>VLOOKUP(الجدول2332[[#This Row],[الرقم الوظيفي ]],'المتغيرات '!A:M,13,0)</f>
        <v>0</v>
      </c>
      <c r="N128" s="23">
        <f>VLOOKUP(الجدول2332[[#This Row],[الرقم الوظيفي ]],'المتغيرات '!A:N,14,0)</f>
        <v>0</v>
      </c>
      <c r="O128" s="23">
        <f>VLOOKUP(الجدول2332[[#This Row],[الرقم الوظيفي ]],'المتغيرات '!A:O,15,0)</f>
        <v>0</v>
      </c>
      <c r="P128" s="23">
        <f>VLOOKUP(الجدول2332[[#This Row],[الرقم الوظيفي ]],'المتغيرات '!A:P,16,0)</f>
        <v>18</v>
      </c>
      <c r="Q128" s="10" t="str">
        <f>VLOOKUP(الجدول2332[[#This Row],[الرقم الوظيفي ]],'المتغيرات '!A:Q,17,0)</f>
        <v>س</v>
      </c>
      <c r="R128" s="23" t="str">
        <f>VLOOKUP(الجدول2332[[#This Row],[الرقم الوظيفي ]],'المتغيرات '!A:R,18,0)</f>
        <v>عطلة العيد</v>
      </c>
      <c r="S128" s="23" t="str">
        <f>VLOOKUP(الجدول2332[[#This Row],[الرقم الوظيفي ]],'المتغيرات '!A:S,19,0)</f>
        <v>عطلة العيد</v>
      </c>
      <c r="T128" s="23" t="str">
        <f>VLOOKUP(الجدول2332[[#This Row],[الرقم الوظيفي ]],'المتغيرات '!A:T,20,0)</f>
        <v>عطلة العيد</v>
      </c>
      <c r="U128" s="23">
        <f>VLOOKUP(الجدول2332[[#This Row],[الرقم الوظيفي ]],'المتغيرات '!A:U,21,0)</f>
        <v>0</v>
      </c>
      <c r="V128" s="23">
        <f>VLOOKUP(الجدول2332[[#This Row],[الرقم الوظيفي ]],'المتغيرات '!A:V,22,0)</f>
        <v>109</v>
      </c>
      <c r="W128" s="23">
        <f>VLOOKUP(الجدول2332[[#This Row],[الرقم الوظيفي ]],'المتغيرات '!A:W,23,0)</f>
        <v>0</v>
      </c>
      <c r="X128" s="10">
        <f>VLOOKUP(الجدول2332[[#This Row],[الرقم الوظيفي ]],'المتغيرات '!A:X,24,0)</f>
        <v>0</v>
      </c>
      <c r="Y128" s="23">
        <f>VLOOKUP(الجدول2332[[#This Row],[الرقم الوظيفي ]],'المتغيرات '!A:Y,25,0)</f>
        <v>0</v>
      </c>
      <c r="Z128" s="23">
        <f>VLOOKUP(الجدول2332[[#This Row],[الرقم الوظيفي ]],'المتغيرات '!A:Z,26,0)</f>
        <v>6</v>
      </c>
      <c r="AA128" s="23">
        <f>VLOOKUP(الجدول2332[[#This Row],[الرقم الوظيفي ]],'المتغيرات '!A:AA,27,0)</f>
        <v>0</v>
      </c>
      <c r="AB128" s="23">
        <f>VLOOKUP(الجدول2332[[#This Row],[الرقم الوظيفي ]],'المتغيرات '!A:AB,28,0)</f>
        <v>0</v>
      </c>
      <c r="AC128" s="23">
        <f>VLOOKUP(الجدول2332[[#This Row],[الرقم الوظيفي ]],'المتغيرات '!A:AC,29,0)</f>
        <v>0</v>
      </c>
      <c r="AD128" s="23">
        <f>VLOOKUP(الجدول2332[[#This Row],[الرقم الوظيفي ]],'المتغيرات '!A:AD,30,0)</f>
        <v>0</v>
      </c>
      <c r="AE128" s="10">
        <f>VLOOKUP(الجدول2332[[#This Row],[الرقم الوظيفي ]],'المتغيرات '!A:AE,31,0)</f>
        <v>0</v>
      </c>
      <c r="AF128" s="23">
        <f>VLOOKUP(الجدول2332[[#This Row],[الرقم الوظيفي ]],'المتغيرات '!A:AF,32,0)</f>
        <v>0</v>
      </c>
      <c r="AG128" s="23">
        <f>VLOOKUP(الجدول2332[[#This Row],[الرقم الوظيفي ]],'المتغيرات '!A:AG,33,0)</f>
        <v>0</v>
      </c>
      <c r="AH128" s="23">
        <f>VLOOKUP(الجدول2332[[#This Row],[الرقم الوظيفي ]],'المتغيرات '!A:AH,34,0)</f>
        <v>0</v>
      </c>
    </row>
    <row r="129" spans="1:34">
      <c r="A129" s="172"/>
      <c r="B129" s="8"/>
      <c r="C129" s="8"/>
      <c r="D129" s="181">
        <f>VLOOKUP(A128,'الإجازات '!C:AN,8,0)</f>
        <v>480</v>
      </c>
      <c r="E129" s="181">
        <f>VLOOKUP(A128,'الإجازات '!C:AO,9,0)</f>
        <v>120</v>
      </c>
      <c r="F129" s="181">
        <f>VLOOKUP(A128,'الإجازات '!C:AP,10,0)</f>
        <v>0</v>
      </c>
      <c r="G129" s="181">
        <f>VLOOKUP(A128,'الإجازات '!C:AQ,11,0)</f>
        <v>0</v>
      </c>
      <c r="H129" s="181">
        <f>VLOOKUP(A128,'الإجازات '!C:AR,12,0)</f>
        <v>0</v>
      </c>
      <c r="I129" s="181">
        <f>VLOOKUP(A128,'الإجازات '!C:AS,13,0)</f>
        <v>120</v>
      </c>
      <c r="J129" s="181">
        <f>VLOOKUP(A128,'الإجازات '!C:AT,14,0)</f>
        <v>0</v>
      </c>
      <c r="K129" s="181">
        <f>VLOOKUP(A128,'الإجازات '!C:AU,15,0)</f>
        <v>0</v>
      </c>
      <c r="L129" s="181">
        <f>VLOOKUP(A128,'الإجازات '!C:AV,16,0)</f>
        <v>0</v>
      </c>
      <c r="M129" s="181">
        <f>VLOOKUP(A128,'الإجازات '!C:AW,17,0)</f>
        <v>0</v>
      </c>
      <c r="N129" s="181">
        <f>VLOOKUP(A128,'الإجازات '!C:AX,18,0)</f>
        <v>0</v>
      </c>
      <c r="O129" s="181">
        <f>VLOOKUP(A128,'الإجازات '!C:AY,19,0)</f>
        <v>0</v>
      </c>
      <c r="P129" s="181">
        <f>VLOOKUP(A128,'الإجازات '!C:AZ,20,0)</f>
        <v>0</v>
      </c>
      <c r="Q129" s="181">
        <f>VLOOKUP(A128,'الإجازات '!C:BA,21,0)</f>
        <v>480</v>
      </c>
      <c r="R129" s="181">
        <f>VLOOKUP(A128,'الإجازات '!C:BB,22,0)</f>
        <v>0</v>
      </c>
      <c r="S129" s="181">
        <f>VLOOKUP(A128,'الإجازات '!C:BC,23,0)</f>
        <v>0</v>
      </c>
      <c r="T129" s="181">
        <f>VLOOKUP(A128,'الإجازات '!C:BD,24,0)</f>
        <v>0</v>
      </c>
      <c r="U129" s="181">
        <f>VLOOKUP(A128,'الإجازات '!C:BE,25,0)</f>
        <v>0</v>
      </c>
      <c r="V129" s="181">
        <f>VLOOKUP(A128,'الإجازات '!C:BF,26,0)</f>
        <v>106</v>
      </c>
      <c r="W129" s="181">
        <f>VLOOKUP(A128,'الإجازات '!C:BG,27,0)</f>
        <v>0</v>
      </c>
      <c r="X129" s="181">
        <f>VLOOKUP(A128,'الإجازات '!C:BH,28,0)</f>
        <v>0</v>
      </c>
      <c r="Y129" s="181">
        <f>VLOOKUP(A128,'الإجازات '!C:BI,29,0)</f>
        <v>0</v>
      </c>
      <c r="Z129" s="181">
        <f>VLOOKUP(A128,'الإجازات '!C:BJ,30,0)</f>
        <v>0</v>
      </c>
      <c r="AA129" s="181">
        <f>VLOOKUP(A128,'الإجازات '!C:BK,31,0)</f>
        <v>0</v>
      </c>
      <c r="AB129" s="181">
        <f>VLOOKUP(A128,'الإجازات '!C:BL,32,0)</f>
        <v>0</v>
      </c>
      <c r="AC129" s="181">
        <f>VLOOKUP(A128,'الإجازات '!C:BM,33,0)</f>
        <v>0</v>
      </c>
      <c r="AD129" s="181">
        <f>VLOOKUP(A128,'الإجازات '!C:BN,34,0)</f>
        <v>0</v>
      </c>
      <c r="AE129" s="181">
        <f>VLOOKUP(A128,'الإجازات '!C:BO,35,0)</f>
        <v>0</v>
      </c>
      <c r="AF129" s="181">
        <f>VLOOKUP(A128,'الإجازات '!C:BP,36,0)</f>
        <v>0</v>
      </c>
      <c r="AG129" s="181">
        <f>VLOOKUP(A128,'الإجازات '!C:BQ,37,0)</f>
        <v>0</v>
      </c>
      <c r="AH129" s="181">
        <f>VLOOKUP(A128,'الإجازات '!C:BR,38,0)</f>
        <v>0</v>
      </c>
    </row>
    <row r="130" spans="1:34">
      <c r="A130" s="172">
        <v>1133</v>
      </c>
      <c r="B130" s="8" t="s">
        <v>150</v>
      </c>
      <c r="C130" s="8" t="s">
        <v>151</v>
      </c>
      <c r="D130" s="23">
        <f>VLOOKUP(الجدول2332[[#This Row],[الرقم الوظيفي ]],'المتغيرات '!A:D,4,0)</f>
        <v>0</v>
      </c>
      <c r="E130" s="23">
        <f>VLOOKUP(الجدول2332[[#This Row],[الرقم الوظيفي ]],'المتغيرات '!A:E,5,0)</f>
        <v>10</v>
      </c>
      <c r="F130" s="23">
        <f>VLOOKUP(الجدول2332[[#This Row],[الرقم الوظيفي ]],'المتغيرات '!A:F,6,0)</f>
        <v>18</v>
      </c>
      <c r="G130" s="23" t="str">
        <f>VLOOKUP(الجدول2332[[#This Row],[الرقم الوظيفي ]],'المتغيرات '!A:G,7,0)</f>
        <v xml:space="preserve">راحة </v>
      </c>
      <c r="H130" s="23">
        <f>VLOOKUP(الجدول2332[[#This Row],[الرقم الوظيفي ]],'المتغيرات '!A:H,8,0)</f>
        <v>0</v>
      </c>
      <c r="I130" s="10">
        <f>VLOOKUP(الجدول2332[[#This Row],[الرقم الوظيفي ]],'المتغيرات '!A:I,9,0)</f>
        <v>0</v>
      </c>
      <c r="J130" s="23">
        <f>VLOOKUP(الجدول2332[[#This Row],[الرقم الوظيفي ]],'المتغيرات '!A:J,10,0)</f>
        <v>13</v>
      </c>
      <c r="K130" s="23">
        <f>VLOOKUP(الجدول2332[[#This Row],[الرقم الوظيفي ]],'المتغيرات '!A:K,11,0)</f>
        <v>0</v>
      </c>
      <c r="L130" s="23">
        <f>VLOOKUP(الجدول2332[[#This Row],[الرقم الوظيفي ]],'المتغيرات '!A:L,12,0)</f>
        <v>0</v>
      </c>
      <c r="M130" s="23">
        <f>VLOOKUP(الجدول2332[[#This Row],[الرقم الوظيفي ]],'المتغيرات '!A:M,13,0)</f>
        <v>0</v>
      </c>
      <c r="N130" s="23" t="str">
        <f>VLOOKUP(الجدول2332[[#This Row],[الرقم الوظيفي ]],'المتغيرات '!A:N,14,0)</f>
        <v xml:space="preserve">راحة </v>
      </c>
      <c r="O130" s="23" t="str">
        <f>VLOOKUP(الجدول2332[[#This Row],[الرقم الوظيفي ]],'المتغيرات '!A:O,15,0)</f>
        <v>س</v>
      </c>
      <c r="P130" s="23">
        <f>VLOOKUP(الجدول2332[[#This Row],[الرقم الوظيفي ]],'المتغيرات '!A:P,16,0)</f>
        <v>16</v>
      </c>
      <c r="Q130" s="10">
        <f>VLOOKUP(الجدول2332[[#This Row],[الرقم الوظيفي ]],'المتغيرات '!A:Q,17,0)</f>
        <v>10</v>
      </c>
      <c r="R130" s="23">
        <f>VLOOKUP(الجدول2332[[#This Row],[الرقم الوظيفي ]],'المتغيرات '!A:R,18,0)</f>
        <v>0</v>
      </c>
      <c r="S130" s="23">
        <f>VLOOKUP(الجدول2332[[#This Row],[الرقم الوظيفي ]],'المتغيرات '!A:S,19,0)</f>
        <v>0</v>
      </c>
      <c r="T130" s="23">
        <f>VLOOKUP(الجدول2332[[#This Row],[الرقم الوظيفي ]],'المتغيرات '!A:T,20,0)</f>
        <v>0</v>
      </c>
      <c r="U130" s="23" t="str">
        <f>VLOOKUP(الجدول2332[[#This Row],[الرقم الوظيفي ]],'المتغيرات '!A:U,21,0)</f>
        <v xml:space="preserve">راحة </v>
      </c>
      <c r="V130" s="23" t="str">
        <f>VLOOKUP(الجدول2332[[#This Row],[الرقم الوظيفي ]],'المتغيرات '!A:V,22,0)</f>
        <v>غ</v>
      </c>
      <c r="W130" s="23">
        <f>VLOOKUP(الجدول2332[[#This Row],[الرقم الوظيفي ]],'المتغيرات '!A:W,23,0)</f>
        <v>83</v>
      </c>
      <c r="X130" s="10">
        <f>VLOOKUP(الجدول2332[[#This Row],[الرقم الوظيفي ]],'المتغيرات '!A:X,24,0)</f>
        <v>0</v>
      </c>
      <c r="Y130" s="23">
        <f>VLOOKUP(الجدول2332[[#This Row],[الرقم الوظيفي ]],'المتغيرات '!A:Y,25,0)</f>
        <v>0</v>
      </c>
      <c r="Z130" s="23">
        <f>VLOOKUP(الجدول2332[[#This Row],[الرقم الوظيفي ]],'المتغيرات '!A:Z,26,0)</f>
        <v>0</v>
      </c>
      <c r="AA130" s="23">
        <f>VLOOKUP(الجدول2332[[#This Row],[الرقم الوظيفي ]],'المتغيرات '!A:AA,27,0)</f>
        <v>0</v>
      </c>
      <c r="AB130" s="23" t="str">
        <f>VLOOKUP(الجدول2332[[#This Row],[الرقم الوظيفي ]],'المتغيرات '!A:AB,28,0)</f>
        <v xml:space="preserve">راحة </v>
      </c>
      <c r="AC130" s="23" t="str">
        <f>VLOOKUP(الجدول2332[[#This Row],[الرقم الوظيفي ]],'المتغيرات '!A:AC,29,0)</f>
        <v>س</v>
      </c>
      <c r="AD130" s="23">
        <f>VLOOKUP(الجدول2332[[#This Row],[الرقم الوظيفي ]],'المتغيرات '!A:AD,30,0)</f>
        <v>0</v>
      </c>
      <c r="AE130" s="10">
        <f>VLOOKUP(الجدول2332[[#This Row],[الرقم الوظيفي ]],'المتغيرات '!A:AE,31,0)</f>
        <v>0</v>
      </c>
      <c r="AF130" s="23">
        <f>VLOOKUP(الجدول2332[[#This Row],[الرقم الوظيفي ]],'المتغيرات '!A:AF,32,0)</f>
        <v>0</v>
      </c>
      <c r="AG130" s="23">
        <f>VLOOKUP(الجدول2332[[#This Row],[الرقم الوظيفي ]],'المتغيرات '!A:AG,33,0)</f>
        <v>0</v>
      </c>
      <c r="AH130" s="23">
        <f>VLOOKUP(الجدول2332[[#This Row],[الرقم الوظيفي ]],'المتغيرات '!A:AH,34,0)</f>
        <v>0</v>
      </c>
    </row>
    <row r="131" spans="1:34">
      <c r="A131" s="172"/>
      <c r="B131" s="8"/>
      <c r="C131" s="8"/>
      <c r="D131" s="181">
        <f>VLOOKUP(A130,'الإجازات '!C:AN,8,0)</f>
        <v>0</v>
      </c>
      <c r="E131" s="181">
        <f>VLOOKUP(A130,'الإجازات '!C:AO,9,0)</f>
        <v>0</v>
      </c>
      <c r="F131" s="181">
        <f>VLOOKUP(A130,'الإجازات '!C:AP,10,0)</f>
        <v>18</v>
      </c>
      <c r="G131" s="181" t="str">
        <f>VLOOKUP(A130,'الإجازات '!C:AQ,11,0)</f>
        <v>راحة</v>
      </c>
      <c r="H131" s="181">
        <f>VLOOKUP(A130,'الإجازات '!C:AR,12,0)</f>
        <v>0</v>
      </c>
      <c r="I131" s="181">
        <f>VLOOKUP(A130,'الإجازات '!C:AS,13,0)</f>
        <v>0</v>
      </c>
      <c r="J131" s="181">
        <f>VLOOKUP(A130,'الإجازات '!C:AT,14,0)</f>
        <v>0</v>
      </c>
      <c r="K131" s="181">
        <f>VLOOKUP(A130,'الإجازات '!C:AU,15,0)</f>
        <v>0</v>
      </c>
      <c r="L131" s="181">
        <f>VLOOKUP(A130,'الإجازات '!C:AV,16,0)</f>
        <v>0</v>
      </c>
      <c r="M131" s="181">
        <f>VLOOKUP(A130,'الإجازات '!C:AW,17,0)</f>
        <v>0</v>
      </c>
      <c r="N131" s="181" t="str">
        <f>VLOOKUP(A130,'الإجازات '!C:AX,18,0)</f>
        <v>راحة</v>
      </c>
      <c r="O131" s="181">
        <f>VLOOKUP(A130,'الإجازات '!C:AY,19,0)</f>
        <v>480</v>
      </c>
      <c r="P131" s="181">
        <f>VLOOKUP(A130,'الإجازات '!C:AZ,20,0)</f>
        <v>0</v>
      </c>
      <c r="Q131" s="181">
        <f>VLOOKUP(A130,'الإجازات '!C:BA,21,0)</f>
        <v>0</v>
      </c>
      <c r="R131" s="181">
        <f>VLOOKUP(A130,'الإجازات '!C:BB,22,0)</f>
        <v>0</v>
      </c>
      <c r="S131" s="181">
        <f>VLOOKUP(A130,'الإجازات '!C:BC,23,0)</f>
        <v>0</v>
      </c>
      <c r="T131" s="181">
        <f>VLOOKUP(A130,'الإجازات '!C:BD,24,0)</f>
        <v>0</v>
      </c>
      <c r="U131" s="181" t="str">
        <f>VLOOKUP(A130,'الإجازات '!C:BE,25,0)</f>
        <v>راحة</v>
      </c>
      <c r="V131" s="181">
        <f>VLOOKUP(A130,'الإجازات '!C:BF,26,0)</f>
        <v>0</v>
      </c>
      <c r="W131" s="181">
        <f>VLOOKUP(A130,'الإجازات '!C:BG,27,0)</f>
        <v>0</v>
      </c>
      <c r="X131" s="181">
        <f>VLOOKUP(A130,'الإجازات '!C:BH,28,0)</f>
        <v>0</v>
      </c>
      <c r="Y131" s="181">
        <f>VLOOKUP(A130,'الإجازات '!C:BI,29,0)</f>
        <v>0</v>
      </c>
      <c r="Z131" s="181">
        <f>VLOOKUP(A130,'الإجازات '!C:BJ,30,0)</f>
        <v>0</v>
      </c>
      <c r="AA131" s="181">
        <f>VLOOKUP(A130,'الإجازات '!C:BK,31,0)</f>
        <v>0</v>
      </c>
      <c r="AB131" s="181" t="str">
        <f>VLOOKUP(A130,'الإجازات '!C:BL,32,0)</f>
        <v>راحة</v>
      </c>
      <c r="AC131" s="181">
        <f>VLOOKUP(A130,'الإجازات '!C:BM,33,0)</f>
        <v>480</v>
      </c>
      <c r="AD131" s="181">
        <f>VLOOKUP(A130,'الإجازات '!C:BN,34,0)</f>
        <v>0</v>
      </c>
      <c r="AE131" s="181">
        <f>VLOOKUP(A130,'الإجازات '!C:BO,35,0)</f>
        <v>0</v>
      </c>
      <c r="AF131" s="181">
        <f>VLOOKUP(A130,'الإجازات '!C:BP,36,0)</f>
        <v>0</v>
      </c>
      <c r="AG131" s="181">
        <f>VLOOKUP(A130,'الإجازات '!C:BQ,37,0)</f>
        <v>0</v>
      </c>
      <c r="AH131" s="181">
        <f>VLOOKUP(A130,'الإجازات '!C:BR,38,0)</f>
        <v>0</v>
      </c>
    </row>
    <row r="132" spans="1:34">
      <c r="A132" s="172">
        <v>1139</v>
      </c>
      <c r="B132" s="8" t="s">
        <v>152</v>
      </c>
      <c r="C132" s="8" t="s">
        <v>153</v>
      </c>
      <c r="D132" s="23">
        <f>VLOOKUP(الجدول2332[[#This Row],[الرقم الوظيفي ]],'المتغيرات '!A:D,4,0)</f>
        <v>0</v>
      </c>
      <c r="E132" s="23">
        <f>VLOOKUP(الجدول2332[[#This Row],[الرقم الوظيفي ]],'المتغيرات '!A:E,5,0)</f>
        <v>0</v>
      </c>
      <c r="F132" s="23">
        <f>VLOOKUP(الجدول2332[[#This Row],[الرقم الوظيفي ]],'المتغيرات '!A:F,6,0)</f>
        <v>0</v>
      </c>
      <c r="G132" s="23">
        <f>VLOOKUP(الجدول2332[[#This Row],[الرقم الوظيفي ]],'المتغيرات '!A:G,7,0)</f>
        <v>0</v>
      </c>
      <c r="H132" s="23">
        <f>VLOOKUP(الجدول2332[[#This Row],[الرقم الوظيفي ]],'المتغيرات '!A:H,8,0)</f>
        <v>0</v>
      </c>
      <c r="I132" s="10">
        <f>VLOOKUP(الجدول2332[[#This Row],[الرقم الوظيفي ]],'المتغيرات '!A:I,9,0)</f>
        <v>10</v>
      </c>
      <c r="J132" s="23">
        <f>VLOOKUP(الجدول2332[[#This Row],[الرقم الوظيفي ]],'المتغيرات '!A:J,10,0)</f>
        <v>0</v>
      </c>
      <c r="K132" s="23">
        <f>VLOOKUP(الجدول2332[[#This Row],[الرقم الوظيفي ]],'المتغيرات '!A:K,11,0)</f>
        <v>0</v>
      </c>
      <c r="L132" s="23">
        <f>VLOOKUP(الجدول2332[[#This Row],[الرقم الوظيفي ]],'المتغيرات '!A:L,12,0)</f>
        <v>0</v>
      </c>
      <c r="M132" s="23">
        <f>VLOOKUP(الجدول2332[[#This Row],[الرقم الوظيفي ]],'المتغيرات '!A:M,13,0)</f>
        <v>0</v>
      </c>
      <c r="N132" s="23">
        <f>VLOOKUP(الجدول2332[[#This Row],[الرقم الوظيفي ]],'المتغيرات '!A:N,14,0)</f>
        <v>0</v>
      </c>
      <c r="O132" s="23">
        <f>VLOOKUP(الجدول2332[[#This Row],[الرقم الوظيفي ]],'المتغيرات '!A:O,15,0)</f>
        <v>0</v>
      </c>
      <c r="P132" s="23">
        <f>VLOOKUP(الجدول2332[[#This Row],[الرقم الوظيفي ]],'المتغيرات '!A:P,16,0)</f>
        <v>0</v>
      </c>
      <c r="Q132" s="10">
        <f>VLOOKUP(الجدول2332[[#This Row],[الرقم الوظيفي ]],'المتغيرات '!A:Q,17,0)</f>
        <v>0</v>
      </c>
      <c r="R132" s="23" t="str">
        <f>VLOOKUP(الجدول2332[[#This Row],[الرقم الوظيفي ]],'المتغيرات '!A:R,18,0)</f>
        <v>عطلة العيد</v>
      </c>
      <c r="S132" s="23" t="str">
        <f>VLOOKUP(الجدول2332[[#This Row],[الرقم الوظيفي ]],'المتغيرات '!A:S,19,0)</f>
        <v>عطلة العيد</v>
      </c>
      <c r="T132" s="23" t="str">
        <f>VLOOKUP(الجدول2332[[#This Row],[الرقم الوظيفي ]],'المتغيرات '!A:T,20,0)</f>
        <v>عطلة العيد</v>
      </c>
      <c r="U132" s="23">
        <f>VLOOKUP(الجدول2332[[#This Row],[الرقم الوظيفي ]],'المتغيرات '!A:U,21,0)</f>
        <v>0</v>
      </c>
      <c r="V132" s="23">
        <f>VLOOKUP(الجدول2332[[#This Row],[الرقم الوظيفي ]],'المتغيرات '!A:V,22,0)</f>
        <v>0</v>
      </c>
      <c r="W132" s="23">
        <f>VLOOKUP(الجدول2332[[#This Row],[الرقم الوظيفي ]],'المتغيرات '!A:W,23,0)</f>
        <v>0</v>
      </c>
      <c r="X132" s="10">
        <f>VLOOKUP(الجدول2332[[#This Row],[الرقم الوظيفي ]],'المتغيرات '!A:X,24,0)</f>
        <v>0</v>
      </c>
      <c r="Y132" s="23">
        <f>VLOOKUP(الجدول2332[[#This Row],[الرقم الوظيفي ]],'المتغيرات '!A:Y,25,0)</f>
        <v>0</v>
      </c>
      <c r="Z132" s="23">
        <f>VLOOKUP(الجدول2332[[#This Row],[الرقم الوظيفي ]],'المتغيرات '!A:Z,26,0)</f>
        <v>0</v>
      </c>
      <c r="AA132" s="23">
        <f>VLOOKUP(الجدول2332[[#This Row],[الرقم الوظيفي ]],'المتغيرات '!A:AA,27,0)</f>
        <v>0</v>
      </c>
      <c r="AB132" s="23">
        <f>VLOOKUP(الجدول2332[[#This Row],[الرقم الوظيفي ]],'المتغيرات '!A:AB,28,0)</f>
        <v>0</v>
      </c>
      <c r="AC132" s="23">
        <f>VLOOKUP(الجدول2332[[#This Row],[الرقم الوظيفي ]],'المتغيرات '!A:AC,29,0)</f>
        <v>0</v>
      </c>
      <c r="AD132" s="23">
        <f>VLOOKUP(الجدول2332[[#This Row],[الرقم الوظيفي ]],'المتغيرات '!A:AD,30,0)</f>
        <v>0</v>
      </c>
      <c r="AE132" s="10">
        <f>VLOOKUP(الجدول2332[[#This Row],[الرقم الوظيفي ]],'المتغيرات '!A:AE,31,0)</f>
        <v>0</v>
      </c>
      <c r="AF132" s="23">
        <f>VLOOKUP(الجدول2332[[#This Row],[الرقم الوظيفي ]],'المتغيرات '!A:AF,32,0)</f>
        <v>0</v>
      </c>
      <c r="AG132" s="23">
        <f>VLOOKUP(الجدول2332[[#This Row],[الرقم الوظيفي ]],'المتغيرات '!A:AG,33,0)</f>
        <v>0</v>
      </c>
      <c r="AH132" s="23">
        <f>VLOOKUP(الجدول2332[[#This Row],[الرقم الوظيفي ]],'المتغيرات '!A:AH,34,0)</f>
        <v>0</v>
      </c>
    </row>
    <row r="133" spans="1:34">
      <c r="A133" s="172"/>
      <c r="B133" s="8"/>
      <c r="C133" s="8"/>
      <c r="D133" s="181">
        <f>VLOOKUP(A132,'الإجازات '!C:AN,8,0)</f>
        <v>0</v>
      </c>
      <c r="E133" s="181">
        <f>VLOOKUP(A132,'الإجازات '!C:AO,9,0)</f>
        <v>0</v>
      </c>
      <c r="F133" s="181">
        <f>VLOOKUP(A132,'الإجازات '!C:AP,10,0)</f>
        <v>0</v>
      </c>
      <c r="G133" s="181">
        <f>VLOOKUP(A132,'الإجازات '!C:AQ,11,0)</f>
        <v>0</v>
      </c>
      <c r="H133" s="181">
        <f>VLOOKUP(A132,'الإجازات '!C:AR,12,0)</f>
        <v>0</v>
      </c>
      <c r="I133" s="181">
        <f>VLOOKUP(A132,'الإجازات '!C:AS,13,0)</f>
        <v>0</v>
      </c>
      <c r="J133" s="181">
        <f>VLOOKUP(A132,'الإجازات '!C:AT,14,0)</f>
        <v>0</v>
      </c>
      <c r="K133" s="181">
        <f>VLOOKUP(A132,'الإجازات '!C:AU,15,0)</f>
        <v>0</v>
      </c>
      <c r="L133" s="181">
        <f>VLOOKUP(A132,'الإجازات '!C:AV,16,0)</f>
        <v>0</v>
      </c>
      <c r="M133" s="181">
        <f>VLOOKUP(A132,'الإجازات '!C:AW,17,0)</f>
        <v>0</v>
      </c>
      <c r="N133" s="181">
        <f>VLOOKUP(A132,'الإجازات '!C:AX,18,0)</f>
        <v>0</v>
      </c>
      <c r="O133" s="181">
        <f>VLOOKUP(A132,'الإجازات '!C:AY,19,0)</f>
        <v>0</v>
      </c>
      <c r="P133" s="181">
        <f>VLOOKUP(A132,'الإجازات '!C:AZ,20,0)</f>
        <v>0</v>
      </c>
      <c r="Q133" s="181">
        <f>VLOOKUP(A132,'الإجازات '!C:BA,21,0)</f>
        <v>0</v>
      </c>
      <c r="R133" s="181">
        <f>VLOOKUP(A132,'الإجازات '!C:BB,22,0)</f>
        <v>0</v>
      </c>
      <c r="S133" s="181">
        <f>VLOOKUP(A132,'الإجازات '!C:BC,23,0)</f>
        <v>0</v>
      </c>
      <c r="T133" s="181">
        <f>VLOOKUP(A132,'الإجازات '!C:BD,24,0)</f>
        <v>0</v>
      </c>
      <c r="U133" s="181">
        <f>VLOOKUP(A132,'الإجازات '!C:BE,25,0)</f>
        <v>0</v>
      </c>
      <c r="V133" s="181">
        <f>VLOOKUP(A132,'الإجازات '!C:BF,26,0)</f>
        <v>0</v>
      </c>
      <c r="W133" s="181">
        <f>VLOOKUP(A132,'الإجازات '!C:BG,27,0)</f>
        <v>0</v>
      </c>
      <c r="X133" s="181">
        <f>VLOOKUP(A132,'الإجازات '!C:BH,28,0)</f>
        <v>0</v>
      </c>
      <c r="Y133" s="181">
        <f>VLOOKUP(A132,'الإجازات '!C:BI,29,0)</f>
        <v>0</v>
      </c>
      <c r="Z133" s="181">
        <f>VLOOKUP(A132,'الإجازات '!C:BJ,30,0)</f>
        <v>0</v>
      </c>
      <c r="AA133" s="181">
        <f>VLOOKUP(A132,'الإجازات '!C:BK,31,0)</f>
        <v>0</v>
      </c>
      <c r="AB133" s="181">
        <f>VLOOKUP(A132,'الإجازات '!C:BL,32,0)</f>
        <v>0</v>
      </c>
      <c r="AC133" s="181">
        <f>VLOOKUP(A132,'الإجازات '!C:BM,33,0)</f>
        <v>0</v>
      </c>
      <c r="AD133" s="181">
        <f>VLOOKUP(A132,'الإجازات '!C:BN,34,0)</f>
        <v>0</v>
      </c>
      <c r="AE133" s="181">
        <f>VLOOKUP(A132,'الإجازات '!C:BO,35,0)</f>
        <v>0</v>
      </c>
      <c r="AF133" s="181">
        <f>VLOOKUP(A132,'الإجازات '!C:BP,36,0)</f>
        <v>0</v>
      </c>
      <c r="AG133" s="181">
        <f>VLOOKUP(A132,'الإجازات '!C:BQ,37,0)</f>
        <v>0</v>
      </c>
      <c r="AH133" s="181">
        <f>VLOOKUP(A132,'الإجازات '!C:BR,38,0)</f>
        <v>0</v>
      </c>
    </row>
    <row r="134" spans="1:34">
      <c r="A134" s="172">
        <v>1149</v>
      </c>
      <c r="B134" s="8" t="s">
        <v>154</v>
      </c>
      <c r="C134" s="8" t="s">
        <v>155</v>
      </c>
      <c r="D134" s="23">
        <f>VLOOKUP(الجدول2332[[#This Row],[الرقم الوظيفي ]],'المتغيرات '!A:D,4,0)</f>
        <v>0</v>
      </c>
      <c r="E134" s="23">
        <f>VLOOKUP(الجدول2332[[#This Row],[الرقم الوظيفي ]],'المتغيرات '!A:E,5,0)</f>
        <v>0</v>
      </c>
      <c r="F134" s="23">
        <f>VLOOKUP(الجدول2332[[#This Row],[الرقم الوظيفي ]],'المتغيرات '!A:F,6,0)</f>
        <v>0</v>
      </c>
      <c r="G134" s="23">
        <f>VLOOKUP(الجدول2332[[#This Row],[الرقم الوظيفي ]],'المتغيرات '!A:G,7,0)</f>
        <v>0</v>
      </c>
      <c r="H134" s="23">
        <f>VLOOKUP(الجدول2332[[#This Row],[الرقم الوظيفي ]],'المتغيرات '!A:H,8,0)</f>
        <v>0</v>
      </c>
      <c r="I134" s="10">
        <f>VLOOKUP(الجدول2332[[#This Row],[الرقم الوظيفي ]],'المتغيرات '!A:I,9,0)</f>
        <v>6</v>
      </c>
      <c r="J134" s="23">
        <f>VLOOKUP(الجدول2332[[#This Row],[الرقم الوظيفي ]],'المتغيرات '!A:J,10,0)</f>
        <v>8</v>
      </c>
      <c r="K134" s="23">
        <f>VLOOKUP(الجدول2332[[#This Row],[الرقم الوظيفي ]],'المتغيرات '!A:K,11,0)</f>
        <v>0</v>
      </c>
      <c r="L134" s="23">
        <f>VLOOKUP(الجدول2332[[#This Row],[الرقم الوظيفي ]],'المتغيرات '!A:L,12,0)</f>
        <v>6</v>
      </c>
      <c r="M134" s="23">
        <f>VLOOKUP(الجدول2332[[#This Row],[الرقم الوظيفي ]],'المتغيرات '!A:M,13,0)</f>
        <v>6</v>
      </c>
      <c r="N134" s="23">
        <f>VLOOKUP(الجدول2332[[#This Row],[الرقم الوظيفي ]],'المتغيرات '!A:N,14,0)</f>
        <v>0</v>
      </c>
      <c r="O134" s="23">
        <f>VLOOKUP(الجدول2332[[#This Row],[الرقم الوظيفي ]],'المتغيرات '!A:O,15,0)</f>
        <v>8</v>
      </c>
      <c r="P134" s="23">
        <f>VLOOKUP(الجدول2332[[#This Row],[الرقم الوظيفي ]],'المتغيرات '!A:P,16,0)</f>
        <v>9</v>
      </c>
      <c r="Q134" s="10" t="str">
        <f>VLOOKUP(الجدول2332[[#This Row],[الرقم الوظيفي ]],'المتغيرات '!A:Q,17,0)</f>
        <v>س</v>
      </c>
      <c r="R134" s="23" t="str">
        <f>VLOOKUP(الجدول2332[[#This Row],[الرقم الوظيفي ]],'المتغيرات '!A:R,18,0)</f>
        <v>عطلة العيد</v>
      </c>
      <c r="S134" s="23" t="str">
        <f>VLOOKUP(الجدول2332[[#This Row],[الرقم الوظيفي ]],'المتغيرات '!A:S,19,0)</f>
        <v>عطلة العيد</v>
      </c>
      <c r="T134" s="23" t="str">
        <f>VLOOKUP(الجدول2332[[#This Row],[الرقم الوظيفي ]],'المتغيرات '!A:T,20,0)</f>
        <v>عطلة العيد</v>
      </c>
      <c r="U134" s="23">
        <f>VLOOKUP(الجدول2332[[#This Row],[الرقم الوظيفي ]],'المتغيرات '!A:U,21,0)</f>
        <v>0</v>
      </c>
      <c r="V134" s="23">
        <f>VLOOKUP(الجدول2332[[#This Row],[الرقم الوظيفي ]],'المتغيرات '!A:V,22,0)</f>
        <v>0</v>
      </c>
      <c r="W134" s="23">
        <f>VLOOKUP(الجدول2332[[#This Row],[الرقم الوظيفي ]],'المتغيرات '!A:W,23,0)</f>
        <v>0</v>
      </c>
      <c r="X134" s="10">
        <f>VLOOKUP(الجدول2332[[#This Row],[الرقم الوظيفي ]],'المتغيرات '!A:X,24,0)</f>
        <v>0</v>
      </c>
      <c r="Y134" s="23">
        <f>VLOOKUP(الجدول2332[[#This Row],[الرقم الوظيفي ]],'المتغيرات '!A:Y,25,0)</f>
        <v>0</v>
      </c>
      <c r="Z134" s="23">
        <f>VLOOKUP(الجدول2332[[#This Row],[الرقم الوظيفي ]],'المتغيرات '!A:Z,26,0)</f>
        <v>0</v>
      </c>
      <c r="AA134" s="23">
        <f>VLOOKUP(الجدول2332[[#This Row],[الرقم الوظيفي ]],'المتغيرات '!A:AA,27,0)</f>
        <v>0</v>
      </c>
      <c r="AB134" s="23">
        <f>VLOOKUP(الجدول2332[[#This Row],[الرقم الوظيفي ]],'المتغيرات '!A:AB,28,0)</f>
        <v>0</v>
      </c>
      <c r="AC134" s="23">
        <f>VLOOKUP(الجدول2332[[#This Row],[الرقم الوظيفي ]],'المتغيرات '!A:AC,29,0)</f>
        <v>0</v>
      </c>
      <c r="AD134" s="23">
        <f>VLOOKUP(الجدول2332[[#This Row],[الرقم الوظيفي ]],'المتغيرات '!A:AD,30,0)</f>
        <v>0</v>
      </c>
      <c r="AE134" s="10">
        <f>VLOOKUP(الجدول2332[[#This Row],[الرقم الوظيفي ]],'المتغيرات '!A:AE,31,0)</f>
        <v>0</v>
      </c>
      <c r="AF134" s="23">
        <f>VLOOKUP(الجدول2332[[#This Row],[الرقم الوظيفي ]],'المتغيرات '!A:AF,32,0)</f>
        <v>0</v>
      </c>
      <c r="AG134" s="23">
        <f>VLOOKUP(الجدول2332[[#This Row],[الرقم الوظيفي ]],'المتغيرات '!A:AG,33,0)</f>
        <v>0</v>
      </c>
      <c r="AH134" s="23">
        <f>VLOOKUP(الجدول2332[[#This Row],[الرقم الوظيفي ]],'المتغيرات '!A:AH,34,0)</f>
        <v>0</v>
      </c>
    </row>
    <row r="135" spans="1:34">
      <c r="A135" s="172"/>
      <c r="B135" s="8"/>
      <c r="C135" s="8"/>
      <c r="D135" s="181">
        <f>VLOOKUP(A134,'الإجازات '!C:AN,8,0)</f>
        <v>0</v>
      </c>
      <c r="E135" s="181">
        <f>VLOOKUP(A134,'الإجازات '!C:AO,9,0)</f>
        <v>0</v>
      </c>
      <c r="F135" s="181">
        <f>VLOOKUP(A134,'الإجازات '!C:AP,10,0)</f>
        <v>0</v>
      </c>
      <c r="G135" s="181">
        <f>VLOOKUP(A134,'الإجازات '!C:AQ,11,0)</f>
        <v>0</v>
      </c>
      <c r="H135" s="181">
        <f>VLOOKUP(A134,'الإجازات '!C:AR,12,0)</f>
        <v>0</v>
      </c>
      <c r="I135" s="181">
        <f>VLOOKUP(A134,'الإجازات '!C:AS,13,0)</f>
        <v>0</v>
      </c>
      <c r="J135" s="181">
        <f>VLOOKUP(A134,'الإجازات '!C:AT,14,0)</f>
        <v>0</v>
      </c>
      <c r="K135" s="181">
        <f>VLOOKUP(A134,'الإجازات '!C:AU,15,0)</f>
        <v>0</v>
      </c>
      <c r="L135" s="181">
        <f>VLOOKUP(A134,'الإجازات '!C:AV,16,0)</f>
        <v>0</v>
      </c>
      <c r="M135" s="181">
        <f>VLOOKUP(A134,'الإجازات '!C:AW,17,0)</f>
        <v>0</v>
      </c>
      <c r="N135" s="181">
        <f>VLOOKUP(A134,'الإجازات '!C:AX,18,0)</f>
        <v>0</v>
      </c>
      <c r="O135" s="181">
        <f>VLOOKUP(A134,'الإجازات '!C:AY,19,0)</f>
        <v>0</v>
      </c>
      <c r="P135" s="181">
        <f>VLOOKUP(A134,'الإجازات '!C:AZ,20,0)</f>
        <v>0</v>
      </c>
      <c r="Q135" s="181">
        <f>VLOOKUP(A134,'الإجازات '!C:BA,21,0)</f>
        <v>480</v>
      </c>
      <c r="R135" s="181">
        <f>VLOOKUP(A134,'الإجازات '!C:BB,22,0)</f>
        <v>0</v>
      </c>
      <c r="S135" s="181">
        <f>VLOOKUP(A134,'الإجازات '!C:BC,23,0)</f>
        <v>0</v>
      </c>
      <c r="T135" s="181">
        <f>VLOOKUP(A134,'الإجازات '!C:BD,24,0)</f>
        <v>0</v>
      </c>
      <c r="U135" s="181">
        <f>VLOOKUP(A134,'الإجازات '!C:BE,25,0)</f>
        <v>0</v>
      </c>
      <c r="V135" s="181">
        <f>VLOOKUP(A134,'الإجازات '!C:BF,26,0)</f>
        <v>0</v>
      </c>
      <c r="W135" s="181">
        <f>VLOOKUP(A134,'الإجازات '!C:BG,27,0)</f>
        <v>0</v>
      </c>
      <c r="X135" s="181">
        <f>VLOOKUP(A134,'الإجازات '!C:BH,28,0)</f>
        <v>0</v>
      </c>
      <c r="Y135" s="181">
        <f>VLOOKUP(A134,'الإجازات '!C:BI,29,0)</f>
        <v>0</v>
      </c>
      <c r="Z135" s="181">
        <f>VLOOKUP(A134,'الإجازات '!C:BJ,30,0)</f>
        <v>0</v>
      </c>
      <c r="AA135" s="181">
        <f>VLOOKUP(A134,'الإجازات '!C:BK,31,0)</f>
        <v>0</v>
      </c>
      <c r="AB135" s="181">
        <f>VLOOKUP(A134,'الإجازات '!C:BL,32,0)</f>
        <v>0</v>
      </c>
      <c r="AC135" s="181">
        <f>VLOOKUP(A134,'الإجازات '!C:BM,33,0)</f>
        <v>0</v>
      </c>
      <c r="AD135" s="181">
        <f>VLOOKUP(A134,'الإجازات '!C:BN,34,0)</f>
        <v>0</v>
      </c>
      <c r="AE135" s="181">
        <f>VLOOKUP(A134,'الإجازات '!C:BO,35,0)</f>
        <v>0</v>
      </c>
      <c r="AF135" s="181">
        <f>VLOOKUP(A134,'الإجازات '!C:BP,36,0)</f>
        <v>0</v>
      </c>
      <c r="AG135" s="181">
        <f>VLOOKUP(A134,'الإجازات '!C:BQ,37,0)</f>
        <v>0</v>
      </c>
      <c r="AH135" s="181">
        <f>VLOOKUP(A134,'الإجازات '!C:BR,38,0)</f>
        <v>0</v>
      </c>
    </row>
    <row r="136" spans="1:34">
      <c r="A136" s="172">
        <v>1180</v>
      </c>
      <c r="B136" s="8" t="s">
        <v>156</v>
      </c>
      <c r="C136" s="8" t="s">
        <v>47</v>
      </c>
      <c r="D136" s="23">
        <f>VLOOKUP(الجدول2332[[#This Row],[الرقم الوظيفي ]],'المتغيرات '!A:D,4,0)</f>
        <v>0</v>
      </c>
      <c r="E136" s="23">
        <f>VLOOKUP(الجدول2332[[#This Row],[الرقم الوظيفي ]],'المتغيرات '!A:E,5,0)</f>
        <v>0</v>
      </c>
      <c r="F136" s="23">
        <f>VLOOKUP(الجدول2332[[#This Row],[الرقم الوظيفي ]],'المتغيرات '!A:F,6,0)</f>
        <v>0</v>
      </c>
      <c r="G136" s="23">
        <f>VLOOKUP(الجدول2332[[#This Row],[الرقم الوظيفي ]],'المتغيرات '!A:G,7,0)</f>
        <v>0</v>
      </c>
      <c r="H136" s="23">
        <f>VLOOKUP(الجدول2332[[#This Row],[الرقم الوظيفي ]],'المتغيرات '!A:H,8,0)</f>
        <v>10</v>
      </c>
      <c r="I136" s="10">
        <f>VLOOKUP(الجدول2332[[#This Row],[الرقم الوظيفي ]],'المتغيرات '!A:I,9,0)</f>
        <v>10</v>
      </c>
      <c r="J136" s="23">
        <f>VLOOKUP(الجدول2332[[#This Row],[الرقم الوظيفي ]],'المتغيرات '!A:J,10,0)</f>
        <v>0</v>
      </c>
      <c r="K136" s="23">
        <f>VLOOKUP(الجدول2332[[#This Row],[الرقم الوظيفي ]],'المتغيرات '!A:K,11,0)</f>
        <v>0</v>
      </c>
      <c r="L136" s="23">
        <f>VLOOKUP(الجدول2332[[#This Row],[الرقم الوظيفي ]],'المتغيرات '!A:L,12,0)</f>
        <v>6</v>
      </c>
      <c r="M136" s="23">
        <f>VLOOKUP(الجدول2332[[#This Row],[الرقم الوظيفي ]],'المتغيرات '!A:M,13,0)</f>
        <v>0</v>
      </c>
      <c r="N136" s="23">
        <f>VLOOKUP(الجدول2332[[#This Row],[الرقم الوظيفي ]],'المتغيرات '!A:N,14,0)</f>
        <v>0</v>
      </c>
      <c r="O136" s="23">
        <f>VLOOKUP(الجدول2332[[#This Row],[الرقم الوظيفي ]],'المتغيرات '!A:O,15,0)</f>
        <v>10</v>
      </c>
      <c r="P136" s="23">
        <f>VLOOKUP(الجدول2332[[#This Row],[الرقم الوظيفي ]],'المتغيرات '!A:P,16,0)</f>
        <v>123</v>
      </c>
      <c r="Q136" s="10" t="str">
        <f>VLOOKUP(الجدول2332[[#This Row],[الرقم الوظيفي ]],'المتغيرات '!A:Q,17,0)</f>
        <v>س</v>
      </c>
      <c r="R136" s="23" t="str">
        <f>VLOOKUP(الجدول2332[[#This Row],[الرقم الوظيفي ]],'المتغيرات '!A:R,18,0)</f>
        <v>عطلة العيد</v>
      </c>
      <c r="S136" s="23" t="str">
        <f>VLOOKUP(الجدول2332[[#This Row],[الرقم الوظيفي ]],'المتغيرات '!A:S,19,0)</f>
        <v>عطلة العيد</v>
      </c>
      <c r="T136" s="23" t="str">
        <f>VLOOKUP(الجدول2332[[#This Row],[الرقم الوظيفي ]],'المتغيرات '!A:T,20,0)</f>
        <v>عطلة العيد</v>
      </c>
      <c r="U136" s="23">
        <f>VLOOKUP(الجدول2332[[#This Row],[الرقم الوظيفي ]],'المتغيرات '!A:U,21,0)</f>
        <v>0</v>
      </c>
      <c r="V136" s="23">
        <f>VLOOKUP(الجدول2332[[#This Row],[الرقم الوظيفي ]],'المتغيرات '!A:V,22,0)</f>
        <v>0</v>
      </c>
      <c r="W136" s="23">
        <f>VLOOKUP(الجدول2332[[#This Row],[الرقم الوظيفي ]],'المتغيرات '!A:W,23,0)</f>
        <v>0</v>
      </c>
      <c r="X136" s="10">
        <f>VLOOKUP(الجدول2332[[#This Row],[الرقم الوظيفي ]],'المتغيرات '!A:X,24,0)</f>
        <v>0</v>
      </c>
      <c r="Y136" s="23">
        <f>VLOOKUP(الجدول2332[[#This Row],[الرقم الوظيفي ]],'المتغيرات '!A:Y,25,0)</f>
        <v>0</v>
      </c>
      <c r="Z136" s="23">
        <f>VLOOKUP(الجدول2332[[#This Row],[الرقم الوظيفي ]],'المتغيرات '!A:Z,26,0)</f>
        <v>0</v>
      </c>
      <c r="AA136" s="23">
        <f>VLOOKUP(الجدول2332[[#This Row],[الرقم الوظيفي ]],'المتغيرات '!A:AA,27,0)</f>
        <v>0</v>
      </c>
      <c r="AB136" s="23">
        <f>VLOOKUP(الجدول2332[[#This Row],[الرقم الوظيفي ]],'المتغيرات '!A:AB,28,0)</f>
        <v>0</v>
      </c>
      <c r="AC136" s="23">
        <f>VLOOKUP(الجدول2332[[#This Row],[الرقم الوظيفي ]],'المتغيرات '!A:AC,29,0)</f>
        <v>0</v>
      </c>
      <c r="AD136" s="23">
        <f>VLOOKUP(الجدول2332[[#This Row],[الرقم الوظيفي ]],'المتغيرات '!A:AD,30,0)</f>
        <v>0</v>
      </c>
      <c r="AE136" s="10">
        <f>VLOOKUP(الجدول2332[[#This Row],[الرقم الوظيفي ]],'المتغيرات '!A:AE,31,0)</f>
        <v>0</v>
      </c>
      <c r="AF136" s="23">
        <f>VLOOKUP(الجدول2332[[#This Row],[الرقم الوظيفي ]],'المتغيرات '!A:AF,32,0)</f>
        <v>0</v>
      </c>
      <c r="AG136" s="23">
        <f>VLOOKUP(الجدول2332[[#This Row],[الرقم الوظيفي ]],'المتغيرات '!A:AG,33,0)</f>
        <v>0</v>
      </c>
      <c r="AH136" s="23">
        <f>VLOOKUP(الجدول2332[[#This Row],[الرقم الوظيفي ]],'المتغيرات '!A:AH,34,0)</f>
        <v>0</v>
      </c>
    </row>
    <row r="137" spans="1:34">
      <c r="A137" s="172"/>
      <c r="B137" s="8"/>
      <c r="C137" s="8"/>
      <c r="D137" s="181">
        <f>VLOOKUP(A136,'الإجازات '!C:AN,8,0)</f>
        <v>0</v>
      </c>
      <c r="E137" s="181">
        <f>VLOOKUP(A136,'الإجازات '!C:AO,9,0)</f>
        <v>0</v>
      </c>
      <c r="F137" s="181">
        <f>VLOOKUP(A136,'الإجازات '!C:AP,10,0)</f>
        <v>0</v>
      </c>
      <c r="G137" s="181">
        <f>VLOOKUP(A136,'الإجازات '!C:AQ,11,0)</f>
        <v>0</v>
      </c>
      <c r="H137" s="181">
        <f>VLOOKUP(A136,'الإجازات '!C:AR,12,0)</f>
        <v>0</v>
      </c>
      <c r="I137" s="181">
        <f>VLOOKUP(A136,'الإجازات '!C:AS,13,0)</f>
        <v>0</v>
      </c>
      <c r="J137" s="181">
        <f>VLOOKUP(A136,'الإجازات '!C:AT,14,0)</f>
        <v>0</v>
      </c>
      <c r="K137" s="181">
        <f>VLOOKUP(A136,'الإجازات '!C:AU,15,0)</f>
        <v>0</v>
      </c>
      <c r="L137" s="181">
        <f>VLOOKUP(A136,'الإجازات '!C:AV,16,0)</f>
        <v>0</v>
      </c>
      <c r="M137" s="181">
        <f>VLOOKUP(A136,'الإجازات '!C:AW,17,0)</f>
        <v>0</v>
      </c>
      <c r="N137" s="181">
        <f>VLOOKUP(A136,'الإجازات '!C:AX,18,0)</f>
        <v>0</v>
      </c>
      <c r="O137" s="181">
        <f>VLOOKUP(A136,'الإجازات '!C:AY,19,0)</f>
        <v>0</v>
      </c>
      <c r="P137" s="181">
        <f>VLOOKUP(A136,'الإجازات '!C:AZ,20,0)</f>
        <v>120</v>
      </c>
      <c r="Q137" s="181">
        <f>VLOOKUP(A136,'الإجازات '!C:BA,21,0)</f>
        <v>480</v>
      </c>
      <c r="R137" s="181">
        <f>VLOOKUP(A136,'الإجازات '!C:BB,22,0)</f>
        <v>0</v>
      </c>
      <c r="S137" s="181">
        <f>VLOOKUP(A136,'الإجازات '!C:BC,23,0)</f>
        <v>0</v>
      </c>
      <c r="T137" s="181">
        <f>VLOOKUP(A136,'الإجازات '!C:BD,24,0)</f>
        <v>0</v>
      </c>
      <c r="U137" s="181">
        <f>VLOOKUP(A136,'الإجازات '!C:BE,25,0)</f>
        <v>0</v>
      </c>
      <c r="V137" s="181">
        <f>VLOOKUP(A136,'الإجازات '!C:BF,26,0)</f>
        <v>0</v>
      </c>
      <c r="W137" s="181">
        <f>VLOOKUP(A136,'الإجازات '!C:BG,27,0)</f>
        <v>0</v>
      </c>
      <c r="X137" s="181">
        <f>VLOOKUP(A136,'الإجازات '!C:BH,28,0)</f>
        <v>120</v>
      </c>
      <c r="Y137" s="181">
        <f>VLOOKUP(A136,'الإجازات '!C:BI,29,0)</f>
        <v>0</v>
      </c>
      <c r="Z137" s="181">
        <f>VLOOKUP(A136,'الإجازات '!C:BJ,30,0)</f>
        <v>0</v>
      </c>
      <c r="AA137" s="181">
        <f>VLOOKUP(A136,'الإجازات '!C:BK,31,0)</f>
        <v>0</v>
      </c>
      <c r="AB137" s="181">
        <f>VLOOKUP(A136,'الإجازات '!C:BL,32,0)</f>
        <v>0</v>
      </c>
      <c r="AC137" s="181">
        <f>VLOOKUP(A136,'الإجازات '!C:BM,33,0)</f>
        <v>0</v>
      </c>
      <c r="AD137" s="181">
        <f>VLOOKUP(A136,'الإجازات '!C:BN,34,0)</f>
        <v>0</v>
      </c>
      <c r="AE137" s="181">
        <f>VLOOKUP(A136,'الإجازات '!C:BO,35,0)</f>
        <v>0</v>
      </c>
      <c r="AF137" s="181">
        <f>VLOOKUP(A136,'الإجازات '!C:BP,36,0)</f>
        <v>0</v>
      </c>
      <c r="AG137" s="181">
        <f>VLOOKUP(A136,'الإجازات '!C:BQ,37,0)</f>
        <v>0</v>
      </c>
      <c r="AH137" s="181">
        <f>VLOOKUP(A136,'الإجازات '!C:BR,38,0)</f>
        <v>0</v>
      </c>
    </row>
    <row r="138" spans="1:34">
      <c r="A138" s="172">
        <v>1198</v>
      </c>
      <c r="B138" s="8" t="s">
        <v>157</v>
      </c>
      <c r="C138" s="8" t="s">
        <v>155</v>
      </c>
      <c r="D138" s="23">
        <f>VLOOKUP(الجدول2332[[#This Row],[الرقم الوظيفي ]],'المتغيرات '!A:D,4,0)</f>
        <v>0</v>
      </c>
      <c r="E138" s="23">
        <f>VLOOKUP(الجدول2332[[#This Row],[الرقم الوظيفي ]],'المتغيرات '!A:E,5,0)</f>
        <v>0</v>
      </c>
      <c r="F138" s="23" t="str">
        <f>VLOOKUP(الجدول2332[[#This Row],[الرقم الوظيفي ]],'المتغيرات '!A:F,6,0)</f>
        <v>غ</v>
      </c>
      <c r="G138" s="23">
        <f>VLOOKUP(الجدول2332[[#This Row],[الرقم الوظيفي ]],'المتغيرات '!A:G,7,0)</f>
        <v>0</v>
      </c>
      <c r="H138" s="23">
        <f>VLOOKUP(الجدول2332[[#This Row],[الرقم الوظيفي ]],'المتغيرات '!A:H,8,0)</f>
        <v>0</v>
      </c>
      <c r="I138" s="10">
        <f>VLOOKUP(الجدول2332[[#This Row],[الرقم الوظيفي ]],'المتغيرات '!A:I,9,0)</f>
        <v>0</v>
      </c>
      <c r="J138" s="23">
        <f>VLOOKUP(الجدول2332[[#This Row],[الرقم الوظيفي ]],'المتغيرات '!A:J,10,0)</f>
        <v>0</v>
      </c>
      <c r="K138" s="23">
        <f>VLOOKUP(الجدول2332[[#This Row],[الرقم الوظيفي ]],'المتغيرات '!A:K,11,0)</f>
        <v>0</v>
      </c>
      <c r="L138" s="23">
        <f>VLOOKUP(الجدول2332[[#This Row],[الرقم الوظيفي ]],'المتغيرات '!A:L,12,0)</f>
        <v>0</v>
      </c>
      <c r="M138" s="23">
        <f>VLOOKUP(الجدول2332[[#This Row],[الرقم الوظيفي ]],'المتغيرات '!A:M,13,0)</f>
        <v>0</v>
      </c>
      <c r="N138" s="23">
        <f>VLOOKUP(الجدول2332[[#This Row],[الرقم الوظيفي ]],'المتغيرات '!A:N,14,0)</f>
        <v>0</v>
      </c>
      <c r="O138" s="23">
        <f>VLOOKUP(الجدول2332[[#This Row],[الرقم الوظيفي ]],'المتغيرات '!A:O,15,0)</f>
        <v>0</v>
      </c>
      <c r="P138" s="23" t="str">
        <f>VLOOKUP(الجدول2332[[#This Row],[الرقم الوظيفي ]],'المتغيرات '!A:P,16,0)</f>
        <v>غ</v>
      </c>
      <c r="Q138" s="10" t="str">
        <f>VLOOKUP(الجدول2332[[#This Row],[الرقم الوظيفي ]],'المتغيرات '!A:Q,17,0)</f>
        <v>س</v>
      </c>
      <c r="R138" s="23" t="str">
        <f>VLOOKUP(الجدول2332[[#This Row],[الرقم الوظيفي ]],'المتغيرات '!A:R,18,0)</f>
        <v>عطلة العيد</v>
      </c>
      <c r="S138" s="23" t="str">
        <f>VLOOKUP(الجدول2332[[#This Row],[الرقم الوظيفي ]],'المتغيرات '!A:S,19,0)</f>
        <v>عطلة العيد</v>
      </c>
      <c r="T138" s="23" t="str">
        <f>VLOOKUP(الجدول2332[[#This Row],[الرقم الوظيفي ]],'المتغيرات '!A:T,20,0)</f>
        <v>عطلة العيد</v>
      </c>
      <c r="U138" s="23">
        <f>VLOOKUP(الجدول2332[[#This Row],[الرقم الوظيفي ]],'المتغيرات '!A:U,21,0)</f>
        <v>0</v>
      </c>
      <c r="V138" s="23">
        <f>VLOOKUP(الجدول2332[[#This Row],[الرقم الوظيفي ]],'المتغيرات '!A:V,22,0)</f>
        <v>0</v>
      </c>
      <c r="W138" s="23">
        <f>VLOOKUP(الجدول2332[[#This Row],[الرقم الوظيفي ]],'المتغيرات '!A:W,23,0)</f>
        <v>0</v>
      </c>
      <c r="X138" s="10" t="str">
        <f>VLOOKUP(الجدول2332[[#This Row],[الرقم الوظيفي ]],'المتغيرات '!A:X,24,0)</f>
        <v>غ</v>
      </c>
      <c r="Y138" s="23">
        <f>VLOOKUP(الجدول2332[[#This Row],[الرقم الوظيفي ]],'المتغيرات '!A:Y,25,0)</f>
        <v>0</v>
      </c>
      <c r="Z138" s="23">
        <f>VLOOKUP(الجدول2332[[#This Row],[الرقم الوظيفي ]],'المتغيرات '!A:Z,26,0)</f>
        <v>0</v>
      </c>
      <c r="AA138" s="23">
        <f>VLOOKUP(الجدول2332[[#This Row],[الرقم الوظيفي ]],'المتغيرات '!A:AA,27,0)</f>
        <v>0</v>
      </c>
      <c r="AB138" s="23">
        <f>VLOOKUP(الجدول2332[[#This Row],[الرقم الوظيفي ]],'المتغيرات '!A:AB,28,0)</f>
        <v>0</v>
      </c>
      <c r="AC138" s="23">
        <f>VLOOKUP(الجدول2332[[#This Row],[الرقم الوظيفي ]],'المتغيرات '!A:AC,29,0)</f>
        <v>0</v>
      </c>
      <c r="AD138" s="23">
        <f>VLOOKUP(الجدول2332[[#This Row],[الرقم الوظيفي ]],'المتغيرات '!A:AD,30,0)</f>
        <v>0</v>
      </c>
      <c r="AE138" s="10">
        <f>VLOOKUP(الجدول2332[[#This Row],[الرقم الوظيفي ]],'المتغيرات '!A:AE,31,0)</f>
        <v>0</v>
      </c>
      <c r="AF138" s="23">
        <f>VLOOKUP(الجدول2332[[#This Row],[الرقم الوظيفي ]],'المتغيرات '!A:AF,32,0)</f>
        <v>0</v>
      </c>
      <c r="AG138" s="23">
        <f>VLOOKUP(الجدول2332[[#This Row],[الرقم الوظيفي ]],'المتغيرات '!A:AG,33,0)</f>
        <v>0</v>
      </c>
      <c r="AH138" s="23">
        <f>VLOOKUP(الجدول2332[[#This Row],[الرقم الوظيفي ]],'المتغيرات '!A:AH,34,0)</f>
        <v>0</v>
      </c>
    </row>
    <row r="139" spans="1:34">
      <c r="A139" s="172"/>
      <c r="B139" s="8"/>
      <c r="C139" s="8"/>
      <c r="D139" s="181">
        <f>VLOOKUP(A138,'الإجازات '!C:AN,8,0)</f>
        <v>0</v>
      </c>
      <c r="E139" s="181">
        <f>VLOOKUP(A138,'الإجازات '!C:AO,9,0)</f>
        <v>0</v>
      </c>
      <c r="F139" s="181">
        <f>VLOOKUP(A138,'الإجازات '!C:AP,10,0)</f>
        <v>0</v>
      </c>
      <c r="G139" s="181">
        <f>VLOOKUP(A138,'الإجازات '!C:AQ,11,0)</f>
        <v>0</v>
      </c>
      <c r="H139" s="181">
        <f>VLOOKUP(A138,'الإجازات '!C:AR,12,0)</f>
        <v>0</v>
      </c>
      <c r="I139" s="181">
        <f>VLOOKUP(A138,'الإجازات '!C:AS,13,0)</f>
        <v>0</v>
      </c>
      <c r="J139" s="181">
        <f>VLOOKUP(A138,'الإجازات '!C:AT,14,0)</f>
        <v>0</v>
      </c>
      <c r="K139" s="181">
        <f>VLOOKUP(A138,'الإجازات '!C:AU,15,0)</f>
        <v>0</v>
      </c>
      <c r="L139" s="181">
        <f>VLOOKUP(A138,'الإجازات '!C:AV,16,0)</f>
        <v>0</v>
      </c>
      <c r="M139" s="181">
        <f>VLOOKUP(A138,'الإجازات '!C:AW,17,0)</f>
        <v>0</v>
      </c>
      <c r="N139" s="181">
        <f>VLOOKUP(A138,'الإجازات '!C:AX,18,0)</f>
        <v>0</v>
      </c>
      <c r="O139" s="181">
        <f>VLOOKUP(A138,'الإجازات '!C:AY,19,0)</f>
        <v>0</v>
      </c>
      <c r="P139" s="181">
        <f>VLOOKUP(A138,'الإجازات '!C:AZ,20,0)</f>
        <v>0</v>
      </c>
      <c r="Q139" s="181">
        <f>VLOOKUP(A138,'الإجازات '!C:BA,21,0)</f>
        <v>480</v>
      </c>
      <c r="R139" s="181">
        <f>VLOOKUP(A138,'الإجازات '!C:BB,22,0)</f>
        <v>0</v>
      </c>
      <c r="S139" s="181">
        <f>VLOOKUP(A138,'الإجازات '!C:BC,23,0)</f>
        <v>0</v>
      </c>
      <c r="T139" s="181">
        <f>VLOOKUP(A138,'الإجازات '!C:BD,24,0)</f>
        <v>0</v>
      </c>
      <c r="U139" s="181">
        <f>VLOOKUP(A138,'الإجازات '!C:BE,25,0)</f>
        <v>0</v>
      </c>
      <c r="V139" s="181">
        <f>VLOOKUP(A138,'الإجازات '!C:BF,26,0)</f>
        <v>0</v>
      </c>
      <c r="W139" s="181">
        <f>VLOOKUP(A138,'الإجازات '!C:BG,27,0)</f>
        <v>0</v>
      </c>
      <c r="X139" s="181">
        <f>VLOOKUP(A138,'الإجازات '!C:BH,28,0)</f>
        <v>0</v>
      </c>
      <c r="Y139" s="181">
        <f>VLOOKUP(A138,'الإجازات '!C:BI,29,0)</f>
        <v>0</v>
      </c>
      <c r="Z139" s="181">
        <f>VLOOKUP(A138,'الإجازات '!C:BJ,30,0)</f>
        <v>0</v>
      </c>
      <c r="AA139" s="181">
        <f>VLOOKUP(A138,'الإجازات '!C:BK,31,0)</f>
        <v>0</v>
      </c>
      <c r="AB139" s="181">
        <f>VLOOKUP(A138,'الإجازات '!C:BL,32,0)</f>
        <v>0</v>
      </c>
      <c r="AC139" s="181">
        <f>VLOOKUP(A138,'الإجازات '!C:BM,33,0)</f>
        <v>0</v>
      </c>
      <c r="AD139" s="181">
        <f>VLOOKUP(A138,'الإجازات '!C:BN,34,0)</f>
        <v>0</v>
      </c>
      <c r="AE139" s="181">
        <f>VLOOKUP(A138,'الإجازات '!C:BO,35,0)</f>
        <v>0</v>
      </c>
      <c r="AF139" s="181">
        <f>VLOOKUP(A138,'الإجازات '!C:BP,36,0)</f>
        <v>0</v>
      </c>
      <c r="AG139" s="181">
        <f>VLOOKUP(A138,'الإجازات '!C:BQ,37,0)</f>
        <v>0</v>
      </c>
      <c r="AH139" s="181">
        <f>VLOOKUP(A138,'الإجازات '!C:BR,38,0)</f>
        <v>0</v>
      </c>
    </row>
    <row r="140" spans="1:34">
      <c r="A140" s="175">
        <v>1209</v>
      </c>
      <c r="B140" s="8" t="s">
        <v>158</v>
      </c>
      <c r="C140" s="8" t="s">
        <v>99</v>
      </c>
      <c r="D140" s="23">
        <f>VLOOKUP(الجدول2332[[#This Row],[الرقم الوظيفي ]],'المتغيرات '!A:D,4,0)</f>
        <v>0</v>
      </c>
      <c r="E140" s="23">
        <f>VLOOKUP(الجدول2332[[#This Row],[الرقم الوظيفي ]],'المتغيرات '!A:E,5,0)</f>
        <v>9</v>
      </c>
      <c r="F140" s="23">
        <f>VLOOKUP(الجدول2332[[#This Row],[الرقم الوظيفي ]],'المتغيرات '!A:F,6,0)</f>
        <v>0</v>
      </c>
      <c r="G140" s="23">
        <f>VLOOKUP(الجدول2332[[#This Row],[الرقم الوظيفي ]],'المتغيرات '!A:G,7,0)</f>
        <v>0</v>
      </c>
      <c r="H140" s="23" t="str">
        <f>VLOOKUP(الجدول2332[[#This Row],[الرقم الوظيفي ]],'المتغيرات '!A:H,8,0)</f>
        <v>س</v>
      </c>
      <c r="I140" s="10" t="str">
        <f>VLOOKUP(الجدول2332[[#This Row],[الرقم الوظيفي ]],'المتغيرات '!A:I,9,0)</f>
        <v>س</v>
      </c>
      <c r="J140" s="23">
        <f>VLOOKUP(الجدول2332[[#This Row],[الرقم الوظيفي ]],'المتغيرات '!A:J,10,0)</f>
        <v>0</v>
      </c>
      <c r="K140" s="23">
        <f>VLOOKUP(الجدول2332[[#This Row],[الرقم الوظيفي ]],'المتغيرات '!A:K,11,0)</f>
        <v>0</v>
      </c>
      <c r="L140" s="23">
        <f>VLOOKUP(الجدول2332[[#This Row],[الرقم الوظيفي ]],'المتغيرات '!A:L,12,0)</f>
        <v>0</v>
      </c>
      <c r="M140" s="23">
        <f>VLOOKUP(الجدول2332[[#This Row],[الرقم الوظيفي ]],'المتغيرات '!A:M,13,0)</f>
        <v>21</v>
      </c>
      <c r="N140" s="23">
        <f>VLOOKUP(الجدول2332[[#This Row],[الرقم الوظيفي ]],'المتغيرات '!A:N,14,0)</f>
        <v>0</v>
      </c>
      <c r="O140" s="23">
        <f>VLOOKUP(الجدول2332[[#This Row],[الرقم الوظيفي ]],'المتغيرات '!A:O,15,0)</f>
        <v>12</v>
      </c>
      <c r="P140" s="23">
        <f>VLOOKUP(الجدول2332[[#This Row],[الرقم الوظيفي ]],'المتغيرات '!A:P,16,0)</f>
        <v>0</v>
      </c>
      <c r="Q140" s="10" t="str">
        <f>VLOOKUP(الجدول2332[[#This Row],[الرقم الوظيفي ]],'المتغيرات '!A:Q,17,0)</f>
        <v>س</v>
      </c>
      <c r="R140" s="23" t="str">
        <f>VLOOKUP(الجدول2332[[#This Row],[الرقم الوظيفي ]],'المتغيرات '!A:R,18,0)</f>
        <v>عطلة العيد</v>
      </c>
      <c r="S140" s="23" t="str">
        <f>VLOOKUP(الجدول2332[[#This Row],[الرقم الوظيفي ]],'المتغيرات '!A:S,19,0)</f>
        <v>عطلة العيد</v>
      </c>
      <c r="T140" s="23" t="str">
        <f>VLOOKUP(الجدول2332[[#This Row],[الرقم الوظيفي ]],'المتغيرات '!A:T,20,0)</f>
        <v>عطلة العيد</v>
      </c>
      <c r="U140" s="23">
        <f>VLOOKUP(الجدول2332[[#This Row],[الرقم الوظيفي ]],'المتغيرات '!A:U,21,0)</f>
        <v>0</v>
      </c>
      <c r="V140" s="23">
        <f>VLOOKUP(الجدول2332[[#This Row],[الرقم الوظيفي ]],'المتغيرات '!A:V,22,0)</f>
        <v>0</v>
      </c>
      <c r="W140" s="23">
        <f>VLOOKUP(الجدول2332[[#This Row],[الرقم الوظيفي ]],'المتغيرات '!A:W,23,0)</f>
        <v>0</v>
      </c>
      <c r="X140" s="10">
        <f>VLOOKUP(الجدول2332[[#This Row],[الرقم الوظيفي ]],'المتغيرات '!A:X,24,0)</f>
        <v>0</v>
      </c>
      <c r="Y140" s="23">
        <f>VLOOKUP(الجدول2332[[#This Row],[الرقم الوظيفي ]],'المتغيرات '!A:Y,25,0)</f>
        <v>0</v>
      </c>
      <c r="Z140" s="23">
        <f>VLOOKUP(الجدول2332[[#This Row],[الرقم الوظيفي ]],'المتغيرات '!A:Z,26,0)</f>
        <v>114</v>
      </c>
      <c r="AA140" s="23">
        <f>VLOOKUP(الجدول2332[[#This Row],[الرقم الوظيفي ]],'المتغيرات '!A:AA,27,0)</f>
        <v>0</v>
      </c>
      <c r="AB140" s="23">
        <f>VLOOKUP(الجدول2332[[#This Row],[الرقم الوظيفي ]],'المتغيرات '!A:AB,28,0)</f>
        <v>0</v>
      </c>
      <c r="AC140" s="23">
        <f>VLOOKUP(الجدول2332[[#This Row],[الرقم الوظيفي ]],'المتغيرات '!A:AC,29,0)</f>
        <v>0</v>
      </c>
      <c r="AD140" s="23">
        <f>VLOOKUP(الجدول2332[[#This Row],[الرقم الوظيفي ]],'المتغيرات '!A:AD,30,0)</f>
        <v>0</v>
      </c>
      <c r="AE140" s="10">
        <f>VLOOKUP(الجدول2332[[#This Row],[الرقم الوظيفي ]],'المتغيرات '!A:AE,31,0)</f>
        <v>0</v>
      </c>
      <c r="AF140" s="23">
        <f>VLOOKUP(الجدول2332[[#This Row],[الرقم الوظيفي ]],'المتغيرات '!A:AF,32,0)</f>
        <v>0</v>
      </c>
      <c r="AG140" s="23">
        <f>VLOOKUP(الجدول2332[[#This Row],[الرقم الوظيفي ]],'المتغيرات '!A:AG,33,0)</f>
        <v>0</v>
      </c>
      <c r="AH140" s="23">
        <f>VLOOKUP(الجدول2332[[#This Row],[الرقم الوظيفي ]],'المتغيرات '!A:AH,34,0)</f>
        <v>0</v>
      </c>
    </row>
    <row r="141" spans="1:34">
      <c r="A141" s="175"/>
      <c r="B141" s="8"/>
      <c r="C141" s="8"/>
      <c r="D141" s="181">
        <f>VLOOKUP(A140,'الإجازات '!C:AN,8,0)</f>
        <v>0</v>
      </c>
      <c r="E141" s="181">
        <f>VLOOKUP(A140,'الإجازات '!C:AO,9,0)</f>
        <v>0</v>
      </c>
      <c r="F141" s="181">
        <f>VLOOKUP(A140,'الإجازات '!C:AP,10,0)</f>
        <v>0</v>
      </c>
      <c r="G141" s="181">
        <f>VLOOKUP(A140,'الإجازات '!C:AQ,11,0)</f>
        <v>0</v>
      </c>
      <c r="H141" s="181">
        <f>VLOOKUP(A140,'الإجازات '!C:AR,12,0)</f>
        <v>480</v>
      </c>
      <c r="I141" s="181">
        <f>VLOOKUP(A140,'الإجازات '!C:AS,13,0)</f>
        <v>480</v>
      </c>
      <c r="J141" s="181">
        <f>VLOOKUP(A140,'الإجازات '!C:AT,14,0)</f>
        <v>0</v>
      </c>
      <c r="K141" s="181">
        <f>VLOOKUP(A140,'الإجازات '!C:AU,15,0)</f>
        <v>0</v>
      </c>
      <c r="L141" s="181">
        <f>VLOOKUP(A140,'الإجازات '!C:AV,16,0)</f>
        <v>0</v>
      </c>
      <c r="M141" s="181">
        <f>VLOOKUP(A140,'الإجازات '!C:AW,17,0)</f>
        <v>0</v>
      </c>
      <c r="N141" s="181">
        <f>VLOOKUP(A140,'الإجازات '!C:AX,18,0)</f>
        <v>0</v>
      </c>
      <c r="O141" s="181">
        <f>VLOOKUP(A140,'الإجازات '!C:AY,19,0)</f>
        <v>0</v>
      </c>
      <c r="P141" s="181">
        <f>VLOOKUP(A140,'الإجازات '!C:AZ,20,0)</f>
        <v>0</v>
      </c>
      <c r="Q141" s="181">
        <f>VLOOKUP(A140,'الإجازات '!C:BA,21,0)</f>
        <v>480</v>
      </c>
      <c r="R141" s="181">
        <f>VLOOKUP(A140,'الإجازات '!C:BB,22,0)</f>
        <v>0</v>
      </c>
      <c r="S141" s="181">
        <f>VLOOKUP(A140,'الإجازات '!C:BC,23,0)</f>
        <v>0</v>
      </c>
      <c r="T141" s="181">
        <f>VLOOKUP(A140,'الإجازات '!C:BD,24,0)</f>
        <v>0</v>
      </c>
      <c r="U141" s="181">
        <f>VLOOKUP(A140,'الإجازات '!C:BE,25,0)</f>
        <v>0</v>
      </c>
      <c r="V141" s="181">
        <f>VLOOKUP(A140,'الإجازات '!C:BF,26,0)</f>
        <v>0</v>
      </c>
      <c r="W141" s="181">
        <f>VLOOKUP(A140,'الإجازات '!C:BG,27,0)</f>
        <v>0</v>
      </c>
      <c r="X141" s="181">
        <f>VLOOKUP(A140,'الإجازات '!C:BH,28,0)</f>
        <v>0</v>
      </c>
      <c r="Y141" s="181">
        <f>VLOOKUP(A140,'الإجازات '!C:BI,29,0)</f>
        <v>0</v>
      </c>
      <c r="Z141" s="181">
        <f>VLOOKUP(A140,'الإجازات '!C:BJ,30,0)</f>
        <v>116</v>
      </c>
      <c r="AA141" s="181">
        <f>VLOOKUP(A140,'الإجازات '!C:BK,31,0)</f>
        <v>0</v>
      </c>
      <c r="AB141" s="181">
        <f>VLOOKUP(A140,'الإجازات '!C:BL,32,0)</f>
        <v>0</v>
      </c>
      <c r="AC141" s="181">
        <f>VLOOKUP(A140,'الإجازات '!C:BM,33,0)</f>
        <v>0</v>
      </c>
      <c r="AD141" s="181">
        <f>VLOOKUP(A140,'الإجازات '!C:BN,34,0)</f>
        <v>0</v>
      </c>
      <c r="AE141" s="181">
        <f>VLOOKUP(A140,'الإجازات '!C:BO,35,0)</f>
        <v>0</v>
      </c>
      <c r="AF141" s="181">
        <f>VLOOKUP(A140,'الإجازات '!C:BP,36,0)</f>
        <v>0</v>
      </c>
      <c r="AG141" s="181">
        <f>VLOOKUP(A140,'الإجازات '!C:BQ,37,0)</f>
        <v>0</v>
      </c>
      <c r="AH141" s="181">
        <f>VLOOKUP(A140,'الإجازات '!C:BR,38,0)</f>
        <v>0</v>
      </c>
    </row>
    <row r="142" spans="1:34">
      <c r="A142" s="172">
        <v>1219</v>
      </c>
      <c r="B142" s="8" t="s">
        <v>159</v>
      </c>
      <c r="C142" s="8" t="s">
        <v>160</v>
      </c>
      <c r="D142" s="23">
        <f>VLOOKUP(الجدول2332[[#This Row],[الرقم الوظيفي ]],'المتغيرات '!A:D,4,0)</f>
        <v>0</v>
      </c>
      <c r="E142" s="23">
        <f>VLOOKUP(الجدول2332[[#This Row],[الرقم الوظيفي ]],'المتغيرات '!A:E,5,0)</f>
        <v>0</v>
      </c>
      <c r="F142" s="23">
        <f>VLOOKUP(الجدول2332[[#This Row],[الرقم الوظيفي ]],'المتغيرات '!A:F,6,0)</f>
        <v>0</v>
      </c>
      <c r="G142" s="23">
        <f>VLOOKUP(الجدول2332[[#This Row],[الرقم الوظيفي ]],'المتغيرات '!A:G,7,0)</f>
        <v>0</v>
      </c>
      <c r="H142" s="23">
        <f>VLOOKUP(الجدول2332[[#This Row],[الرقم الوظيفي ]],'المتغيرات '!A:H,8,0)</f>
        <v>0</v>
      </c>
      <c r="I142" s="10">
        <f>VLOOKUP(الجدول2332[[#This Row],[الرقم الوظيفي ]],'المتغيرات '!A:I,9,0)</f>
        <v>0</v>
      </c>
      <c r="J142" s="23">
        <f>VLOOKUP(الجدول2332[[#This Row],[الرقم الوظيفي ]],'المتغيرات '!A:J,10,0)</f>
        <v>0</v>
      </c>
      <c r="K142" s="23">
        <f>VLOOKUP(الجدول2332[[#This Row],[الرقم الوظيفي ]],'المتغيرات '!A:K,11,0)</f>
        <v>0</v>
      </c>
      <c r="L142" s="23">
        <f>VLOOKUP(الجدول2332[[#This Row],[الرقم الوظيفي ]],'المتغيرات '!A:L,12,0)</f>
        <v>0</v>
      </c>
      <c r="M142" s="23">
        <f>VLOOKUP(الجدول2332[[#This Row],[الرقم الوظيفي ]],'المتغيرات '!A:M,13,0)</f>
        <v>0</v>
      </c>
      <c r="N142" s="23">
        <f>VLOOKUP(الجدول2332[[#This Row],[الرقم الوظيفي ]],'المتغيرات '!A:N,14,0)</f>
        <v>0</v>
      </c>
      <c r="O142" s="23">
        <f>VLOOKUP(الجدول2332[[#This Row],[الرقم الوظيفي ]],'المتغيرات '!A:O,15,0)</f>
        <v>0</v>
      </c>
      <c r="P142" s="23">
        <f>VLOOKUP(الجدول2332[[#This Row],[الرقم الوظيفي ]],'المتغيرات '!A:P,16,0)</f>
        <v>0</v>
      </c>
      <c r="Q142" s="10" t="str">
        <f>VLOOKUP(الجدول2332[[#This Row],[الرقم الوظيفي ]],'المتغيرات '!A:Q,17,0)</f>
        <v>س</v>
      </c>
      <c r="R142" s="23" t="str">
        <f>VLOOKUP(الجدول2332[[#This Row],[الرقم الوظيفي ]],'المتغيرات '!A:R,18,0)</f>
        <v>عطلة العيد</v>
      </c>
      <c r="S142" s="23" t="str">
        <f>VLOOKUP(الجدول2332[[#This Row],[الرقم الوظيفي ]],'المتغيرات '!A:S,19,0)</f>
        <v>عطلة العيد</v>
      </c>
      <c r="T142" s="23" t="str">
        <f>VLOOKUP(الجدول2332[[#This Row],[الرقم الوظيفي ]],'المتغيرات '!A:T,20,0)</f>
        <v>عطلة العيد</v>
      </c>
      <c r="U142" s="23">
        <f>VLOOKUP(الجدول2332[[#This Row],[الرقم الوظيفي ]],'المتغيرات '!A:U,21,0)</f>
        <v>0</v>
      </c>
      <c r="V142" s="23">
        <f>VLOOKUP(الجدول2332[[#This Row],[الرقم الوظيفي ]],'المتغيرات '!A:V,22,0)</f>
        <v>0</v>
      </c>
      <c r="W142" s="23">
        <f>VLOOKUP(الجدول2332[[#This Row],[الرقم الوظيفي ]],'المتغيرات '!A:W,23,0)</f>
        <v>0</v>
      </c>
      <c r="X142" s="10">
        <f>VLOOKUP(الجدول2332[[#This Row],[الرقم الوظيفي ]],'المتغيرات '!A:X,24,0)</f>
        <v>0</v>
      </c>
      <c r="Y142" s="23">
        <f>VLOOKUP(الجدول2332[[#This Row],[الرقم الوظيفي ]],'المتغيرات '!A:Y,25,0)</f>
        <v>0</v>
      </c>
      <c r="Z142" s="23">
        <f>VLOOKUP(الجدول2332[[#This Row],[الرقم الوظيفي ]],'المتغيرات '!A:Z,26,0)</f>
        <v>0</v>
      </c>
      <c r="AA142" s="23">
        <f>VLOOKUP(الجدول2332[[#This Row],[الرقم الوظيفي ]],'المتغيرات '!A:AA,27,0)</f>
        <v>0</v>
      </c>
      <c r="AB142" s="23">
        <f>VLOOKUP(الجدول2332[[#This Row],[الرقم الوظيفي ]],'المتغيرات '!A:AB,28,0)</f>
        <v>0</v>
      </c>
      <c r="AC142" s="23">
        <f>VLOOKUP(الجدول2332[[#This Row],[الرقم الوظيفي ]],'المتغيرات '!A:AC,29,0)</f>
        <v>0</v>
      </c>
      <c r="AD142" s="23">
        <f>VLOOKUP(الجدول2332[[#This Row],[الرقم الوظيفي ]],'المتغيرات '!A:AD,30,0)</f>
        <v>0</v>
      </c>
      <c r="AE142" s="10">
        <f>VLOOKUP(الجدول2332[[#This Row],[الرقم الوظيفي ]],'المتغيرات '!A:AE,31,0)</f>
        <v>0</v>
      </c>
      <c r="AF142" s="23">
        <f>VLOOKUP(الجدول2332[[#This Row],[الرقم الوظيفي ]],'المتغيرات '!A:AF,32,0)</f>
        <v>0</v>
      </c>
      <c r="AG142" s="23">
        <f>VLOOKUP(الجدول2332[[#This Row],[الرقم الوظيفي ]],'المتغيرات '!A:AG,33,0)</f>
        <v>0</v>
      </c>
      <c r="AH142" s="23">
        <f>VLOOKUP(الجدول2332[[#This Row],[الرقم الوظيفي ]],'المتغيرات '!A:AH,34,0)</f>
        <v>0</v>
      </c>
    </row>
    <row r="143" spans="1:34">
      <c r="A143" s="172"/>
      <c r="B143" s="8"/>
      <c r="C143" s="8"/>
      <c r="D143" s="181">
        <f>VLOOKUP(A142,'الإجازات '!C:AN,8,0)</f>
        <v>0</v>
      </c>
      <c r="E143" s="181">
        <f>VLOOKUP(A142,'الإجازات '!C:AO,9,0)</f>
        <v>0</v>
      </c>
      <c r="F143" s="181">
        <f>VLOOKUP(A142,'الإجازات '!C:AP,10,0)</f>
        <v>0</v>
      </c>
      <c r="G143" s="181">
        <f>VLOOKUP(A142,'الإجازات '!C:AQ,11,0)</f>
        <v>0</v>
      </c>
      <c r="H143" s="181">
        <f>VLOOKUP(A142,'الإجازات '!C:AR,12,0)</f>
        <v>0</v>
      </c>
      <c r="I143" s="181">
        <f>VLOOKUP(A142,'الإجازات '!C:AS,13,0)</f>
        <v>0</v>
      </c>
      <c r="J143" s="181">
        <f>VLOOKUP(A142,'الإجازات '!C:AT,14,0)</f>
        <v>0</v>
      </c>
      <c r="K143" s="181">
        <f>VLOOKUP(A142,'الإجازات '!C:AU,15,0)</f>
        <v>0</v>
      </c>
      <c r="L143" s="181">
        <f>VLOOKUP(A142,'الإجازات '!C:AV,16,0)</f>
        <v>0</v>
      </c>
      <c r="M143" s="181">
        <f>VLOOKUP(A142,'الإجازات '!C:AW,17,0)</f>
        <v>0</v>
      </c>
      <c r="N143" s="181">
        <f>VLOOKUP(A142,'الإجازات '!C:AX,18,0)</f>
        <v>0</v>
      </c>
      <c r="O143" s="181">
        <f>VLOOKUP(A142,'الإجازات '!C:AY,19,0)</f>
        <v>0</v>
      </c>
      <c r="P143" s="181">
        <f>VLOOKUP(A142,'الإجازات '!C:AZ,20,0)</f>
        <v>0</v>
      </c>
      <c r="Q143" s="181">
        <f>VLOOKUP(A142,'الإجازات '!C:BA,21,0)</f>
        <v>480</v>
      </c>
      <c r="R143" s="181">
        <f>VLOOKUP(A142,'الإجازات '!C:BB,22,0)</f>
        <v>0</v>
      </c>
      <c r="S143" s="181">
        <f>VLOOKUP(A142,'الإجازات '!C:BC,23,0)</f>
        <v>0</v>
      </c>
      <c r="T143" s="181">
        <f>VLOOKUP(A142,'الإجازات '!C:BD,24,0)</f>
        <v>0</v>
      </c>
      <c r="U143" s="181">
        <f>VLOOKUP(A142,'الإجازات '!C:BE,25,0)</f>
        <v>0</v>
      </c>
      <c r="V143" s="181">
        <f>VLOOKUP(A142,'الإجازات '!C:BF,26,0)</f>
        <v>0</v>
      </c>
      <c r="W143" s="181">
        <f>VLOOKUP(A142,'الإجازات '!C:BG,27,0)</f>
        <v>0</v>
      </c>
      <c r="X143" s="181">
        <f>VLOOKUP(A142,'الإجازات '!C:BH,28,0)</f>
        <v>0</v>
      </c>
      <c r="Y143" s="181">
        <f>VLOOKUP(A142,'الإجازات '!C:BI,29,0)</f>
        <v>0</v>
      </c>
      <c r="Z143" s="181">
        <f>VLOOKUP(A142,'الإجازات '!C:BJ,30,0)</f>
        <v>0</v>
      </c>
      <c r="AA143" s="181">
        <f>VLOOKUP(A142,'الإجازات '!C:BK,31,0)</f>
        <v>0</v>
      </c>
      <c r="AB143" s="181">
        <f>VLOOKUP(A142,'الإجازات '!C:BL,32,0)</f>
        <v>0</v>
      </c>
      <c r="AC143" s="181">
        <f>VLOOKUP(A142,'الإجازات '!C:BM,33,0)</f>
        <v>0</v>
      </c>
      <c r="AD143" s="181">
        <f>VLOOKUP(A142,'الإجازات '!C:BN,34,0)</f>
        <v>0</v>
      </c>
      <c r="AE143" s="181">
        <f>VLOOKUP(A142,'الإجازات '!C:BO,35,0)</f>
        <v>0</v>
      </c>
      <c r="AF143" s="181">
        <f>VLOOKUP(A142,'الإجازات '!C:BP,36,0)</f>
        <v>0</v>
      </c>
      <c r="AG143" s="181">
        <f>VLOOKUP(A142,'الإجازات '!C:BQ,37,0)</f>
        <v>0</v>
      </c>
      <c r="AH143" s="181">
        <f>VLOOKUP(A142,'الإجازات '!C:BR,38,0)</f>
        <v>0</v>
      </c>
    </row>
    <row r="144" spans="1:34">
      <c r="A144" s="172">
        <v>1233</v>
      </c>
      <c r="B144" s="8" t="s">
        <v>161</v>
      </c>
      <c r="C144" s="8" t="s">
        <v>96</v>
      </c>
      <c r="D144" s="23">
        <f>VLOOKUP(الجدول2332[[#This Row],[الرقم الوظيفي ]],'المتغيرات '!A:D,4,0)</f>
        <v>0</v>
      </c>
      <c r="E144" s="23">
        <f>VLOOKUP(الجدول2332[[#This Row],[الرقم الوظيفي ]],'المتغيرات '!A:E,5,0)</f>
        <v>0</v>
      </c>
      <c r="F144" s="23">
        <f>VLOOKUP(الجدول2332[[#This Row],[الرقم الوظيفي ]],'المتغيرات '!A:F,6,0)</f>
        <v>0</v>
      </c>
      <c r="G144" s="23">
        <f>VLOOKUP(الجدول2332[[#This Row],[الرقم الوظيفي ]],'المتغيرات '!A:G,7,0)</f>
        <v>0</v>
      </c>
      <c r="H144" s="23">
        <f>VLOOKUP(الجدول2332[[#This Row],[الرقم الوظيفي ]],'المتغيرات '!A:H,8,0)</f>
        <v>0</v>
      </c>
      <c r="I144" s="10">
        <f>VLOOKUP(الجدول2332[[#This Row],[الرقم الوظيفي ]],'المتغيرات '!A:I,9,0)</f>
        <v>0</v>
      </c>
      <c r="J144" s="23">
        <f>VLOOKUP(الجدول2332[[#This Row],[الرقم الوظيفي ]],'المتغيرات '!A:J,10,0)</f>
        <v>0</v>
      </c>
      <c r="K144" s="23">
        <f>VLOOKUP(الجدول2332[[#This Row],[الرقم الوظيفي ]],'المتغيرات '!A:K,11,0)</f>
        <v>0</v>
      </c>
      <c r="L144" s="23">
        <f>VLOOKUP(الجدول2332[[#This Row],[الرقم الوظيفي ]],'المتغيرات '!A:L,12,0)</f>
        <v>0</v>
      </c>
      <c r="M144" s="23">
        <f>VLOOKUP(الجدول2332[[#This Row],[الرقم الوظيفي ]],'المتغيرات '!A:M,13,0)</f>
        <v>0</v>
      </c>
      <c r="N144" s="23">
        <f>VLOOKUP(الجدول2332[[#This Row],[الرقم الوظيفي ]],'المتغيرات '!A:N,14,0)</f>
        <v>0</v>
      </c>
      <c r="O144" s="23">
        <f>VLOOKUP(الجدول2332[[#This Row],[الرقم الوظيفي ]],'المتغيرات '!A:O,15,0)</f>
        <v>0</v>
      </c>
      <c r="P144" s="23">
        <f>VLOOKUP(الجدول2332[[#This Row],[الرقم الوظيفي ]],'المتغيرات '!A:P,16,0)</f>
        <v>0</v>
      </c>
      <c r="Q144" s="10" t="str">
        <f>VLOOKUP(الجدول2332[[#This Row],[الرقم الوظيفي ]],'المتغيرات '!A:Q,17,0)</f>
        <v>س</v>
      </c>
      <c r="R144" s="23" t="str">
        <f>VLOOKUP(الجدول2332[[#This Row],[الرقم الوظيفي ]],'المتغيرات '!A:R,18,0)</f>
        <v>عطلة العيد</v>
      </c>
      <c r="S144" s="23" t="str">
        <f>VLOOKUP(الجدول2332[[#This Row],[الرقم الوظيفي ]],'المتغيرات '!A:S,19,0)</f>
        <v>عطلة العيد</v>
      </c>
      <c r="T144" s="23" t="str">
        <f>VLOOKUP(الجدول2332[[#This Row],[الرقم الوظيفي ]],'المتغيرات '!A:T,20,0)</f>
        <v>عطلة العيد</v>
      </c>
      <c r="U144" s="23">
        <f>VLOOKUP(الجدول2332[[#This Row],[الرقم الوظيفي ]],'المتغيرات '!A:U,21,0)</f>
        <v>0</v>
      </c>
      <c r="V144" s="23">
        <f>VLOOKUP(الجدول2332[[#This Row],[الرقم الوظيفي ]],'المتغيرات '!A:V,22,0)</f>
        <v>0</v>
      </c>
      <c r="W144" s="23">
        <f>VLOOKUP(الجدول2332[[#This Row],[الرقم الوظيفي ]],'المتغيرات '!A:W,23,0)</f>
        <v>0</v>
      </c>
      <c r="X144" s="10">
        <f>VLOOKUP(الجدول2332[[#This Row],[الرقم الوظيفي ]],'المتغيرات '!A:X,24,0)</f>
        <v>0</v>
      </c>
      <c r="Y144" s="23">
        <f>VLOOKUP(الجدول2332[[#This Row],[الرقم الوظيفي ]],'المتغيرات '!A:Y,25,0)</f>
        <v>44</v>
      </c>
      <c r="Z144" s="23">
        <f>VLOOKUP(الجدول2332[[#This Row],[الرقم الوظيفي ]],'المتغيرات '!A:Z,26,0)</f>
        <v>0</v>
      </c>
      <c r="AA144" s="23">
        <f>VLOOKUP(الجدول2332[[#This Row],[الرقم الوظيفي ]],'المتغيرات '!A:AA,27,0)</f>
        <v>0</v>
      </c>
      <c r="AB144" s="23">
        <f>VLOOKUP(الجدول2332[[#This Row],[الرقم الوظيفي ]],'المتغيرات '!A:AB,28,0)</f>
        <v>0</v>
      </c>
      <c r="AC144" s="23">
        <f>VLOOKUP(الجدول2332[[#This Row],[الرقم الوظيفي ]],'المتغيرات '!A:AC,29,0)</f>
        <v>0</v>
      </c>
      <c r="AD144" s="23">
        <f>VLOOKUP(الجدول2332[[#This Row],[الرقم الوظيفي ]],'المتغيرات '!A:AD,30,0)</f>
        <v>0</v>
      </c>
      <c r="AE144" s="10">
        <f>VLOOKUP(الجدول2332[[#This Row],[الرقم الوظيفي ]],'المتغيرات '!A:AE,31,0)</f>
        <v>0</v>
      </c>
      <c r="AF144" s="23">
        <f>VLOOKUP(الجدول2332[[#This Row],[الرقم الوظيفي ]],'المتغيرات '!A:AF,32,0)</f>
        <v>0</v>
      </c>
      <c r="AG144" s="23">
        <f>VLOOKUP(الجدول2332[[#This Row],[الرقم الوظيفي ]],'المتغيرات '!A:AG,33,0)</f>
        <v>0</v>
      </c>
      <c r="AH144" s="23">
        <f>VLOOKUP(الجدول2332[[#This Row],[الرقم الوظيفي ]],'المتغيرات '!A:AH,34,0)</f>
        <v>0</v>
      </c>
    </row>
    <row r="145" spans="1:34">
      <c r="A145" s="172"/>
      <c r="B145" s="8"/>
      <c r="C145" s="8"/>
      <c r="D145" s="181">
        <f>VLOOKUP(A144,'الإجازات '!C:AN,8,0)</f>
        <v>0</v>
      </c>
      <c r="E145" s="181">
        <f>VLOOKUP(A144,'الإجازات '!C:AO,9,0)</f>
        <v>0</v>
      </c>
      <c r="F145" s="181">
        <f>VLOOKUP(A144,'الإجازات '!C:AP,10,0)</f>
        <v>0</v>
      </c>
      <c r="G145" s="181">
        <f>VLOOKUP(A144,'الإجازات '!C:AQ,11,0)</f>
        <v>0</v>
      </c>
      <c r="H145" s="181">
        <f>VLOOKUP(A144,'الإجازات '!C:AR,12,0)</f>
        <v>0</v>
      </c>
      <c r="I145" s="181">
        <f>VLOOKUP(A144,'الإجازات '!C:AS,13,0)</f>
        <v>0</v>
      </c>
      <c r="J145" s="181">
        <f>VLOOKUP(A144,'الإجازات '!C:AT,14,0)</f>
        <v>0</v>
      </c>
      <c r="K145" s="181">
        <f>VLOOKUP(A144,'الإجازات '!C:AU,15,0)</f>
        <v>0</v>
      </c>
      <c r="L145" s="181">
        <f>VLOOKUP(A144,'الإجازات '!C:AV,16,0)</f>
        <v>0</v>
      </c>
      <c r="M145" s="181">
        <f>VLOOKUP(A144,'الإجازات '!C:AW,17,0)</f>
        <v>0</v>
      </c>
      <c r="N145" s="181">
        <f>VLOOKUP(A144,'الإجازات '!C:AX,18,0)</f>
        <v>0</v>
      </c>
      <c r="O145" s="181">
        <f>VLOOKUP(A144,'الإجازات '!C:AY,19,0)</f>
        <v>0</v>
      </c>
      <c r="P145" s="181">
        <f>VLOOKUP(A144,'الإجازات '!C:AZ,20,0)</f>
        <v>0</v>
      </c>
      <c r="Q145" s="181">
        <f>VLOOKUP(A144,'الإجازات '!C:BA,21,0)</f>
        <v>480</v>
      </c>
      <c r="R145" s="181">
        <f>VLOOKUP(A144,'الإجازات '!C:BB,22,0)</f>
        <v>0</v>
      </c>
      <c r="S145" s="181">
        <f>VLOOKUP(A144,'الإجازات '!C:BC,23,0)</f>
        <v>0</v>
      </c>
      <c r="T145" s="181">
        <f>VLOOKUP(A144,'الإجازات '!C:BD,24,0)</f>
        <v>0</v>
      </c>
      <c r="U145" s="181">
        <f>VLOOKUP(A144,'الإجازات '!C:BE,25,0)</f>
        <v>0</v>
      </c>
      <c r="V145" s="181">
        <f>VLOOKUP(A144,'الإجازات '!C:BF,26,0)</f>
        <v>0</v>
      </c>
      <c r="W145" s="181">
        <f>VLOOKUP(A144,'الإجازات '!C:BG,27,0)</f>
        <v>0</v>
      </c>
      <c r="X145" s="181">
        <f>VLOOKUP(A144,'الإجازات '!C:BH,28,0)</f>
        <v>0</v>
      </c>
      <c r="Y145" s="181">
        <f>VLOOKUP(A144,'الإجازات '!C:BI,29,0)</f>
        <v>0</v>
      </c>
      <c r="Z145" s="181">
        <f>VLOOKUP(A144,'الإجازات '!C:BJ,30,0)</f>
        <v>0</v>
      </c>
      <c r="AA145" s="181">
        <f>VLOOKUP(A144,'الإجازات '!C:BK,31,0)</f>
        <v>0</v>
      </c>
      <c r="AB145" s="181">
        <f>VLOOKUP(A144,'الإجازات '!C:BL,32,0)</f>
        <v>0</v>
      </c>
      <c r="AC145" s="181">
        <f>VLOOKUP(A144,'الإجازات '!C:BM,33,0)</f>
        <v>0</v>
      </c>
      <c r="AD145" s="181">
        <f>VLOOKUP(A144,'الإجازات '!C:BN,34,0)</f>
        <v>0</v>
      </c>
      <c r="AE145" s="181">
        <f>VLOOKUP(A144,'الإجازات '!C:BO,35,0)</f>
        <v>0</v>
      </c>
      <c r="AF145" s="181">
        <f>VLOOKUP(A144,'الإجازات '!C:BP,36,0)</f>
        <v>0</v>
      </c>
      <c r="AG145" s="181">
        <f>VLOOKUP(A144,'الإجازات '!C:BQ,37,0)</f>
        <v>0</v>
      </c>
      <c r="AH145" s="181">
        <f>VLOOKUP(A144,'الإجازات '!C:BR,38,0)</f>
        <v>0</v>
      </c>
    </row>
    <row r="146" spans="1:34">
      <c r="A146" s="175">
        <v>1239</v>
      </c>
      <c r="B146" s="8" t="s">
        <v>162</v>
      </c>
      <c r="C146" s="8" t="s">
        <v>148</v>
      </c>
      <c r="D146" s="23" t="str">
        <f>VLOOKUP(الجدول2332[[#This Row],[الرقم الوظيفي ]],'المتغيرات '!A:D,4,0)</f>
        <v>س</v>
      </c>
      <c r="E146" s="23">
        <f>VLOOKUP(الجدول2332[[#This Row],[الرقم الوظيفي ]],'المتغيرات '!A:E,5,0)</f>
        <v>0</v>
      </c>
      <c r="F146" s="23">
        <f>VLOOKUP(الجدول2332[[#This Row],[الرقم الوظيفي ]],'المتغيرات '!A:F,6,0)</f>
        <v>0</v>
      </c>
      <c r="G146" s="23">
        <f>VLOOKUP(الجدول2332[[#This Row],[الرقم الوظيفي ]],'المتغيرات '!A:G,7,0)</f>
        <v>0</v>
      </c>
      <c r="H146" s="23">
        <f>VLOOKUP(الجدول2332[[#This Row],[الرقم الوظيفي ]],'المتغيرات '!A:H,8,0)</f>
        <v>0</v>
      </c>
      <c r="I146" s="10" t="str">
        <f>VLOOKUP(الجدول2332[[#This Row],[الرقم الوظيفي ]],'المتغيرات '!A:I,9,0)</f>
        <v>غ</v>
      </c>
      <c r="J146" s="23">
        <f>VLOOKUP(الجدول2332[[#This Row],[الرقم الوظيفي ]],'المتغيرات '!A:J,10,0)</f>
        <v>0</v>
      </c>
      <c r="K146" s="23">
        <f>VLOOKUP(الجدول2332[[#This Row],[الرقم الوظيفي ]],'المتغيرات '!A:K,11,0)</f>
        <v>14</v>
      </c>
      <c r="L146" s="23">
        <f>VLOOKUP(الجدول2332[[#This Row],[الرقم الوظيفي ]],'المتغيرات '!A:L,12,0)</f>
        <v>0</v>
      </c>
      <c r="M146" s="23">
        <f>VLOOKUP(الجدول2332[[#This Row],[الرقم الوظيفي ]],'المتغيرات '!A:M,13,0)</f>
        <v>19</v>
      </c>
      <c r="N146" s="23">
        <f>VLOOKUP(الجدول2332[[#This Row],[الرقم الوظيفي ]],'المتغيرات '!A:N,14,0)</f>
        <v>0</v>
      </c>
      <c r="O146" s="23">
        <f>VLOOKUP(الجدول2332[[#This Row],[الرقم الوظيفي ]],'المتغيرات '!A:O,15,0)</f>
        <v>24</v>
      </c>
      <c r="P146" s="23">
        <f>VLOOKUP(الجدول2332[[#This Row],[الرقم الوظيفي ]],'المتغيرات '!A:P,16,0)</f>
        <v>7</v>
      </c>
      <c r="Q146" s="10" t="str">
        <f>VLOOKUP(الجدول2332[[#This Row],[الرقم الوظيفي ]],'المتغيرات '!A:Q,17,0)</f>
        <v>س</v>
      </c>
      <c r="R146" s="23" t="str">
        <f>VLOOKUP(الجدول2332[[#This Row],[الرقم الوظيفي ]],'المتغيرات '!A:R,18,0)</f>
        <v>عطلة العيد</v>
      </c>
      <c r="S146" s="23" t="str">
        <f>VLOOKUP(الجدول2332[[#This Row],[الرقم الوظيفي ]],'المتغيرات '!A:S,19,0)</f>
        <v>عطلة العيد</v>
      </c>
      <c r="T146" s="23" t="str">
        <f>VLOOKUP(الجدول2332[[#This Row],[الرقم الوظيفي ]],'المتغيرات '!A:T,20,0)</f>
        <v>عطلة العيد</v>
      </c>
      <c r="U146" s="23">
        <f>VLOOKUP(الجدول2332[[#This Row],[الرقم الوظيفي ]],'المتغيرات '!A:U,21,0)</f>
        <v>0</v>
      </c>
      <c r="V146" s="23" t="str">
        <f>VLOOKUP(الجدول2332[[#This Row],[الرقم الوظيفي ]],'المتغيرات '!A:V,22,0)</f>
        <v>ب</v>
      </c>
      <c r="W146" s="23">
        <f>VLOOKUP(الجدول2332[[#This Row],[الرقم الوظيفي ]],'المتغيرات '!A:W,23,0)</f>
        <v>0</v>
      </c>
      <c r="X146" s="10">
        <f>VLOOKUP(الجدول2332[[#This Row],[الرقم الوظيفي ]],'المتغيرات '!A:X,24,0)</f>
        <v>0</v>
      </c>
      <c r="Y146" s="23">
        <f>VLOOKUP(الجدول2332[[#This Row],[الرقم الوظيفي ]],'المتغيرات '!A:Y,25,0)</f>
        <v>0</v>
      </c>
      <c r="Z146" s="23">
        <f>VLOOKUP(الجدول2332[[#This Row],[الرقم الوظيفي ]],'المتغيرات '!A:Z,26,0)</f>
        <v>0</v>
      </c>
      <c r="AA146" s="23">
        <f>VLOOKUP(الجدول2332[[#This Row],[الرقم الوظيفي ]],'المتغيرات '!A:AA,27,0)</f>
        <v>0</v>
      </c>
      <c r="AB146" s="23">
        <f>VLOOKUP(الجدول2332[[#This Row],[الرقم الوظيفي ]],'المتغيرات '!A:AB,28,0)</f>
        <v>0</v>
      </c>
      <c r="AC146" s="23">
        <f>VLOOKUP(الجدول2332[[#This Row],[الرقم الوظيفي ]],'المتغيرات '!A:AC,29,0)</f>
        <v>0</v>
      </c>
      <c r="AD146" s="23">
        <f>VLOOKUP(الجدول2332[[#This Row],[الرقم الوظيفي ]],'المتغيرات '!A:AD,30,0)</f>
        <v>0</v>
      </c>
      <c r="AE146" s="10">
        <f>VLOOKUP(الجدول2332[[#This Row],[الرقم الوظيفي ]],'المتغيرات '!A:AE,31,0)</f>
        <v>0</v>
      </c>
      <c r="AF146" s="23">
        <f>VLOOKUP(الجدول2332[[#This Row],[الرقم الوظيفي ]],'المتغيرات '!A:AF,32,0)</f>
        <v>0</v>
      </c>
      <c r="AG146" s="23">
        <f>VLOOKUP(الجدول2332[[#This Row],[الرقم الوظيفي ]],'المتغيرات '!A:AG,33,0)</f>
        <v>0</v>
      </c>
      <c r="AH146" s="23">
        <f>VLOOKUP(الجدول2332[[#This Row],[الرقم الوظيفي ]],'المتغيرات '!A:AH,34,0)</f>
        <v>0</v>
      </c>
    </row>
    <row r="147" spans="1:34">
      <c r="A147" s="175"/>
      <c r="B147" s="8"/>
      <c r="C147" s="8"/>
      <c r="D147" s="181">
        <f>VLOOKUP(A146,'الإجازات '!C:AN,8,0)</f>
        <v>480</v>
      </c>
      <c r="E147" s="181">
        <f>VLOOKUP(A146,'الإجازات '!C:AO,9,0)</f>
        <v>0</v>
      </c>
      <c r="F147" s="181">
        <f>VLOOKUP(A146,'الإجازات '!C:AP,10,0)</f>
        <v>0</v>
      </c>
      <c r="G147" s="181">
        <f>VLOOKUP(A146,'الإجازات '!C:AQ,11,0)</f>
        <v>0</v>
      </c>
      <c r="H147" s="181">
        <f>VLOOKUP(A146,'الإجازات '!C:AR,12,0)</f>
        <v>40</v>
      </c>
      <c r="I147" s="181">
        <f>VLOOKUP(A146,'الإجازات '!C:AS,13,0)</f>
        <v>0</v>
      </c>
      <c r="J147" s="181">
        <f>VLOOKUP(A146,'الإجازات '!C:AT,14,0)</f>
        <v>0</v>
      </c>
      <c r="K147" s="181">
        <f>VLOOKUP(A146,'الإجازات '!C:AU,15,0)</f>
        <v>45</v>
      </c>
      <c r="L147" s="181">
        <f>VLOOKUP(A146,'الإجازات '!C:AV,16,0)</f>
        <v>0</v>
      </c>
      <c r="M147" s="181">
        <f>VLOOKUP(A146,'الإجازات '!C:AW,17,0)</f>
        <v>0</v>
      </c>
      <c r="N147" s="181">
        <f>VLOOKUP(A146,'الإجازات '!C:AX,18,0)</f>
        <v>0</v>
      </c>
      <c r="O147" s="181">
        <f>VLOOKUP(A146,'الإجازات '!C:AY,19,0)</f>
        <v>0</v>
      </c>
      <c r="P147" s="181">
        <f>VLOOKUP(A146,'الإجازات '!C:AZ,20,0)</f>
        <v>0</v>
      </c>
      <c r="Q147" s="181">
        <f>VLOOKUP(A146,'الإجازات '!C:BA,21,0)</f>
        <v>480</v>
      </c>
      <c r="R147" s="181">
        <f>VLOOKUP(A146,'الإجازات '!C:BB,22,0)</f>
        <v>0</v>
      </c>
      <c r="S147" s="181">
        <f>VLOOKUP(A146,'الإجازات '!C:BC,23,0)</f>
        <v>0</v>
      </c>
      <c r="T147" s="181">
        <f>VLOOKUP(A146,'الإجازات '!C:BD,24,0)</f>
        <v>0</v>
      </c>
      <c r="U147" s="181">
        <f>VLOOKUP(A146,'الإجازات '!C:BE,25,0)</f>
        <v>0</v>
      </c>
      <c r="V147" s="181" t="str">
        <f>VLOOKUP(A146,'الإجازات '!C:BF,26,0)</f>
        <v>ب</v>
      </c>
      <c r="W147" s="181">
        <f>VLOOKUP(A146,'الإجازات '!C:BG,27,0)</f>
        <v>0</v>
      </c>
      <c r="X147" s="181">
        <f>VLOOKUP(A146,'الإجازات '!C:BH,28,0)</f>
        <v>0</v>
      </c>
      <c r="Y147" s="181">
        <f>VLOOKUP(A146,'الإجازات '!C:BI,29,0)</f>
        <v>0</v>
      </c>
      <c r="Z147" s="181">
        <f>VLOOKUP(A146,'الإجازات '!C:BJ,30,0)</f>
        <v>0</v>
      </c>
      <c r="AA147" s="181">
        <f>VLOOKUP(A146,'الإجازات '!C:BK,31,0)</f>
        <v>0</v>
      </c>
      <c r="AB147" s="181">
        <f>VLOOKUP(A146,'الإجازات '!C:BL,32,0)</f>
        <v>0</v>
      </c>
      <c r="AC147" s="181">
        <f>VLOOKUP(A146,'الإجازات '!C:BM,33,0)</f>
        <v>0</v>
      </c>
      <c r="AD147" s="181">
        <f>VLOOKUP(A146,'الإجازات '!C:BN,34,0)</f>
        <v>0</v>
      </c>
      <c r="AE147" s="181">
        <f>VLOOKUP(A146,'الإجازات '!C:BO,35,0)</f>
        <v>0</v>
      </c>
      <c r="AF147" s="181">
        <f>VLOOKUP(A146,'الإجازات '!C:BP,36,0)</f>
        <v>0</v>
      </c>
      <c r="AG147" s="181">
        <f>VLOOKUP(A146,'الإجازات '!C:BQ,37,0)</f>
        <v>0</v>
      </c>
      <c r="AH147" s="181">
        <f>VLOOKUP(A146,'الإجازات '!C:BR,38,0)</f>
        <v>0</v>
      </c>
    </row>
    <row r="148" spans="1:34">
      <c r="A148" s="172">
        <v>1241</v>
      </c>
      <c r="B148" s="8" t="s">
        <v>163</v>
      </c>
      <c r="C148" s="8" t="s">
        <v>99</v>
      </c>
      <c r="D148" s="23">
        <f>VLOOKUP(الجدول2332[[#This Row],[الرقم الوظيفي ]],'المتغيرات '!A:D,4,0)</f>
        <v>0</v>
      </c>
      <c r="E148" s="23" t="str">
        <f>VLOOKUP(الجدول2332[[#This Row],[الرقم الوظيفي ]],'المتغيرات '!A:E,5,0)</f>
        <v>غ</v>
      </c>
      <c r="F148" s="23" t="str">
        <f>VLOOKUP(الجدول2332[[#This Row],[الرقم الوظيفي ]],'المتغيرات '!A:F,6,0)</f>
        <v>غ</v>
      </c>
      <c r="G148" s="23">
        <f>VLOOKUP(الجدول2332[[#This Row],[الرقم الوظيفي ]],'المتغيرات '!A:G,7,0)</f>
        <v>0</v>
      </c>
      <c r="H148" s="23">
        <f>VLOOKUP(الجدول2332[[#This Row],[الرقم الوظيفي ]],'المتغيرات '!A:H,8,0)</f>
        <v>0</v>
      </c>
      <c r="I148" s="10">
        <f>VLOOKUP(الجدول2332[[#This Row],[الرقم الوظيفي ]],'المتغيرات '!A:I,9,0)</f>
        <v>0</v>
      </c>
      <c r="J148" s="23">
        <f>VLOOKUP(الجدول2332[[#This Row],[الرقم الوظيفي ]],'المتغيرات '!A:J,10,0)</f>
        <v>0</v>
      </c>
      <c r="K148" s="23">
        <f>VLOOKUP(الجدول2332[[#This Row],[الرقم الوظيفي ]],'المتغيرات '!A:K,11,0)</f>
        <v>22</v>
      </c>
      <c r="L148" s="23">
        <f>VLOOKUP(الجدول2332[[#This Row],[الرقم الوظيفي ]],'المتغيرات '!A:L,12,0)</f>
        <v>0</v>
      </c>
      <c r="M148" s="23">
        <f>VLOOKUP(الجدول2332[[#This Row],[الرقم الوظيفي ]],'المتغيرات '!A:M,13,0)</f>
        <v>6</v>
      </c>
      <c r="N148" s="23">
        <f>VLOOKUP(الجدول2332[[#This Row],[الرقم الوظيفي ]],'المتغيرات '!A:N,14,0)</f>
        <v>0</v>
      </c>
      <c r="O148" s="23">
        <f>VLOOKUP(الجدول2332[[#This Row],[الرقم الوظيفي ]],'المتغيرات '!A:O,15,0)</f>
        <v>9</v>
      </c>
      <c r="P148" s="23">
        <f>VLOOKUP(الجدول2332[[#This Row],[الرقم الوظيفي ]],'المتغيرات '!A:P,16,0)</f>
        <v>0</v>
      </c>
      <c r="Q148" s="10" t="str">
        <f>VLOOKUP(الجدول2332[[#This Row],[الرقم الوظيفي ]],'المتغيرات '!A:Q,17,0)</f>
        <v>س</v>
      </c>
      <c r="R148" s="23" t="str">
        <f>VLOOKUP(الجدول2332[[#This Row],[الرقم الوظيفي ]],'المتغيرات '!A:R,18,0)</f>
        <v>عطلة العيد</v>
      </c>
      <c r="S148" s="23" t="str">
        <f>VLOOKUP(الجدول2332[[#This Row],[الرقم الوظيفي ]],'المتغيرات '!A:S,19,0)</f>
        <v>عطلة العيد</v>
      </c>
      <c r="T148" s="23" t="str">
        <f>VLOOKUP(الجدول2332[[#This Row],[الرقم الوظيفي ]],'المتغيرات '!A:T,20,0)</f>
        <v>عطلة العيد</v>
      </c>
      <c r="U148" s="23">
        <f>VLOOKUP(الجدول2332[[#This Row],[الرقم الوظيفي ]],'المتغيرات '!A:U,21,0)</f>
        <v>0</v>
      </c>
      <c r="V148" s="23">
        <f>VLOOKUP(الجدول2332[[#This Row],[الرقم الوظيفي ]],'المتغيرات '!A:V,22,0)</f>
        <v>0</v>
      </c>
      <c r="W148" s="23">
        <f>VLOOKUP(الجدول2332[[#This Row],[الرقم الوظيفي ]],'المتغيرات '!A:W,23,0)</f>
        <v>0</v>
      </c>
      <c r="X148" s="10">
        <f>VLOOKUP(الجدول2332[[#This Row],[الرقم الوظيفي ]],'المتغيرات '!A:X,24,0)</f>
        <v>0</v>
      </c>
      <c r="Y148" s="23">
        <f>VLOOKUP(الجدول2332[[#This Row],[الرقم الوظيفي ]],'المتغيرات '!A:Y,25,0)</f>
        <v>0</v>
      </c>
      <c r="Z148" s="23">
        <f>VLOOKUP(الجدول2332[[#This Row],[الرقم الوظيفي ]],'المتغيرات '!A:Z,26,0)</f>
        <v>0</v>
      </c>
      <c r="AA148" s="23">
        <f>VLOOKUP(الجدول2332[[#This Row],[الرقم الوظيفي ]],'المتغيرات '!A:AA,27,0)</f>
        <v>0</v>
      </c>
      <c r="AB148" s="23">
        <f>VLOOKUP(الجدول2332[[#This Row],[الرقم الوظيفي ]],'المتغيرات '!A:AB,28,0)</f>
        <v>0</v>
      </c>
      <c r="AC148" s="23">
        <f>VLOOKUP(الجدول2332[[#This Row],[الرقم الوظيفي ]],'المتغيرات '!A:AC,29,0)</f>
        <v>0</v>
      </c>
      <c r="AD148" s="23">
        <f>VLOOKUP(الجدول2332[[#This Row],[الرقم الوظيفي ]],'المتغيرات '!A:AD,30,0)</f>
        <v>0</v>
      </c>
      <c r="AE148" s="10">
        <f>VLOOKUP(الجدول2332[[#This Row],[الرقم الوظيفي ]],'المتغيرات '!A:AE,31,0)</f>
        <v>0</v>
      </c>
      <c r="AF148" s="23">
        <f>VLOOKUP(الجدول2332[[#This Row],[الرقم الوظيفي ]],'المتغيرات '!A:AF,32,0)</f>
        <v>0</v>
      </c>
      <c r="AG148" s="23">
        <f>VLOOKUP(الجدول2332[[#This Row],[الرقم الوظيفي ]],'المتغيرات '!A:AG,33,0)</f>
        <v>0</v>
      </c>
      <c r="AH148" s="23">
        <f>VLOOKUP(الجدول2332[[#This Row],[الرقم الوظيفي ]],'المتغيرات '!A:AH,34,0)</f>
        <v>0</v>
      </c>
    </row>
    <row r="149" spans="1:34">
      <c r="A149" s="172"/>
      <c r="B149" s="8"/>
      <c r="C149" s="8"/>
      <c r="D149" s="181">
        <f>VLOOKUP(A148,'الإجازات '!C:AN,8,0)</f>
        <v>0</v>
      </c>
      <c r="E149" s="181">
        <f>VLOOKUP(A148,'الإجازات '!C:AO,9,0)</f>
        <v>0</v>
      </c>
      <c r="F149" s="181">
        <f>VLOOKUP(A148,'الإجازات '!C:AP,10,0)</f>
        <v>0</v>
      </c>
      <c r="G149" s="181">
        <f>VLOOKUP(A148,'الإجازات '!C:AQ,11,0)</f>
        <v>0</v>
      </c>
      <c r="H149" s="181">
        <f>VLOOKUP(A148,'الإجازات '!C:AR,12,0)</f>
        <v>0</v>
      </c>
      <c r="I149" s="181">
        <f>VLOOKUP(A148,'الإجازات '!C:AS,13,0)</f>
        <v>0</v>
      </c>
      <c r="J149" s="181">
        <f>VLOOKUP(A148,'الإجازات '!C:AT,14,0)</f>
        <v>0</v>
      </c>
      <c r="K149" s="181">
        <f>VLOOKUP(A148,'الإجازات '!C:AU,15,0)</f>
        <v>0</v>
      </c>
      <c r="L149" s="181">
        <f>VLOOKUP(A148,'الإجازات '!C:AV,16,0)</f>
        <v>0</v>
      </c>
      <c r="M149" s="181">
        <f>VLOOKUP(A148,'الإجازات '!C:AW,17,0)</f>
        <v>0</v>
      </c>
      <c r="N149" s="181">
        <f>VLOOKUP(A148,'الإجازات '!C:AX,18,0)</f>
        <v>0</v>
      </c>
      <c r="O149" s="181">
        <f>VLOOKUP(A148,'الإجازات '!C:AY,19,0)</f>
        <v>0</v>
      </c>
      <c r="P149" s="181">
        <f>VLOOKUP(A148,'الإجازات '!C:AZ,20,0)</f>
        <v>0</v>
      </c>
      <c r="Q149" s="181">
        <f>VLOOKUP(A148,'الإجازات '!C:BA,21,0)</f>
        <v>480</v>
      </c>
      <c r="R149" s="181">
        <f>VLOOKUP(A148,'الإجازات '!C:BB,22,0)</f>
        <v>0</v>
      </c>
      <c r="S149" s="181">
        <f>VLOOKUP(A148,'الإجازات '!C:BC,23,0)</f>
        <v>0</v>
      </c>
      <c r="T149" s="181">
        <f>VLOOKUP(A148,'الإجازات '!C:BD,24,0)</f>
        <v>0</v>
      </c>
      <c r="U149" s="181">
        <f>VLOOKUP(A148,'الإجازات '!C:BE,25,0)</f>
        <v>0</v>
      </c>
      <c r="V149" s="181">
        <f>VLOOKUP(A148,'الإجازات '!C:BF,26,0)</f>
        <v>0</v>
      </c>
      <c r="W149" s="181">
        <f>VLOOKUP(A148,'الإجازات '!C:BG,27,0)</f>
        <v>0</v>
      </c>
      <c r="X149" s="181">
        <f>VLOOKUP(A148,'الإجازات '!C:BH,28,0)</f>
        <v>0</v>
      </c>
      <c r="Y149" s="181">
        <f>VLOOKUP(A148,'الإجازات '!C:BI,29,0)</f>
        <v>0</v>
      </c>
      <c r="Z149" s="181">
        <f>VLOOKUP(A148,'الإجازات '!C:BJ,30,0)</f>
        <v>0</v>
      </c>
      <c r="AA149" s="181">
        <f>VLOOKUP(A148,'الإجازات '!C:BK,31,0)</f>
        <v>0</v>
      </c>
      <c r="AB149" s="181">
        <f>VLOOKUP(A148,'الإجازات '!C:BL,32,0)</f>
        <v>0</v>
      </c>
      <c r="AC149" s="181">
        <f>VLOOKUP(A148,'الإجازات '!C:BM,33,0)</f>
        <v>0</v>
      </c>
      <c r="AD149" s="181">
        <f>VLOOKUP(A148,'الإجازات '!C:BN,34,0)</f>
        <v>0</v>
      </c>
      <c r="AE149" s="181">
        <f>VLOOKUP(A148,'الإجازات '!C:BO,35,0)</f>
        <v>0</v>
      </c>
      <c r="AF149" s="181">
        <f>VLOOKUP(A148,'الإجازات '!C:BP,36,0)</f>
        <v>0</v>
      </c>
      <c r="AG149" s="181">
        <f>VLOOKUP(A148,'الإجازات '!C:BQ,37,0)</f>
        <v>0</v>
      </c>
      <c r="AH149" s="181">
        <f>VLOOKUP(A148,'الإجازات '!C:BR,38,0)</f>
        <v>0</v>
      </c>
    </row>
    <row r="150" spans="1:34">
      <c r="A150" s="172">
        <v>1242</v>
      </c>
      <c r="B150" s="8" t="s">
        <v>164</v>
      </c>
      <c r="C150" s="8" t="s">
        <v>47</v>
      </c>
      <c r="D150" s="23">
        <f>VLOOKUP(الجدول2332[[#This Row],[الرقم الوظيفي ]],'المتغيرات '!A:D,4,0)</f>
        <v>0</v>
      </c>
      <c r="E150" s="23">
        <f>VLOOKUP(الجدول2332[[#This Row],[الرقم الوظيفي ]],'المتغيرات '!A:E,5,0)</f>
        <v>0</v>
      </c>
      <c r="F150" s="23">
        <f>VLOOKUP(الجدول2332[[#This Row],[الرقم الوظيفي ]],'المتغيرات '!A:F,6,0)</f>
        <v>0</v>
      </c>
      <c r="G150" s="23">
        <f>VLOOKUP(الجدول2332[[#This Row],[الرقم الوظيفي ]],'المتغيرات '!A:G,7,0)</f>
        <v>0</v>
      </c>
      <c r="H150" s="23">
        <f>VLOOKUP(الجدول2332[[#This Row],[الرقم الوظيفي ]],'المتغيرات '!A:H,8,0)</f>
        <v>0</v>
      </c>
      <c r="I150" s="10">
        <f>VLOOKUP(الجدول2332[[#This Row],[الرقم الوظيفي ]],'المتغيرات '!A:I,9,0)</f>
        <v>0</v>
      </c>
      <c r="J150" s="23">
        <f>VLOOKUP(الجدول2332[[#This Row],[الرقم الوظيفي ]],'المتغيرات '!A:J,10,0)</f>
        <v>0</v>
      </c>
      <c r="K150" s="23">
        <f>VLOOKUP(الجدول2332[[#This Row],[الرقم الوظيفي ]],'المتغيرات '!A:K,11,0)</f>
        <v>0</v>
      </c>
      <c r="L150" s="23">
        <f>VLOOKUP(الجدول2332[[#This Row],[الرقم الوظيفي ]],'المتغيرات '!A:L,12,0)</f>
        <v>0</v>
      </c>
      <c r="M150" s="23">
        <f>VLOOKUP(الجدول2332[[#This Row],[الرقم الوظيفي ]],'المتغيرات '!A:M,13,0)</f>
        <v>0</v>
      </c>
      <c r="N150" s="23">
        <f>VLOOKUP(الجدول2332[[#This Row],[الرقم الوظيفي ]],'المتغيرات '!A:N,14,0)</f>
        <v>0</v>
      </c>
      <c r="O150" s="23">
        <f>VLOOKUP(الجدول2332[[#This Row],[الرقم الوظيفي ]],'المتغيرات '!A:O,15,0)</f>
        <v>0</v>
      </c>
      <c r="P150" s="23">
        <f>VLOOKUP(الجدول2332[[#This Row],[الرقم الوظيفي ]],'المتغيرات '!A:P,16,0)</f>
        <v>0</v>
      </c>
      <c r="Q150" s="10" t="str">
        <f>VLOOKUP(الجدول2332[[#This Row],[الرقم الوظيفي ]],'المتغيرات '!A:Q,17,0)</f>
        <v>س</v>
      </c>
      <c r="R150" s="23" t="str">
        <f>VLOOKUP(الجدول2332[[#This Row],[الرقم الوظيفي ]],'المتغيرات '!A:R,18,0)</f>
        <v>عطلة العيد</v>
      </c>
      <c r="S150" s="23" t="str">
        <f>VLOOKUP(الجدول2332[[#This Row],[الرقم الوظيفي ]],'المتغيرات '!A:S,19,0)</f>
        <v>عطلة العيد</v>
      </c>
      <c r="T150" s="23" t="str">
        <f>VLOOKUP(الجدول2332[[#This Row],[الرقم الوظيفي ]],'المتغيرات '!A:T,20,0)</f>
        <v>عطلة العيد</v>
      </c>
      <c r="U150" s="23">
        <f>VLOOKUP(الجدول2332[[#This Row],[الرقم الوظيفي ]],'المتغيرات '!A:U,21,0)</f>
        <v>0</v>
      </c>
      <c r="V150" s="23">
        <f>VLOOKUP(الجدول2332[[#This Row],[الرقم الوظيفي ]],'المتغيرات '!A:V,22,0)</f>
        <v>0</v>
      </c>
      <c r="W150" s="23">
        <f>VLOOKUP(الجدول2332[[#This Row],[الرقم الوظيفي ]],'المتغيرات '!A:W,23,0)</f>
        <v>0</v>
      </c>
      <c r="X150" s="10">
        <f>VLOOKUP(الجدول2332[[#This Row],[الرقم الوظيفي ]],'المتغيرات '!A:X,24,0)</f>
        <v>0</v>
      </c>
      <c r="Y150" s="23">
        <f>VLOOKUP(الجدول2332[[#This Row],[الرقم الوظيفي ]],'المتغيرات '!A:Y,25,0)</f>
        <v>0</v>
      </c>
      <c r="Z150" s="23">
        <f>VLOOKUP(الجدول2332[[#This Row],[الرقم الوظيفي ]],'المتغيرات '!A:Z,26,0)</f>
        <v>0</v>
      </c>
      <c r="AA150" s="23">
        <f>VLOOKUP(الجدول2332[[#This Row],[الرقم الوظيفي ]],'المتغيرات '!A:AA,27,0)</f>
        <v>0</v>
      </c>
      <c r="AB150" s="23">
        <f>VLOOKUP(الجدول2332[[#This Row],[الرقم الوظيفي ]],'المتغيرات '!A:AB,28,0)</f>
        <v>0</v>
      </c>
      <c r="AC150" s="23">
        <f>VLOOKUP(الجدول2332[[#This Row],[الرقم الوظيفي ]],'المتغيرات '!A:AC,29,0)</f>
        <v>0</v>
      </c>
      <c r="AD150" s="23">
        <f>VLOOKUP(الجدول2332[[#This Row],[الرقم الوظيفي ]],'المتغيرات '!A:AD,30,0)</f>
        <v>0</v>
      </c>
      <c r="AE150" s="10">
        <f>VLOOKUP(الجدول2332[[#This Row],[الرقم الوظيفي ]],'المتغيرات '!A:AE,31,0)</f>
        <v>0</v>
      </c>
      <c r="AF150" s="23">
        <f>VLOOKUP(الجدول2332[[#This Row],[الرقم الوظيفي ]],'المتغيرات '!A:AF,32,0)</f>
        <v>0</v>
      </c>
      <c r="AG150" s="23">
        <f>VLOOKUP(الجدول2332[[#This Row],[الرقم الوظيفي ]],'المتغيرات '!A:AG,33,0)</f>
        <v>0</v>
      </c>
      <c r="AH150" s="23">
        <f>VLOOKUP(الجدول2332[[#This Row],[الرقم الوظيفي ]],'المتغيرات '!A:AH,34,0)</f>
        <v>0</v>
      </c>
    </row>
    <row r="151" spans="1:34">
      <c r="A151" s="172"/>
      <c r="B151" s="8"/>
      <c r="C151" s="8"/>
      <c r="D151" s="181">
        <f>VLOOKUP(A150,'الإجازات '!C:AN,8,0)</f>
        <v>0</v>
      </c>
      <c r="E151" s="181">
        <f>VLOOKUP(A150,'الإجازات '!C:AO,9,0)</f>
        <v>0</v>
      </c>
      <c r="F151" s="181">
        <f>VLOOKUP(A150,'الإجازات '!C:AP,10,0)</f>
        <v>0</v>
      </c>
      <c r="G151" s="181">
        <f>VLOOKUP(A150,'الإجازات '!C:AQ,11,0)</f>
        <v>0</v>
      </c>
      <c r="H151" s="181">
        <f>VLOOKUP(A150,'الإجازات '!C:AR,12,0)</f>
        <v>0</v>
      </c>
      <c r="I151" s="181">
        <f>VLOOKUP(A150,'الإجازات '!C:AS,13,0)</f>
        <v>0</v>
      </c>
      <c r="J151" s="181">
        <f>VLOOKUP(A150,'الإجازات '!C:AT,14,0)</f>
        <v>0</v>
      </c>
      <c r="K151" s="181">
        <f>VLOOKUP(A150,'الإجازات '!C:AU,15,0)</f>
        <v>0</v>
      </c>
      <c r="L151" s="181">
        <f>VLOOKUP(A150,'الإجازات '!C:AV,16,0)</f>
        <v>0</v>
      </c>
      <c r="M151" s="181">
        <f>VLOOKUP(A150,'الإجازات '!C:AW,17,0)</f>
        <v>0</v>
      </c>
      <c r="N151" s="181">
        <f>VLOOKUP(A150,'الإجازات '!C:AX,18,0)</f>
        <v>0</v>
      </c>
      <c r="O151" s="181">
        <f>VLOOKUP(A150,'الإجازات '!C:AY,19,0)</f>
        <v>0</v>
      </c>
      <c r="P151" s="181">
        <f>VLOOKUP(A150,'الإجازات '!C:AZ,20,0)</f>
        <v>0</v>
      </c>
      <c r="Q151" s="181">
        <f>VLOOKUP(A150,'الإجازات '!C:BA,21,0)</f>
        <v>480</v>
      </c>
      <c r="R151" s="181">
        <f>VLOOKUP(A150,'الإجازات '!C:BB,22,0)</f>
        <v>0</v>
      </c>
      <c r="S151" s="181">
        <f>VLOOKUP(A150,'الإجازات '!C:BC,23,0)</f>
        <v>0</v>
      </c>
      <c r="T151" s="181">
        <f>VLOOKUP(A150,'الإجازات '!C:BD,24,0)</f>
        <v>0</v>
      </c>
      <c r="U151" s="181">
        <f>VLOOKUP(A150,'الإجازات '!C:BE,25,0)</f>
        <v>0</v>
      </c>
      <c r="V151" s="181">
        <f>VLOOKUP(A150,'الإجازات '!C:BF,26,0)</f>
        <v>0</v>
      </c>
      <c r="W151" s="181">
        <f>VLOOKUP(A150,'الإجازات '!C:BG,27,0)</f>
        <v>0</v>
      </c>
      <c r="X151" s="181">
        <f>VLOOKUP(A150,'الإجازات '!C:BH,28,0)</f>
        <v>0</v>
      </c>
      <c r="Y151" s="181">
        <f>VLOOKUP(A150,'الإجازات '!C:BI,29,0)</f>
        <v>120</v>
      </c>
      <c r="Z151" s="181">
        <f>VLOOKUP(A150,'الإجازات '!C:BJ,30,0)</f>
        <v>0</v>
      </c>
      <c r="AA151" s="181">
        <f>VLOOKUP(A150,'الإجازات '!C:BK,31,0)</f>
        <v>0</v>
      </c>
      <c r="AB151" s="181">
        <f>VLOOKUP(A150,'الإجازات '!C:BL,32,0)</f>
        <v>0</v>
      </c>
      <c r="AC151" s="181">
        <f>VLOOKUP(A150,'الإجازات '!C:BM,33,0)</f>
        <v>0</v>
      </c>
      <c r="AD151" s="181">
        <f>VLOOKUP(A150,'الإجازات '!C:BN,34,0)</f>
        <v>0</v>
      </c>
      <c r="AE151" s="181">
        <f>VLOOKUP(A150,'الإجازات '!C:BO,35,0)</f>
        <v>0</v>
      </c>
      <c r="AF151" s="181">
        <f>VLOOKUP(A150,'الإجازات '!C:BP,36,0)</f>
        <v>0</v>
      </c>
      <c r="AG151" s="181">
        <f>VLOOKUP(A150,'الإجازات '!C:BQ,37,0)</f>
        <v>0</v>
      </c>
      <c r="AH151" s="181">
        <f>VLOOKUP(A150,'الإجازات '!C:BR,38,0)</f>
        <v>0</v>
      </c>
    </row>
    <row r="152" spans="1:34">
      <c r="A152" s="172">
        <v>1244</v>
      </c>
      <c r="B152" s="8" t="s">
        <v>165</v>
      </c>
      <c r="C152" s="8" t="s">
        <v>148</v>
      </c>
      <c r="D152" s="23" t="e">
        <f>VLOOKUP(الجدول2332[[#This Row],[الرقم الوظيفي ]],'المتغيرات '!A:D,4,0)</f>
        <v>#N/A</v>
      </c>
      <c r="E152" s="23" t="e">
        <f>VLOOKUP(الجدول2332[[#This Row],[الرقم الوظيفي ]],'المتغيرات '!A:E,5,0)</f>
        <v>#N/A</v>
      </c>
      <c r="F152" s="23" t="e">
        <f>VLOOKUP(الجدول2332[[#This Row],[الرقم الوظيفي ]],'المتغيرات '!A:F,6,0)</f>
        <v>#N/A</v>
      </c>
      <c r="G152" s="23" t="e">
        <f>VLOOKUP(الجدول2332[[#This Row],[الرقم الوظيفي ]],'المتغيرات '!A:G,7,0)</f>
        <v>#N/A</v>
      </c>
      <c r="H152" s="23" t="e">
        <f>VLOOKUP(الجدول2332[[#This Row],[الرقم الوظيفي ]],'المتغيرات '!A:H,8,0)</f>
        <v>#N/A</v>
      </c>
      <c r="I152" s="10" t="e">
        <f>VLOOKUP(الجدول2332[[#This Row],[الرقم الوظيفي ]],'المتغيرات '!A:I,9,0)</f>
        <v>#N/A</v>
      </c>
      <c r="J152" s="23" t="e">
        <f>VLOOKUP(الجدول2332[[#This Row],[الرقم الوظيفي ]],'المتغيرات '!A:J,10,0)</f>
        <v>#N/A</v>
      </c>
      <c r="K152" s="23" t="e">
        <f>VLOOKUP(الجدول2332[[#This Row],[الرقم الوظيفي ]],'المتغيرات '!A:K,11,0)</f>
        <v>#N/A</v>
      </c>
      <c r="L152" s="23" t="e">
        <f>VLOOKUP(الجدول2332[[#This Row],[الرقم الوظيفي ]],'المتغيرات '!A:L,12,0)</f>
        <v>#N/A</v>
      </c>
      <c r="M152" s="23" t="e">
        <f>VLOOKUP(الجدول2332[[#This Row],[الرقم الوظيفي ]],'المتغيرات '!A:M,13,0)</f>
        <v>#N/A</v>
      </c>
      <c r="N152" s="23" t="e">
        <f>VLOOKUP(الجدول2332[[#This Row],[الرقم الوظيفي ]],'المتغيرات '!A:N,14,0)</f>
        <v>#N/A</v>
      </c>
      <c r="O152" s="23" t="e">
        <f>VLOOKUP(الجدول2332[[#This Row],[الرقم الوظيفي ]],'المتغيرات '!A:O,15,0)</f>
        <v>#N/A</v>
      </c>
      <c r="P152" s="23" t="e">
        <f>VLOOKUP(الجدول2332[[#This Row],[الرقم الوظيفي ]],'المتغيرات '!A:P,16,0)</f>
        <v>#N/A</v>
      </c>
      <c r="Q152" s="10" t="e">
        <f>VLOOKUP(الجدول2332[[#This Row],[الرقم الوظيفي ]],'المتغيرات '!A:Q,17,0)</f>
        <v>#N/A</v>
      </c>
      <c r="R152" s="23" t="e">
        <f>VLOOKUP(الجدول2332[[#This Row],[الرقم الوظيفي ]],'المتغيرات '!A:R,18,0)</f>
        <v>#N/A</v>
      </c>
      <c r="S152" s="23" t="e">
        <f>VLOOKUP(الجدول2332[[#This Row],[الرقم الوظيفي ]],'المتغيرات '!A:S,19,0)</f>
        <v>#N/A</v>
      </c>
      <c r="T152" s="23" t="e">
        <f>VLOOKUP(الجدول2332[[#This Row],[الرقم الوظيفي ]],'المتغيرات '!A:T,20,0)</f>
        <v>#N/A</v>
      </c>
      <c r="U152" s="23" t="e">
        <f>VLOOKUP(الجدول2332[[#This Row],[الرقم الوظيفي ]],'المتغيرات '!A:U,21,0)</f>
        <v>#N/A</v>
      </c>
      <c r="V152" s="23" t="e">
        <f>VLOOKUP(الجدول2332[[#This Row],[الرقم الوظيفي ]],'المتغيرات '!A:V,22,0)</f>
        <v>#N/A</v>
      </c>
      <c r="W152" s="23" t="e">
        <f>VLOOKUP(الجدول2332[[#This Row],[الرقم الوظيفي ]],'المتغيرات '!A:W,23,0)</f>
        <v>#N/A</v>
      </c>
      <c r="X152" s="10" t="e">
        <f>VLOOKUP(الجدول2332[[#This Row],[الرقم الوظيفي ]],'المتغيرات '!A:X,24,0)</f>
        <v>#N/A</v>
      </c>
      <c r="Y152" s="23" t="e">
        <f>VLOOKUP(الجدول2332[[#This Row],[الرقم الوظيفي ]],'المتغيرات '!A:Y,25,0)</f>
        <v>#N/A</v>
      </c>
      <c r="Z152" s="23" t="e">
        <f>VLOOKUP(الجدول2332[[#This Row],[الرقم الوظيفي ]],'المتغيرات '!A:Z,26,0)</f>
        <v>#N/A</v>
      </c>
      <c r="AA152" s="23" t="e">
        <f>VLOOKUP(الجدول2332[[#This Row],[الرقم الوظيفي ]],'المتغيرات '!A:AA,27,0)</f>
        <v>#N/A</v>
      </c>
      <c r="AB152" s="23" t="e">
        <f>VLOOKUP(الجدول2332[[#This Row],[الرقم الوظيفي ]],'المتغيرات '!A:AB,28,0)</f>
        <v>#N/A</v>
      </c>
      <c r="AC152" s="23" t="e">
        <f>VLOOKUP(الجدول2332[[#This Row],[الرقم الوظيفي ]],'المتغيرات '!A:AC,29,0)</f>
        <v>#N/A</v>
      </c>
      <c r="AD152" s="23" t="e">
        <f>VLOOKUP(الجدول2332[[#This Row],[الرقم الوظيفي ]],'المتغيرات '!A:AD,30,0)</f>
        <v>#N/A</v>
      </c>
      <c r="AE152" s="10" t="e">
        <f>VLOOKUP(الجدول2332[[#This Row],[الرقم الوظيفي ]],'المتغيرات '!A:AE,31,0)</f>
        <v>#N/A</v>
      </c>
      <c r="AF152" s="23" t="e">
        <f>VLOOKUP(الجدول2332[[#This Row],[الرقم الوظيفي ]],'المتغيرات '!A:AF,32,0)</f>
        <v>#N/A</v>
      </c>
      <c r="AG152" s="23" t="e">
        <f>VLOOKUP(الجدول2332[[#This Row],[الرقم الوظيفي ]],'المتغيرات '!A:AG,33,0)</f>
        <v>#N/A</v>
      </c>
      <c r="AH152" s="23" t="e">
        <f>VLOOKUP(الجدول2332[[#This Row],[الرقم الوظيفي ]],'المتغيرات '!A:AH,34,0)</f>
        <v>#N/A</v>
      </c>
    </row>
    <row r="153" spans="1:34">
      <c r="A153" s="172"/>
      <c r="B153" s="8"/>
      <c r="C153" s="8"/>
      <c r="D153" s="181">
        <f>VLOOKUP(A152,'الإجازات '!C:AN,8,0)</f>
        <v>0</v>
      </c>
      <c r="E153" s="181">
        <f>VLOOKUP(A152,'الإجازات '!C:AO,9,0)</f>
        <v>0</v>
      </c>
      <c r="F153" s="181">
        <f>VLOOKUP(A152,'الإجازات '!C:AP,10,0)</f>
        <v>53</v>
      </c>
      <c r="G153" s="181">
        <f>VLOOKUP(A152,'الإجازات '!C:AQ,11,0)</f>
        <v>0</v>
      </c>
      <c r="H153" s="181">
        <f>VLOOKUP(A152,'الإجازات '!C:AR,12,0)</f>
        <v>0</v>
      </c>
      <c r="I153" s="181">
        <f>VLOOKUP(A152,'الإجازات '!C:AS,13,0)</f>
        <v>0</v>
      </c>
      <c r="J153" s="181">
        <f>VLOOKUP(A152,'الإجازات '!C:AT,14,0)</f>
        <v>0</v>
      </c>
      <c r="K153" s="181">
        <f>VLOOKUP(A152,'الإجازات '!C:AU,15,0)</f>
        <v>0</v>
      </c>
      <c r="L153" s="181">
        <f>VLOOKUP(A152,'الإجازات '!C:AV,16,0)</f>
        <v>0</v>
      </c>
      <c r="M153" s="181">
        <f>VLOOKUP(A152,'الإجازات '!C:AW,17,0)</f>
        <v>0</v>
      </c>
      <c r="N153" s="181">
        <f>VLOOKUP(A152,'الإجازات '!C:AX,18,0)</f>
        <v>0</v>
      </c>
      <c r="O153" s="181">
        <f>VLOOKUP(A152,'الإجازات '!C:AY,19,0)</f>
        <v>0</v>
      </c>
      <c r="P153" s="181">
        <f>VLOOKUP(A152,'الإجازات '!C:AZ,20,0)</f>
        <v>0</v>
      </c>
      <c r="Q153" s="181">
        <f>VLOOKUP(A152,'الإجازات '!C:BA,21,0)</f>
        <v>480</v>
      </c>
      <c r="R153" s="181">
        <f>VLOOKUP(A152,'الإجازات '!C:BB,22,0)</f>
        <v>0</v>
      </c>
      <c r="S153" s="181">
        <f>VLOOKUP(A152,'الإجازات '!C:BC,23,0)</f>
        <v>0</v>
      </c>
      <c r="T153" s="181">
        <f>VLOOKUP(A152,'الإجازات '!C:BD,24,0)</f>
        <v>0</v>
      </c>
      <c r="U153" s="181">
        <f>VLOOKUP(A152,'الإجازات '!C:BE,25,0)</f>
        <v>0</v>
      </c>
      <c r="V153" s="181">
        <f>VLOOKUP(A152,'الإجازات '!C:BF,26,0)</f>
        <v>0</v>
      </c>
      <c r="W153" s="181">
        <f>VLOOKUP(A152,'الإجازات '!C:BG,27,0)</f>
        <v>0</v>
      </c>
      <c r="X153" s="181" t="str">
        <f>VLOOKUP(A152,'الإجازات '!C:BH,28,0)</f>
        <v>تغيير وردية</v>
      </c>
      <c r="Y153" s="181">
        <f>VLOOKUP(A152,'الإجازات '!C:BI,29,0)</f>
        <v>0</v>
      </c>
      <c r="Z153" s="181">
        <f>VLOOKUP(A152,'الإجازات '!C:BJ,30,0)</f>
        <v>0</v>
      </c>
      <c r="AA153" s="181">
        <f>VLOOKUP(A152,'الإجازات '!C:BK,31,0)</f>
        <v>0</v>
      </c>
      <c r="AB153" s="181">
        <f>VLOOKUP(A152,'الإجازات '!C:BL,32,0)</f>
        <v>0</v>
      </c>
      <c r="AC153" s="181">
        <f>VLOOKUP(A152,'الإجازات '!C:BM,33,0)</f>
        <v>0</v>
      </c>
      <c r="AD153" s="181">
        <f>VLOOKUP(A152,'الإجازات '!C:BN,34,0)</f>
        <v>0</v>
      </c>
      <c r="AE153" s="181">
        <f>VLOOKUP(A152,'الإجازات '!C:BO,35,0)</f>
        <v>0</v>
      </c>
      <c r="AF153" s="181">
        <f>VLOOKUP(A152,'الإجازات '!C:BP,36,0)</f>
        <v>0</v>
      </c>
      <c r="AG153" s="181">
        <f>VLOOKUP(A152,'الإجازات '!C:BQ,37,0)</f>
        <v>0</v>
      </c>
      <c r="AH153" s="181">
        <f>VLOOKUP(A152,'الإجازات '!C:BR,38,0)</f>
        <v>0</v>
      </c>
    </row>
    <row r="154" spans="1:34">
      <c r="A154" s="172">
        <v>1252</v>
      </c>
      <c r="B154" s="8" t="s">
        <v>166</v>
      </c>
      <c r="C154" s="8" t="s">
        <v>67</v>
      </c>
      <c r="D154" s="23" t="e">
        <f>VLOOKUP(الجدول2332[[#This Row],[الرقم الوظيفي ]],'المتغيرات '!A:D,4,0)</f>
        <v>#N/A</v>
      </c>
      <c r="E154" s="23" t="e">
        <f>VLOOKUP(الجدول2332[[#This Row],[الرقم الوظيفي ]],'المتغيرات '!A:E,5,0)</f>
        <v>#N/A</v>
      </c>
      <c r="F154" s="23" t="e">
        <f>VLOOKUP(الجدول2332[[#This Row],[الرقم الوظيفي ]],'المتغيرات '!A:F,6,0)</f>
        <v>#N/A</v>
      </c>
      <c r="G154" s="23" t="e">
        <f>VLOOKUP(الجدول2332[[#This Row],[الرقم الوظيفي ]],'المتغيرات '!A:G,7,0)</f>
        <v>#N/A</v>
      </c>
      <c r="H154" s="23" t="e">
        <f>VLOOKUP(الجدول2332[[#This Row],[الرقم الوظيفي ]],'المتغيرات '!A:H,8,0)</f>
        <v>#N/A</v>
      </c>
      <c r="I154" s="10" t="e">
        <f>VLOOKUP(الجدول2332[[#This Row],[الرقم الوظيفي ]],'المتغيرات '!A:I,9,0)</f>
        <v>#N/A</v>
      </c>
      <c r="J154" s="23" t="e">
        <f>VLOOKUP(الجدول2332[[#This Row],[الرقم الوظيفي ]],'المتغيرات '!A:J,10,0)</f>
        <v>#N/A</v>
      </c>
      <c r="K154" s="23" t="e">
        <f>VLOOKUP(الجدول2332[[#This Row],[الرقم الوظيفي ]],'المتغيرات '!A:K,11,0)</f>
        <v>#N/A</v>
      </c>
      <c r="L154" s="23" t="e">
        <f>VLOOKUP(الجدول2332[[#This Row],[الرقم الوظيفي ]],'المتغيرات '!A:L,12,0)</f>
        <v>#N/A</v>
      </c>
      <c r="M154" s="23" t="e">
        <f>VLOOKUP(الجدول2332[[#This Row],[الرقم الوظيفي ]],'المتغيرات '!A:M,13,0)</f>
        <v>#N/A</v>
      </c>
      <c r="N154" s="23" t="e">
        <f>VLOOKUP(الجدول2332[[#This Row],[الرقم الوظيفي ]],'المتغيرات '!A:N,14,0)</f>
        <v>#N/A</v>
      </c>
      <c r="O154" s="23" t="e">
        <f>VLOOKUP(الجدول2332[[#This Row],[الرقم الوظيفي ]],'المتغيرات '!A:O,15,0)</f>
        <v>#N/A</v>
      </c>
      <c r="P154" s="23" t="e">
        <f>VLOOKUP(الجدول2332[[#This Row],[الرقم الوظيفي ]],'المتغيرات '!A:P,16,0)</f>
        <v>#N/A</v>
      </c>
      <c r="Q154" s="10" t="e">
        <f>VLOOKUP(الجدول2332[[#This Row],[الرقم الوظيفي ]],'المتغيرات '!A:Q,17,0)</f>
        <v>#N/A</v>
      </c>
      <c r="R154" s="23" t="e">
        <f>VLOOKUP(الجدول2332[[#This Row],[الرقم الوظيفي ]],'المتغيرات '!A:R,18,0)</f>
        <v>#N/A</v>
      </c>
      <c r="S154" s="23" t="e">
        <f>VLOOKUP(الجدول2332[[#This Row],[الرقم الوظيفي ]],'المتغيرات '!A:S,19,0)</f>
        <v>#N/A</v>
      </c>
      <c r="T154" s="23" t="e">
        <f>VLOOKUP(الجدول2332[[#This Row],[الرقم الوظيفي ]],'المتغيرات '!A:T,20,0)</f>
        <v>#N/A</v>
      </c>
      <c r="U154" s="23" t="e">
        <f>VLOOKUP(الجدول2332[[#This Row],[الرقم الوظيفي ]],'المتغيرات '!A:U,21,0)</f>
        <v>#N/A</v>
      </c>
      <c r="V154" s="23" t="e">
        <f>VLOOKUP(الجدول2332[[#This Row],[الرقم الوظيفي ]],'المتغيرات '!A:V,22,0)</f>
        <v>#N/A</v>
      </c>
      <c r="W154" s="23" t="e">
        <f>VLOOKUP(الجدول2332[[#This Row],[الرقم الوظيفي ]],'المتغيرات '!A:W,23,0)</f>
        <v>#N/A</v>
      </c>
      <c r="X154" s="10" t="e">
        <f>VLOOKUP(الجدول2332[[#This Row],[الرقم الوظيفي ]],'المتغيرات '!A:X,24,0)</f>
        <v>#N/A</v>
      </c>
      <c r="Y154" s="23" t="e">
        <f>VLOOKUP(الجدول2332[[#This Row],[الرقم الوظيفي ]],'المتغيرات '!A:Y,25,0)</f>
        <v>#N/A</v>
      </c>
      <c r="Z154" s="23" t="e">
        <f>VLOOKUP(الجدول2332[[#This Row],[الرقم الوظيفي ]],'المتغيرات '!A:Z,26,0)</f>
        <v>#N/A</v>
      </c>
      <c r="AA154" s="23" t="e">
        <f>VLOOKUP(الجدول2332[[#This Row],[الرقم الوظيفي ]],'المتغيرات '!A:AA,27,0)</f>
        <v>#N/A</v>
      </c>
      <c r="AB154" s="23" t="e">
        <f>VLOOKUP(الجدول2332[[#This Row],[الرقم الوظيفي ]],'المتغيرات '!A:AB,28,0)</f>
        <v>#N/A</v>
      </c>
      <c r="AC154" s="23" t="e">
        <f>VLOOKUP(الجدول2332[[#This Row],[الرقم الوظيفي ]],'المتغيرات '!A:AC,29,0)</f>
        <v>#N/A</v>
      </c>
      <c r="AD154" s="23" t="e">
        <f>VLOOKUP(الجدول2332[[#This Row],[الرقم الوظيفي ]],'المتغيرات '!A:AD,30,0)</f>
        <v>#N/A</v>
      </c>
      <c r="AE154" s="10" t="e">
        <f>VLOOKUP(الجدول2332[[#This Row],[الرقم الوظيفي ]],'المتغيرات '!A:AE,31,0)</f>
        <v>#N/A</v>
      </c>
      <c r="AF154" s="23" t="e">
        <f>VLOOKUP(الجدول2332[[#This Row],[الرقم الوظيفي ]],'المتغيرات '!A:AF,32,0)</f>
        <v>#N/A</v>
      </c>
      <c r="AG154" s="23" t="e">
        <f>VLOOKUP(الجدول2332[[#This Row],[الرقم الوظيفي ]],'المتغيرات '!A:AG,33,0)</f>
        <v>#N/A</v>
      </c>
      <c r="AH154" s="23" t="e">
        <f>VLOOKUP(الجدول2332[[#This Row],[الرقم الوظيفي ]],'المتغيرات '!A:AH,34,0)</f>
        <v>#N/A</v>
      </c>
    </row>
    <row r="155" spans="1:34">
      <c r="A155" s="172"/>
      <c r="B155" s="8"/>
      <c r="C155" s="8"/>
      <c r="D155" s="181" t="e">
        <f>VLOOKUP(A154,'الإجازات '!C:AN,8,0)</f>
        <v>#N/A</v>
      </c>
      <c r="E155" s="181" t="e">
        <f>VLOOKUP(A154,'الإجازات '!C:AO,9,0)</f>
        <v>#N/A</v>
      </c>
      <c r="F155" s="181" t="e">
        <f>VLOOKUP(A154,'الإجازات '!C:AP,10,0)</f>
        <v>#N/A</v>
      </c>
      <c r="G155" s="181" t="e">
        <f>VLOOKUP(A154,'الإجازات '!C:AQ,11,0)</f>
        <v>#N/A</v>
      </c>
      <c r="H155" s="181" t="e">
        <f>VLOOKUP(A154,'الإجازات '!C:AR,12,0)</f>
        <v>#N/A</v>
      </c>
      <c r="I155" s="181" t="e">
        <f>VLOOKUP(A154,'الإجازات '!C:AS,13,0)</f>
        <v>#N/A</v>
      </c>
      <c r="J155" s="181" t="e">
        <f>VLOOKUP(A154,'الإجازات '!C:AT,14,0)</f>
        <v>#N/A</v>
      </c>
      <c r="K155" s="181" t="e">
        <f>VLOOKUP(A154,'الإجازات '!C:AU,15,0)</f>
        <v>#N/A</v>
      </c>
      <c r="L155" s="181" t="e">
        <f>VLOOKUP(A154,'الإجازات '!C:AV,16,0)</f>
        <v>#N/A</v>
      </c>
      <c r="M155" s="181" t="e">
        <f>VLOOKUP(A154,'الإجازات '!C:AW,17,0)</f>
        <v>#N/A</v>
      </c>
      <c r="N155" s="181" t="e">
        <f>VLOOKUP(A154,'الإجازات '!C:AX,18,0)</f>
        <v>#N/A</v>
      </c>
      <c r="O155" s="181" t="e">
        <f>VLOOKUP(A154,'الإجازات '!C:AY,19,0)</f>
        <v>#N/A</v>
      </c>
      <c r="P155" s="181" t="e">
        <f>VLOOKUP(A154,'الإجازات '!C:AZ,20,0)</f>
        <v>#N/A</v>
      </c>
      <c r="Q155" s="181" t="e">
        <f>VLOOKUP(A154,'الإجازات '!C:BA,21,0)</f>
        <v>#N/A</v>
      </c>
      <c r="R155" s="181" t="e">
        <f>VLOOKUP(A154,'الإجازات '!C:BB,22,0)</f>
        <v>#N/A</v>
      </c>
      <c r="S155" s="181" t="e">
        <f>VLOOKUP(A154,'الإجازات '!C:BC,23,0)</f>
        <v>#N/A</v>
      </c>
      <c r="T155" s="181" t="e">
        <f>VLOOKUP(A154,'الإجازات '!C:BD,24,0)</f>
        <v>#N/A</v>
      </c>
      <c r="U155" s="181" t="e">
        <f>VLOOKUP(A154,'الإجازات '!C:BE,25,0)</f>
        <v>#N/A</v>
      </c>
      <c r="V155" s="181" t="e">
        <f>VLOOKUP(A154,'الإجازات '!C:BF,26,0)</f>
        <v>#N/A</v>
      </c>
      <c r="W155" s="181" t="e">
        <f>VLOOKUP(A154,'الإجازات '!C:BG,27,0)</f>
        <v>#N/A</v>
      </c>
      <c r="X155" s="181" t="e">
        <f>VLOOKUP(A154,'الإجازات '!C:BH,28,0)</f>
        <v>#N/A</v>
      </c>
      <c r="Y155" s="181" t="e">
        <f>VLOOKUP(A154,'الإجازات '!C:BI,29,0)</f>
        <v>#N/A</v>
      </c>
      <c r="Z155" s="181" t="e">
        <f>VLOOKUP(A154,'الإجازات '!C:BJ,30,0)</f>
        <v>#N/A</v>
      </c>
      <c r="AA155" s="181" t="e">
        <f>VLOOKUP(A154,'الإجازات '!C:BK,31,0)</f>
        <v>#N/A</v>
      </c>
      <c r="AB155" s="181" t="e">
        <f>VLOOKUP(A154,'الإجازات '!C:BL,32,0)</f>
        <v>#N/A</v>
      </c>
      <c r="AC155" s="181" t="e">
        <f>VLOOKUP(A154,'الإجازات '!C:BM,33,0)</f>
        <v>#N/A</v>
      </c>
      <c r="AD155" s="181" t="e">
        <f>VLOOKUP(A154,'الإجازات '!C:BN,34,0)</f>
        <v>#N/A</v>
      </c>
      <c r="AE155" s="181" t="e">
        <f>VLOOKUP(A154,'الإجازات '!C:BO,35,0)</f>
        <v>#N/A</v>
      </c>
      <c r="AF155" s="181" t="e">
        <f>VLOOKUP(A154,'الإجازات '!C:BP,36,0)</f>
        <v>#N/A</v>
      </c>
      <c r="AG155" s="181" t="e">
        <f>VLOOKUP(A154,'الإجازات '!C:BQ,37,0)</f>
        <v>#N/A</v>
      </c>
      <c r="AH155" s="181" t="e">
        <f>VLOOKUP(A154,'الإجازات '!C:BR,38,0)</f>
        <v>#N/A</v>
      </c>
    </row>
    <row r="156" spans="1:34">
      <c r="A156" s="172">
        <v>1259</v>
      </c>
      <c r="B156" s="8" t="s">
        <v>167</v>
      </c>
      <c r="C156" s="8" t="s">
        <v>67</v>
      </c>
      <c r="D156" s="23">
        <f>VLOOKUP(الجدول2332[[#This Row],[الرقم الوظيفي ]],'المتغيرات '!A:D,4,0)</f>
        <v>0</v>
      </c>
      <c r="E156" s="23">
        <f>VLOOKUP(الجدول2332[[#This Row],[الرقم الوظيفي ]],'المتغيرات '!A:E,5,0)</f>
        <v>0</v>
      </c>
      <c r="F156" s="23">
        <f>VLOOKUP(الجدول2332[[#This Row],[الرقم الوظيفي ]],'المتغيرات '!A:F,6,0)</f>
        <v>0</v>
      </c>
      <c r="G156" s="23">
        <f>VLOOKUP(الجدول2332[[#This Row],[الرقم الوظيفي ]],'المتغيرات '!A:G,7,0)</f>
        <v>0</v>
      </c>
      <c r="H156" s="23">
        <f>VLOOKUP(الجدول2332[[#This Row],[الرقم الوظيفي ]],'المتغيرات '!A:H,8,0)</f>
        <v>0</v>
      </c>
      <c r="I156" s="10">
        <f>VLOOKUP(الجدول2332[[#This Row],[الرقم الوظيفي ]],'المتغيرات '!A:I,9,0)</f>
        <v>0</v>
      </c>
      <c r="J156" s="23">
        <f>VLOOKUP(الجدول2332[[#This Row],[الرقم الوظيفي ]],'المتغيرات '!A:J,10,0)</f>
        <v>10</v>
      </c>
      <c r="K156" s="23">
        <f>VLOOKUP(الجدول2332[[#This Row],[الرقم الوظيفي ]],'المتغيرات '!A:K,11,0)</f>
        <v>0</v>
      </c>
      <c r="L156" s="23">
        <f>VLOOKUP(الجدول2332[[#This Row],[الرقم الوظيفي ]],'المتغيرات '!A:L,12,0)</f>
        <v>18</v>
      </c>
      <c r="M156" s="23">
        <f>VLOOKUP(الجدول2332[[#This Row],[الرقم الوظيفي ]],'المتغيرات '!A:M,13,0)</f>
        <v>7</v>
      </c>
      <c r="N156" s="23">
        <f>VLOOKUP(الجدول2332[[#This Row],[الرقم الوظيفي ]],'المتغيرات '!A:N,14,0)</f>
        <v>0</v>
      </c>
      <c r="O156" s="23">
        <f>VLOOKUP(الجدول2332[[#This Row],[الرقم الوظيفي ]],'المتغيرات '!A:O,15,0)</f>
        <v>0</v>
      </c>
      <c r="P156" s="23">
        <f>VLOOKUP(الجدول2332[[#This Row],[الرقم الوظيفي ]],'المتغيرات '!A:P,16,0)</f>
        <v>0</v>
      </c>
      <c r="Q156" s="10" t="str">
        <f>VLOOKUP(الجدول2332[[#This Row],[الرقم الوظيفي ]],'المتغيرات '!A:Q,17,0)</f>
        <v>س</v>
      </c>
      <c r="R156" s="23" t="str">
        <f>VLOOKUP(الجدول2332[[#This Row],[الرقم الوظيفي ]],'المتغيرات '!A:R,18,0)</f>
        <v>عطلة العيد</v>
      </c>
      <c r="S156" s="23" t="str">
        <f>VLOOKUP(الجدول2332[[#This Row],[الرقم الوظيفي ]],'المتغيرات '!A:S,19,0)</f>
        <v>عطلة العيد</v>
      </c>
      <c r="T156" s="23" t="str">
        <f>VLOOKUP(الجدول2332[[#This Row],[الرقم الوظيفي ]],'المتغيرات '!A:T,20,0)</f>
        <v>عطلة العيد</v>
      </c>
      <c r="U156" s="23">
        <f>VLOOKUP(الجدول2332[[#This Row],[الرقم الوظيفي ]],'المتغيرات '!A:U,21,0)</f>
        <v>0</v>
      </c>
      <c r="V156" s="23">
        <f>VLOOKUP(الجدول2332[[#This Row],[الرقم الوظيفي ]],'المتغيرات '!A:V,22,0)</f>
        <v>88</v>
      </c>
      <c r="W156" s="23">
        <f>VLOOKUP(الجدول2332[[#This Row],[الرقم الوظيفي ]],'المتغيرات '!A:W,23,0)</f>
        <v>0</v>
      </c>
      <c r="X156" s="10">
        <f>VLOOKUP(الجدول2332[[#This Row],[الرقم الوظيفي ]],'المتغيرات '!A:X,24,0)</f>
        <v>11</v>
      </c>
      <c r="Y156" s="23">
        <f>VLOOKUP(الجدول2332[[#This Row],[الرقم الوظيفي ]],'المتغيرات '!A:Y,25,0)</f>
        <v>0</v>
      </c>
      <c r="Z156" s="23">
        <f>VLOOKUP(الجدول2332[[#This Row],[الرقم الوظيفي ]],'المتغيرات '!A:Z,26,0)</f>
        <v>0</v>
      </c>
      <c r="AA156" s="23">
        <f>VLOOKUP(الجدول2332[[#This Row],[الرقم الوظيفي ]],'المتغيرات '!A:AA,27,0)</f>
        <v>0</v>
      </c>
      <c r="AB156" s="23">
        <f>VLOOKUP(الجدول2332[[#This Row],[الرقم الوظيفي ]],'المتغيرات '!A:AB,28,0)</f>
        <v>0</v>
      </c>
      <c r="AC156" s="23">
        <f>VLOOKUP(الجدول2332[[#This Row],[الرقم الوظيفي ]],'المتغيرات '!A:AC,29,0)</f>
        <v>0</v>
      </c>
      <c r="AD156" s="23">
        <f>VLOOKUP(الجدول2332[[#This Row],[الرقم الوظيفي ]],'المتغيرات '!A:AD,30,0)</f>
        <v>0</v>
      </c>
      <c r="AE156" s="10">
        <f>VLOOKUP(الجدول2332[[#This Row],[الرقم الوظيفي ]],'المتغيرات '!A:AE,31,0)</f>
        <v>0</v>
      </c>
      <c r="AF156" s="23">
        <f>VLOOKUP(الجدول2332[[#This Row],[الرقم الوظيفي ]],'المتغيرات '!A:AF,32,0)</f>
        <v>0</v>
      </c>
      <c r="AG156" s="23">
        <f>VLOOKUP(الجدول2332[[#This Row],[الرقم الوظيفي ]],'المتغيرات '!A:AG,33,0)</f>
        <v>0</v>
      </c>
      <c r="AH156" s="23">
        <f>VLOOKUP(الجدول2332[[#This Row],[الرقم الوظيفي ]],'المتغيرات '!A:AH,34,0)</f>
        <v>0</v>
      </c>
    </row>
    <row r="157" spans="1:34">
      <c r="A157" s="172"/>
      <c r="B157" s="8"/>
      <c r="C157" s="8"/>
      <c r="D157" s="181">
        <f>VLOOKUP(A156,'الإجازات '!C:AN,8,0)</f>
        <v>68</v>
      </c>
      <c r="E157" s="181">
        <f>VLOOKUP(A156,'الإجازات '!C:AO,9,0)</f>
        <v>0</v>
      </c>
      <c r="F157" s="181">
        <f>VLOOKUP(A156,'الإجازات '!C:AP,10,0)</f>
        <v>0</v>
      </c>
      <c r="G157" s="181">
        <f>VLOOKUP(A156,'الإجازات '!C:AQ,11,0)</f>
        <v>0</v>
      </c>
      <c r="H157" s="181">
        <f>VLOOKUP(A156,'الإجازات '!C:AR,12,0)</f>
        <v>0</v>
      </c>
      <c r="I157" s="181">
        <f>VLOOKUP(A156,'الإجازات '!C:AS,13,0)</f>
        <v>0</v>
      </c>
      <c r="J157" s="181">
        <f>VLOOKUP(A156,'الإجازات '!C:AT,14,0)</f>
        <v>0</v>
      </c>
      <c r="K157" s="181">
        <f>VLOOKUP(A156,'الإجازات '!C:AU,15,0)</f>
        <v>0</v>
      </c>
      <c r="L157" s="181">
        <f>VLOOKUP(A156,'الإجازات '!C:AV,16,0)</f>
        <v>0</v>
      </c>
      <c r="M157" s="181">
        <f>VLOOKUP(A156,'الإجازات '!C:AW,17,0)</f>
        <v>0</v>
      </c>
      <c r="N157" s="181">
        <f>VLOOKUP(A156,'الإجازات '!C:AX,18,0)</f>
        <v>0</v>
      </c>
      <c r="O157" s="181">
        <f>VLOOKUP(A156,'الإجازات '!C:AY,19,0)</f>
        <v>0</v>
      </c>
      <c r="P157" s="181">
        <f>VLOOKUP(A156,'الإجازات '!C:AZ,20,0)</f>
        <v>0</v>
      </c>
      <c r="Q157" s="181">
        <f>VLOOKUP(A156,'الإجازات '!C:BA,21,0)</f>
        <v>480</v>
      </c>
      <c r="R157" s="181">
        <f>VLOOKUP(A156,'الإجازات '!C:BB,22,0)</f>
        <v>0</v>
      </c>
      <c r="S157" s="181">
        <f>VLOOKUP(A156,'الإجازات '!C:BC,23,0)</f>
        <v>0</v>
      </c>
      <c r="T157" s="181">
        <f>VLOOKUP(A156,'الإجازات '!C:BD,24,0)</f>
        <v>0</v>
      </c>
      <c r="U157" s="181">
        <f>VLOOKUP(A156,'الإجازات '!C:BE,25,0)</f>
        <v>0</v>
      </c>
      <c r="V157" s="181">
        <f>VLOOKUP(A156,'الإجازات '!C:BF,26,0)</f>
        <v>90</v>
      </c>
      <c r="W157" s="181">
        <f>VLOOKUP(A156,'الإجازات '!C:BG,27,0)</f>
        <v>0</v>
      </c>
      <c r="X157" s="181">
        <f>VLOOKUP(A156,'الإجازات '!C:BH,28,0)</f>
        <v>0</v>
      </c>
      <c r="Y157" s="181">
        <f>VLOOKUP(A156,'الإجازات '!C:BI,29,0)</f>
        <v>0</v>
      </c>
      <c r="Z157" s="181">
        <f>VLOOKUP(A156,'الإجازات '!C:BJ,30,0)</f>
        <v>0</v>
      </c>
      <c r="AA157" s="181">
        <f>VLOOKUP(A156,'الإجازات '!C:BK,31,0)</f>
        <v>0</v>
      </c>
      <c r="AB157" s="181">
        <f>VLOOKUP(A156,'الإجازات '!C:BL,32,0)</f>
        <v>0</v>
      </c>
      <c r="AC157" s="181">
        <f>VLOOKUP(A156,'الإجازات '!C:BM,33,0)</f>
        <v>0</v>
      </c>
      <c r="AD157" s="181">
        <f>VLOOKUP(A156,'الإجازات '!C:BN,34,0)</f>
        <v>0</v>
      </c>
      <c r="AE157" s="181">
        <f>VLOOKUP(A156,'الإجازات '!C:BO,35,0)</f>
        <v>0</v>
      </c>
      <c r="AF157" s="181">
        <f>VLOOKUP(A156,'الإجازات '!C:BP,36,0)</f>
        <v>0</v>
      </c>
      <c r="AG157" s="181">
        <f>VLOOKUP(A156,'الإجازات '!C:BQ,37,0)</f>
        <v>0</v>
      </c>
      <c r="AH157" s="181">
        <f>VLOOKUP(A156,'الإجازات '!C:BR,38,0)</f>
        <v>0</v>
      </c>
    </row>
    <row r="158" spans="1:34">
      <c r="A158" s="172">
        <v>1279</v>
      </c>
      <c r="B158" s="8" t="s">
        <v>168</v>
      </c>
      <c r="C158" s="8" t="s">
        <v>169</v>
      </c>
      <c r="D158" s="23">
        <f>VLOOKUP(الجدول2332[[#This Row],[الرقم الوظيفي ]],'المتغيرات '!A:D,4,0)</f>
        <v>8</v>
      </c>
      <c r="E158" s="23">
        <f>VLOOKUP(الجدول2332[[#This Row],[الرقم الوظيفي ]],'المتغيرات '!A:E,5,0)</f>
        <v>10</v>
      </c>
      <c r="F158" s="23">
        <f>VLOOKUP(الجدول2332[[#This Row],[الرقم الوظيفي ]],'المتغيرات '!A:F,6,0)</f>
        <v>0</v>
      </c>
      <c r="G158" s="23">
        <f>VLOOKUP(الجدول2332[[#This Row],[الرقم الوظيفي ]],'المتغيرات '!A:G,7,0)</f>
        <v>0</v>
      </c>
      <c r="H158" s="23">
        <f>VLOOKUP(الجدول2332[[#This Row],[الرقم الوظيفي ]],'المتغيرات '!A:H,8,0)</f>
        <v>0</v>
      </c>
      <c r="I158" s="10">
        <f>VLOOKUP(الجدول2332[[#This Row],[الرقم الوظيفي ]],'المتغيرات '!A:I,9,0)</f>
        <v>10</v>
      </c>
      <c r="J158" s="23">
        <f>VLOOKUP(الجدول2332[[#This Row],[الرقم الوظيفي ]],'المتغيرات '!A:J,10,0)</f>
        <v>8</v>
      </c>
      <c r="K158" s="23" t="str">
        <f>VLOOKUP(الجدول2332[[#This Row],[الرقم الوظيفي ]],'المتغيرات '!A:K,11,0)</f>
        <v>س</v>
      </c>
      <c r="L158" s="23">
        <f>VLOOKUP(الجدول2332[[#This Row],[الرقم الوظيفي ]],'المتغيرات '!A:L,12,0)</f>
        <v>165</v>
      </c>
      <c r="M158" s="23">
        <f>VLOOKUP(الجدول2332[[#This Row],[الرقم الوظيفي ]],'المتغيرات '!A:M,13,0)</f>
        <v>53</v>
      </c>
      <c r="N158" s="23">
        <f>VLOOKUP(الجدول2332[[#This Row],[الرقم الوظيفي ]],'المتغيرات '!A:N,14,0)</f>
        <v>0</v>
      </c>
      <c r="O158" s="23">
        <f>VLOOKUP(الجدول2332[[#This Row],[الرقم الوظيفي ]],'المتغيرات '!A:O,15,0)</f>
        <v>7</v>
      </c>
      <c r="P158" s="23">
        <f>VLOOKUP(الجدول2332[[#This Row],[الرقم الوظيفي ]],'المتغيرات '!A:P,16,0)</f>
        <v>8</v>
      </c>
      <c r="Q158" s="10" t="str">
        <f>VLOOKUP(الجدول2332[[#This Row],[الرقم الوظيفي ]],'المتغيرات '!A:Q,17,0)</f>
        <v>مؤجل</v>
      </c>
      <c r="R158" s="23" t="str">
        <f>VLOOKUP(الجدول2332[[#This Row],[الرقم الوظيفي ]],'المتغيرات '!A:R,18,0)</f>
        <v>عطلة العيد</v>
      </c>
      <c r="S158" s="23" t="str">
        <f>VLOOKUP(الجدول2332[[#This Row],[الرقم الوظيفي ]],'المتغيرات '!A:S,19,0)</f>
        <v>عطلة العيد</v>
      </c>
      <c r="T158" s="23" t="str">
        <f>VLOOKUP(الجدول2332[[#This Row],[الرقم الوظيفي ]],'المتغيرات '!A:T,20,0)</f>
        <v>عطلة العيد</v>
      </c>
      <c r="U158" s="23">
        <f>VLOOKUP(الجدول2332[[#This Row],[الرقم الوظيفي ]],'المتغيرات '!A:U,21,0)</f>
        <v>0</v>
      </c>
      <c r="V158" s="23">
        <f>VLOOKUP(الجدول2332[[#This Row],[الرقم الوظيفي ]],'المتغيرات '!A:V,22,0)</f>
        <v>0</v>
      </c>
      <c r="W158" s="23" t="str">
        <f>VLOOKUP(الجدول2332[[#This Row],[الرقم الوظيفي ]],'المتغيرات '!A:W,23,0)</f>
        <v>س</v>
      </c>
      <c r="X158" s="10">
        <f>VLOOKUP(الجدول2332[[#This Row],[الرقم الوظيفي ]],'المتغيرات '!A:X,24,0)</f>
        <v>0</v>
      </c>
      <c r="Y158" s="23">
        <f>VLOOKUP(الجدول2332[[#This Row],[الرقم الوظيفي ]],'المتغيرات '!A:Y,25,0)</f>
        <v>0</v>
      </c>
      <c r="Z158" s="23">
        <f>VLOOKUP(الجدول2332[[#This Row],[الرقم الوظيفي ]],'المتغيرات '!A:Z,26,0)</f>
        <v>0</v>
      </c>
      <c r="AA158" s="23">
        <f>VLOOKUP(الجدول2332[[#This Row],[الرقم الوظيفي ]],'المتغيرات '!A:AA,27,0)</f>
        <v>0</v>
      </c>
      <c r="AB158" s="23">
        <f>VLOOKUP(الجدول2332[[#This Row],[الرقم الوظيفي ]],'المتغيرات '!A:AB,28,0)</f>
        <v>0</v>
      </c>
      <c r="AC158" s="23">
        <f>VLOOKUP(الجدول2332[[#This Row],[الرقم الوظيفي ]],'المتغيرات '!A:AC,29,0)</f>
        <v>0</v>
      </c>
      <c r="AD158" s="23" t="str">
        <f>VLOOKUP(الجدول2332[[#This Row],[الرقم الوظيفي ]],'المتغيرات '!A:AD,30,0)</f>
        <v>ب</v>
      </c>
      <c r="AE158" s="10">
        <f>VLOOKUP(الجدول2332[[#This Row],[الرقم الوظيفي ]],'المتغيرات '!A:AE,31,0)</f>
        <v>0</v>
      </c>
      <c r="AF158" s="23">
        <f>VLOOKUP(الجدول2332[[#This Row],[الرقم الوظيفي ]],'المتغيرات '!A:AF,32,0)</f>
        <v>0</v>
      </c>
      <c r="AG158" s="23">
        <f>VLOOKUP(الجدول2332[[#This Row],[الرقم الوظيفي ]],'المتغيرات '!A:AG,33,0)</f>
        <v>0</v>
      </c>
      <c r="AH158" s="23">
        <f>VLOOKUP(الجدول2332[[#This Row],[الرقم الوظيفي ]],'المتغيرات '!A:AH,34,0)</f>
        <v>0</v>
      </c>
    </row>
    <row r="159" spans="1:34">
      <c r="A159" s="172"/>
      <c r="B159" s="8"/>
      <c r="C159" s="8"/>
      <c r="D159" s="181">
        <f>VLOOKUP(A158,'الإجازات '!C:AN,8,0)</f>
        <v>0</v>
      </c>
      <c r="E159" s="181">
        <f>VLOOKUP(A158,'الإجازات '!C:AO,9,0)</f>
        <v>0</v>
      </c>
      <c r="F159" s="181">
        <f>VLOOKUP(A158,'الإجازات '!C:AP,10,0)</f>
        <v>0</v>
      </c>
      <c r="G159" s="181">
        <f>VLOOKUP(A158,'الإجازات '!C:AQ,11,0)</f>
        <v>0</v>
      </c>
      <c r="H159" s="181">
        <f>VLOOKUP(A158,'الإجازات '!C:AR,12,0)</f>
        <v>0</v>
      </c>
      <c r="I159" s="181">
        <f>VLOOKUP(A158,'الإجازات '!C:AS,13,0)</f>
        <v>108</v>
      </c>
      <c r="J159" s="181">
        <f>VLOOKUP(A158,'الإجازات '!C:AT,14,0)</f>
        <v>0</v>
      </c>
      <c r="K159" s="181">
        <f>VLOOKUP(A158,'الإجازات '!C:AU,15,0)</f>
        <v>480</v>
      </c>
      <c r="L159" s="181">
        <f>VLOOKUP(A158,'الإجازات '!C:AV,16,0)</f>
        <v>120</v>
      </c>
      <c r="M159" s="181">
        <f>VLOOKUP(A158,'الإجازات '!C:AW,17,0)</f>
        <v>0</v>
      </c>
      <c r="N159" s="181">
        <f>VLOOKUP(A158,'الإجازات '!C:AX,18,0)</f>
        <v>0</v>
      </c>
      <c r="O159" s="181">
        <f>VLOOKUP(A158,'الإجازات '!C:AY,19,0)</f>
        <v>0</v>
      </c>
      <c r="P159" s="181">
        <f>VLOOKUP(A158,'الإجازات '!C:AZ,20,0)</f>
        <v>0</v>
      </c>
      <c r="Q159" s="181" t="str">
        <f>VLOOKUP(A158,'الإجازات '!C:BA,21,0)</f>
        <v>مؤجل</v>
      </c>
      <c r="R159" s="181">
        <f>VLOOKUP(A158,'الإجازات '!C:BB,22,0)</f>
        <v>0</v>
      </c>
      <c r="S159" s="181">
        <f>VLOOKUP(A158,'الإجازات '!C:BC,23,0)</f>
        <v>0</v>
      </c>
      <c r="T159" s="181">
        <f>VLOOKUP(A158,'الإجازات '!C:BD,24,0)</f>
        <v>0</v>
      </c>
      <c r="U159" s="181">
        <f>VLOOKUP(A158,'الإجازات '!C:BE,25,0)</f>
        <v>0</v>
      </c>
      <c r="V159" s="181">
        <f>VLOOKUP(A158,'الإجازات '!C:BF,26,0)</f>
        <v>0</v>
      </c>
      <c r="W159" s="181">
        <f>VLOOKUP(A158,'الإجازات '!C:BG,27,0)</f>
        <v>480</v>
      </c>
      <c r="X159" s="181">
        <f>VLOOKUP(A158,'الإجازات '!C:BH,28,0)</f>
        <v>0</v>
      </c>
      <c r="Y159" s="181">
        <f>VLOOKUP(A158,'الإجازات '!C:BI,29,0)</f>
        <v>0</v>
      </c>
      <c r="Z159" s="181">
        <f>VLOOKUP(A158,'الإجازات '!C:BJ,30,0)</f>
        <v>0</v>
      </c>
      <c r="AA159" s="181">
        <f>VLOOKUP(A158,'الإجازات '!C:BK,31,0)</f>
        <v>0</v>
      </c>
      <c r="AB159" s="181">
        <f>VLOOKUP(A158,'الإجازات '!C:BL,32,0)</f>
        <v>0</v>
      </c>
      <c r="AC159" s="181">
        <f>VLOOKUP(A158,'الإجازات '!C:BM,33,0)</f>
        <v>0</v>
      </c>
      <c r="AD159" s="181" t="str">
        <f>VLOOKUP(A158,'الإجازات '!C:BN,34,0)</f>
        <v>ب</v>
      </c>
      <c r="AE159" s="181">
        <f>VLOOKUP(A158,'الإجازات '!C:BO,35,0)</f>
        <v>0</v>
      </c>
      <c r="AF159" s="181">
        <f>VLOOKUP(A158,'الإجازات '!C:BP,36,0)</f>
        <v>0</v>
      </c>
      <c r="AG159" s="181">
        <f>VLOOKUP(A158,'الإجازات '!C:BQ,37,0)</f>
        <v>0</v>
      </c>
      <c r="AH159" s="181">
        <f>VLOOKUP(A158,'الإجازات '!C:BR,38,0)</f>
        <v>0</v>
      </c>
    </row>
    <row r="160" spans="1:34">
      <c r="A160" s="172">
        <v>1300</v>
      </c>
      <c r="B160" s="8" t="s">
        <v>170</v>
      </c>
      <c r="C160" s="8" t="s">
        <v>67</v>
      </c>
      <c r="D160" s="23" t="str">
        <f>VLOOKUP(الجدول2332[[#This Row],[الرقم الوظيفي ]],'المتغيرات '!A:D,4,0)</f>
        <v>غ</v>
      </c>
      <c r="E160" s="23">
        <f>VLOOKUP(الجدول2332[[#This Row],[الرقم الوظيفي ]],'المتغيرات '!A:E,5,0)</f>
        <v>0</v>
      </c>
      <c r="F160" s="23">
        <f>VLOOKUP(الجدول2332[[#This Row],[الرقم الوظيفي ]],'المتغيرات '!A:F,6,0)</f>
        <v>15</v>
      </c>
      <c r="G160" s="23">
        <f>VLOOKUP(الجدول2332[[#This Row],[الرقم الوظيفي ]],'المتغيرات '!A:G,7,0)</f>
        <v>0</v>
      </c>
      <c r="H160" s="23">
        <f>VLOOKUP(الجدول2332[[#This Row],[الرقم الوظيفي ]],'المتغيرات '!A:H,8,0)</f>
        <v>0</v>
      </c>
      <c r="I160" s="10">
        <f>VLOOKUP(الجدول2332[[#This Row],[الرقم الوظيفي ]],'المتغيرات '!A:I,9,0)</f>
        <v>0</v>
      </c>
      <c r="J160" s="23" t="str">
        <f>VLOOKUP(الجدول2332[[#This Row],[الرقم الوظيفي ]],'المتغيرات '!A:J,10,0)</f>
        <v>غياب</v>
      </c>
      <c r="K160" s="23">
        <f>VLOOKUP(الجدول2332[[#This Row],[الرقم الوظيفي ]],'المتغيرات '!A:K,11,0)</f>
        <v>0</v>
      </c>
      <c r="L160" s="23">
        <f>VLOOKUP(الجدول2332[[#This Row],[الرقم الوظيفي ]],'المتغيرات '!A:L,12,0)</f>
        <v>0</v>
      </c>
      <c r="M160" s="23">
        <f>VLOOKUP(الجدول2332[[#This Row],[الرقم الوظيفي ]],'المتغيرات '!A:M,13,0)</f>
        <v>6</v>
      </c>
      <c r="N160" s="23">
        <f>VLOOKUP(الجدول2332[[#This Row],[الرقم الوظيفي ]],'المتغيرات '!A:N,14,0)</f>
        <v>0</v>
      </c>
      <c r="O160" s="23" t="str">
        <f>VLOOKUP(الجدول2332[[#This Row],[الرقم الوظيفي ]],'المتغيرات '!A:O,15,0)</f>
        <v>غياب</v>
      </c>
      <c r="P160" s="23" t="str">
        <f>VLOOKUP(الجدول2332[[#This Row],[الرقم الوظيفي ]],'المتغيرات '!A:P,16,0)</f>
        <v>س</v>
      </c>
      <c r="Q160" s="10" t="str">
        <f>VLOOKUP(الجدول2332[[#This Row],[الرقم الوظيفي ]],'المتغيرات '!A:Q,17,0)</f>
        <v>س</v>
      </c>
      <c r="R160" s="23" t="str">
        <f>VLOOKUP(الجدول2332[[#This Row],[الرقم الوظيفي ]],'المتغيرات '!A:R,18,0)</f>
        <v>عطلة العيد</v>
      </c>
      <c r="S160" s="23" t="str">
        <f>VLOOKUP(الجدول2332[[#This Row],[الرقم الوظيفي ]],'المتغيرات '!A:S,19,0)</f>
        <v>عطلة العيد</v>
      </c>
      <c r="T160" s="23" t="str">
        <f>VLOOKUP(الجدول2332[[#This Row],[الرقم الوظيفي ]],'المتغيرات '!A:T,20,0)</f>
        <v>عطلة العيد</v>
      </c>
      <c r="U160" s="23">
        <f>VLOOKUP(الجدول2332[[#This Row],[الرقم الوظيفي ]],'المتغيرات '!A:U,21,0)</f>
        <v>0</v>
      </c>
      <c r="V160" s="23">
        <f>VLOOKUP(الجدول2332[[#This Row],[الرقم الوظيفي ]],'المتغيرات '!A:V,22,0)</f>
        <v>0</v>
      </c>
      <c r="W160" s="23">
        <f>VLOOKUP(الجدول2332[[#This Row],[الرقم الوظيفي ]],'المتغيرات '!A:W,23,0)</f>
        <v>0</v>
      </c>
      <c r="X160" s="10">
        <f>VLOOKUP(الجدول2332[[#This Row],[الرقم الوظيفي ]],'المتغيرات '!A:X,24,0)</f>
        <v>8</v>
      </c>
      <c r="Y160" s="23">
        <f>VLOOKUP(الجدول2332[[#This Row],[الرقم الوظيفي ]],'المتغيرات '!A:Y,25,0)</f>
        <v>6</v>
      </c>
      <c r="Z160" s="23" t="str">
        <f>VLOOKUP(الجدول2332[[#This Row],[الرقم الوظيفي ]],'المتغيرات '!A:Z,26,0)</f>
        <v>س</v>
      </c>
      <c r="AA160" s="23">
        <f>VLOOKUP(الجدول2332[[#This Row],[الرقم الوظيفي ]],'المتغيرات '!A:AA,27,0)</f>
        <v>0</v>
      </c>
      <c r="AB160" s="23">
        <f>VLOOKUP(الجدول2332[[#This Row],[الرقم الوظيفي ]],'المتغيرات '!A:AB,28,0)</f>
        <v>0</v>
      </c>
      <c r="AC160" s="23">
        <f>VLOOKUP(الجدول2332[[#This Row],[الرقم الوظيفي ]],'المتغيرات '!A:AC,29,0)</f>
        <v>0</v>
      </c>
      <c r="AD160" s="23">
        <f>VLOOKUP(الجدول2332[[#This Row],[الرقم الوظيفي ]],'المتغيرات '!A:AD,30,0)</f>
        <v>0</v>
      </c>
      <c r="AE160" s="10">
        <f>VLOOKUP(الجدول2332[[#This Row],[الرقم الوظيفي ]],'المتغيرات '!A:AE,31,0)</f>
        <v>0</v>
      </c>
      <c r="AF160" s="23">
        <f>VLOOKUP(الجدول2332[[#This Row],[الرقم الوظيفي ]],'المتغيرات '!A:AF,32,0)</f>
        <v>0</v>
      </c>
      <c r="AG160" s="23">
        <f>VLOOKUP(الجدول2332[[#This Row],[الرقم الوظيفي ]],'المتغيرات '!A:AG,33,0)</f>
        <v>0</v>
      </c>
      <c r="AH160" s="23">
        <f>VLOOKUP(الجدول2332[[#This Row],[الرقم الوظيفي ]],'المتغيرات '!A:AH,34,0)</f>
        <v>0</v>
      </c>
    </row>
    <row r="161" spans="1:34">
      <c r="A161" s="172"/>
      <c r="B161" s="8"/>
      <c r="C161" s="8"/>
      <c r="D161" s="181">
        <f>VLOOKUP(A160,'الإجازات '!C:AN,8,0)</f>
        <v>0</v>
      </c>
      <c r="E161" s="181">
        <f>VLOOKUP(A160,'الإجازات '!C:AO,9,0)</f>
        <v>0</v>
      </c>
      <c r="F161" s="181">
        <f>VLOOKUP(A160,'الإجازات '!C:AP,10,0)</f>
        <v>0</v>
      </c>
      <c r="G161" s="181">
        <f>VLOOKUP(A160,'الإجازات '!C:AQ,11,0)</f>
        <v>0</v>
      </c>
      <c r="H161" s="181">
        <f>VLOOKUP(A160,'الإجازات '!C:AR,12,0)</f>
        <v>0</v>
      </c>
      <c r="I161" s="181">
        <f>VLOOKUP(A160,'الإجازات '!C:AS,13,0)</f>
        <v>34</v>
      </c>
      <c r="J161" s="181" t="str">
        <f>VLOOKUP(A160,'الإجازات '!C:AT,14,0)</f>
        <v>غياب × 3</v>
      </c>
      <c r="K161" s="181">
        <f>VLOOKUP(A160,'الإجازات '!C:AU,15,0)</f>
        <v>127</v>
      </c>
      <c r="L161" s="181">
        <f>VLOOKUP(A160,'الإجازات '!C:AV,16,0)</f>
        <v>0</v>
      </c>
      <c r="M161" s="181">
        <f>VLOOKUP(A160,'الإجازات '!C:AW,17,0)</f>
        <v>0</v>
      </c>
      <c r="N161" s="181">
        <f>VLOOKUP(A160,'الإجازات '!C:AX,18,0)</f>
        <v>0</v>
      </c>
      <c r="O161" s="181" t="str">
        <f>VLOOKUP(A160,'الإجازات '!C:AY,19,0)</f>
        <v>غياب × 3</v>
      </c>
      <c r="P161" s="181">
        <f>VLOOKUP(A160,'الإجازات '!C:AZ,20,0)</f>
        <v>480</v>
      </c>
      <c r="Q161" s="181">
        <f>VLOOKUP(A160,'الإجازات '!C:BA,21,0)</f>
        <v>480</v>
      </c>
      <c r="R161" s="181">
        <f>VLOOKUP(A160,'الإجازات '!C:BB,22,0)</f>
        <v>0</v>
      </c>
      <c r="S161" s="181">
        <f>VLOOKUP(A160,'الإجازات '!C:BC,23,0)</f>
        <v>0</v>
      </c>
      <c r="T161" s="181">
        <f>VLOOKUP(A160,'الإجازات '!C:BD,24,0)</f>
        <v>0</v>
      </c>
      <c r="U161" s="181">
        <f>VLOOKUP(A160,'الإجازات '!C:BE,25,0)</f>
        <v>0</v>
      </c>
      <c r="V161" s="181">
        <f>VLOOKUP(A160,'الإجازات '!C:BF,26,0)</f>
        <v>0</v>
      </c>
      <c r="W161" s="181">
        <f>VLOOKUP(A160,'الإجازات '!C:BG,27,0)</f>
        <v>0</v>
      </c>
      <c r="X161" s="181" t="str">
        <f>VLOOKUP(A160,'الإجازات '!C:BH,28,0)</f>
        <v>الاذن الثالث</v>
      </c>
      <c r="Y161" s="181">
        <f>VLOOKUP(A160,'الإجازات '!C:BI,29,0)</f>
        <v>0</v>
      </c>
      <c r="Z161" s="181">
        <f>VLOOKUP(A160,'الإجازات '!C:BJ,30,0)</f>
        <v>480</v>
      </c>
      <c r="AA161" s="181">
        <f>VLOOKUP(A160,'الإجازات '!C:BK,31,0)</f>
        <v>0</v>
      </c>
      <c r="AB161" s="181">
        <f>VLOOKUP(A160,'الإجازات '!C:BL,32,0)</f>
        <v>0</v>
      </c>
      <c r="AC161" s="181">
        <f>VLOOKUP(A160,'الإجازات '!C:BM,33,0)</f>
        <v>0</v>
      </c>
      <c r="AD161" s="181">
        <f>VLOOKUP(A160,'الإجازات '!C:BN,34,0)</f>
        <v>0</v>
      </c>
      <c r="AE161" s="181">
        <f>VLOOKUP(A160,'الإجازات '!C:BO,35,0)</f>
        <v>0</v>
      </c>
      <c r="AF161" s="181">
        <f>VLOOKUP(A160,'الإجازات '!C:BP,36,0)</f>
        <v>0</v>
      </c>
      <c r="AG161" s="181">
        <f>VLOOKUP(A160,'الإجازات '!C:BQ,37,0)</f>
        <v>0</v>
      </c>
      <c r="AH161" s="181">
        <f>VLOOKUP(A160,'الإجازات '!C:BR,38,0)</f>
        <v>0</v>
      </c>
    </row>
    <row r="162" spans="1:34">
      <c r="A162" s="172">
        <v>1307</v>
      </c>
      <c r="B162" s="8" t="s">
        <v>171</v>
      </c>
      <c r="C162" s="8" t="s">
        <v>172</v>
      </c>
      <c r="D162" s="23">
        <f>VLOOKUP(الجدول2332[[#This Row],[الرقم الوظيفي ]],'المتغيرات '!A:D,4,0)</f>
        <v>0</v>
      </c>
      <c r="E162" s="23">
        <f>VLOOKUP(الجدول2332[[#This Row],[الرقم الوظيفي ]],'المتغيرات '!A:E,5,0)</f>
        <v>0</v>
      </c>
      <c r="F162" s="23">
        <f>VLOOKUP(الجدول2332[[#This Row],[الرقم الوظيفي ]],'المتغيرات '!A:F,6,0)</f>
        <v>0</v>
      </c>
      <c r="G162" s="23">
        <f>VLOOKUP(الجدول2332[[#This Row],[الرقم الوظيفي ]],'المتغيرات '!A:G,7,0)</f>
        <v>0</v>
      </c>
      <c r="H162" s="23">
        <f>VLOOKUP(الجدول2332[[#This Row],[الرقم الوظيفي ]],'المتغيرات '!A:H,8,0)</f>
        <v>0</v>
      </c>
      <c r="I162" s="10">
        <f>VLOOKUP(الجدول2332[[#This Row],[الرقم الوظيفي ]],'المتغيرات '!A:I,9,0)</f>
        <v>0</v>
      </c>
      <c r="J162" s="23">
        <f>VLOOKUP(الجدول2332[[#This Row],[الرقم الوظيفي ]],'المتغيرات '!A:J,10,0)</f>
        <v>0</v>
      </c>
      <c r="K162" s="23">
        <f>VLOOKUP(الجدول2332[[#This Row],[الرقم الوظيفي ]],'المتغيرات '!A:K,11,0)</f>
        <v>0</v>
      </c>
      <c r="L162" s="23">
        <f>VLOOKUP(الجدول2332[[#This Row],[الرقم الوظيفي ]],'المتغيرات '!A:L,12,0)</f>
        <v>0</v>
      </c>
      <c r="M162" s="23">
        <f>VLOOKUP(الجدول2332[[#This Row],[الرقم الوظيفي ]],'المتغيرات '!A:M,13,0)</f>
        <v>0</v>
      </c>
      <c r="N162" s="23">
        <f>VLOOKUP(الجدول2332[[#This Row],[الرقم الوظيفي ]],'المتغيرات '!A:N,14,0)</f>
        <v>0</v>
      </c>
      <c r="O162" s="23">
        <f>VLOOKUP(الجدول2332[[#This Row],[الرقم الوظيفي ]],'المتغيرات '!A:O,15,0)</f>
        <v>0</v>
      </c>
      <c r="P162" s="23">
        <f>VLOOKUP(الجدول2332[[#This Row],[الرقم الوظيفي ]],'المتغيرات '!A:P,16,0)</f>
        <v>0</v>
      </c>
      <c r="Q162" s="10" t="str">
        <f>VLOOKUP(الجدول2332[[#This Row],[الرقم الوظيفي ]],'المتغيرات '!A:Q,17,0)</f>
        <v>س</v>
      </c>
      <c r="R162" s="23" t="str">
        <f>VLOOKUP(الجدول2332[[#This Row],[الرقم الوظيفي ]],'المتغيرات '!A:R,18,0)</f>
        <v>عطلة العيد</v>
      </c>
      <c r="S162" s="23" t="str">
        <f>VLOOKUP(الجدول2332[[#This Row],[الرقم الوظيفي ]],'المتغيرات '!A:S,19,0)</f>
        <v>عطلة العيد</v>
      </c>
      <c r="T162" s="23" t="str">
        <f>VLOOKUP(الجدول2332[[#This Row],[الرقم الوظيفي ]],'المتغيرات '!A:T,20,0)</f>
        <v>عطلة العيد</v>
      </c>
      <c r="U162" s="23">
        <f>VLOOKUP(الجدول2332[[#This Row],[الرقم الوظيفي ]],'المتغيرات '!A:U,21,0)</f>
        <v>0</v>
      </c>
      <c r="V162" s="23">
        <f>VLOOKUP(الجدول2332[[#This Row],[الرقم الوظيفي ]],'المتغيرات '!A:V,22,0)</f>
        <v>0</v>
      </c>
      <c r="W162" s="23">
        <f>VLOOKUP(الجدول2332[[#This Row],[الرقم الوظيفي ]],'المتغيرات '!A:W,23,0)</f>
        <v>0</v>
      </c>
      <c r="X162" s="10" t="str">
        <f>VLOOKUP(الجدول2332[[#This Row],[الرقم الوظيفي ]],'المتغيرات '!A:X,24,0)</f>
        <v>س</v>
      </c>
      <c r="Y162" s="23">
        <f>VLOOKUP(الجدول2332[[#This Row],[الرقم الوظيفي ]],'المتغيرات '!A:Y,25,0)</f>
        <v>0</v>
      </c>
      <c r="Z162" s="23">
        <f>VLOOKUP(الجدول2332[[#This Row],[الرقم الوظيفي ]],'المتغيرات '!A:Z,26,0)</f>
        <v>0</v>
      </c>
      <c r="AA162" s="23">
        <f>VLOOKUP(الجدول2332[[#This Row],[الرقم الوظيفي ]],'المتغيرات '!A:AA,27,0)</f>
        <v>0</v>
      </c>
      <c r="AB162" s="23">
        <f>VLOOKUP(الجدول2332[[#This Row],[الرقم الوظيفي ]],'المتغيرات '!A:AB,28,0)</f>
        <v>0</v>
      </c>
      <c r="AC162" s="23">
        <f>VLOOKUP(الجدول2332[[#This Row],[الرقم الوظيفي ]],'المتغيرات '!A:AC,29,0)</f>
        <v>0</v>
      </c>
      <c r="AD162" s="23">
        <f>VLOOKUP(الجدول2332[[#This Row],[الرقم الوظيفي ]],'المتغيرات '!A:AD,30,0)</f>
        <v>0</v>
      </c>
      <c r="AE162" s="10">
        <f>VLOOKUP(الجدول2332[[#This Row],[الرقم الوظيفي ]],'المتغيرات '!A:AE,31,0)</f>
        <v>0</v>
      </c>
      <c r="AF162" s="23">
        <f>VLOOKUP(الجدول2332[[#This Row],[الرقم الوظيفي ]],'المتغيرات '!A:AF,32,0)</f>
        <v>0</v>
      </c>
      <c r="AG162" s="23">
        <f>VLOOKUP(الجدول2332[[#This Row],[الرقم الوظيفي ]],'المتغيرات '!A:AG,33,0)</f>
        <v>0</v>
      </c>
      <c r="AH162" s="23">
        <f>VLOOKUP(الجدول2332[[#This Row],[الرقم الوظيفي ]],'المتغيرات '!A:AH,34,0)</f>
        <v>0</v>
      </c>
    </row>
    <row r="163" spans="1:34">
      <c r="A163" s="172"/>
      <c r="B163" s="8"/>
      <c r="C163" s="8"/>
      <c r="D163" s="181">
        <f>VLOOKUP(A162,'الإجازات '!C:AN,8,0)</f>
        <v>0</v>
      </c>
      <c r="E163" s="181">
        <f>VLOOKUP(A162,'الإجازات '!C:AO,9,0)</f>
        <v>0</v>
      </c>
      <c r="F163" s="181">
        <f>VLOOKUP(A162,'الإجازات '!C:AP,10,0)</f>
        <v>120</v>
      </c>
      <c r="G163" s="181">
        <f>VLOOKUP(A162,'الإجازات '!C:AQ,11,0)</f>
        <v>0</v>
      </c>
      <c r="H163" s="181">
        <f>VLOOKUP(A162,'الإجازات '!C:AR,12,0)</f>
        <v>0</v>
      </c>
      <c r="I163" s="181">
        <f>VLOOKUP(A162,'الإجازات '!C:AS,13,0)</f>
        <v>0</v>
      </c>
      <c r="J163" s="181">
        <f>VLOOKUP(A162,'الإجازات '!C:AT,14,0)</f>
        <v>0</v>
      </c>
      <c r="K163" s="181">
        <f>VLOOKUP(A162,'الإجازات '!C:AU,15,0)</f>
        <v>0</v>
      </c>
      <c r="L163" s="181">
        <f>VLOOKUP(A162,'الإجازات '!C:AV,16,0)</f>
        <v>0</v>
      </c>
      <c r="M163" s="181">
        <f>VLOOKUP(A162,'الإجازات '!C:AW,17,0)</f>
        <v>0</v>
      </c>
      <c r="N163" s="181">
        <f>VLOOKUP(A162,'الإجازات '!C:AX,18,0)</f>
        <v>0</v>
      </c>
      <c r="O163" s="181">
        <f>VLOOKUP(A162,'الإجازات '!C:AY,19,0)</f>
        <v>0</v>
      </c>
      <c r="P163" s="181">
        <f>VLOOKUP(A162,'الإجازات '!C:AZ,20,0)</f>
        <v>0</v>
      </c>
      <c r="Q163" s="181">
        <f>VLOOKUP(A162,'الإجازات '!C:BA,21,0)</f>
        <v>480</v>
      </c>
      <c r="R163" s="181">
        <f>VLOOKUP(A162,'الإجازات '!C:BB,22,0)</f>
        <v>0</v>
      </c>
      <c r="S163" s="181">
        <f>VLOOKUP(A162,'الإجازات '!C:BC,23,0)</f>
        <v>0</v>
      </c>
      <c r="T163" s="181">
        <f>VLOOKUP(A162,'الإجازات '!C:BD,24,0)</f>
        <v>0</v>
      </c>
      <c r="U163" s="181">
        <f>VLOOKUP(A162,'الإجازات '!C:BE,25,0)</f>
        <v>0</v>
      </c>
      <c r="V163" s="181">
        <f>VLOOKUP(A162,'الإجازات '!C:BF,26,0)</f>
        <v>0</v>
      </c>
      <c r="W163" s="181">
        <f>VLOOKUP(A162,'الإجازات '!C:BG,27,0)</f>
        <v>0</v>
      </c>
      <c r="X163" s="181">
        <f>VLOOKUP(A162,'الإجازات '!C:BH,28,0)</f>
        <v>480</v>
      </c>
      <c r="Y163" s="181">
        <f>VLOOKUP(A162,'الإجازات '!C:BI,29,0)</f>
        <v>0</v>
      </c>
      <c r="Z163" s="181">
        <f>VLOOKUP(A162,'الإجازات '!C:BJ,30,0)</f>
        <v>0</v>
      </c>
      <c r="AA163" s="181">
        <f>VLOOKUP(A162,'الإجازات '!C:BK,31,0)</f>
        <v>0</v>
      </c>
      <c r="AB163" s="181">
        <f>VLOOKUP(A162,'الإجازات '!C:BL,32,0)</f>
        <v>0</v>
      </c>
      <c r="AC163" s="181">
        <f>VLOOKUP(A162,'الإجازات '!C:BM,33,0)</f>
        <v>0</v>
      </c>
      <c r="AD163" s="181">
        <f>VLOOKUP(A162,'الإجازات '!C:BN,34,0)</f>
        <v>0</v>
      </c>
      <c r="AE163" s="181">
        <f>VLOOKUP(A162,'الإجازات '!C:BO,35,0)</f>
        <v>0</v>
      </c>
      <c r="AF163" s="181">
        <f>VLOOKUP(A162,'الإجازات '!C:BP,36,0)</f>
        <v>0</v>
      </c>
      <c r="AG163" s="181">
        <f>VLOOKUP(A162,'الإجازات '!C:BQ,37,0)</f>
        <v>0</v>
      </c>
      <c r="AH163" s="181">
        <f>VLOOKUP(A162,'الإجازات '!C:BR,38,0)</f>
        <v>0</v>
      </c>
    </row>
    <row r="164" spans="1:34">
      <c r="A164" s="172">
        <v>1336</v>
      </c>
      <c r="B164" s="8" t="s">
        <v>173</v>
      </c>
      <c r="C164" s="8" t="s">
        <v>174</v>
      </c>
      <c r="D164" s="23">
        <f>VLOOKUP(الجدول2332[[#This Row],[الرقم الوظيفي ]],'المتغيرات '!A:D,4,0)</f>
        <v>0</v>
      </c>
      <c r="E164" s="23">
        <f>VLOOKUP(الجدول2332[[#This Row],[الرقم الوظيفي ]],'المتغيرات '!A:E,5,0)</f>
        <v>0</v>
      </c>
      <c r="F164" s="23">
        <f>VLOOKUP(الجدول2332[[#This Row],[الرقم الوظيفي ]],'المتغيرات '!A:F,6,0)</f>
        <v>0</v>
      </c>
      <c r="G164" s="23">
        <f>VLOOKUP(الجدول2332[[#This Row],[الرقم الوظيفي ]],'المتغيرات '!A:G,7,0)</f>
        <v>0</v>
      </c>
      <c r="H164" s="23">
        <f>VLOOKUP(الجدول2332[[#This Row],[الرقم الوظيفي ]],'المتغيرات '!A:H,8,0)</f>
        <v>0</v>
      </c>
      <c r="I164" s="10">
        <f>VLOOKUP(الجدول2332[[#This Row],[الرقم الوظيفي ]],'المتغيرات '!A:I,9,0)</f>
        <v>0</v>
      </c>
      <c r="J164" s="23">
        <f>VLOOKUP(الجدول2332[[#This Row],[الرقم الوظيفي ]],'المتغيرات '!A:J,10,0)</f>
        <v>0</v>
      </c>
      <c r="K164" s="23">
        <f>VLOOKUP(الجدول2332[[#This Row],[الرقم الوظيفي ]],'المتغيرات '!A:K,11,0)</f>
        <v>0</v>
      </c>
      <c r="L164" s="23">
        <f>VLOOKUP(الجدول2332[[#This Row],[الرقم الوظيفي ]],'المتغيرات '!A:L,12,0)</f>
        <v>0</v>
      </c>
      <c r="M164" s="23">
        <f>VLOOKUP(الجدول2332[[#This Row],[الرقم الوظيفي ]],'المتغيرات '!A:M,13,0)</f>
        <v>0</v>
      </c>
      <c r="N164" s="23">
        <f>VLOOKUP(الجدول2332[[#This Row],[الرقم الوظيفي ]],'المتغيرات '!A:N,14,0)</f>
        <v>0</v>
      </c>
      <c r="O164" s="23">
        <f>VLOOKUP(الجدول2332[[#This Row],[الرقم الوظيفي ]],'المتغيرات '!A:O,15,0)</f>
        <v>6</v>
      </c>
      <c r="P164" s="23" t="str">
        <f>VLOOKUP(الجدول2332[[#This Row],[الرقم الوظيفي ]],'المتغيرات '!A:P,16,0)</f>
        <v>س</v>
      </c>
      <c r="Q164" s="10" t="str">
        <f>VLOOKUP(الجدول2332[[#This Row],[الرقم الوظيفي ]],'المتغيرات '!A:Q,17,0)</f>
        <v>س</v>
      </c>
      <c r="R164" s="23" t="str">
        <f>VLOOKUP(الجدول2332[[#This Row],[الرقم الوظيفي ]],'المتغيرات '!A:R,18,0)</f>
        <v>عطلة العيد</v>
      </c>
      <c r="S164" s="23" t="str">
        <f>VLOOKUP(الجدول2332[[#This Row],[الرقم الوظيفي ]],'المتغيرات '!A:S,19,0)</f>
        <v>عطلة العيد</v>
      </c>
      <c r="T164" s="23" t="str">
        <f>VLOOKUP(الجدول2332[[#This Row],[الرقم الوظيفي ]],'المتغيرات '!A:T,20,0)</f>
        <v>عطلة العيد</v>
      </c>
      <c r="U164" s="23">
        <f>VLOOKUP(الجدول2332[[#This Row],[الرقم الوظيفي ]],'المتغيرات '!A:U,21,0)</f>
        <v>0</v>
      </c>
      <c r="V164" s="23">
        <f>VLOOKUP(الجدول2332[[#This Row],[الرقم الوظيفي ]],'المتغيرات '!A:V,22,0)</f>
        <v>0</v>
      </c>
      <c r="W164" s="23">
        <f>VLOOKUP(الجدول2332[[#This Row],[الرقم الوظيفي ]],'المتغيرات '!A:W,23,0)</f>
        <v>0</v>
      </c>
      <c r="X164" s="10">
        <f>VLOOKUP(الجدول2332[[#This Row],[الرقم الوظيفي ]],'المتغيرات '!A:X,24,0)</f>
        <v>0</v>
      </c>
      <c r="Y164" s="23">
        <f>VLOOKUP(الجدول2332[[#This Row],[الرقم الوظيفي ]],'المتغيرات '!A:Y,25,0)</f>
        <v>0</v>
      </c>
      <c r="Z164" s="23">
        <f>VLOOKUP(الجدول2332[[#This Row],[الرقم الوظيفي ]],'المتغيرات '!A:Z,26,0)</f>
        <v>0</v>
      </c>
      <c r="AA164" s="23">
        <f>VLOOKUP(الجدول2332[[#This Row],[الرقم الوظيفي ]],'المتغيرات '!A:AA,27,0)</f>
        <v>0</v>
      </c>
      <c r="AB164" s="23">
        <f>VLOOKUP(الجدول2332[[#This Row],[الرقم الوظيفي ]],'المتغيرات '!A:AB,28,0)</f>
        <v>0</v>
      </c>
      <c r="AC164" s="23">
        <f>VLOOKUP(الجدول2332[[#This Row],[الرقم الوظيفي ]],'المتغيرات '!A:AC,29,0)</f>
        <v>0</v>
      </c>
      <c r="AD164" s="23">
        <f>VLOOKUP(الجدول2332[[#This Row],[الرقم الوظيفي ]],'المتغيرات '!A:AD,30,0)</f>
        <v>0</v>
      </c>
      <c r="AE164" s="10">
        <f>VLOOKUP(الجدول2332[[#This Row],[الرقم الوظيفي ]],'المتغيرات '!A:AE,31,0)</f>
        <v>0</v>
      </c>
      <c r="AF164" s="23">
        <f>VLOOKUP(الجدول2332[[#This Row],[الرقم الوظيفي ]],'المتغيرات '!A:AF,32,0)</f>
        <v>0</v>
      </c>
      <c r="AG164" s="23">
        <f>VLOOKUP(الجدول2332[[#This Row],[الرقم الوظيفي ]],'المتغيرات '!A:AG,33,0)</f>
        <v>0</v>
      </c>
      <c r="AH164" s="23">
        <f>VLOOKUP(الجدول2332[[#This Row],[الرقم الوظيفي ]],'المتغيرات '!A:AH,34,0)</f>
        <v>0</v>
      </c>
    </row>
    <row r="165" spans="1:34">
      <c r="A165" s="172"/>
      <c r="B165" s="8"/>
      <c r="C165" s="8"/>
      <c r="D165" s="181">
        <f>VLOOKUP(A164,'الإجازات '!C:AN,8,0)</f>
        <v>0</v>
      </c>
      <c r="E165" s="181">
        <f>VLOOKUP(A164,'الإجازات '!C:AO,9,0)</f>
        <v>0</v>
      </c>
      <c r="F165" s="181">
        <f>VLOOKUP(A164,'الإجازات '!C:AP,10,0)</f>
        <v>0</v>
      </c>
      <c r="G165" s="181">
        <f>VLOOKUP(A164,'الإجازات '!C:AQ,11,0)</f>
        <v>0</v>
      </c>
      <c r="H165" s="181">
        <f>VLOOKUP(A164,'الإجازات '!C:AR,12,0)</f>
        <v>0</v>
      </c>
      <c r="I165" s="181">
        <f>VLOOKUP(A164,'الإجازات '!C:AS,13,0)</f>
        <v>0</v>
      </c>
      <c r="J165" s="181">
        <f>VLOOKUP(A164,'الإجازات '!C:AT,14,0)</f>
        <v>0</v>
      </c>
      <c r="K165" s="181">
        <f>VLOOKUP(A164,'الإجازات '!C:AU,15,0)</f>
        <v>0</v>
      </c>
      <c r="L165" s="181">
        <f>VLOOKUP(A164,'الإجازات '!C:AV,16,0)</f>
        <v>0</v>
      </c>
      <c r="M165" s="181">
        <f>VLOOKUP(A164,'الإجازات '!C:AW,17,0)</f>
        <v>0</v>
      </c>
      <c r="N165" s="181">
        <f>VLOOKUP(A164,'الإجازات '!C:AX,18,0)</f>
        <v>0</v>
      </c>
      <c r="O165" s="181">
        <f>VLOOKUP(A164,'الإجازات '!C:AY,19,0)</f>
        <v>0</v>
      </c>
      <c r="P165" s="181">
        <f>VLOOKUP(A164,'الإجازات '!C:AZ,20,0)</f>
        <v>480</v>
      </c>
      <c r="Q165" s="181">
        <f>VLOOKUP(A164,'الإجازات '!C:BA,21,0)</f>
        <v>480</v>
      </c>
      <c r="R165" s="181">
        <f>VLOOKUP(A164,'الإجازات '!C:BB,22,0)</f>
        <v>0</v>
      </c>
      <c r="S165" s="181">
        <f>VLOOKUP(A164,'الإجازات '!C:BC,23,0)</f>
        <v>0</v>
      </c>
      <c r="T165" s="181">
        <f>VLOOKUP(A164,'الإجازات '!C:BD,24,0)</f>
        <v>0</v>
      </c>
      <c r="U165" s="181">
        <f>VLOOKUP(A164,'الإجازات '!C:BE,25,0)</f>
        <v>0</v>
      </c>
      <c r="V165" s="181">
        <f>VLOOKUP(A164,'الإجازات '!C:BF,26,0)</f>
        <v>0</v>
      </c>
      <c r="W165" s="181">
        <f>VLOOKUP(A164,'الإجازات '!C:BG,27,0)</f>
        <v>0</v>
      </c>
      <c r="X165" s="181">
        <f>VLOOKUP(A164,'الإجازات '!C:BH,28,0)</f>
        <v>0</v>
      </c>
      <c r="Y165" s="181">
        <f>VLOOKUP(A164,'الإجازات '!C:BI,29,0)</f>
        <v>0</v>
      </c>
      <c r="Z165" s="181">
        <f>VLOOKUP(A164,'الإجازات '!C:BJ,30,0)</f>
        <v>0</v>
      </c>
      <c r="AA165" s="181">
        <f>VLOOKUP(A164,'الإجازات '!C:BK,31,0)</f>
        <v>0</v>
      </c>
      <c r="AB165" s="181">
        <f>VLOOKUP(A164,'الإجازات '!C:BL,32,0)</f>
        <v>0</v>
      </c>
      <c r="AC165" s="181">
        <f>VLOOKUP(A164,'الإجازات '!C:BM,33,0)</f>
        <v>0</v>
      </c>
      <c r="AD165" s="181">
        <f>VLOOKUP(A164,'الإجازات '!C:BN,34,0)</f>
        <v>0</v>
      </c>
      <c r="AE165" s="181">
        <f>VLOOKUP(A164,'الإجازات '!C:BO,35,0)</f>
        <v>0</v>
      </c>
      <c r="AF165" s="181">
        <f>VLOOKUP(A164,'الإجازات '!C:BP,36,0)</f>
        <v>0</v>
      </c>
      <c r="AG165" s="181">
        <f>VLOOKUP(A164,'الإجازات '!C:BQ,37,0)</f>
        <v>0</v>
      </c>
      <c r="AH165" s="181">
        <f>VLOOKUP(A164,'الإجازات '!C:BR,38,0)</f>
        <v>0</v>
      </c>
    </row>
    <row r="166" spans="1:34">
      <c r="A166" s="172">
        <v>1367</v>
      </c>
      <c r="B166" s="8" t="s">
        <v>175</v>
      </c>
      <c r="C166" s="8" t="s">
        <v>84</v>
      </c>
      <c r="D166" s="23">
        <f>VLOOKUP(الجدول2332[[#This Row],[الرقم الوظيفي ]],'المتغيرات '!A:D,4,0)</f>
        <v>0</v>
      </c>
      <c r="E166" s="23">
        <f>VLOOKUP(الجدول2332[[#This Row],[الرقم الوظيفي ]],'المتغيرات '!A:E,5,0)</f>
        <v>0</v>
      </c>
      <c r="F166" s="23">
        <f>VLOOKUP(الجدول2332[[#This Row],[الرقم الوظيفي ]],'المتغيرات '!A:F,6,0)</f>
        <v>0</v>
      </c>
      <c r="G166" s="23">
        <f>VLOOKUP(الجدول2332[[#This Row],[الرقم الوظيفي ]],'المتغيرات '!A:G,7,0)</f>
        <v>0</v>
      </c>
      <c r="H166" s="23">
        <f>VLOOKUP(الجدول2332[[#This Row],[الرقم الوظيفي ]],'المتغيرات '!A:H,8,0)</f>
        <v>0</v>
      </c>
      <c r="I166" s="10">
        <f>VLOOKUP(الجدول2332[[#This Row],[الرقم الوظيفي ]],'المتغيرات '!A:I,9,0)</f>
        <v>0</v>
      </c>
      <c r="J166" s="23">
        <f>VLOOKUP(الجدول2332[[#This Row],[الرقم الوظيفي ]],'المتغيرات '!A:J,10,0)</f>
        <v>0</v>
      </c>
      <c r="K166" s="23">
        <f>VLOOKUP(الجدول2332[[#This Row],[الرقم الوظيفي ]],'المتغيرات '!A:K,11,0)</f>
        <v>0</v>
      </c>
      <c r="L166" s="23" t="str">
        <f>VLOOKUP(الجدول2332[[#This Row],[الرقم الوظيفي ]],'المتغيرات '!A:L,12,0)</f>
        <v>غ</v>
      </c>
      <c r="M166" s="23">
        <f>VLOOKUP(الجدول2332[[#This Row],[الرقم الوظيفي ]],'المتغيرات '!A:M,13,0)</f>
        <v>53</v>
      </c>
      <c r="N166" s="23">
        <f>VLOOKUP(الجدول2332[[#This Row],[الرقم الوظيفي ]],'المتغيرات '!A:N,14,0)</f>
        <v>0</v>
      </c>
      <c r="O166" s="23">
        <f>VLOOKUP(الجدول2332[[#This Row],[الرقم الوظيفي ]],'المتغيرات '!A:O,15,0)</f>
        <v>0</v>
      </c>
      <c r="P166" s="23">
        <f>VLOOKUP(الجدول2332[[#This Row],[الرقم الوظيفي ]],'المتغيرات '!A:P,16,0)</f>
        <v>0</v>
      </c>
      <c r="Q166" s="10">
        <f>VLOOKUP(الجدول2332[[#This Row],[الرقم الوظيفي ]],'المتغيرات '!A:Q,17,0)</f>
        <v>0</v>
      </c>
      <c r="R166" s="23" t="str">
        <f>VLOOKUP(الجدول2332[[#This Row],[الرقم الوظيفي ]],'المتغيرات '!A:R,18,0)</f>
        <v>عطلة العيد</v>
      </c>
      <c r="S166" s="23" t="str">
        <f>VLOOKUP(الجدول2332[[#This Row],[الرقم الوظيفي ]],'المتغيرات '!A:S,19,0)</f>
        <v>عطلة العيد</v>
      </c>
      <c r="T166" s="23" t="str">
        <f>VLOOKUP(الجدول2332[[#This Row],[الرقم الوظيفي ]],'المتغيرات '!A:T,20,0)</f>
        <v>عطلة العيد</v>
      </c>
      <c r="U166" s="23">
        <f>VLOOKUP(الجدول2332[[#This Row],[الرقم الوظيفي ]],'المتغيرات '!A:U,21,0)</f>
        <v>0</v>
      </c>
      <c r="V166" s="23">
        <f>VLOOKUP(الجدول2332[[#This Row],[الرقم الوظيفي ]],'المتغيرات '!A:V,22,0)</f>
        <v>0</v>
      </c>
      <c r="W166" s="23">
        <f>VLOOKUP(الجدول2332[[#This Row],[الرقم الوظيفي ]],'المتغيرات '!A:W,23,0)</f>
        <v>0</v>
      </c>
      <c r="X166" s="10">
        <f>VLOOKUP(الجدول2332[[#This Row],[الرقم الوظيفي ]],'المتغيرات '!A:X,24,0)</f>
        <v>0</v>
      </c>
      <c r="Y166" s="23">
        <f>VLOOKUP(الجدول2332[[#This Row],[الرقم الوظيفي ]],'المتغيرات '!A:Y,25,0)</f>
        <v>0</v>
      </c>
      <c r="Z166" s="23">
        <f>VLOOKUP(الجدول2332[[#This Row],[الرقم الوظيفي ]],'المتغيرات '!A:Z,26,0)</f>
        <v>0</v>
      </c>
      <c r="AA166" s="23">
        <f>VLOOKUP(الجدول2332[[#This Row],[الرقم الوظيفي ]],'المتغيرات '!A:AA,27,0)</f>
        <v>0</v>
      </c>
      <c r="AB166" s="23">
        <f>VLOOKUP(الجدول2332[[#This Row],[الرقم الوظيفي ]],'المتغيرات '!A:AB,28,0)</f>
        <v>0</v>
      </c>
      <c r="AC166" s="23">
        <f>VLOOKUP(الجدول2332[[#This Row],[الرقم الوظيفي ]],'المتغيرات '!A:AC,29,0)</f>
        <v>0</v>
      </c>
      <c r="AD166" s="23">
        <f>VLOOKUP(الجدول2332[[#This Row],[الرقم الوظيفي ]],'المتغيرات '!A:AD,30,0)</f>
        <v>0</v>
      </c>
      <c r="AE166" s="10">
        <f>VLOOKUP(الجدول2332[[#This Row],[الرقم الوظيفي ]],'المتغيرات '!A:AE,31,0)</f>
        <v>0</v>
      </c>
      <c r="AF166" s="23">
        <f>VLOOKUP(الجدول2332[[#This Row],[الرقم الوظيفي ]],'المتغيرات '!A:AF,32,0)</f>
        <v>0</v>
      </c>
      <c r="AG166" s="23">
        <f>VLOOKUP(الجدول2332[[#This Row],[الرقم الوظيفي ]],'المتغيرات '!A:AG,33,0)</f>
        <v>0</v>
      </c>
      <c r="AH166" s="23">
        <f>VLOOKUP(الجدول2332[[#This Row],[الرقم الوظيفي ]],'المتغيرات '!A:AH,34,0)</f>
        <v>0</v>
      </c>
    </row>
    <row r="167" spans="1:34">
      <c r="A167" s="172"/>
      <c r="B167" s="8"/>
      <c r="C167" s="8"/>
      <c r="D167" s="181">
        <f>VLOOKUP(A166,'الإجازات '!C:AN,8,0)</f>
        <v>0</v>
      </c>
      <c r="E167" s="181">
        <f>VLOOKUP(A166,'الإجازات '!C:AO,9,0)</f>
        <v>0</v>
      </c>
      <c r="F167" s="181">
        <f>VLOOKUP(A166,'الإجازات '!C:AP,10,0)</f>
        <v>0</v>
      </c>
      <c r="G167" s="181">
        <f>VLOOKUP(A166,'الإجازات '!C:AQ,11,0)</f>
        <v>0</v>
      </c>
      <c r="H167" s="181">
        <f>VLOOKUP(A166,'الإجازات '!C:AR,12,0)</f>
        <v>0</v>
      </c>
      <c r="I167" s="181">
        <f>VLOOKUP(A166,'الإجازات '!C:AS,13,0)</f>
        <v>0</v>
      </c>
      <c r="J167" s="181">
        <f>VLOOKUP(A166,'الإجازات '!C:AT,14,0)</f>
        <v>0</v>
      </c>
      <c r="K167" s="181">
        <f>VLOOKUP(A166,'الإجازات '!C:AU,15,0)</f>
        <v>0</v>
      </c>
      <c r="L167" s="181">
        <f>VLOOKUP(A166,'الإجازات '!C:AV,16,0)</f>
        <v>0</v>
      </c>
      <c r="M167" s="181">
        <f>VLOOKUP(A166,'الإجازات '!C:AW,17,0)</f>
        <v>0</v>
      </c>
      <c r="N167" s="181">
        <f>VLOOKUP(A166,'الإجازات '!C:AX,18,0)</f>
        <v>0</v>
      </c>
      <c r="O167" s="181">
        <f>VLOOKUP(A166,'الإجازات '!C:AY,19,0)</f>
        <v>0</v>
      </c>
      <c r="P167" s="181">
        <f>VLOOKUP(A166,'الإجازات '!C:AZ,20,0)</f>
        <v>0</v>
      </c>
      <c r="Q167" s="181">
        <f>VLOOKUP(A166,'الإجازات '!C:BA,21,0)</f>
        <v>0</v>
      </c>
      <c r="R167" s="181">
        <f>VLOOKUP(A166,'الإجازات '!C:BB,22,0)</f>
        <v>0</v>
      </c>
      <c r="S167" s="181">
        <f>VLOOKUP(A166,'الإجازات '!C:BC,23,0)</f>
        <v>0</v>
      </c>
      <c r="T167" s="181">
        <f>VLOOKUP(A166,'الإجازات '!C:BD,24,0)</f>
        <v>0</v>
      </c>
      <c r="U167" s="181">
        <f>VLOOKUP(A166,'الإجازات '!C:BE,25,0)</f>
        <v>0</v>
      </c>
      <c r="V167" s="181">
        <f>VLOOKUP(A166,'الإجازات '!C:BF,26,0)</f>
        <v>0</v>
      </c>
      <c r="W167" s="181">
        <f>VLOOKUP(A166,'الإجازات '!C:BG,27,0)</f>
        <v>0</v>
      </c>
      <c r="X167" s="181">
        <f>VLOOKUP(A166,'الإجازات '!C:BH,28,0)</f>
        <v>0</v>
      </c>
      <c r="Y167" s="181">
        <f>VLOOKUP(A166,'الإجازات '!C:BI,29,0)</f>
        <v>0</v>
      </c>
      <c r="Z167" s="181">
        <f>VLOOKUP(A166,'الإجازات '!C:BJ,30,0)</f>
        <v>0</v>
      </c>
      <c r="AA167" s="181">
        <f>VLOOKUP(A166,'الإجازات '!C:BK,31,0)</f>
        <v>0</v>
      </c>
      <c r="AB167" s="181">
        <f>VLOOKUP(A166,'الإجازات '!C:BL,32,0)</f>
        <v>0</v>
      </c>
      <c r="AC167" s="181">
        <f>VLOOKUP(A166,'الإجازات '!C:BM,33,0)</f>
        <v>0</v>
      </c>
      <c r="AD167" s="181">
        <f>VLOOKUP(A166,'الإجازات '!C:BN,34,0)</f>
        <v>0</v>
      </c>
      <c r="AE167" s="181">
        <f>VLOOKUP(A166,'الإجازات '!C:BO,35,0)</f>
        <v>0</v>
      </c>
      <c r="AF167" s="181">
        <f>VLOOKUP(A166,'الإجازات '!C:BP,36,0)</f>
        <v>0</v>
      </c>
      <c r="AG167" s="181">
        <f>VLOOKUP(A166,'الإجازات '!C:BQ,37,0)</f>
        <v>0</v>
      </c>
      <c r="AH167" s="181">
        <f>VLOOKUP(A166,'الإجازات '!C:BR,38,0)</f>
        <v>0</v>
      </c>
    </row>
    <row r="168" spans="1:34">
      <c r="A168" s="172">
        <v>1401</v>
      </c>
      <c r="B168" s="8" t="s">
        <v>176</v>
      </c>
      <c r="C168" s="8" t="s">
        <v>177</v>
      </c>
      <c r="D168" s="23">
        <f>VLOOKUP(الجدول2332[[#This Row],[الرقم الوظيفي ]],'المتغيرات '!A:D,4,0)</f>
        <v>0</v>
      </c>
      <c r="E168" s="23" t="str">
        <f>VLOOKUP(الجدول2332[[#This Row],[الرقم الوظيفي ]],'المتغيرات '!A:E,5,0)</f>
        <v>غ</v>
      </c>
      <c r="F168" s="23">
        <f>VLOOKUP(الجدول2332[[#This Row],[الرقم الوظيفي ]],'المتغيرات '!A:F,6,0)</f>
        <v>0</v>
      </c>
      <c r="G168" s="23">
        <f>VLOOKUP(الجدول2332[[#This Row],[الرقم الوظيفي ]],'المتغيرات '!A:G,7,0)</f>
        <v>0</v>
      </c>
      <c r="H168" s="23">
        <f>VLOOKUP(الجدول2332[[#This Row],[الرقم الوظيفي ]],'المتغيرات '!A:H,8,0)</f>
        <v>0</v>
      </c>
      <c r="I168" s="10">
        <f>VLOOKUP(الجدول2332[[#This Row],[الرقم الوظيفي ]],'المتغيرات '!A:I,9,0)</f>
        <v>0</v>
      </c>
      <c r="J168" s="23">
        <f>VLOOKUP(الجدول2332[[#This Row],[الرقم الوظيفي ]],'المتغيرات '!A:J,10,0)</f>
        <v>0</v>
      </c>
      <c r="K168" s="23" t="str">
        <f>VLOOKUP(الجدول2332[[#This Row],[الرقم الوظيفي ]],'المتغيرات '!A:K,11,0)</f>
        <v>غ</v>
      </c>
      <c r="L168" s="23" t="str">
        <f>VLOOKUP(الجدول2332[[#This Row],[الرقم الوظيفي ]],'المتغيرات '!A:L,12,0)</f>
        <v>غ</v>
      </c>
      <c r="M168" s="23" t="str">
        <f>VLOOKUP(الجدول2332[[#This Row],[الرقم الوظيفي ]],'المتغيرات '!A:M,13,0)</f>
        <v>غ</v>
      </c>
      <c r="N168" s="23" t="str">
        <f>VLOOKUP(الجدول2332[[#This Row],[الرقم الوظيفي ]],'المتغيرات '!A:N,14,0)</f>
        <v>غ</v>
      </c>
      <c r="O168" s="23" t="str">
        <f>VLOOKUP(الجدول2332[[#This Row],[الرقم الوظيفي ]],'المتغيرات '!A:O,15,0)</f>
        <v>غ</v>
      </c>
      <c r="P168" s="23" t="str">
        <f>VLOOKUP(الجدول2332[[#This Row],[الرقم الوظيفي ]],'المتغيرات '!A:P,16,0)</f>
        <v>غ</v>
      </c>
      <c r="Q168" s="10" t="str">
        <f>VLOOKUP(الجدول2332[[#This Row],[الرقم الوظيفي ]],'المتغيرات '!A:Q,17,0)</f>
        <v>س</v>
      </c>
      <c r="R168" s="23" t="str">
        <f>VLOOKUP(الجدول2332[[#This Row],[الرقم الوظيفي ]],'المتغيرات '!A:R,18,0)</f>
        <v>عطلة العيد</v>
      </c>
      <c r="S168" s="23" t="str">
        <f>VLOOKUP(الجدول2332[[#This Row],[الرقم الوظيفي ]],'المتغيرات '!A:S,19,0)</f>
        <v>عطلة العيد</v>
      </c>
      <c r="T168" s="23" t="str">
        <f>VLOOKUP(الجدول2332[[#This Row],[الرقم الوظيفي ]],'المتغيرات '!A:T,20,0)</f>
        <v>عطلة العيد</v>
      </c>
      <c r="U168" s="23">
        <f>VLOOKUP(الجدول2332[[#This Row],[الرقم الوظيفي ]],'المتغيرات '!A:U,21,0)</f>
        <v>0</v>
      </c>
      <c r="V168" s="23">
        <f>VLOOKUP(الجدول2332[[#This Row],[الرقم الوظيفي ]],'المتغيرات '!A:V,22,0)</f>
        <v>0</v>
      </c>
      <c r="W168" s="23">
        <f>VLOOKUP(الجدول2332[[#This Row],[الرقم الوظيفي ]],'المتغيرات '!A:W,23,0)</f>
        <v>0</v>
      </c>
      <c r="X168" s="10">
        <f>VLOOKUP(الجدول2332[[#This Row],[الرقم الوظيفي ]],'المتغيرات '!A:X,24,0)</f>
        <v>0</v>
      </c>
      <c r="Y168" s="23">
        <f>VLOOKUP(الجدول2332[[#This Row],[الرقم الوظيفي ]],'المتغيرات '!A:Y,25,0)</f>
        <v>0</v>
      </c>
      <c r="Z168" s="23">
        <f>VLOOKUP(الجدول2332[[#This Row],[الرقم الوظيفي ]],'المتغيرات '!A:Z,26,0)</f>
        <v>0</v>
      </c>
      <c r="AA168" s="23">
        <f>VLOOKUP(الجدول2332[[#This Row],[الرقم الوظيفي ]],'المتغيرات '!A:AA,27,0)</f>
        <v>0</v>
      </c>
      <c r="AB168" s="23">
        <f>VLOOKUP(الجدول2332[[#This Row],[الرقم الوظيفي ]],'المتغيرات '!A:AB,28,0)</f>
        <v>0</v>
      </c>
      <c r="AC168" s="23">
        <f>VLOOKUP(الجدول2332[[#This Row],[الرقم الوظيفي ]],'المتغيرات '!A:AC,29,0)</f>
        <v>0</v>
      </c>
      <c r="AD168" s="23">
        <f>VLOOKUP(الجدول2332[[#This Row],[الرقم الوظيفي ]],'المتغيرات '!A:AD,30,0)</f>
        <v>0</v>
      </c>
      <c r="AE168" s="10">
        <f>VLOOKUP(الجدول2332[[#This Row],[الرقم الوظيفي ]],'المتغيرات '!A:AE,31,0)</f>
        <v>0</v>
      </c>
      <c r="AF168" s="23">
        <f>VLOOKUP(الجدول2332[[#This Row],[الرقم الوظيفي ]],'المتغيرات '!A:AF,32,0)</f>
        <v>0</v>
      </c>
      <c r="AG168" s="23">
        <f>VLOOKUP(الجدول2332[[#This Row],[الرقم الوظيفي ]],'المتغيرات '!A:AG,33,0)</f>
        <v>0</v>
      </c>
      <c r="AH168" s="23">
        <f>VLOOKUP(الجدول2332[[#This Row],[الرقم الوظيفي ]],'المتغيرات '!A:AH,34,0)</f>
        <v>0</v>
      </c>
    </row>
    <row r="169" spans="1:34">
      <c r="A169" s="172"/>
      <c r="B169" s="8"/>
      <c r="C169" s="8"/>
      <c r="D169" s="181">
        <f>VLOOKUP(A168,'الإجازات '!C:AN,8,0)</f>
        <v>0</v>
      </c>
      <c r="E169" s="181">
        <f>VLOOKUP(A168,'الإجازات '!C:AO,9,0)</f>
        <v>0</v>
      </c>
      <c r="F169" s="181">
        <f>VLOOKUP(A168,'الإجازات '!C:AP,10,0)</f>
        <v>0</v>
      </c>
      <c r="G169" s="181">
        <f>VLOOKUP(A168,'الإجازات '!C:AQ,11,0)</f>
        <v>0</v>
      </c>
      <c r="H169" s="181">
        <f>VLOOKUP(A168,'الإجازات '!C:AR,12,0)</f>
        <v>0</v>
      </c>
      <c r="I169" s="181">
        <f>VLOOKUP(A168,'الإجازات '!C:AS,13,0)</f>
        <v>0</v>
      </c>
      <c r="J169" s="181">
        <f>VLOOKUP(A168,'الإجازات '!C:AT,14,0)</f>
        <v>0</v>
      </c>
      <c r="K169" s="181">
        <f>VLOOKUP(A168,'الإجازات '!C:AU,15,0)</f>
        <v>0</v>
      </c>
      <c r="L169" s="181">
        <f>VLOOKUP(A168,'الإجازات '!C:AV,16,0)</f>
        <v>0</v>
      </c>
      <c r="M169" s="181">
        <f>VLOOKUP(A168,'الإجازات '!C:AW,17,0)</f>
        <v>0</v>
      </c>
      <c r="N169" s="181">
        <f>VLOOKUP(A168,'الإجازات '!C:AX,18,0)</f>
        <v>0</v>
      </c>
      <c r="O169" s="181">
        <f>VLOOKUP(A168,'الإجازات '!C:AY,19,0)</f>
        <v>0</v>
      </c>
      <c r="P169" s="181">
        <f>VLOOKUP(A168,'الإجازات '!C:AZ,20,0)</f>
        <v>0</v>
      </c>
      <c r="Q169" s="181">
        <f>VLOOKUP(A168,'الإجازات '!C:BA,21,0)</f>
        <v>480</v>
      </c>
      <c r="R169" s="181">
        <f>VLOOKUP(A168,'الإجازات '!C:BB,22,0)</f>
        <v>0</v>
      </c>
      <c r="S169" s="181">
        <f>VLOOKUP(A168,'الإجازات '!C:BC,23,0)</f>
        <v>0</v>
      </c>
      <c r="T169" s="181">
        <f>VLOOKUP(A168,'الإجازات '!C:BD,24,0)</f>
        <v>0</v>
      </c>
      <c r="U169" s="181">
        <f>VLOOKUP(A168,'الإجازات '!C:BE,25,0)</f>
        <v>0</v>
      </c>
      <c r="V169" s="181">
        <f>VLOOKUP(A168,'الإجازات '!C:BF,26,0)</f>
        <v>0</v>
      </c>
      <c r="W169" s="181">
        <f>VLOOKUP(A168,'الإجازات '!C:BG,27,0)</f>
        <v>0</v>
      </c>
      <c r="X169" s="181">
        <f>VLOOKUP(A168,'الإجازات '!C:BH,28,0)</f>
        <v>0</v>
      </c>
      <c r="Y169" s="181">
        <f>VLOOKUP(A168,'الإجازات '!C:BI,29,0)</f>
        <v>0</v>
      </c>
      <c r="Z169" s="181">
        <f>VLOOKUP(A168,'الإجازات '!C:BJ,30,0)</f>
        <v>0</v>
      </c>
      <c r="AA169" s="181">
        <f>VLOOKUP(A168,'الإجازات '!C:BK,31,0)</f>
        <v>0</v>
      </c>
      <c r="AB169" s="181">
        <f>VLOOKUP(A168,'الإجازات '!C:BL,32,0)</f>
        <v>0</v>
      </c>
      <c r="AC169" s="181">
        <f>VLOOKUP(A168,'الإجازات '!C:BM,33,0)</f>
        <v>0</v>
      </c>
      <c r="AD169" s="181">
        <f>VLOOKUP(A168,'الإجازات '!C:BN,34,0)</f>
        <v>0</v>
      </c>
      <c r="AE169" s="181">
        <f>VLOOKUP(A168,'الإجازات '!C:BO,35,0)</f>
        <v>0</v>
      </c>
      <c r="AF169" s="181">
        <f>VLOOKUP(A168,'الإجازات '!C:BP,36,0)</f>
        <v>0</v>
      </c>
      <c r="AG169" s="181">
        <f>VLOOKUP(A168,'الإجازات '!C:BQ,37,0)</f>
        <v>0</v>
      </c>
      <c r="AH169" s="181">
        <f>VLOOKUP(A168,'الإجازات '!C:BR,38,0)</f>
        <v>0</v>
      </c>
    </row>
    <row r="170" spans="1:34">
      <c r="A170" s="172">
        <v>1433</v>
      </c>
      <c r="B170" s="8" t="s">
        <v>178</v>
      </c>
      <c r="C170" s="8" t="s">
        <v>99</v>
      </c>
      <c r="D170" s="23">
        <f>VLOOKUP(الجدول2332[[#This Row],[الرقم الوظيفي ]],'المتغيرات '!A:D,4,0)</f>
        <v>0</v>
      </c>
      <c r="E170" s="23">
        <f>VLOOKUP(الجدول2332[[#This Row],[الرقم الوظيفي ]],'المتغيرات '!A:E,5,0)</f>
        <v>0</v>
      </c>
      <c r="F170" s="23">
        <f>VLOOKUP(الجدول2332[[#This Row],[الرقم الوظيفي ]],'المتغيرات '!A:F,6,0)</f>
        <v>0</v>
      </c>
      <c r="G170" s="23">
        <f>VLOOKUP(الجدول2332[[#This Row],[الرقم الوظيفي ]],'المتغيرات '!A:G,7,0)</f>
        <v>0</v>
      </c>
      <c r="H170" s="23">
        <f>VLOOKUP(الجدول2332[[#This Row],[الرقم الوظيفي ]],'المتغيرات '!A:H,8,0)</f>
        <v>0</v>
      </c>
      <c r="I170" s="10">
        <f>VLOOKUP(الجدول2332[[#This Row],[الرقم الوظيفي ]],'المتغيرات '!A:I,9,0)</f>
        <v>0</v>
      </c>
      <c r="J170" s="23">
        <f>VLOOKUP(الجدول2332[[#This Row],[الرقم الوظيفي ]],'المتغيرات '!A:J,10,0)</f>
        <v>11</v>
      </c>
      <c r="K170" s="23">
        <f>VLOOKUP(الجدول2332[[#This Row],[الرقم الوظيفي ]],'المتغيرات '!A:K,11,0)</f>
        <v>0</v>
      </c>
      <c r="L170" s="23">
        <f>VLOOKUP(الجدول2332[[#This Row],[الرقم الوظيفي ]],'المتغيرات '!A:L,12,0)</f>
        <v>0</v>
      </c>
      <c r="M170" s="23">
        <f>VLOOKUP(الجدول2332[[#This Row],[الرقم الوظيفي ]],'المتغيرات '!A:M,13,0)</f>
        <v>0</v>
      </c>
      <c r="N170" s="23">
        <f>VLOOKUP(الجدول2332[[#This Row],[الرقم الوظيفي ]],'المتغيرات '!A:N,14,0)</f>
        <v>0</v>
      </c>
      <c r="O170" s="23" t="str">
        <f>VLOOKUP(الجدول2332[[#This Row],[الرقم الوظيفي ]],'المتغيرات '!A:O,15,0)</f>
        <v>س</v>
      </c>
      <c r="P170" s="23" t="str">
        <f>VLOOKUP(الجدول2332[[#This Row],[الرقم الوظيفي ]],'المتغيرات '!A:P,16,0)</f>
        <v>س</v>
      </c>
      <c r="Q170" s="10" t="str">
        <f>VLOOKUP(الجدول2332[[#This Row],[الرقم الوظيفي ]],'المتغيرات '!A:Q,17,0)</f>
        <v>س</v>
      </c>
      <c r="R170" s="23" t="str">
        <f>VLOOKUP(الجدول2332[[#This Row],[الرقم الوظيفي ]],'المتغيرات '!A:R,18,0)</f>
        <v>عطلة العيد</v>
      </c>
      <c r="S170" s="23" t="str">
        <f>VLOOKUP(الجدول2332[[#This Row],[الرقم الوظيفي ]],'المتغيرات '!A:S,19,0)</f>
        <v>عطلة العيد</v>
      </c>
      <c r="T170" s="23" t="str">
        <f>VLOOKUP(الجدول2332[[#This Row],[الرقم الوظيفي ]],'المتغيرات '!A:T,20,0)</f>
        <v>عطلة العيد</v>
      </c>
      <c r="U170" s="23">
        <f>VLOOKUP(الجدول2332[[#This Row],[الرقم الوظيفي ]],'المتغيرات '!A:U,21,0)</f>
        <v>0</v>
      </c>
      <c r="V170" s="23">
        <f>VLOOKUP(الجدول2332[[#This Row],[الرقم الوظيفي ]],'المتغيرات '!A:V,22,0)</f>
        <v>0</v>
      </c>
      <c r="W170" s="23">
        <f>VLOOKUP(الجدول2332[[#This Row],[الرقم الوظيفي ]],'المتغيرات '!A:W,23,0)</f>
        <v>0</v>
      </c>
      <c r="X170" s="10">
        <f>VLOOKUP(الجدول2332[[#This Row],[الرقم الوظيفي ]],'المتغيرات '!A:X,24,0)</f>
        <v>0</v>
      </c>
      <c r="Y170" s="23">
        <f>VLOOKUP(الجدول2332[[#This Row],[الرقم الوظيفي ]],'المتغيرات '!A:Y,25,0)</f>
        <v>0</v>
      </c>
      <c r="Z170" s="23">
        <f>VLOOKUP(الجدول2332[[#This Row],[الرقم الوظيفي ]],'المتغيرات '!A:Z,26,0)</f>
        <v>0</v>
      </c>
      <c r="AA170" s="23">
        <f>VLOOKUP(الجدول2332[[#This Row],[الرقم الوظيفي ]],'المتغيرات '!A:AA,27,0)</f>
        <v>0</v>
      </c>
      <c r="AB170" s="23">
        <f>VLOOKUP(الجدول2332[[#This Row],[الرقم الوظيفي ]],'المتغيرات '!A:AB,28,0)</f>
        <v>0</v>
      </c>
      <c r="AC170" s="23">
        <f>VLOOKUP(الجدول2332[[#This Row],[الرقم الوظيفي ]],'المتغيرات '!A:AC,29,0)</f>
        <v>0</v>
      </c>
      <c r="AD170" s="23">
        <f>VLOOKUP(الجدول2332[[#This Row],[الرقم الوظيفي ]],'المتغيرات '!A:AD,30,0)</f>
        <v>0</v>
      </c>
      <c r="AE170" s="10">
        <f>VLOOKUP(الجدول2332[[#This Row],[الرقم الوظيفي ]],'المتغيرات '!A:AE,31,0)</f>
        <v>0</v>
      </c>
      <c r="AF170" s="23">
        <f>VLOOKUP(الجدول2332[[#This Row],[الرقم الوظيفي ]],'المتغيرات '!A:AF,32,0)</f>
        <v>0</v>
      </c>
      <c r="AG170" s="23">
        <f>VLOOKUP(الجدول2332[[#This Row],[الرقم الوظيفي ]],'المتغيرات '!A:AG,33,0)</f>
        <v>0</v>
      </c>
      <c r="AH170" s="23">
        <f>VLOOKUP(الجدول2332[[#This Row],[الرقم الوظيفي ]],'المتغيرات '!A:AH,34,0)</f>
        <v>0</v>
      </c>
    </row>
    <row r="171" spans="1:34">
      <c r="A171" s="172"/>
      <c r="B171" s="8"/>
      <c r="C171" s="8"/>
      <c r="D171" s="181">
        <f>VLOOKUP(A170,'الإجازات '!C:AN,8,0)</f>
        <v>0</v>
      </c>
      <c r="E171" s="181">
        <f>VLOOKUP(A170,'الإجازات '!C:AO,9,0)</f>
        <v>0</v>
      </c>
      <c r="F171" s="181">
        <f>VLOOKUP(A170,'الإجازات '!C:AP,10,0)</f>
        <v>0</v>
      </c>
      <c r="G171" s="181">
        <f>VLOOKUP(A170,'الإجازات '!C:AQ,11,0)</f>
        <v>0</v>
      </c>
      <c r="H171" s="181">
        <f>VLOOKUP(A170,'الإجازات '!C:AR,12,0)</f>
        <v>0</v>
      </c>
      <c r="I171" s="181">
        <f>VLOOKUP(A170,'الإجازات '!C:AS,13,0)</f>
        <v>0</v>
      </c>
      <c r="J171" s="181">
        <f>VLOOKUP(A170,'الإجازات '!C:AT,14,0)</f>
        <v>0</v>
      </c>
      <c r="K171" s="181">
        <f>VLOOKUP(A170,'الإجازات '!C:AU,15,0)</f>
        <v>145</v>
      </c>
      <c r="L171" s="181">
        <f>VLOOKUP(A170,'الإجازات '!C:AV,16,0)</f>
        <v>0</v>
      </c>
      <c r="M171" s="181">
        <f>VLOOKUP(A170,'الإجازات '!C:AW,17,0)</f>
        <v>0</v>
      </c>
      <c r="N171" s="181">
        <f>VLOOKUP(A170,'الإجازات '!C:AX,18,0)</f>
        <v>0</v>
      </c>
      <c r="O171" s="181">
        <f>VLOOKUP(A170,'الإجازات '!C:AY,19,0)</f>
        <v>480</v>
      </c>
      <c r="P171" s="181">
        <f>VLOOKUP(A170,'الإجازات '!C:AZ,20,0)</f>
        <v>480</v>
      </c>
      <c r="Q171" s="181">
        <f>VLOOKUP(A170,'الإجازات '!C:BA,21,0)</f>
        <v>480</v>
      </c>
      <c r="R171" s="181">
        <f>VLOOKUP(A170,'الإجازات '!C:BB,22,0)</f>
        <v>0</v>
      </c>
      <c r="S171" s="181">
        <f>VLOOKUP(A170,'الإجازات '!C:BC,23,0)</f>
        <v>0</v>
      </c>
      <c r="T171" s="181">
        <f>VLOOKUP(A170,'الإجازات '!C:BD,24,0)</f>
        <v>0</v>
      </c>
      <c r="U171" s="181">
        <f>VLOOKUP(A170,'الإجازات '!C:BE,25,0)</f>
        <v>0</v>
      </c>
      <c r="V171" s="181">
        <f>VLOOKUP(A170,'الإجازات '!C:BF,26,0)</f>
        <v>0</v>
      </c>
      <c r="W171" s="181">
        <f>VLOOKUP(A170,'الإجازات '!C:BG,27,0)</f>
        <v>0</v>
      </c>
      <c r="X171" s="181">
        <f>VLOOKUP(A170,'الإجازات '!C:BH,28,0)</f>
        <v>0</v>
      </c>
      <c r="Y171" s="181">
        <f>VLOOKUP(A170,'الإجازات '!C:BI,29,0)</f>
        <v>0</v>
      </c>
      <c r="Z171" s="181">
        <f>VLOOKUP(A170,'الإجازات '!C:BJ,30,0)</f>
        <v>0</v>
      </c>
      <c r="AA171" s="181">
        <f>VLOOKUP(A170,'الإجازات '!C:BK,31,0)</f>
        <v>0</v>
      </c>
      <c r="AB171" s="181">
        <f>VLOOKUP(A170,'الإجازات '!C:BL,32,0)</f>
        <v>0</v>
      </c>
      <c r="AC171" s="181">
        <f>VLOOKUP(A170,'الإجازات '!C:BM,33,0)</f>
        <v>0</v>
      </c>
      <c r="AD171" s="181">
        <f>VLOOKUP(A170,'الإجازات '!C:BN,34,0)</f>
        <v>0</v>
      </c>
      <c r="AE171" s="181">
        <f>VLOOKUP(A170,'الإجازات '!C:BO,35,0)</f>
        <v>0</v>
      </c>
      <c r="AF171" s="181">
        <f>VLOOKUP(A170,'الإجازات '!C:BP,36,0)</f>
        <v>0</v>
      </c>
      <c r="AG171" s="181">
        <f>VLOOKUP(A170,'الإجازات '!C:BQ,37,0)</f>
        <v>0</v>
      </c>
      <c r="AH171" s="181">
        <f>VLOOKUP(A170,'الإجازات '!C:BR,38,0)</f>
        <v>0</v>
      </c>
    </row>
    <row r="172" spans="1:34">
      <c r="A172" s="172">
        <v>1474</v>
      </c>
      <c r="B172" s="8" t="s">
        <v>179</v>
      </c>
      <c r="C172" s="8" t="s">
        <v>59</v>
      </c>
      <c r="D172" s="23">
        <f>VLOOKUP(الجدول2332[[#This Row],[الرقم الوظيفي ]],'المتغيرات '!A:D,4,0)</f>
        <v>0</v>
      </c>
      <c r="E172" s="23">
        <f>VLOOKUP(الجدول2332[[#This Row],[الرقم الوظيفي ]],'المتغيرات '!A:E,5,0)</f>
        <v>6</v>
      </c>
      <c r="F172" s="23">
        <f>VLOOKUP(الجدول2332[[#This Row],[الرقم الوظيفي ]],'المتغيرات '!A:F,6,0)</f>
        <v>19</v>
      </c>
      <c r="G172" s="23">
        <f>VLOOKUP(الجدول2332[[#This Row],[الرقم الوظيفي ]],'المتغيرات '!A:G,7,0)</f>
        <v>0</v>
      </c>
      <c r="H172" s="23">
        <f>VLOOKUP(الجدول2332[[#This Row],[الرقم الوظيفي ]],'المتغيرات '!A:H,8,0)</f>
        <v>0</v>
      </c>
      <c r="I172" s="10">
        <f>VLOOKUP(الجدول2332[[#This Row],[الرقم الوظيفي ]],'المتغيرات '!A:I,9,0)</f>
        <v>0</v>
      </c>
      <c r="J172" s="23">
        <f>VLOOKUP(الجدول2332[[#This Row],[الرقم الوظيفي ]],'المتغيرات '!A:J,10,0)</f>
        <v>90</v>
      </c>
      <c r="K172" s="23">
        <f>VLOOKUP(الجدول2332[[#This Row],[الرقم الوظيفي ]],'المتغيرات '!A:K,11,0)</f>
        <v>8</v>
      </c>
      <c r="L172" s="23">
        <f>VLOOKUP(الجدول2332[[#This Row],[الرقم الوظيفي ]],'المتغيرات '!A:L,12,0)</f>
        <v>21</v>
      </c>
      <c r="M172" s="23">
        <f>VLOOKUP(الجدول2332[[#This Row],[الرقم الوظيفي ]],'المتغيرات '!A:M,13,0)</f>
        <v>9</v>
      </c>
      <c r="N172" s="23">
        <f>VLOOKUP(الجدول2332[[#This Row],[الرقم الوظيفي ]],'المتغيرات '!A:N,14,0)</f>
        <v>0</v>
      </c>
      <c r="O172" s="23">
        <f>VLOOKUP(الجدول2332[[#This Row],[الرقم الوظيفي ]],'المتغيرات '!A:O,15,0)</f>
        <v>49</v>
      </c>
      <c r="P172" s="23">
        <f>VLOOKUP(الجدول2332[[#This Row],[الرقم الوظيفي ]],'المتغيرات '!A:P,16,0)</f>
        <v>0</v>
      </c>
      <c r="Q172" s="10" t="str">
        <f>VLOOKUP(الجدول2332[[#This Row],[الرقم الوظيفي ]],'المتغيرات '!A:Q,17,0)</f>
        <v>س</v>
      </c>
      <c r="R172" s="23" t="str">
        <f>VLOOKUP(الجدول2332[[#This Row],[الرقم الوظيفي ]],'المتغيرات '!A:R,18,0)</f>
        <v>عطلة العيد</v>
      </c>
      <c r="S172" s="23" t="str">
        <f>VLOOKUP(الجدول2332[[#This Row],[الرقم الوظيفي ]],'المتغيرات '!A:S,19,0)</f>
        <v>عطلة العيد</v>
      </c>
      <c r="T172" s="23" t="str">
        <f>VLOOKUP(الجدول2332[[#This Row],[الرقم الوظيفي ]],'المتغيرات '!A:T,20,0)</f>
        <v>عطلة العيد</v>
      </c>
      <c r="U172" s="23">
        <f>VLOOKUP(الجدول2332[[#This Row],[الرقم الوظيفي ]],'المتغيرات '!A:U,21,0)</f>
        <v>0</v>
      </c>
      <c r="V172" s="23">
        <f>VLOOKUP(الجدول2332[[#This Row],[الرقم الوظيفي ]],'المتغيرات '!A:V,22,0)</f>
        <v>0</v>
      </c>
      <c r="W172" s="23">
        <f>VLOOKUP(الجدول2332[[#This Row],[الرقم الوظيفي ]],'المتغيرات '!A:W,23,0)</f>
        <v>0</v>
      </c>
      <c r="X172" s="10">
        <f>VLOOKUP(الجدول2332[[#This Row],[الرقم الوظيفي ]],'المتغيرات '!A:X,24,0)</f>
        <v>0</v>
      </c>
      <c r="Y172" s="23">
        <f>VLOOKUP(الجدول2332[[#This Row],[الرقم الوظيفي ]],'المتغيرات '!A:Y,25,0)</f>
        <v>0</v>
      </c>
      <c r="Z172" s="23">
        <f>VLOOKUP(الجدول2332[[#This Row],[الرقم الوظيفي ]],'المتغيرات '!A:Z,26,0)</f>
        <v>0</v>
      </c>
      <c r="AA172" s="23">
        <f>VLOOKUP(الجدول2332[[#This Row],[الرقم الوظيفي ]],'المتغيرات '!A:AA,27,0)</f>
        <v>0</v>
      </c>
      <c r="AB172" s="23">
        <f>VLOOKUP(الجدول2332[[#This Row],[الرقم الوظيفي ]],'المتغيرات '!A:AB,28,0)</f>
        <v>0</v>
      </c>
      <c r="AC172" s="23">
        <f>VLOOKUP(الجدول2332[[#This Row],[الرقم الوظيفي ]],'المتغيرات '!A:AC,29,0)</f>
        <v>0</v>
      </c>
      <c r="AD172" s="23">
        <f>VLOOKUP(الجدول2332[[#This Row],[الرقم الوظيفي ]],'المتغيرات '!A:AD,30,0)</f>
        <v>0</v>
      </c>
      <c r="AE172" s="10">
        <f>VLOOKUP(الجدول2332[[#This Row],[الرقم الوظيفي ]],'المتغيرات '!A:AE,31,0)</f>
        <v>0</v>
      </c>
      <c r="AF172" s="23">
        <f>VLOOKUP(الجدول2332[[#This Row],[الرقم الوظيفي ]],'المتغيرات '!A:AF,32,0)</f>
        <v>0</v>
      </c>
      <c r="AG172" s="23">
        <f>VLOOKUP(الجدول2332[[#This Row],[الرقم الوظيفي ]],'المتغيرات '!A:AG,33,0)</f>
        <v>0</v>
      </c>
      <c r="AH172" s="23">
        <f>VLOOKUP(الجدول2332[[#This Row],[الرقم الوظيفي ]],'المتغيرات '!A:AH,34,0)</f>
        <v>0</v>
      </c>
    </row>
    <row r="173" spans="1:34">
      <c r="A173" s="172"/>
      <c r="B173" s="8"/>
      <c r="C173" s="8"/>
      <c r="D173" s="181">
        <f>VLOOKUP(A172,'الإجازات '!C:AN,8,0)</f>
        <v>0</v>
      </c>
      <c r="E173" s="181">
        <f>VLOOKUP(A172,'الإجازات '!C:AO,9,0)</f>
        <v>0</v>
      </c>
      <c r="F173" s="181">
        <f>VLOOKUP(A172,'الإجازات '!C:AP,10,0)</f>
        <v>0</v>
      </c>
      <c r="G173" s="181">
        <f>VLOOKUP(A172,'الإجازات '!C:AQ,11,0)</f>
        <v>0</v>
      </c>
      <c r="H173" s="181">
        <f>VLOOKUP(A172,'الإجازات '!C:AR,12,0)</f>
        <v>0</v>
      </c>
      <c r="I173" s="181">
        <f>VLOOKUP(A172,'الإجازات '!C:AS,13,0)</f>
        <v>0</v>
      </c>
      <c r="J173" s="181">
        <f>VLOOKUP(A172,'الإجازات '!C:AT,14,0)</f>
        <v>90</v>
      </c>
      <c r="K173" s="181">
        <f>VLOOKUP(A172,'الإجازات '!C:AU,15,0)</f>
        <v>0</v>
      </c>
      <c r="L173" s="181">
        <f>VLOOKUP(A172,'الإجازات '!C:AV,16,0)</f>
        <v>0</v>
      </c>
      <c r="M173" s="181">
        <f>VLOOKUP(A172,'الإجازات '!C:AW,17,0)</f>
        <v>0</v>
      </c>
      <c r="N173" s="181">
        <f>VLOOKUP(A172,'الإجازات '!C:AX,18,0)</f>
        <v>0</v>
      </c>
      <c r="O173" s="181">
        <f>VLOOKUP(A172,'الإجازات '!C:AY,19,0)</f>
        <v>0</v>
      </c>
      <c r="P173" s="181">
        <f>VLOOKUP(A172,'الإجازات '!C:AZ,20,0)</f>
        <v>110</v>
      </c>
      <c r="Q173" s="181">
        <f>VLOOKUP(A172,'الإجازات '!C:BA,21,0)</f>
        <v>480</v>
      </c>
      <c r="R173" s="181">
        <f>VLOOKUP(A172,'الإجازات '!C:BB,22,0)</f>
        <v>0</v>
      </c>
      <c r="S173" s="181">
        <f>VLOOKUP(A172,'الإجازات '!C:BC,23,0)</f>
        <v>0</v>
      </c>
      <c r="T173" s="181">
        <f>VLOOKUP(A172,'الإجازات '!C:BD,24,0)</f>
        <v>0</v>
      </c>
      <c r="U173" s="181">
        <f>VLOOKUP(A172,'الإجازات '!C:BE,25,0)</f>
        <v>0</v>
      </c>
      <c r="V173" s="181">
        <f>VLOOKUP(A172,'الإجازات '!C:BF,26,0)</f>
        <v>0</v>
      </c>
      <c r="W173" s="181">
        <f>VLOOKUP(A172,'الإجازات '!C:BG,27,0)</f>
        <v>0</v>
      </c>
      <c r="X173" s="181">
        <f>VLOOKUP(A172,'الإجازات '!C:BH,28,0)</f>
        <v>0</v>
      </c>
      <c r="Y173" s="181" t="str">
        <f>VLOOKUP(A172,'الإجازات '!C:BI,29,0)</f>
        <v>الاذن الثالث</v>
      </c>
      <c r="Z173" s="181">
        <f>VLOOKUP(A172,'الإجازات '!C:BJ,30,0)</f>
        <v>0</v>
      </c>
      <c r="AA173" s="181">
        <f>VLOOKUP(A172,'الإجازات '!C:BK,31,0)</f>
        <v>0</v>
      </c>
      <c r="AB173" s="181">
        <f>VLOOKUP(A172,'الإجازات '!C:BL,32,0)</f>
        <v>0</v>
      </c>
      <c r="AC173" s="181">
        <f>VLOOKUP(A172,'الإجازات '!C:BM,33,0)</f>
        <v>0</v>
      </c>
      <c r="AD173" s="181">
        <f>VLOOKUP(A172,'الإجازات '!C:BN,34,0)</f>
        <v>0</v>
      </c>
      <c r="AE173" s="181">
        <f>VLOOKUP(A172,'الإجازات '!C:BO,35,0)</f>
        <v>0</v>
      </c>
      <c r="AF173" s="181">
        <f>VLOOKUP(A172,'الإجازات '!C:BP,36,0)</f>
        <v>0</v>
      </c>
      <c r="AG173" s="181">
        <f>VLOOKUP(A172,'الإجازات '!C:BQ,37,0)</f>
        <v>0</v>
      </c>
      <c r="AH173" s="181">
        <f>VLOOKUP(A172,'الإجازات '!C:BR,38,0)</f>
        <v>0</v>
      </c>
    </row>
    <row r="174" spans="1:34">
      <c r="A174" s="172">
        <v>1499</v>
      </c>
      <c r="B174" s="8" t="s">
        <v>180</v>
      </c>
      <c r="C174" s="8" t="s">
        <v>181</v>
      </c>
      <c r="D174" s="23">
        <f>VLOOKUP(الجدول2332[[#This Row],[الرقم الوظيفي ]],'المتغيرات '!A:D,4,0)</f>
        <v>0</v>
      </c>
      <c r="E174" s="23">
        <f>VLOOKUP(الجدول2332[[#This Row],[الرقم الوظيفي ]],'المتغيرات '!A:E,5,0)</f>
        <v>0</v>
      </c>
      <c r="F174" s="23">
        <f>VLOOKUP(الجدول2332[[#This Row],[الرقم الوظيفي ]],'المتغيرات '!A:F,6,0)</f>
        <v>0</v>
      </c>
      <c r="G174" s="23">
        <f>VLOOKUP(الجدول2332[[#This Row],[الرقم الوظيفي ]],'المتغيرات '!A:G,7,0)</f>
        <v>0</v>
      </c>
      <c r="H174" s="23">
        <f>VLOOKUP(الجدول2332[[#This Row],[الرقم الوظيفي ]],'المتغيرات '!A:H,8,0)</f>
        <v>0</v>
      </c>
      <c r="I174" s="10">
        <f>VLOOKUP(الجدول2332[[#This Row],[الرقم الوظيفي ]],'المتغيرات '!A:I,9,0)</f>
        <v>0</v>
      </c>
      <c r="J174" s="23">
        <f>VLOOKUP(الجدول2332[[#This Row],[الرقم الوظيفي ]],'المتغيرات '!A:J,10,0)</f>
        <v>0</v>
      </c>
      <c r="K174" s="23">
        <f>VLOOKUP(الجدول2332[[#This Row],[الرقم الوظيفي ]],'المتغيرات '!A:K,11,0)</f>
        <v>0</v>
      </c>
      <c r="L174" s="23">
        <f>VLOOKUP(الجدول2332[[#This Row],[الرقم الوظيفي ]],'المتغيرات '!A:L,12,0)</f>
        <v>0</v>
      </c>
      <c r="M174" s="23">
        <f>VLOOKUP(الجدول2332[[#This Row],[الرقم الوظيفي ]],'المتغيرات '!A:M,13,0)</f>
        <v>0</v>
      </c>
      <c r="N174" s="23">
        <f>VLOOKUP(الجدول2332[[#This Row],[الرقم الوظيفي ]],'المتغيرات '!A:N,14,0)</f>
        <v>0</v>
      </c>
      <c r="O174" s="23">
        <f>VLOOKUP(الجدول2332[[#This Row],[الرقم الوظيفي ]],'المتغيرات '!A:O,15,0)</f>
        <v>0</v>
      </c>
      <c r="P174" s="23">
        <f>VLOOKUP(الجدول2332[[#This Row],[الرقم الوظيفي ]],'المتغيرات '!A:P,16,0)</f>
        <v>0</v>
      </c>
      <c r="Q174" s="10">
        <f>VLOOKUP(الجدول2332[[#This Row],[الرقم الوظيفي ]],'المتغيرات '!A:Q,17,0)</f>
        <v>0</v>
      </c>
      <c r="R174" s="23" t="str">
        <f>VLOOKUP(الجدول2332[[#This Row],[الرقم الوظيفي ]],'المتغيرات '!A:R,18,0)</f>
        <v>عطلة العيد</v>
      </c>
      <c r="S174" s="23" t="str">
        <f>VLOOKUP(الجدول2332[[#This Row],[الرقم الوظيفي ]],'المتغيرات '!A:S,19,0)</f>
        <v>عطلة العيد</v>
      </c>
      <c r="T174" s="23">
        <f>VLOOKUP(الجدول2332[[#This Row],[الرقم الوظيفي ]],'المتغيرات '!A:T,20,0)</f>
        <v>0</v>
      </c>
      <c r="U174" s="23">
        <f>VLOOKUP(الجدول2332[[#This Row],[الرقم الوظيفي ]],'المتغيرات '!A:U,21,0)</f>
        <v>0</v>
      </c>
      <c r="V174" s="23">
        <f>VLOOKUP(الجدول2332[[#This Row],[الرقم الوظيفي ]],'المتغيرات '!A:V,22,0)</f>
        <v>0</v>
      </c>
      <c r="W174" s="23">
        <f>VLOOKUP(الجدول2332[[#This Row],[الرقم الوظيفي ]],'المتغيرات '!A:W,23,0)</f>
        <v>0</v>
      </c>
      <c r="X174" s="10">
        <f>VLOOKUP(الجدول2332[[#This Row],[الرقم الوظيفي ]],'المتغيرات '!A:X,24,0)</f>
        <v>0</v>
      </c>
      <c r="Y174" s="23">
        <f>VLOOKUP(الجدول2332[[#This Row],[الرقم الوظيفي ]],'المتغيرات '!A:Y,25,0)</f>
        <v>0</v>
      </c>
      <c r="Z174" s="23">
        <f>VLOOKUP(الجدول2332[[#This Row],[الرقم الوظيفي ]],'المتغيرات '!A:Z,26,0)</f>
        <v>0</v>
      </c>
      <c r="AA174" s="23">
        <f>VLOOKUP(الجدول2332[[#This Row],[الرقم الوظيفي ]],'المتغيرات '!A:AA,27,0)</f>
        <v>0</v>
      </c>
      <c r="AB174" s="23">
        <f>VLOOKUP(الجدول2332[[#This Row],[الرقم الوظيفي ]],'المتغيرات '!A:AB,28,0)</f>
        <v>0</v>
      </c>
      <c r="AC174" s="23">
        <f>VLOOKUP(الجدول2332[[#This Row],[الرقم الوظيفي ]],'المتغيرات '!A:AC,29,0)</f>
        <v>0</v>
      </c>
      <c r="AD174" s="23">
        <f>VLOOKUP(الجدول2332[[#This Row],[الرقم الوظيفي ]],'المتغيرات '!A:AD,30,0)</f>
        <v>0</v>
      </c>
      <c r="AE174" s="10">
        <f>VLOOKUP(الجدول2332[[#This Row],[الرقم الوظيفي ]],'المتغيرات '!A:AE,31,0)</f>
        <v>0</v>
      </c>
      <c r="AF174" s="23">
        <f>VLOOKUP(الجدول2332[[#This Row],[الرقم الوظيفي ]],'المتغيرات '!A:AF,32,0)</f>
        <v>0</v>
      </c>
      <c r="AG174" s="23">
        <f>VLOOKUP(الجدول2332[[#This Row],[الرقم الوظيفي ]],'المتغيرات '!A:AG,33,0)</f>
        <v>0</v>
      </c>
      <c r="AH174" s="23">
        <f>VLOOKUP(الجدول2332[[#This Row],[الرقم الوظيفي ]],'المتغيرات '!A:AH,34,0)</f>
        <v>0</v>
      </c>
    </row>
    <row r="175" spans="1:34">
      <c r="A175" s="172"/>
      <c r="B175" s="8"/>
      <c r="C175" s="8"/>
      <c r="D175" s="181">
        <f>VLOOKUP(A174,'الإجازات '!C:AN,8,0)</f>
        <v>0</v>
      </c>
      <c r="E175" s="181">
        <f>VLOOKUP(A174,'الإجازات '!C:AO,9,0)</f>
        <v>0</v>
      </c>
      <c r="F175" s="181">
        <f>VLOOKUP(A174,'الإجازات '!C:AP,10,0)</f>
        <v>0</v>
      </c>
      <c r="G175" s="181">
        <f>VLOOKUP(A174,'الإجازات '!C:AQ,11,0)</f>
        <v>0</v>
      </c>
      <c r="H175" s="181">
        <f>VLOOKUP(A174,'الإجازات '!C:AR,12,0)</f>
        <v>134</v>
      </c>
      <c r="I175" s="181">
        <f>VLOOKUP(A174,'الإجازات '!C:AS,13,0)</f>
        <v>0</v>
      </c>
      <c r="J175" s="181">
        <f>VLOOKUP(A174,'الإجازات '!C:AT,14,0)</f>
        <v>0</v>
      </c>
      <c r="K175" s="181">
        <f>VLOOKUP(A174,'الإجازات '!C:AU,15,0)</f>
        <v>0</v>
      </c>
      <c r="L175" s="181">
        <f>VLOOKUP(A174,'الإجازات '!C:AV,16,0)</f>
        <v>0</v>
      </c>
      <c r="M175" s="181">
        <f>VLOOKUP(A174,'الإجازات '!C:AW,17,0)</f>
        <v>0</v>
      </c>
      <c r="N175" s="181">
        <f>VLOOKUP(A174,'الإجازات '!C:AX,18,0)</f>
        <v>0</v>
      </c>
      <c r="O175" s="181">
        <f>VLOOKUP(A174,'الإجازات '!C:AY,19,0)</f>
        <v>0</v>
      </c>
      <c r="P175" s="181">
        <f>VLOOKUP(A174,'الإجازات '!C:AZ,20,0)</f>
        <v>0</v>
      </c>
      <c r="Q175" s="181">
        <f>VLOOKUP(A174,'الإجازات '!C:BA,21,0)</f>
        <v>0</v>
      </c>
      <c r="R175" s="181">
        <f>VLOOKUP(A174,'الإجازات '!C:BB,22,0)</f>
        <v>0</v>
      </c>
      <c r="S175" s="181">
        <f>VLOOKUP(A174,'الإجازات '!C:BC,23,0)</f>
        <v>0</v>
      </c>
      <c r="T175" s="181">
        <f>VLOOKUP(A174,'الإجازات '!C:BD,24,0)</f>
        <v>0</v>
      </c>
      <c r="U175" s="181">
        <f>VLOOKUP(A174,'الإجازات '!C:BE,25,0)</f>
        <v>0</v>
      </c>
      <c r="V175" s="181">
        <f>VLOOKUP(A174,'الإجازات '!C:BF,26,0)</f>
        <v>0</v>
      </c>
      <c r="W175" s="181">
        <f>VLOOKUP(A174,'الإجازات '!C:BG,27,0)</f>
        <v>0</v>
      </c>
      <c r="X175" s="181">
        <f>VLOOKUP(A174,'الإجازات '!C:BH,28,0)</f>
        <v>0</v>
      </c>
      <c r="Y175" s="181">
        <f>VLOOKUP(A174,'الإجازات '!C:BI,29,0)</f>
        <v>0</v>
      </c>
      <c r="Z175" s="181">
        <f>VLOOKUP(A174,'الإجازات '!C:BJ,30,0)</f>
        <v>0</v>
      </c>
      <c r="AA175" s="181">
        <f>VLOOKUP(A174,'الإجازات '!C:BK,31,0)</f>
        <v>131</v>
      </c>
      <c r="AB175" s="181">
        <f>VLOOKUP(A174,'الإجازات '!C:BL,32,0)</f>
        <v>0</v>
      </c>
      <c r="AC175" s="181">
        <f>VLOOKUP(A174,'الإجازات '!C:BM,33,0)</f>
        <v>0</v>
      </c>
      <c r="AD175" s="181">
        <f>VLOOKUP(A174,'الإجازات '!C:BN,34,0)</f>
        <v>0</v>
      </c>
      <c r="AE175" s="181">
        <f>VLOOKUP(A174,'الإجازات '!C:BO,35,0)</f>
        <v>0</v>
      </c>
      <c r="AF175" s="181">
        <f>VLOOKUP(A174,'الإجازات '!C:BP,36,0)</f>
        <v>0</v>
      </c>
      <c r="AG175" s="181">
        <f>VLOOKUP(A174,'الإجازات '!C:BQ,37,0)</f>
        <v>0</v>
      </c>
      <c r="AH175" s="181">
        <f>VLOOKUP(A174,'الإجازات '!C:BR,38,0)</f>
        <v>0</v>
      </c>
    </row>
    <row r="176" spans="1:34">
      <c r="A176" s="175">
        <v>1508</v>
      </c>
      <c r="B176" s="8" t="s">
        <v>182</v>
      </c>
      <c r="C176" s="8" t="s">
        <v>99</v>
      </c>
      <c r="D176" s="23">
        <f>VLOOKUP(الجدول2332[[#This Row],[الرقم الوظيفي ]],'المتغيرات '!A:D,4,0)</f>
        <v>12</v>
      </c>
      <c r="E176" s="23">
        <f>VLOOKUP(الجدول2332[[#This Row],[الرقم الوظيفي ]],'المتغيرات '!A:E,5,0)</f>
        <v>10</v>
      </c>
      <c r="F176" s="23">
        <f>VLOOKUP(الجدول2332[[#This Row],[الرقم الوظيفي ]],'المتغيرات '!A:F,6,0)</f>
        <v>12</v>
      </c>
      <c r="G176" s="23">
        <f>VLOOKUP(الجدول2332[[#This Row],[الرقم الوظيفي ]],'المتغيرات '!A:G,7,0)</f>
        <v>0</v>
      </c>
      <c r="H176" s="23" t="str">
        <f>VLOOKUP(الجدول2332[[#This Row],[الرقم الوظيفي ]],'المتغيرات '!A:H,8,0)</f>
        <v>س</v>
      </c>
      <c r="I176" s="10">
        <f>VLOOKUP(الجدول2332[[#This Row],[الرقم الوظيفي ]],'المتغيرات '!A:I,9,0)</f>
        <v>20</v>
      </c>
      <c r="J176" s="23">
        <f>VLOOKUP(الجدول2332[[#This Row],[الرقم الوظيفي ]],'المتغيرات '!A:J,10,0)</f>
        <v>0</v>
      </c>
      <c r="K176" s="23">
        <f>VLOOKUP(الجدول2332[[#This Row],[الرقم الوظيفي ]],'المتغيرات '!A:K,11,0)</f>
        <v>15</v>
      </c>
      <c r="L176" s="23">
        <f>VLOOKUP(الجدول2332[[#This Row],[الرقم الوظيفي ]],'المتغيرات '!A:L,12,0)</f>
        <v>8</v>
      </c>
      <c r="M176" s="23">
        <f>VLOOKUP(الجدول2332[[#This Row],[الرقم الوظيفي ]],'المتغيرات '!A:M,13,0)</f>
        <v>25</v>
      </c>
      <c r="N176" s="23">
        <f>VLOOKUP(الجدول2332[[#This Row],[الرقم الوظيفي ]],'المتغيرات '!A:N,14,0)</f>
        <v>0</v>
      </c>
      <c r="O176" s="23">
        <f>VLOOKUP(الجدول2332[[#This Row],[الرقم الوظيفي ]],'المتغيرات '!A:O,15,0)</f>
        <v>0</v>
      </c>
      <c r="P176" s="23">
        <f>VLOOKUP(الجدول2332[[#This Row],[الرقم الوظيفي ]],'المتغيرات '!A:P,16,0)</f>
        <v>0</v>
      </c>
      <c r="Q176" s="10" t="str">
        <f>VLOOKUP(الجدول2332[[#This Row],[الرقم الوظيفي ]],'المتغيرات '!A:Q,17,0)</f>
        <v>س</v>
      </c>
      <c r="R176" s="23" t="str">
        <f>VLOOKUP(الجدول2332[[#This Row],[الرقم الوظيفي ]],'المتغيرات '!A:R,18,0)</f>
        <v>عطلة العيد</v>
      </c>
      <c r="S176" s="23" t="str">
        <f>VLOOKUP(الجدول2332[[#This Row],[الرقم الوظيفي ]],'المتغيرات '!A:S,19,0)</f>
        <v>عطلة العيد</v>
      </c>
      <c r="T176" s="23" t="str">
        <f>VLOOKUP(الجدول2332[[#This Row],[الرقم الوظيفي ]],'المتغيرات '!A:T,20,0)</f>
        <v>عطلة العيد</v>
      </c>
      <c r="U176" s="23">
        <f>VLOOKUP(الجدول2332[[#This Row],[الرقم الوظيفي ]],'المتغيرات '!A:U,21,0)</f>
        <v>0</v>
      </c>
      <c r="V176" s="23">
        <f>VLOOKUP(الجدول2332[[#This Row],[الرقم الوظيفي ]],'المتغيرات '!A:V,22,0)</f>
        <v>0</v>
      </c>
      <c r="W176" s="23">
        <f>VLOOKUP(الجدول2332[[#This Row],[الرقم الوظيفي ]],'المتغيرات '!A:W,23,0)</f>
        <v>0</v>
      </c>
      <c r="X176" s="10">
        <f>VLOOKUP(الجدول2332[[#This Row],[الرقم الوظيفي ]],'المتغيرات '!A:X,24,0)</f>
        <v>0</v>
      </c>
      <c r="Y176" s="23">
        <f>VLOOKUP(الجدول2332[[#This Row],[الرقم الوظيفي ]],'المتغيرات '!A:Y,25,0)</f>
        <v>0</v>
      </c>
      <c r="Z176" s="23">
        <f>VLOOKUP(الجدول2332[[#This Row],[الرقم الوظيفي ]],'المتغيرات '!A:Z,26,0)</f>
        <v>0</v>
      </c>
      <c r="AA176" s="23">
        <f>VLOOKUP(الجدول2332[[#This Row],[الرقم الوظيفي ]],'المتغيرات '!A:AA,27,0)</f>
        <v>0</v>
      </c>
      <c r="AB176" s="23">
        <f>VLOOKUP(الجدول2332[[#This Row],[الرقم الوظيفي ]],'المتغيرات '!A:AB,28,0)</f>
        <v>0</v>
      </c>
      <c r="AC176" s="23">
        <f>VLOOKUP(الجدول2332[[#This Row],[الرقم الوظيفي ]],'المتغيرات '!A:AC,29,0)</f>
        <v>0</v>
      </c>
      <c r="AD176" s="23">
        <f>VLOOKUP(الجدول2332[[#This Row],[الرقم الوظيفي ]],'المتغيرات '!A:AD,30,0)</f>
        <v>0</v>
      </c>
      <c r="AE176" s="10">
        <f>VLOOKUP(الجدول2332[[#This Row],[الرقم الوظيفي ]],'المتغيرات '!A:AE,31,0)</f>
        <v>0</v>
      </c>
      <c r="AF176" s="23">
        <f>VLOOKUP(الجدول2332[[#This Row],[الرقم الوظيفي ]],'المتغيرات '!A:AF,32,0)</f>
        <v>0</v>
      </c>
      <c r="AG176" s="23">
        <f>VLOOKUP(الجدول2332[[#This Row],[الرقم الوظيفي ]],'المتغيرات '!A:AG,33,0)</f>
        <v>0</v>
      </c>
      <c r="AH176" s="23">
        <f>VLOOKUP(الجدول2332[[#This Row],[الرقم الوظيفي ]],'المتغيرات '!A:AH,34,0)</f>
        <v>0</v>
      </c>
    </row>
    <row r="177" spans="1:34">
      <c r="A177" s="175"/>
      <c r="B177" s="8"/>
      <c r="C177" s="8"/>
      <c r="D177" s="181">
        <f>VLOOKUP(A176,'الإجازات '!C:AN,8,0)</f>
        <v>0</v>
      </c>
      <c r="E177" s="181">
        <f>VLOOKUP(A176,'الإجازات '!C:AO,9,0)</f>
        <v>0</v>
      </c>
      <c r="F177" s="181">
        <f>VLOOKUP(A176,'الإجازات '!C:AP,10,0)</f>
        <v>0</v>
      </c>
      <c r="G177" s="181">
        <f>VLOOKUP(A176,'الإجازات '!C:AQ,11,0)</f>
        <v>0</v>
      </c>
      <c r="H177" s="181">
        <f>VLOOKUP(A176,'الإجازات '!C:AR,12,0)</f>
        <v>480</v>
      </c>
      <c r="I177" s="181">
        <f>VLOOKUP(A176,'الإجازات '!C:AS,13,0)</f>
        <v>0</v>
      </c>
      <c r="J177" s="181">
        <f>VLOOKUP(A176,'الإجازات '!C:AT,14,0)</f>
        <v>0</v>
      </c>
      <c r="K177" s="181">
        <f>VLOOKUP(A176,'الإجازات '!C:AU,15,0)</f>
        <v>0</v>
      </c>
      <c r="L177" s="181">
        <f>VLOOKUP(A176,'الإجازات '!C:AV,16,0)</f>
        <v>0</v>
      </c>
      <c r="M177" s="181">
        <f>VLOOKUP(A176,'الإجازات '!C:AW,17,0)</f>
        <v>0</v>
      </c>
      <c r="N177" s="181">
        <f>VLOOKUP(A176,'الإجازات '!C:AX,18,0)</f>
        <v>0</v>
      </c>
      <c r="O177" s="181">
        <f>VLOOKUP(A176,'الإجازات '!C:AY,19,0)</f>
        <v>0</v>
      </c>
      <c r="P177" s="181">
        <f>VLOOKUP(A176,'الإجازات '!C:AZ,20,0)</f>
        <v>0</v>
      </c>
      <c r="Q177" s="181">
        <f>VLOOKUP(A176,'الإجازات '!C:BA,21,0)</f>
        <v>480</v>
      </c>
      <c r="R177" s="181">
        <f>VLOOKUP(A176,'الإجازات '!C:BB,22,0)</f>
        <v>0</v>
      </c>
      <c r="S177" s="181">
        <f>VLOOKUP(A176,'الإجازات '!C:BC,23,0)</f>
        <v>0</v>
      </c>
      <c r="T177" s="181">
        <f>VLOOKUP(A176,'الإجازات '!C:BD,24,0)</f>
        <v>0</v>
      </c>
      <c r="U177" s="181">
        <f>VLOOKUP(A176,'الإجازات '!C:BE,25,0)</f>
        <v>0</v>
      </c>
      <c r="V177" s="181">
        <f>VLOOKUP(A176,'الإجازات '!C:BF,26,0)</f>
        <v>0</v>
      </c>
      <c r="W177" s="181">
        <f>VLOOKUP(A176,'الإجازات '!C:BG,27,0)</f>
        <v>0</v>
      </c>
      <c r="X177" s="181">
        <f>VLOOKUP(A176,'الإجازات '!C:BH,28,0)</f>
        <v>120</v>
      </c>
      <c r="Y177" s="181" t="str">
        <f>VLOOKUP(A176,'الإجازات '!C:BI,29,0)</f>
        <v>ب</v>
      </c>
      <c r="Z177" s="181">
        <f>VLOOKUP(A176,'الإجازات '!C:BJ,30,0)</f>
        <v>0</v>
      </c>
      <c r="AA177" s="181">
        <f>VLOOKUP(A176,'الإجازات '!C:BK,31,0)</f>
        <v>0</v>
      </c>
      <c r="AB177" s="181">
        <f>VLOOKUP(A176,'الإجازات '!C:BL,32,0)</f>
        <v>0</v>
      </c>
      <c r="AC177" s="181">
        <f>VLOOKUP(A176,'الإجازات '!C:BM,33,0)</f>
        <v>0</v>
      </c>
      <c r="AD177" s="181">
        <f>VLOOKUP(A176,'الإجازات '!C:BN,34,0)</f>
        <v>0</v>
      </c>
      <c r="AE177" s="181">
        <f>VLOOKUP(A176,'الإجازات '!C:BO,35,0)</f>
        <v>0</v>
      </c>
      <c r="AF177" s="181">
        <f>VLOOKUP(A176,'الإجازات '!C:BP,36,0)</f>
        <v>0</v>
      </c>
      <c r="AG177" s="181">
        <f>VLOOKUP(A176,'الإجازات '!C:BQ,37,0)</f>
        <v>0</v>
      </c>
      <c r="AH177" s="181">
        <f>VLOOKUP(A176,'الإجازات '!C:BR,38,0)</f>
        <v>0</v>
      </c>
    </row>
    <row r="178" spans="1:34">
      <c r="A178" s="172">
        <v>1527</v>
      </c>
      <c r="B178" s="8" t="s">
        <v>183</v>
      </c>
      <c r="C178" s="8" t="s">
        <v>184</v>
      </c>
      <c r="D178" s="23">
        <f>VLOOKUP(الجدول2332[[#This Row],[الرقم الوظيفي ]],'المتغيرات '!A:D,4,0)</f>
        <v>0</v>
      </c>
      <c r="E178" s="23">
        <f>VLOOKUP(الجدول2332[[#This Row],[الرقم الوظيفي ]],'المتغيرات '!A:E,5,0)</f>
        <v>0</v>
      </c>
      <c r="F178" s="23">
        <f>VLOOKUP(الجدول2332[[#This Row],[الرقم الوظيفي ]],'المتغيرات '!A:F,6,0)</f>
        <v>0</v>
      </c>
      <c r="G178" s="23">
        <f>VLOOKUP(الجدول2332[[#This Row],[الرقم الوظيفي ]],'المتغيرات '!A:G,7,0)</f>
        <v>0</v>
      </c>
      <c r="H178" s="23">
        <f>VLOOKUP(الجدول2332[[#This Row],[الرقم الوظيفي ]],'المتغيرات '!A:H,8,0)</f>
        <v>0</v>
      </c>
      <c r="I178" s="10">
        <f>VLOOKUP(الجدول2332[[#This Row],[الرقم الوظيفي ]],'المتغيرات '!A:I,9,0)</f>
        <v>0</v>
      </c>
      <c r="J178" s="23">
        <f>VLOOKUP(الجدول2332[[#This Row],[الرقم الوظيفي ]],'المتغيرات '!A:J,10,0)</f>
        <v>0</v>
      </c>
      <c r="K178" s="23">
        <f>VLOOKUP(الجدول2332[[#This Row],[الرقم الوظيفي ]],'المتغيرات '!A:K,11,0)</f>
        <v>0</v>
      </c>
      <c r="L178" s="23">
        <f>VLOOKUP(الجدول2332[[#This Row],[الرقم الوظيفي ]],'المتغيرات '!A:L,12,0)</f>
        <v>0</v>
      </c>
      <c r="M178" s="23">
        <f>VLOOKUP(الجدول2332[[#This Row],[الرقم الوظيفي ]],'المتغيرات '!A:M,13,0)</f>
        <v>0</v>
      </c>
      <c r="N178" s="23">
        <f>VLOOKUP(الجدول2332[[#This Row],[الرقم الوظيفي ]],'المتغيرات '!A:N,14,0)</f>
        <v>0</v>
      </c>
      <c r="O178" s="23">
        <f>VLOOKUP(الجدول2332[[#This Row],[الرقم الوظيفي ]],'المتغيرات '!A:O,15,0)</f>
        <v>0</v>
      </c>
      <c r="P178" s="23">
        <f>VLOOKUP(الجدول2332[[#This Row],[الرقم الوظيفي ]],'المتغيرات '!A:P,16,0)</f>
        <v>0</v>
      </c>
      <c r="Q178" s="10" t="str">
        <f>VLOOKUP(الجدول2332[[#This Row],[الرقم الوظيفي ]],'المتغيرات '!A:Q,17,0)</f>
        <v>س</v>
      </c>
      <c r="R178" s="23" t="str">
        <f>VLOOKUP(الجدول2332[[#This Row],[الرقم الوظيفي ]],'المتغيرات '!A:R,18,0)</f>
        <v>عطلة العيد</v>
      </c>
      <c r="S178" s="23" t="str">
        <f>VLOOKUP(الجدول2332[[#This Row],[الرقم الوظيفي ]],'المتغيرات '!A:S,19,0)</f>
        <v>عطلة العيد</v>
      </c>
      <c r="T178" s="23" t="str">
        <f>VLOOKUP(الجدول2332[[#This Row],[الرقم الوظيفي ]],'المتغيرات '!A:T,20,0)</f>
        <v>عطلة العيد</v>
      </c>
      <c r="U178" s="23">
        <f>VLOOKUP(الجدول2332[[#This Row],[الرقم الوظيفي ]],'المتغيرات '!A:U,21,0)</f>
        <v>0</v>
      </c>
      <c r="V178" s="23">
        <f>VLOOKUP(الجدول2332[[#This Row],[الرقم الوظيفي ]],'المتغيرات '!A:V,22,0)</f>
        <v>0</v>
      </c>
      <c r="W178" s="23">
        <f>VLOOKUP(الجدول2332[[#This Row],[الرقم الوظيفي ]],'المتغيرات '!A:W,23,0)</f>
        <v>0</v>
      </c>
      <c r="X178" s="10">
        <f>VLOOKUP(الجدول2332[[#This Row],[الرقم الوظيفي ]],'المتغيرات '!A:X,24,0)</f>
        <v>0</v>
      </c>
      <c r="Y178" s="23">
        <f>VLOOKUP(الجدول2332[[#This Row],[الرقم الوظيفي ]],'المتغيرات '!A:Y,25,0)</f>
        <v>0</v>
      </c>
      <c r="Z178" s="23">
        <f>VLOOKUP(الجدول2332[[#This Row],[الرقم الوظيفي ]],'المتغيرات '!A:Z,26,0)</f>
        <v>0</v>
      </c>
      <c r="AA178" s="23">
        <f>VLOOKUP(الجدول2332[[#This Row],[الرقم الوظيفي ]],'المتغيرات '!A:AA,27,0)</f>
        <v>0</v>
      </c>
      <c r="AB178" s="23">
        <f>VLOOKUP(الجدول2332[[#This Row],[الرقم الوظيفي ]],'المتغيرات '!A:AB,28,0)</f>
        <v>0</v>
      </c>
      <c r="AC178" s="23">
        <f>VLOOKUP(الجدول2332[[#This Row],[الرقم الوظيفي ]],'المتغيرات '!A:AC,29,0)</f>
        <v>0</v>
      </c>
      <c r="AD178" s="23">
        <f>VLOOKUP(الجدول2332[[#This Row],[الرقم الوظيفي ]],'المتغيرات '!A:AD,30,0)</f>
        <v>0</v>
      </c>
      <c r="AE178" s="10">
        <f>VLOOKUP(الجدول2332[[#This Row],[الرقم الوظيفي ]],'المتغيرات '!A:AE,31,0)</f>
        <v>0</v>
      </c>
      <c r="AF178" s="23">
        <f>VLOOKUP(الجدول2332[[#This Row],[الرقم الوظيفي ]],'المتغيرات '!A:AF,32,0)</f>
        <v>0</v>
      </c>
      <c r="AG178" s="23">
        <f>VLOOKUP(الجدول2332[[#This Row],[الرقم الوظيفي ]],'المتغيرات '!A:AG,33,0)</f>
        <v>0</v>
      </c>
      <c r="AH178" s="23">
        <f>VLOOKUP(الجدول2332[[#This Row],[الرقم الوظيفي ]],'المتغيرات '!A:AH,34,0)</f>
        <v>0</v>
      </c>
    </row>
    <row r="179" spans="1:34">
      <c r="A179" s="172"/>
      <c r="B179" s="8"/>
      <c r="C179" s="8"/>
      <c r="D179" s="181">
        <f>VLOOKUP(A178,'الإجازات '!C:AN,8,0)</f>
        <v>0</v>
      </c>
      <c r="E179" s="181">
        <f>VLOOKUP(A178,'الإجازات '!C:AO,9,0)</f>
        <v>0</v>
      </c>
      <c r="F179" s="181">
        <f>VLOOKUP(A178,'الإجازات '!C:AP,10,0)</f>
        <v>0</v>
      </c>
      <c r="G179" s="181">
        <f>VLOOKUP(A178,'الإجازات '!C:AQ,11,0)</f>
        <v>0</v>
      </c>
      <c r="H179" s="181">
        <f>VLOOKUP(A178,'الإجازات '!C:AR,12,0)</f>
        <v>0</v>
      </c>
      <c r="I179" s="181">
        <f>VLOOKUP(A178,'الإجازات '!C:AS,13,0)</f>
        <v>0</v>
      </c>
      <c r="J179" s="181">
        <f>VLOOKUP(A178,'الإجازات '!C:AT,14,0)</f>
        <v>0</v>
      </c>
      <c r="K179" s="181">
        <f>VLOOKUP(A178,'الإجازات '!C:AU,15,0)</f>
        <v>0</v>
      </c>
      <c r="L179" s="181">
        <f>VLOOKUP(A178,'الإجازات '!C:AV,16,0)</f>
        <v>0</v>
      </c>
      <c r="M179" s="181">
        <f>VLOOKUP(A178,'الإجازات '!C:AW,17,0)</f>
        <v>0</v>
      </c>
      <c r="N179" s="181">
        <f>VLOOKUP(A178,'الإجازات '!C:AX,18,0)</f>
        <v>0</v>
      </c>
      <c r="O179" s="181">
        <f>VLOOKUP(A178,'الإجازات '!C:AY,19,0)</f>
        <v>0</v>
      </c>
      <c r="P179" s="181">
        <f>VLOOKUP(A178,'الإجازات '!C:AZ,20,0)</f>
        <v>0</v>
      </c>
      <c r="Q179" s="181">
        <f>VLOOKUP(A178,'الإجازات '!C:BA,21,0)</f>
        <v>480</v>
      </c>
      <c r="R179" s="181">
        <f>VLOOKUP(A178,'الإجازات '!C:BB,22,0)</f>
        <v>0</v>
      </c>
      <c r="S179" s="181">
        <f>VLOOKUP(A178,'الإجازات '!C:BC,23,0)</f>
        <v>0</v>
      </c>
      <c r="T179" s="181">
        <f>VLOOKUP(A178,'الإجازات '!C:BD,24,0)</f>
        <v>0</v>
      </c>
      <c r="U179" s="181">
        <f>VLOOKUP(A178,'الإجازات '!C:BE,25,0)</f>
        <v>0</v>
      </c>
      <c r="V179" s="181">
        <f>VLOOKUP(A178,'الإجازات '!C:BF,26,0)</f>
        <v>0</v>
      </c>
      <c r="W179" s="181">
        <f>VLOOKUP(A178,'الإجازات '!C:BG,27,0)</f>
        <v>0</v>
      </c>
      <c r="X179" s="181">
        <f>VLOOKUP(A178,'الإجازات '!C:BH,28,0)</f>
        <v>0</v>
      </c>
      <c r="Y179" s="181">
        <f>VLOOKUP(A178,'الإجازات '!C:BI,29,0)</f>
        <v>0</v>
      </c>
      <c r="Z179" s="181">
        <f>VLOOKUP(A178,'الإجازات '!C:BJ,30,0)</f>
        <v>0</v>
      </c>
      <c r="AA179" s="181">
        <f>VLOOKUP(A178,'الإجازات '!C:BK,31,0)</f>
        <v>0</v>
      </c>
      <c r="AB179" s="181">
        <f>VLOOKUP(A178,'الإجازات '!C:BL,32,0)</f>
        <v>0</v>
      </c>
      <c r="AC179" s="181">
        <f>VLOOKUP(A178,'الإجازات '!C:BM,33,0)</f>
        <v>0</v>
      </c>
      <c r="AD179" s="181">
        <f>VLOOKUP(A178,'الإجازات '!C:BN,34,0)</f>
        <v>0</v>
      </c>
      <c r="AE179" s="181">
        <f>VLOOKUP(A178,'الإجازات '!C:BO,35,0)</f>
        <v>0</v>
      </c>
      <c r="AF179" s="181">
        <f>VLOOKUP(A178,'الإجازات '!C:BP,36,0)</f>
        <v>0</v>
      </c>
      <c r="AG179" s="181">
        <f>VLOOKUP(A178,'الإجازات '!C:BQ,37,0)</f>
        <v>0</v>
      </c>
      <c r="AH179" s="181">
        <f>VLOOKUP(A178,'الإجازات '!C:BR,38,0)</f>
        <v>0</v>
      </c>
    </row>
    <row r="180" spans="1:34">
      <c r="A180" s="172">
        <v>1528</v>
      </c>
      <c r="B180" s="8" t="s">
        <v>185</v>
      </c>
      <c r="C180" s="8" t="s">
        <v>86</v>
      </c>
      <c r="D180" s="23">
        <f>VLOOKUP(الجدول2332[[#This Row],[الرقم الوظيفي ]],'المتغيرات '!A:D,4,0)</f>
        <v>6</v>
      </c>
      <c r="E180" s="23">
        <f>VLOOKUP(الجدول2332[[#This Row],[الرقم الوظيفي ]],'المتغيرات '!A:E,5,0)</f>
        <v>0</v>
      </c>
      <c r="F180" s="23">
        <f>VLOOKUP(الجدول2332[[#This Row],[الرقم الوظيفي ]],'المتغيرات '!A:F,6,0)</f>
        <v>6</v>
      </c>
      <c r="G180" s="23">
        <f>VLOOKUP(الجدول2332[[#This Row],[الرقم الوظيفي ]],'المتغيرات '!A:G,7,0)</f>
        <v>0</v>
      </c>
      <c r="H180" s="23">
        <f>VLOOKUP(الجدول2332[[#This Row],[الرقم الوظيفي ]],'المتغيرات '!A:H,8,0)</f>
        <v>24</v>
      </c>
      <c r="I180" s="10">
        <f>VLOOKUP(الجدول2332[[#This Row],[الرقم الوظيفي ]],'المتغيرات '!A:I,9,0)</f>
        <v>0</v>
      </c>
      <c r="J180" s="23">
        <f>VLOOKUP(الجدول2332[[#This Row],[الرقم الوظيفي ]],'المتغيرات '!A:J,10,0)</f>
        <v>6</v>
      </c>
      <c r="K180" s="23">
        <f>VLOOKUP(الجدول2332[[#This Row],[الرقم الوظيفي ]],'المتغيرات '!A:K,11,0)</f>
        <v>0</v>
      </c>
      <c r="L180" s="23">
        <f>VLOOKUP(الجدول2332[[#This Row],[الرقم الوظيفي ]],'المتغيرات '!A:L,12,0)</f>
        <v>9</v>
      </c>
      <c r="M180" s="23">
        <f>VLOOKUP(الجدول2332[[#This Row],[الرقم الوظيفي ]],'المتغيرات '!A:M,13,0)</f>
        <v>7</v>
      </c>
      <c r="N180" s="23">
        <f>VLOOKUP(الجدول2332[[#This Row],[الرقم الوظيفي ]],'المتغيرات '!A:N,14,0)</f>
        <v>0</v>
      </c>
      <c r="O180" s="23">
        <f>VLOOKUP(الجدول2332[[#This Row],[الرقم الوظيفي ]],'المتغيرات '!A:O,15,0)</f>
        <v>14</v>
      </c>
      <c r="P180" s="23">
        <f>VLOOKUP(الجدول2332[[#This Row],[الرقم الوظيفي ]],'المتغيرات '!A:P,16,0)</f>
        <v>0</v>
      </c>
      <c r="Q180" s="10" t="str">
        <f>VLOOKUP(الجدول2332[[#This Row],[الرقم الوظيفي ]],'المتغيرات '!A:Q,17,0)</f>
        <v>س</v>
      </c>
      <c r="R180" s="23" t="str">
        <f>VLOOKUP(الجدول2332[[#This Row],[الرقم الوظيفي ]],'المتغيرات '!A:R,18,0)</f>
        <v>عطلة العيد</v>
      </c>
      <c r="S180" s="23" t="str">
        <f>VLOOKUP(الجدول2332[[#This Row],[الرقم الوظيفي ]],'المتغيرات '!A:S,19,0)</f>
        <v>عطلة العيد</v>
      </c>
      <c r="T180" s="23" t="str">
        <f>VLOOKUP(الجدول2332[[#This Row],[الرقم الوظيفي ]],'المتغيرات '!A:T,20,0)</f>
        <v>عطلة العيد</v>
      </c>
      <c r="U180" s="23">
        <f>VLOOKUP(الجدول2332[[#This Row],[الرقم الوظيفي ]],'المتغيرات '!A:U,21,0)</f>
        <v>0</v>
      </c>
      <c r="V180" s="23">
        <f>VLOOKUP(الجدول2332[[#This Row],[الرقم الوظيفي ]],'المتغيرات '!A:V,22,0)</f>
        <v>0</v>
      </c>
      <c r="W180" s="23">
        <f>VLOOKUP(الجدول2332[[#This Row],[الرقم الوظيفي ]],'المتغيرات '!A:W,23,0)</f>
        <v>7</v>
      </c>
      <c r="X180" s="10">
        <f>VLOOKUP(الجدول2332[[#This Row],[الرقم الوظيفي ]],'المتغيرات '!A:X,24,0)</f>
        <v>0</v>
      </c>
      <c r="Y180" s="23">
        <f>VLOOKUP(الجدول2332[[#This Row],[الرقم الوظيفي ]],'المتغيرات '!A:Y,25,0)</f>
        <v>0</v>
      </c>
      <c r="Z180" s="23">
        <f>VLOOKUP(الجدول2332[[#This Row],[الرقم الوظيفي ]],'المتغيرات '!A:Z,26,0)</f>
        <v>0</v>
      </c>
      <c r="AA180" s="23">
        <f>VLOOKUP(الجدول2332[[#This Row],[الرقم الوظيفي ]],'المتغيرات '!A:AA,27,0)</f>
        <v>0</v>
      </c>
      <c r="AB180" s="23">
        <f>VLOOKUP(الجدول2332[[#This Row],[الرقم الوظيفي ]],'المتغيرات '!A:AB,28,0)</f>
        <v>0</v>
      </c>
      <c r="AC180" s="23">
        <f>VLOOKUP(الجدول2332[[#This Row],[الرقم الوظيفي ]],'المتغيرات '!A:AC,29,0)</f>
        <v>0</v>
      </c>
      <c r="AD180" s="23">
        <f>VLOOKUP(الجدول2332[[#This Row],[الرقم الوظيفي ]],'المتغيرات '!A:AD,30,0)</f>
        <v>0</v>
      </c>
      <c r="AE180" s="10">
        <f>VLOOKUP(الجدول2332[[#This Row],[الرقم الوظيفي ]],'المتغيرات '!A:AE,31,0)</f>
        <v>0</v>
      </c>
      <c r="AF180" s="23">
        <f>VLOOKUP(الجدول2332[[#This Row],[الرقم الوظيفي ]],'المتغيرات '!A:AF,32,0)</f>
        <v>0</v>
      </c>
      <c r="AG180" s="23">
        <f>VLOOKUP(الجدول2332[[#This Row],[الرقم الوظيفي ]],'المتغيرات '!A:AG,33,0)</f>
        <v>0</v>
      </c>
      <c r="AH180" s="23">
        <f>VLOOKUP(الجدول2332[[#This Row],[الرقم الوظيفي ]],'المتغيرات '!A:AH,34,0)</f>
        <v>0</v>
      </c>
    </row>
    <row r="181" spans="1:34">
      <c r="A181" s="172"/>
      <c r="B181" s="8"/>
      <c r="C181" s="8"/>
      <c r="D181" s="181">
        <f>VLOOKUP(A180,'الإجازات '!C:AN,8,0)</f>
        <v>0</v>
      </c>
      <c r="E181" s="181">
        <f>VLOOKUP(A180,'الإجازات '!C:AO,9,0)</f>
        <v>0</v>
      </c>
      <c r="F181" s="181">
        <f>VLOOKUP(A180,'الإجازات '!C:AP,10,0)</f>
        <v>0</v>
      </c>
      <c r="G181" s="181">
        <f>VLOOKUP(A180,'الإجازات '!C:AQ,11,0)</f>
        <v>0</v>
      </c>
      <c r="H181" s="181">
        <f>VLOOKUP(A180,'الإجازات '!C:AR,12,0)</f>
        <v>20</v>
      </c>
      <c r="I181" s="181">
        <f>VLOOKUP(A180,'الإجازات '!C:AS,13,0)</f>
        <v>0</v>
      </c>
      <c r="J181" s="181">
        <f>VLOOKUP(A180,'الإجازات '!C:AT,14,0)</f>
        <v>0</v>
      </c>
      <c r="K181" s="181">
        <f>VLOOKUP(A180,'الإجازات '!C:AU,15,0)</f>
        <v>0</v>
      </c>
      <c r="L181" s="181">
        <f>VLOOKUP(A180,'الإجازات '!C:AV,16,0)</f>
        <v>0</v>
      </c>
      <c r="M181" s="181">
        <f>VLOOKUP(A180,'الإجازات '!C:AW,17,0)</f>
        <v>0</v>
      </c>
      <c r="N181" s="181">
        <f>VLOOKUP(A180,'الإجازات '!C:AX,18,0)</f>
        <v>0</v>
      </c>
      <c r="O181" s="181">
        <f>VLOOKUP(A180,'الإجازات '!C:AY,19,0)</f>
        <v>0</v>
      </c>
      <c r="P181" s="181">
        <f>VLOOKUP(A180,'الإجازات '!C:AZ,20,0)</f>
        <v>0</v>
      </c>
      <c r="Q181" s="181">
        <f>VLOOKUP(A180,'الإجازات '!C:BA,21,0)</f>
        <v>480</v>
      </c>
      <c r="R181" s="181">
        <f>VLOOKUP(A180,'الإجازات '!C:BB,22,0)</f>
        <v>0</v>
      </c>
      <c r="S181" s="181">
        <f>VLOOKUP(A180,'الإجازات '!C:BC,23,0)</f>
        <v>0</v>
      </c>
      <c r="T181" s="181">
        <f>VLOOKUP(A180,'الإجازات '!C:BD,24,0)</f>
        <v>0</v>
      </c>
      <c r="U181" s="181">
        <f>VLOOKUP(A180,'الإجازات '!C:BE,25,0)</f>
        <v>0</v>
      </c>
      <c r="V181" s="181">
        <f>VLOOKUP(A180,'الإجازات '!C:BF,26,0)</f>
        <v>0</v>
      </c>
      <c r="W181" s="181">
        <f>VLOOKUP(A180,'الإجازات '!C:BG,27,0)</f>
        <v>0</v>
      </c>
      <c r="X181" s="181">
        <f>VLOOKUP(A180,'الإجازات '!C:BH,28,0)</f>
        <v>0</v>
      </c>
      <c r="Y181" s="181">
        <f>VLOOKUP(A180,'الإجازات '!C:BI,29,0)</f>
        <v>0</v>
      </c>
      <c r="Z181" s="181">
        <f>VLOOKUP(A180,'الإجازات '!C:BJ,30,0)</f>
        <v>0</v>
      </c>
      <c r="AA181" s="181">
        <f>VLOOKUP(A180,'الإجازات '!C:BK,31,0)</f>
        <v>0</v>
      </c>
      <c r="AB181" s="181">
        <f>VLOOKUP(A180,'الإجازات '!C:BL,32,0)</f>
        <v>0</v>
      </c>
      <c r="AC181" s="181">
        <f>VLOOKUP(A180,'الإجازات '!C:BM,33,0)</f>
        <v>0</v>
      </c>
      <c r="AD181" s="181">
        <f>VLOOKUP(A180,'الإجازات '!C:BN,34,0)</f>
        <v>0</v>
      </c>
      <c r="AE181" s="181">
        <f>VLOOKUP(A180,'الإجازات '!C:BO,35,0)</f>
        <v>0</v>
      </c>
      <c r="AF181" s="181">
        <f>VLOOKUP(A180,'الإجازات '!C:BP,36,0)</f>
        <v>0</v>
      </c>
      <c r="AG181" s="181">
        <f>VLOOKUP(A180,'الإجازات '!C:BQ,37,0)</f>
        <v>0</v>
      </c>
      <c r="AH181" s="181">
        <f>VLOOKUP(A180,'الإجازات '!C:BR,38,0)</f>
        <v>0</v>
      </c>
    </row>
    <row r="182" spans="1:34">
      <c r="A182" s="175">
        <v>1541</v>
      </c>
      <c r="B182" s="8" t="s">
        <v>186</v>
      </c>
      <c r="C182" s="8" t="s">
        <v>187</v>
      </c>
      <c r="D182" s="23">
        <f>VLOOKUP(الجدول2332[[#This Row],[الرقم الوظيفي ]],'المتغيرات '!A:D,4,0)</f>
        <v>0</v>
      </c>
      <c r="E182" s="23">
        <f>VLOOKUP(الجدول2332[[#This Row],[الرقم الوظيفي ]],'المتغيرات '!A:E,5,0)</f>
        <v>8</v>
      </c>
      <c r="F182" s="23">
        <f>VLOOKUP(الجدول2332[[#This Row],[الرقم الوظيفي ]],'المتغيرات '!A:F,6,0)</f>
        <v>0</v>
      </c>
      <c r="G182" s="23">
        <f>VLOOKUP(الجدول2332[[#This Row],[الرقم الوظيفي ]],'المتغيرات '!A:G,7,0)</f>
        <v>0</v>
      </c>
      <c r="H182" s="23">
        <f>VLOOKUP(الجدول2332[[#This Row],[الرقم الوظيفي ]],'المتغيرات '!A:H,8,0)</f>
        <v>89</v>
      </c>
      <c r="I182" s="10">
        <f>VLOOKUP(الجدول2332[[#This Row],[الرقم الوظيفي ]],'المتغيرات '!A:I,9,0)</f>
        <v>0</v>
      </c>
      <c r="J182" s="23">
        <f>VLOOKUP(الجدول2332[[#This Row],[الرقم الوظيفي ]],'المتغيرات '!A:J,10,0)</f>
        <v>10</v>
      </c>
      <c r="K182" s="23">
        <f>VLOOKUP(الجدول2332[[#This Row],[الرقم الوظيفي ]],'المتغيرات '!A:K,11,0)</f>
        <v>32</v>
      </c>
      <c r="L182" s="23">
        <f>VLOOKUP(الجدول2332[[#This Row],[الرقم الوظيفي ]],'المتغيرات '!A:L,12,0)</f>
        <v>0</v>
      </c>
      <c r="M182" s="23">
        <f>VLOOKUP(الجدول2332[[#This Row],[الرقم الوظيفي ]],'المتغيرات '!A:M,13,0)</f>
        <v>0</v>
      </c>
      <c r="N182" s="23">
        <f>VLOOKUP(الجدول2332[[#This Row],[الرقم الوظيفي ]],'المتغيرات '!A:N,14,0)</f>
        <v>0</v>
      </c>
      <c r="O182" s="23">
        <f>VLOOKUP(الجدول2332[[#This Row],[الرقم الوظيفي ]],'المتغيرات '!A:O,15,0)</f>
        <v>0</v>
      </c>
      <c r="P182" s="23">
        <f>VLOOKUP(الجدول2332[[#This Row],[الرقم الوظيفي ]],'المتغيرات '!A:P,16,0)</f>
        <v>0</v>
      </c>
      <c r="Q182" s="10" t="str">
        <f>VLOOKUP(الجدول2332[[#This Row],[الرقم الوظيفي ]],'المتغيرات '!A:Q,17,0)</f>
        <v>س</v>
      </c>
      <c r="R182" s="23" t="str">
        <f>VLOOKUP(الجدول2332[[#This Row],[الرقم الوظيفي ]],'المتغيرات '!A:R,18,0)</f>
        <v>عطلة العيد</v>
      </c>
      <c r="S182" s="23" t="str">
        <f>VLOOKUP(الجدول2332[[#This Row],[الرقم الوظيفي ]],'المتغيرات '!A:S,19,0)</f>
        <v>عطلة العيد</v>
      </c>
      <c r="T182" s="23" t="str">
        <f>VLOOKUP(الجدول2332[[#This Row],[الرقم الوظيفي ]],'المتغيرات '!A:T,20,0)</f>
        <v>عطلة العيد</v>
      </c>
      <c r="U182" s="23">
        <f>VLOOKUP(الجدول2332[[#This Row],[الرقم الوظيفي ]],'المتغيرات '!A:U,21,0)</f>
        <v>0</v>
      </c>
      <c r="V182" s="23">
        <f>VLOOKUP(الجدول2332[[#This Row],[الرقم الوظيفي ]],'المتغيرات '!A:V,22,0)</f>
        <v>0</v>
      </c>
      <c r="W182" s="23">
        <f>VLOOKUP(الجدول2332[[#This Row],[الرقم الوظيفي ]],'المتغيرات '!A:W,23,0)</f>
        <v>12</v>
      </c>
      <c r="X182" s="10">
        <f>VLOOKUP(الجدول2332[[#This Row],[الرقم الوظيفي ]],'المتغيرات '!A:X,24,0)</f>
        <v>0</v>
      </c>
      <c r="Y182" s="23">
        <f>VLOOKUP(الجدول2332[[#This Row],[الرقم الوظيفي ]],'المتغيرات '!A:Y,25,0)</f>
        <v>0</v>
      </c>
      <c r="Z182" s="23">
        <f>VLOOKUP(الجدول2332[[#This Row],[الرقم الوظيفي ]],'المتغيرات '!A:Z,26,0)</f>
        <v>0</v>
      </c>
      <c r="AA182" s="23">
        <f>VLOOKUP(الجدول2332[[#This Row],[الرقم الوظيفي ]],'المتغيرات '!A:AA,27,0)</f>
        <v>0</v>
      </c>
      <c r="AB182" s="23">
        <f>VLOOKUP(الجدول2332[[#This Row],[الرقم الوظيفي ]],'المتغيرات '!A:AB,28,0)</f>
        <v>0</v>
      </c>
      <c r="AC182" s="23">
        <f>VLOOKUP(الجدول2332[[#This Row],[الرقم الوظيفي ]],'المتغيرات '!A:AC,29,0)</f>
        <v>0</v>
      </c>
      <c r="AD182" s="23">
        <f>VLOOKUP(الجدول2332[[#This Row],[الرقم الوظيفي ]],'المتغيرات '!A:AD,30,0)</f>
        <v>0</v>
      </c>
      <c r="AE182" s="10">
        <f>VLOOKUP(الجدول2332[[#This Row],[الرقم الوظيفي ]],'المتغيرات '!A:AE,31,0)</f>
        <v>0</v>
      </c>
      <c r="AF182" s="23">
        <f>VLOOKUP(الجدول2332[[#This Row],[الرقم الوظيفي ]],'المتغيرات '!A:AF,32,0)</f>
        <v>0</v>
      </c>
      <c r="AG182" s="23">
        <f>VLOOKUP(الجدول2332[[#This Row],[الرقم الوظيفي ]],'المتغيرات '!A:AG,33,0)</f>
        <v>0</v>
      </c>
      <c r="AH182" s="23">
        <f>VLOOKUP(الجدول2332[[#This Row],[الرقم الوظيفي ]],'المتغيرات '!A:AH,34,0)</f>
        <v>0</v>
      </c>
    </row>
    <row r="183" spans="1:34">
      <c r="A183" s="175"/>
      <c r="B183" s="8"/>
      <c r="C183" s="8"/>
      <c r="D183" s="181">
        <f>VLOOKUP(A182,'الإجازات '!C:AN,8,0)</f>
        <v>0</v>
      </c>
      <c r="E183" s="181">
        <f>VLOOKUP(A182,'الإجازات '!C:AO,9,0)</f>
        <v>0</v>
      </c>
      <c r="F183" s="181">
        <f>VLOOKUP(A182,'الإجازات '!C:AP,10,0)</f>
        <v>0</v>
      </c>
      <c r="G183" s="181">
        <f>VLOOKUP(A182,'الإجازات '!C:AQ,11,0)</f>
        <v>0</v>
      </c>
      <c r="H183" s="181">
        <f>VLOOKUP(A182,'الإجازات '!C:AR,12,0)</f>
        <v>89</v>
      </c>
      <c r="I183" s="181">
        <f>VLOOKUP(A182,'الإجازات '!C:AS,13,0)</f>
        <v>0</v>
      </c>
      <c r="J183" s="181">
        <f>VLOOKUP(A182,'الإجازات '!C:AT,14,0)</f>
        <v>0</v>
      </c>
      <c r="K183" s="181">
        <f>VLOOKUP(A182,'الإجازات '!C:AU,15,0)</f>
        <v>0</v>
      </c>
      <c r="L183" s="181">
        <f>VLOOKUP(A182,'الإجازات '!C:AV,16,0)</f>
        <v>0</v>
      </c>
      <c r="M183" s="181">
        <f>VLOOKUP(A182,'الإجازات '!C:AW,17,0)</f>
        <v>0</v>
      </c>
      <c r="N183" s="181">
        <f>VLOOKUP(A182,'الإجازات '!C:AX,18,0)</f>
        <v>0</v>
      </c>
      <c r="O183" s="181">
        <f>VLOOKUP(A182,'الإجازات '!C:AY,19,0)</f>
        <v>0</v>
      </c>
      <c r="P183" s="181">
        <f>VLOOKUP(A182,'الإجازات '!C:AZ,20,0)</f>
        <v>0</v>
      </c>
      <c r="Q183" s="181">
        <f>VLOOKUP(A182,'الإجازات '!C:BA,21,0)</f>
        <v>480</v>
      </c>
      <c r="R183" s="181">
        <f>VLOOKUP(A182,'الإجازات '!C:BB,22,0)</f>
        <v>0</v>
      </c>
      <c r="S183" s="181">
        <f>VLOOKUP(A182,'الإجازات '!C:BC,23,0)</f>
        <v>0</v>
      </c>
      <c r="T183" s="181">
        <f>VLOOKUP(A182,'الإجازات '!C:BD,24,0)</f>
        <v>0</v>
      </c>
      <c r="U183" s="181">
        <f>VLOOKUP(A182,'الإجازات '!C:BE,25,0)</f>
        <v>0</v>
      </c>
      <c r="V183" s="181" t="str">
        <f>VLOOKUP(A182,'الإجازات '!C:BF,26,0)</f>
        <v>ب</v>
      </c>
      <c r="W183" s="181">
        <f>VLOOKUP(A182,'الإجازات '!C:BG,27,0)</f>
        <v>0</v>
      </c>
      <c r="X183" s="181">
        <f>VLOOKUP(A182,'الإجازات '!C:BH,28,0)</f>
        <v>0</v>
      </c>
      <c r="Y183" s="181">
        <f>VLOOKUP(A182,'الإجازات '!C:BI,29,0)</f>
        <v>0</v>
      </c>
      <c r="Z183" s="181">
        <f>VLOOKUP(A182,'الإجازات '!C:BJ,30,0)</f>
        <v>0</v>
      </c>
      <c r="AA183" s="181">
        <f>VLOOKUP(A182,'الإجازات '!C:BK,31,0)</f>
        <v>0</v>
      </c>
      <c r="AB183" s="181">
        <f>VLOOKUP(A182,'الإجازات '!C:BL,32,0)</f>
        <v>0</v>
      </c>
      <c r="AC183" s="181">
        <f>VLOOKUP(A182,'الإجازات '!C:BM,33,0)</f>
        <v>0</v>
      </c>
      <c r="AD183" s="181">
        <f>VLOOKUP(A182,'الإجازات '!C:BN,34,0)</f>
        <v>0</v>
      </c>
      <c r="AE183" s="181">
        <f>VLOOKUP(A182,'الإجازات '!C:BO,35,0)</f>
        <v>0</v>
      </c>
      <c r="AF183" s="181">
        <f>VLOOKUP(A182,'الإجازات '!C:BP,36,0)</f>
        <v>0</v>
      </c>
      <c r="AG183" s="181">
        <f>VLOOKUP(A182,'الإجازات '!C:BQ,37,0)</f>
        <v>0</v>
      </c>
      <c r="AH183" s="181">
        <f>VLOOKUP(A182,'الإجازات '!C:BR,38,0)</f>
        <v>0</v>
      </c>
    </row>
    <row r="184" spans="1:34">
      <c r="A184" s="175">
        <v>1555</v>
      </c>
      <c r="B184" s="8" t="s">
        <v>188</v>
      </c>
      <c r="C184" s="8" t="s">
        <v>148</v>
      </c>
      <c r="D184" s="23">
        <f>VLOOKUP(الجدول2332[[#This Row],[الرقم الوظيفي ]],'المتغيرات '!A:D,4,0)</f>
        <v>0</v>
      </c>
      <c r="E184" s="23">
        <f>VLOOKUP(الجدول2332[[#This Row],[الرقم الوظيفي ]],'المتغيرات '!A:E,5,0)</f>
        <v>22</v>
      </c>
      <c r="F184" s="23">
        <f>VLOOKUP(الجدول2332[[#This Row],[الرقم الوظيفي ]],'المتغيرات '!A:F,6,0)</f>
        <v>0</v>
      </c>
      <c r="G184" s="23">
        <f>VLOOKUP(الجدول2332[[#This Row],[الرقم الوظيفي ]],'المتغيرات '!A:G,7,0)</f>
        <v>0</v>
      </c>
      <c r="H184" s="23">
        <f>VLOOKUP(الجدول2332[[#This Row],[الرقم الوظيفي ]],'المتغيرات '!A:H,8,0)</f>
        <v>0</v>
      </c>
      <c r="I184" s="10">
        <f>VLOOKUP(الجدول2332[[#This Row],[الرقم الوظيفي ]],'المتغيرات '!A:I,9,0)</f>
        <v>0</v>
      </c>
      <c r="J184" s="23">
        <f>VLOOKUP(الجدول2332[[#This Row],[الرقم الوظيفي ]],'المتغيرات '!A:J,10,0)</f>
        <v>0</v>
      </c>
      <c r="K184" s="23">
        <f>VLOOKUP(الجدول2332[[#This Row],[الرقم الوظيفي ]],'المتغيرات '!A:K,11,0)</f>
        <v>0</v>
      </c>
      <c r="L184" s="23" t="str">
        <f>VLOOKUP(الجدول2332[[#This Row],[الرقم الوظيفي ]],'المتغيرات '!A:L,12,0)</f>
        <v>غياب</v>
      </c>
      <c r="M184" s="23">
        <f>VLOOKUP(الجدول2332[[#This Row],[الرقم الوظيفي ]],'المتغيرات '!A:M,13,0)</f>
        <v>0</v>
      </c>
      <c r="N184" s="23">
        <f>VLOOKUP(الجدول2332[[#This Row],[الرقم الوظيفي ]],'المتغيرات '!A:N,14,0)</f>
        <v>0</v>
      </c>
      <c r="O184" s="23">
        <f>VLOOKUP(الجدول2332[[#This Row],[الرقم الوظيفي ]],'المتغيرات '!A:O,15,0)</f>
        <v>0</v>
      </c>
      <c r="P184" s="23">
        <f>VLOOKUP(الجدول2332[[#This Row],[الرقم الوظيفي ]],'المتغيرات '!A:P,16,0)</f>
        <v>0</v>
      </c>
      <c r="Q184" s="10" t="str">
        <f>VLOOKUP(الجدول2332[[#This Row],[الرقم الوظيفي ]],'المتغيرات '!A:Q,17,0)</f>
        <v>س</v>
      </c>
      <c r="R184" s="23" t="str">
        <f>VLOOKUP(الجدول2332[[#This Row],[الرقم الوظيفي ]],'المتغيرات '!A:R,18,0)</f>
        <v>عطلة العيد</v>
      </c>
      <c r="S184" s="23" t="str">
        <f>VLOOKUP(الجدول2332[[#This Row],[الرقم الوظيفي ]],'المتغيرات '!A:S,19,0)</f>
        <v>عطلة العيد</v>
      </c>
      <c r="T184" s="23" t="str">
        <f>VLOOKUP(الجدول2332[[#This Row],[الرقم الوظيفي ]],'المتغيرات '!A:T,20,0)</f>
        <v>عطلة العيد</v>
      </c>
      <c r="U184" s="23">
        <f>VLOOKUP(الجدول2332[[#This Row],[الرقم الوظيفي ]],'المتغيرات '!A:U,21,0)</f>
        <v>0</v>
      </c>
      <c r="V184" s="23">
        <f>VLOOKUP(الجدول2332[[#This Row],[الرقم الوظيفي ]],'المتغيرات '!A:V,22,0)</f>
        <v>0</v>
      </c>
      <c r="W184" s="23">
        <f>VLOOKUP(الجدول2332[[#This Row],[الرقم الوظيفي ]],'المتغيرات '!A:W,23,0)</f>
        <v>0</v>
      </c>
      <c r="X184" s="10">
        <f>VLOOKUP(الجدول2332[[#This Row],[الرقم الوظيفي ]],'المتغيرات '!A:X,24,0)</f>
        <v>29</v>
      </c>
      <c r="Y184" s="23">
        <f>VLOOKUP(الجدول2332[[#This Row],[الرقم الوظيفي ]],'المتغيرات '!A:Y,25,0)</f>
        <v>0</v>
      </c>
      <c r="Z184" s="23">
        <f>VLOOKUP(الجدول2332[[#This Row],[الرقم الوظيفي ]],'المتغيرات '!A:Z,26,0)</f>
        <v>0</v>
      </c>
      <c r="AA184" s="23">
        <f>VLOOKUP(الجدول2332[[#This Row],[الرقم الوظيفي ]],'المتغيرات '!A:AA,27,0)</f>
        <v>0</v>
      </c>
      <c r="AB184" s="23">
        <f>VLOOKUP(الجدول2332[[#This Row],[الرقم الوظيفي ]],'المتغيرات '!A:AB,28,0)</f>
        <v>0</v>
      </c>
      <c r="AC184" s="23">
        <f>VLOOKUP(الجدول2332[[#This Row],[الرقم الوظيفي ]],'المتغيرات '!A:AC,29,0)</f>
        <v>0</v>
      </c>
      <c r="AD184" s="23">
        <f>VLOOKUP(الجدول2332[[#This Row],[الرقم الوظيفي ]],'المتغيرات '!A:AD,30,0)</f>
        <v>0</v>
      </c>
      <c r="AE184" s="10">
        <f>VLOOKUP(الجدول2332[[#This Row],[الرقم الوظيفي ]],'المتغيرات '!A:AE,31,0)</f>
        <v>0</v>
      </c>
      <c r="AF184" s="23">
        <f>VLOOKUP(الجدول2332[[#This Row],[الرقم الوظيفي ]],'المتغيرات '!A:AF,32,0)</f>
        <v>0</v>
      </c>
      <c r="AG184" s="23">
        <f>VLOOKUP(الجدول2332[[#This Row],[الرقم الوظيفي ]],'المتغيرات '!A:AG,33,0)</f>
        <v>0</v>
      </c>
      <c r="AH184" s="23">
        <f>VLOOKUP(الجدول2332[[#This Row],[الرقم الوظيفي ]],'المتغيرات '!A:AH,34,0)</f>
        <v>0</v>
      </c>
    </row>
    <row r="185" spans="1:34">
      <c r="A185" s="175"/>
      <c r="B185" s="8"/>
      <c r="C185" s="8"/>
      <c r="D185" s="181">
        <f>VLOOKUP(A184,'الإجازات '!C:AN,8,0)</f>
        <v>0</v>
      </c>
      <c r="E185" s="181">
        <f>VLOOKUP(A184,'الإجازات '!C:AO,9,0)</f>
        <v>0</v>
      </c>
      <c r="F185" s="181">
        <f>VLOOKUP(A184,'الإجازات '!C:AP,10,0)</f>
        <v>0</v>
      </c>
      <c r="G185" s="181">
        <f>VLOOKUP(A184,'الإجازات '!C:AQ,11,0)</f>
        <v>0</v>
      </c>
      <c r="H185" s="181">
        <f>VLOOKUP(A184,'الإجازات '!C:AR,12,0)</f>
        <v>0</v>
      </c>
      <c r="I185" s="181">
        <f>VLOOKUP(A184,'الإجازات '!C:AS,13,0)</f>
        <v>0</v>
      </c>
      <c r="J185" s="181">
        <f>VLOOKUP(A184,'الإجازات '!C:AT,14,0)</f>
        <v>80</v>
      </c>
      <c r="K185" s="181">
        <f>VLOOKUP(A184,'الإجازات '!C:AU,15,0)</f>
        <v>0</v>
      </c>
      <c r="L185" s="181" t="str">
        <f>VLOOKUP(A184,'الإجازات '!C:AV,16,0)</f>
        <v>غياب × 3</v>
      </c>
      <c r="M185" s="181">
        <f>VLOOKUP(A184,'الإجازات '!C:AW,17,0)</f>
        <v>0</v>
      </c>
      <c r="N185" s="181">
        <f>VLOOKUP(A184,'الإجازات '!C:AX,18,0)</f>
        <v>0</v>
      </c>
      <c r="O185" s="181">
        <f>VLOOKUP(A184,'الإجازات '!C:AY,19,0)</f>
        <v>0</v>
      </c>
      <c r="P185" s="181">
        <f>VLOOKUP(A184,'الإجازات '!C:AZ,20,0)</f>
        <v>0</v>
      </c>
      <c r="Q185" s="181">
        <f>VLOOKUP(A184,'الإجازات '!C:BA,21,0)</f>
        <v>480</v>
      </c>
      <c r="R185" s="181">
        <f>VLOOKUP(A184,'الإجازات '!C:BB,22,0)</f>
        <v>0</v>
      </c>
      <c r="S185" s="181">
        <f>VLOOKUP(A184,'الإجازات '!C:BC,23,0)</f>
        <v>0</v>
      </c>
      <c r="T185" s="181">
        <f>VLOOKUP(A184,'الإجازات '!C:BD,24,0)</f>
        <v>0</v>
      </c>
      <c r="U185" s="181">
        <f>VLOOKUP(A184,'الإجازات '!C:BE,25,0)</f>
        <v>0</v>
      </c>
      <c r="V185" s="181">
        <f>VLOOKUP(A184,'الإجازات '!C:BF,26,0)</f>
        <v>0</v>
      </c>
      <c r="W185" s="181">
        <f>VLOOKUP(A184,'الإجازات '!C:BG,27,0)</f>
        <v>0</v>
      </c>
      <c r="X185" s="181">
        <f>VLOOKUP(A184,'الإجازات '!C:BH,28,0)</f>
        <v>0</v>
      </c>
      <c r="Y185" s="181">
        <f>VLOOKUP(A184,'الإجازات '!C:BI,29,0)</f>
        <v>0</v>
      </c>
      <c r="Z185" s="181">
        <f>VLOOKUP(A184,'الإجازات '!C:BJ,30,0)</f>
        <v>107</v>
      </c>
      <c r="AA185" s="181">
        <f>VLOOKUP(A184,'الإجازات '!C:BK,31,0)</f>
        <v>0</v>
      </c>
      <c r="AB185" s="181">
        <f>VLOOKUP(A184,'الإجازات '!C:BL,32,0)</f>
        <v>0</v>
      </c>
      <c r="AC185" s="181">
        <f>VLOOKUP(A184,'الإجازات '!C:BM,33,0)</f>
        <v>0</v>
      </c>
      <c r="AD185" s="181">
        <f>VLOOKUP(A184,'الإجازات '!C:BN,34,0)</f>
        <v>0</v>
      </c>
      <c r="AE185" s="181">
        <f>VLOOKUP(A184,'الإجازات '!C:BO,35,0)</f>
        <v>0</v>
      </c>
      <c r="AF185" s="181">
        <f>VLOOKUP(A184,'الإجازات '!C:BP,36,0)</f>
        <v>0</v>
      </c>
      <c r="AG185" s="181">
        <f>VLOOKUP(A184,'الإجازات '!C:BQ,37,0)</f>
        <v>0</v>
      </c>
      <c r="AH185" s="181">
        <f>VLOOKUP(A184,'الإجازات '!C:BR,38,0)</f>
        <v>0</v>
      </c>
    </row>
    <row r="186" spans="1:34">
      <c r="A186" s="175">
        <v>1557</v>
      </c>
      <c r="B186" s="8" t="s">
        <v>189</v>
      </c>
      <c r="C186" s="8" t="s">
        <v>67</v>
      </c>
      <c r="D186" s="23">
        <f>VLOOKUP(الجدول2332[[#This Row],[الرقم الوظيفي ]],'المتغيرات '!A:D,4,0)</f>
        <v>0</v>
      </c>
      <c r="E186" s="23">
        <f>VLOOKUP(الجدول2332[[#This Row],[الرقم الوظيفي ]],'المتغيرات '!A:E,5,0)</f>
        <v>0</v>
      </c>
      <c r="F186" s="23">
        <f>VLOOKUP(الجدول2332[[#This Row],[الرقم الوظيفي ]],'المتغيرات '!A:F,6,0)</f>
        <v>10</v>
      </c>
      <c r="G186" s="23">
        <f>VLOOKUP(الجدول2332[[#This Row],[الرقم الوظيفي ]],'المتغيرات '!A:G,7,0)</f>
        <v>0</v>
      </c>
      <c r="H186" s="23">
        <f>VLOOKUP(الجدول2332[[#This Row],[الرقم الوظيفي ]],'المتغيرات '!A:H,8,0)</f>
        <v>0</v>
      </c>
      <c r="I186" s="10">
        <f>VLOOKUP(الجدول2332[[#This Row],[الرقم الوظيفي ]],'المتغيرات '!A:I,9,0)</f>
        <v>0</v>
      </c>
      <c r="J186" s="23">
        <f>VLOOKUP(الجدول2332[[#This Row],[الرقم الوظيفي ]],'المتغيرات '!A:J,10,0)</f>
        <v>0</v>
      </c>
      <c r="K186" s="23">
        <f>VLOOKUP(الجدول2332[[#This Row],[الرقم الوظيفي ]],'المتغيرات '!A:K,11,0)</f>
        <v>0</v>
      </c>
      <c r="L186" s="23">
        <f>VLOOKUP(الجدول2332[[#This Row],[الرقم الوظيفي ]],'المتغيرات '!A:L,12,0)</f>
        <v>0</v>
      </c>
      <c r="M186" s="23">
        <f>VLOOKUP(الجدول2332[[#This Row],[الرقم الوظيفي ]],'المتغيرات '!A:M,13,0)</f>
        <v>0</v>
      </c>
      <c r="N186" s="23">
        <f>VLOOKUP(الجدول2332[[#This Row],[الرقم الوظيفي ]],'المتغيرات '!A:N,14,0)</f>
        <v>0</v>
      </c>
      <c r="O186" s="23">
        <f>VLOOKUP(الجدول2332[[#This Row],[الرقم الوظيفي ]],'المتغيرات '!A:O,15,0)</f>
        <v>0</v>
      </c>
      <c r="P186" s="23">
        <f>VLOOKUP(الجدول2332[[#This Row],[الرقم الوظيفي ]],'المتغيرات '!A:P,16,0)</f>
        <v>0</v>
      </c>
      <c r="Q186" s="10" t="str">
        <f>VLOOKUP(الجدول2332[[#This Row],[الرقم الوظيفي ]],'المتغيرات '!A:Q,17,0)</f>
        <v>س</v>
      </c>
      <c r="R186" s="23" t="str">
        <f>VLOOKUP(الجدول2332[[#This Row],[الرقم الوظيفي ]],'المتغيرات '!A:R,18,0)</f>
        <v>عطلة العيد</v>
      </c>
      <c r="S186" s="23" t="str">
        <f>VLOOKUP(الجدول2332[[#This Row],[الرقم الوظيفي ]],'المتغيرات '!A:S,19,0)</f>
        <v>عطلة العيد</v>
      </c>
      <c r="T186" s="23" t="str">
        <f>VLOOKUP(الجدول2332[[#This Row],[الرقم الوظيفي ]],'المتغيرات '!A:T,20,0)</f>
        <v>عطلة العيد</v>
      </c>
      <c r="U186" s="23">
        <f>VLOOKUP(الجدول2332[[#This Row],[الرقم الوظيفي ]],'المتغيرات '!A:U,21,0)</f>
        <v>0</v>
      </c>
      <c r="V186" s="23">
        <f>VLOOKUP(الجدول2332[[#This Row],[الرقم الوظيفي ]],'المتغيرات '!A:V,22,0)</f>
        <v>0</v>
      </c>
      <c r="W186" s="23">
        <f>VLOOKUP(الجدول2332[[#This Row],[الرقم الوظيفي ]],'المتغيرات '!A:W,23,0)</f>
        <v>0</v>
      </c>
      <c r="X186" s="10">
        <f>VLOOKUP(الجدول2332[[#This Row],[الرقم الوظيفي ]],'المتغيرات '!A:X,24,0)</f>
        <v>0</v>
      </c>
      <c r="Y186" s="23">
        <f>VLOOKUP(الجدول2332[[#This Row],[الرقم الوظيفي ]],'المتغيرات '!A:Y,25,0)</f>
        <v>0</v>
      </c>
      <c r="Z186" s="23">
        <f>VLOOKUP(الجدول2332[[#This Row],[الرقم الوظيفي ]],'المتغيرات '!A:Z,26,0)</f>
        <v>0</v>
      </c>
      <c r="AA186" s="23">
        <f>VLOOKUP(الجدول2332[[#This Row],[الرقم الوظيفي ]],'المتغيرات '!A:AA,27,0)</f>
        <v>0</v>
      </c>
      <c r="AB186" s="23">
        <f>VLOOKUP(الجدول2332[[#This Row],[الرقم الوظيفي ]],'المتغيرات '!A:AB,28,0)</f>
        <v>0</v>
      </c>
      <c r="AC186" s="23">
        <f>VLOOKUP(الجدول2332[[#This Row],[الرقم الوظيفي ]],'المتغيرات '!A:AC,29,0)</f>
        <v>0</v>
      </c>
      <c r="AD186" s="23">
        <f>VLOOKUP(الجدول2332[[#This Row],[الرقم الوظيفي ]],'المتغيرات '!A:AD,30,0)</f>
        <v>0</v>
      </c>
      <c r="AE186" s="10">
        <f>VLOOKUP(الجدول2332[[#This Row],[الرقم الوظيفي ]],'المتغيرات '!A:AE,31,0)</f>
        <v>0</v>
      </c>
      <c r="AF186" s="23">
        <f>VLOOKUP(الجدول2332[[#This Row],[الرقم الوظيفي ]],'المتغيرات '!A:AF,32,0)</f>
        <v>0</v>
      </c>
      <c r="AG186" s="23">
        <f>VLOOKUP(الجدول2332[[#This Row],[الرقم الوظيفي ]],'المتغيرات '!A:AG,33,0)</f>
        <v>0</v>
      </c>
      <c r="AH186" s="23">
        <f>VLOOKUP(الجدول2332[[#This Row],[الرقم الوظيفي ]],'المتغيرات '!A:AH,34,0)</f>
        <v>0</v>
      </c>
    </row>
    <row r="187" spans="1:34">
      <c r="A187" s="175"/>
      <c r="B187" s="8"/>
      <c r="C187" s="8"/>
      <c r="D187" s="181">
        <f>VLOOKUP(A186,'الإجازات '!C:AN,8,0)</f>
        <v>0</v>
      </c>
      <c r="E187" s="181">
        <f>VLOOKUP(A186,'الإجازات '!C:AO,9,0)</f>
        <v>0</v>
      </c>
      <c r="F187" s="181">
        <f>VLOOKUP(A186,'الإجازات '!C:AP,10,0)</f>
        <v>0</v>
      </c>
      <c r="G187" s="181">
        <f>VLOOKUP(A186,'الإجازات '!C:AQ,11,0)</f>
        <v>0</v>
      </c>
      <c r="H187" s="181">
        <f>VLOOKUP(A186,'الإجازات '!C:AR,12,0)</f>
        <v>0</v>
      </c>
      <c r="I187" s="181">
        <f>VLOOKUP(A186,'الإجازات '!C:AS,13,0)</f>
        <v>0</v>
      </c>
      <c r="J187" s="181">
        <f>VLOOKUP(A186,'الإجازات '!C:AT,14,0)</f>
        <v>0</v>
      </c>
      <c r="K187" s="181">
        <f>VLOOKUP(A186,'الإجازات '!C:AU,15,0)</f>
        <v>390</v>
      </c>
      <c r="L187" s="181">
        <f>VLOOKUP(A186,'الإجازات '!C:AV,16,0)</f>
        <v>0</v>
      </c>
      <c r="M187" s="181">
        <f>VLOOKUP(A186,'الإجازات '!C:AW,17,0)</f>
        <v>0</v>
      </c>
      <c r="N187" s="181">
        <f>VLOOKUP(A186,'الإجازات '!C:AX,18,0)</f>
        <v>0</v>
      </c>
      <c r="O187" s="181">
        <f>VLOOKUP(A186,'الإجازات '!C:AY,19,0)</f>
        <v>0</v>
      </c>
      <c r="P187" s="181">
        <f>VLOOKUP(A186,'الإجازات '!C:AZ,20,0)</f>
        <v>0</v>
      </c>
      <c r="Q187" s="181">
        <f>VLOOKUP(A186,'الإجازات '!C:BA,21,0)</f>
        <v>480</v>
      </c>
      <c r="R187" s="181">
        <f>VLOOKUP(A186,'الإجازات '!C:BB,22,0)</f>
        <v>0</v>
      </c>
      <c r="S187" s="181">
        <f>VLOOKUP(A186,'الإجازات '!C:BC,23,0)</f>
        <v>0</v>
      </c>
      <c r="T187" s="181">
        <f>VLOOKUP(A186,'الإجازات '!C:BD,24,0)</f>
        <v>0</v>
      </c>
      <c r="U187" s="181">
        <f>VLOOKUP(A186,'الإجازات '!C:BE,25,0)</f>
        <v>0</v>
      </c>
      <c r="V187" s="181">
        <f>VLOOKUP(A186,'الإجازات '!C:BF,26,0)</f>
        <v>0</v>
      </c>
      <c r="W187" s="181">
        <f>VLOOKUP(A186,'الإجازات '!C:BG,27,0)</f>
        <v>0</v>
      </c>
      <c r="X187" s="181">
        <f>VLOOKUP(A186,'الإجازات '!C:BH,28,0)</f>
        <v>0</v>
      </c>
      <c r="Y187" s="181">
        <f>VLOOKUP(A186,'الإجازات '!C:BI,29,0)</f>
        <v>0</v>
      </c>
      <c r="Z187" s="181">
        <f>VLOOKUP(A186,'الإجازات '!C:BJ,30,0)</f>
        <v>0</v>
      </c>
      <c r="AA187" s="181">
        <f>VLOOKUP(A186,'الإجازات '!C:BK,31,0)</f>
        <v>0</v>
      </c>
      <c r="AB187" s="181">
        <f>VLOOKUP(A186,'الإجازات '!C:BL,32,0)</f>
        <v>0</v>
      </c>
      <c r="AC187" s="181">
        <f>VLOOKUP(A186,'الإجازات '!C:BM,33,0)</f>
        <v>0</v>
      </c>
      <c r="AD187" s="181">
        <f>VLOOKUP(A186,'الإجازات '!C:BN,34,0)</f>
        <v>0</v>
      </c>
      <c r="AE187" s="181">
        <f>VLOOKUP(A186,'الإجازات '!C:BO,35,0)</f>
        <v>0</v>
      </c>
      <c r="AF187" s="181">
        <f>VLOOKUP(A186,'الإجازات '!C:BP,36,0)</f>
        <v>0</v>
      </c>
      <c r="AG187" s="181">
        <f>VLOOKUP(A186,'الإجازات '!C:BQ,37,0)</f>
        <v>0</v>
      </c>
      <c r="AH187" s="181">
        <f>VLOOKUP(A186,'الإجازات '!C:BR,38,0)</f>
        <v>0</v>
      </c>
    </row>
    <row r="188" spans="1:34">
      <c r="A188" s="175">
        <v>1575</v>
      </c>
      <c r="B188" s="8" t="s">
        <v>190</v>
      </c>
      <c r="C188" s="8" t="s">
        <v>67</v>
      </c>
      <c r="D188" s="23" t="str">
        <f>VLOOKUP(الجدول2332[[#This Row],[الرقم الوظيفي ]],'المتغيرات '!A:D,4,0)</f>
        <v>غ</v>
      </c>
      <c r="E188" s="23">
        <f>VLOOKUP(الجدول2332[[#This Row],[الرقم الوظيفي ]],'المتغيرات '!A:E,5,0)</f>
        <v>26</v>
      </c>
      <c r="F188" s="23">
        <f>VLOOKUP(الجدول2332[[#This Row],[الرقم الوظيفي ]],'المتغيرات '!A:F,6,0)</f>
        <v>26</v>
      </c>
      <c r="G188" s="23">
        <f>VLOOKUP(الجدول2332[[#This Row],[الرقم الوظيفي ]],'المتغيرات '!A:G,7,0)</f>
        <v>0</v>
      </c>
      <c r="H188" s="23">
        <f>VLOOKUP(الجدول2332[[#This Row],[الرقم الوظيفي ]],'المتغيرات '!A:H,8,0)</f>
        <v>41</v>
      </c>
      <c r="I188" s="10">
        <f>VLOOKUP(الجدول2332[[#This Row],[الرقم الوظيفي ]],'المتغيرات '!A:I,9,0)</f>
        <v>69</v>
      </c>
      <c r="J188" s="23" t="str">
        <f>VLOOKUP(الجدول2332[[#This Row],[الرقم الوظيفي ]],'المتغيرات '!A:J,10,0)</f>
        <v>غياب</v>
      </c>
      <c r="K188" s="23">
        <f>VLOOKUP(الجدول2332[[#This Row],[الرقم الوظيفي ]],'المتغيرات '!A:K,11,0)</f>
        <v>57</v>
      </c>
      <c r="L188" s="23">
        <f>VLOOKUP(الجدول2332[[#This Row],[الرقم الوظيفي ]],'المتغيرات '!A:L,12,0)</f>
        <v>102</v>
      </c>
      <c r="M188" s="23">
        <f>VLOOKUP(الجدول2332[[#This Row],[الرقم الوظيفي ]],'المتغيرات '!A:M,13,0)</f>
        <v>41</v>
      </c>
      <c r="N188" s="23">
        <f>VLOOKUP(الجدول2332[[#This Row],[الرقم الوظيفي ]],'المتغيرات '!A:N,14,0)</f>
        <v>0</v>
      </c>
      <c r="O188" s="23">
        <f>VLOOKUP(الجدول2332[[#This Row],[الرقم الوظيفي ]],'المتغيرات '!A:O,15,0)</f>
        <v>52</v>
      </c>
      <c r="P188" s="23" t="str">
        <f>VLOOKUP(الجدول2332[[#This Row],[الرقم الوظيفي ]],'المتغيرات '!A:P,16,0)</f>
        <v>غياب</v>
      </c>
      <c r="Q188" s="10" t="str">
        <f>VLOOKUP(الجدول2332[[#This Row],[الرقم الوظيفي ]],'المتغيرات '!A:Q,17,0)</f>
        <v>س</v>
      </c>
      <c r="R188" s="23" t="str">
        <f>VLOOKUP(الجدول2332[[#This Row],[الرقم الوظيفي ]],'المتغيرات '!A:R,18,0)</f>
        <v>عطلة العيد</v>
      </c>
      <c r="S188" s="23" t="str">
        <f>VLOOKUP(الجدول2332[[#This Row],[الرقم الوظيفي ]],'المتغيرات '!A:S,19,0)</f>
        <v>عطلة العيد</v>
      </c>
      <c r="T188" s="23" t="str">
        <f>VLOOKUP(الجدول2332[[#This Row],[الرقم الوظيفي ]],'المتغيرات '!A:T,20,0)</f>
        <v>عطلة العيد</v>
      </c>
      <c r="U188" s="23">
        <f>VLOOKUP(الجدول2332[[#This Row],[الرقم الوظيفي ]],'المتغيرات '!A:U,21,0)</f>
        <v>0</v>
      </c>
      <c r="V188" s="23" t="str">
        <f>VLOOKUP(الجدول2332[[#This Row],[الرقم الوظيفي ]],'المتغيرات '!A:V,22,0)</f>
        <v>ب</v>
      </c>
      <c r="W188" s="23">
        <f>VLOOKUP(الجدول2332[[#This Row],[الرقم الوظيفي ]],'المتغيرات '!A:W,23,0)</f>
        <v>7</v>
      </c>
      <c r="X188" s="10">
        <f>VLOOKUP(الجدول2332[[#This Row],[الرقم الوظيفي ]],'المتغيرات '!A:X,24,0)</f>
        <v>13</v>
      </c>
      <c r="Y188" s="23">
        <f>VLOOKUP(الجدول2332[[#This Row],[الرقم الوظيفي ]],'المتغيرات '!A:Y,25,0)</f>
        <v>0</v>
      </c>
      <c r="Z188" s="23">
        <f>VLOOKUP(الجدول2332[[#This Row],[الرقم الوظيفي ]],'المتغيرات '!A:Z,26,0)</f>
        <v>0</v>
      </c>
      <c r="AA188" s="23">
        <f>VLOOKUP(الجدول2332[[#This Row],[الرقم الوظيفي ]],'المتغيرات '!A:AA,27,0)</f>
        <v>0</v>
      </c>
      <c r="AB188" s="23">
        <f>VLOOKUP(الجدول2332[[#This Row],[الرقم الوظيفي ]],'المتغيرات '!A:AB,28,0)</f>
        <v>0</v>
      </c>
      <c r="AC188" s="23">
        <f>VLOOKUP(الجدول2332[[#This Row],[الرقم الوظيفي ]],'المتغيرات '!A:AC,29,0)</f>
        <v>0</v>
      </c>
      <c r="AD188" s="23">
        <f>VLOOKUP(الجدول2332[[#This Row],[الرقم الوظيفي ]],'المتغيرات '!A:AD,30,0)</f>
        <v>0</v>
      </c>
      <c r="AE188" s="10">
        <f>VLOOKUP(الجدول2332[[#This Row],[الرقم الوظيفي ]],'المتغيرات '!A:AE,31,0)</f>
        <v>0</v>
      </c>
      <c r="AF188" s="23">
        <f>VLOOKUP(الجدول2332[[#This Row],[الرقم الوظيفي ]],'المتغيرات '!A:AF,32,0)</f>
        <v>0</v>
      </c>
      <c r="AG188" s="23">
        <f>VLOOKUP(الجدول2332[[#This Row],[الرقم الوظيفي ]],'المتغيرات '!A:AG,33,0)</f>
        <v>0</v>
      </c>
      <c r="AH188" s="23">
        <f>VLOOKUP(الجدول2332[[#This Row],[الرقم الوظيفي ]],'المتغيرات '!A:AH,34,0)</f>
        <v>0</v>
      </c>
    </row>
    <row r="189" spans="1:34">
      <c r="A189" s="175"/>
      <c r="B189" s="8"/>
      <c r="C189" s="8"/>
      <c r="D189" s="181">
        <f>VLOOKUP(A188,'الإجازات '!C:AN,8,0)</f>
        <v>0</v>
      </c>
      <c r="E189" s="181">
        <f>VLOOKUP(A188,'الإجازات '!C:AO,9,0)</f>
        <v>0</v>
      </c>
      <c r="F189" s="181">
        <f>VLOOKUP(A188,'الإجازات '!C:AP,10,0)</f>
        <v>0</v>
      </c>
      <c r="G189" s="181">
        <f>VLOOKUP(A188,'الإجازات '!C:AQ,11,0)</f>
        <v>0</v>
      </c>
      <c r="H189" s="181">
        <f>VLOOKUP(A188,'الإجازات '!C:AR,12,0)</f>
        <v>0</v>
      </c>
      <c r="I189" s="181">
        <f>VLOOKUP(A188,'الإجازات '!C:AS,13,0)</f>
        <v>0</v>
      </c>
      <c r="J189" s="181" t="str">
        <f>VLOOKUP(A188,'الإجازات '!C:AT,14,0)</f>
        <v>غياب × 3</v>
      </c>
      <c r="K189" s="181">
        <f>VLOOKUP(A188,'الإجازات '!C:AU,15,0)</f>
        <v>0</v>
      </c>
      <c r="L189" s="181">
        <f>VLOOKUP(A188,'الإجازات '!C:AV,16,0)</f>
        <v>90</v>
      </c>
      <c r="M189" s="181">
        <f>VLOOKUP(A188,'الإجازات '!C:AW,17,0)</f>
        <v>110</v>
      </c>
      <c r="N189" s="181">
        <f>VLOOKUP(A188,'الإجازات '!C:AX,18,0)</f>
        <v>0</v>
      </c>
      <c r="O189" s="181">
        <f>VLOOKUP(A188,'الإجازات '!C:AY,19,0)</f>
        <v>0</v>
      </c>
      <c r="P189" s="181" t="str">
        <f>VLOOKUP(A188,'الإجازات '!C:AZ,20,0)</f>
        <v>غياب × 3</v>
      </c>
      <c r="Q189" s="181">
        <f>VLOOKUP(A188,'الإجازات '!C:BA,21,0)</f>
        <v>480</v>
      </c>
      <c r="R189" s="181">
        <f>VLOOKUP(A188,'الإجازات '!C:BB,22,0)</f>
        <v>0</v>
      </c>
      <c r="S189" s="181">
        <f>VLOOKUP(A188,'الإجازات '!C:BC,23,0)</f>
        <v>0</v>
      </c>
      <c r="T189" s="181">
        <f>VLOOKUP(A188,'الإجازات '!C:BD,24,0)</f>
        <v>0</v>
      </c>
      <c r="U189" s="181">
        <f>VLOOKUP(A188,'الإجازات '!C:BE,25,0)</f>
        <v>0</v>
      </c>
      <c r="V189" s="181" t="str">
        <f>VLOOKUP(A188,'الإجازات '!C:BF,26,0)</f>
        <v>ب</v>
      </c>
      <c r="W189" s="181">
        <f>VLOOKUP(A188,'الإجازات '!C:BG,27,0)</f>
        <v>0</v>
      </c>
      <c r="X189" s="181" t="str">
        <f>VLOOKUP(A188,'الإجازات '!C:BH,28,0)</f>
        <v xml:space="preserve">تغيير وردية </v>
      </c>
      <c r="Y189" s="181">
        <f>VLOOKUP(A188,'الإجازات '!C:BI,29,0)</f>
        <v>0</v>
      </c>
      <c r="Z189" s="181">
        <f>VLOOKUP(A188,'الإجازات '!C:BJ,30,0)</f>
        <v>0</v>
      </c>
      <c r="AA189" s="181">
        <f>VLOOKUP(A188,'الإجازات '!C:BK,31,0)</f>
        <v>0</v>
      </c>
      <c r="AB189" s="181">
        <f>VLOOKUP(A188,'الإجازات '!C:BL,32,0)</f>
        <v>0</v>
      </c>
      <c r="AC189" s="181">
        <f>VLOOKUP(A188,'الإجازات '!C:BM,33,0)</f>
        <v>0</v>
      </c>
      <c r="AD189" s="181">
        <f>VLOOKUP(A188,'الإجازات '!C:BN,34,0)</f>
        <v>0</v>
      </c>
      <c r="AE189" s="181">
        <f>VLOOKUP(A188,'الإجازات '!C:BO,35,0)</f>
        <v>0</v>
      </c>
      <c r="AF189" s="181">
        <f>VLOOKUP(A188,'الإجازات '!C:BP,36,0)</f>
        <v>0</v>
      </c>
      <c r="AG189" s="181">
        <f>VLOOKUP(A188,'الإجازات '!C:BQ,37,0)</f>
        <v>0</v>
      </c>
      <c r="AH189" s="181">
        <f>VLOOKUP(A188,'الإجازات '!C:BR,38,0)</f>
        <v>0</v>
      </c>
    </row>
    <row r="190" spans="1:34">
      <c r="A190" s="172">
        <v>1583</v>
      </c>
      <c r="B190" s="8" t="s">
        <v>191</v>
      </c>
      <c r="C190" s="8" t="s">
        <v>123</v>
      </c>
      <c r="D190" s="23">
        <f>VLOOKUP(الجدول2332[[#This Row],[الرقم الوظيفي ]],'المتغيرات '!A:D,4,0)</f>
        <v>0</v>
      </c>
      <c r="E190" s="23">
        <f>VLOOKUP(الجدول2332[[#This Row],[الرقم الوظيفي ]],'المتغيرات '!A:E,5,0)</f>
        <v>0</v>
      </c>
      <c r="F190" s="23" t="str">
        <f>VLOOKUP(الجدول2332[[#This Row],[الرقم الوظيفي ]],'المتغيرات '!A:F,6,0)</f>
        <v>س</v>
      </c>
      <c r="G190" s="23">
        <f>VLOOKUP(الجدول2332[[#This Row],[الرقم الوظيفي ]],'المتغيرات '!A:G,7,0)</f>
        <v>0</v>
      </c>
      <c r="H190" s="23">
        <f>VLOOKUP(الجدول2332[[#This Row],[الرقم الوظيفي ]],'المتغيرات '!A:H,8,0)</f>
        <v>0</v>
      </c>
      <c r="I190" s="10">
        <f>VLOOKUP(الجدول2332[[#This Row],[الرقم الوظيفي ]],'المتغيرات '!A:I,9,0)</f>
        <v>0</v>
      </c>
      <c r="J190" s="23" t="str">
        <f>VLOOKUP(الجدول2332[[#This Row],[الرقم الوظيفي ]],'المتغيرات '!A:J,10,0)</f>
        <v>س</v>
      </c>
      <c r="K190" s="23" t="str">
        <f>VLOOKUP(الجدول2332[[#This Row],[الرقم الوظيفي ]],'المتغيرات '!A:K,11,0)</f>
        <v>س</v>
      </c>
      <c r="L190" s="23">
        <f>VLOOKUP(الجدول2332[[#This Row],[الرقم الوظيفي ]],'المتغيرات '!A:L,12,0)</f>
        <v>0</v>
      </c>
      <c r="M190" s="23">
        <f>VLOOKUP(الجدول2332[[#This Row],[الرقم الوظيفي ]],'المتغيرات '!A:M,13,0)</f>
        <v>0</v>
      </c>
      <c r="N190" s="23">
        <f>VLOOKUP(الجدول2332[[#This Row],[الرقم الوظيفي ]],'المتغيرات '!A:N,14,0)</f>
        <v>0</v>
      </c>
      <c r="O190" s="23">
        <f>VLOOKUP(الجدول2332[[#This Row],[الرقم الوظيفي ]],'المتغيرات '!A:O,15,0)</f>
        <v>0</v>
      </c>
      <c r="P190" s="23">
        <f>VLOOKUP(الجدول2332[[#This Row],[الرقم الوظيفي ]],'المتغيرات '!A:P,16,0)</f>
        <v>0</v>
      </c>
      <c r="Q190" s="10" t="str">
        <f>VLOOKUP(الجدول2332[[#This Row],[الرقم الوظيفي ]],'المتغيرات '!A:Q,17,0)</f>
        <v>س</v>
      </c>
      <c r="R190" s="23" t="str">
        <f>VLOOKUP(الجدول2332[[#This Row],[الرقم الوظيفي ]],'المتغيرات '!A:R,18,0)</f>
        <v>عطلة العيد</v>
      </c>
      <c r="S190" s="23" t="str">
        <f>VLOOKUP(الجدول2332[[#This Row],[الرقم الوظيفي ]],'المتغيرات '!A:S,19,0)</f>
        <v>عطلة العيد</v>
      </c>
      <c r="T190" s="23" t="str">
        <f>VLOOKUP(الجدول2332[[#This Row],[الرقم الوظيفي ]],'المتغيرات '!A:T,20,0)</f>
        <v>عطلة العيد</v>
      </c>
      <c r="U190" s="23">
        <f>VLOOKUP(الجدول2332[[#This Row],[الرقم الوظيفي ]],'المتغيرات '!A:U,21,0)</f>
        <v>0</v>
      </c>
      <c r="V190" s="23">
        <f>VLOOKUP(الجدول2332[[#This Row],[الرقم الوظيفي ]],'المتغيرات '!A:V,22,0)</f>
        <v>0</v>
      </c>
      <c r="W190" s="23">
        <f>VLOOKUP(الجدول2332[[#This Row],[الرقم الوظيفي ]],'المتغيرات '!A:W,23,0)</f>
        <v>0</v>
      </c>
      <c r="X190" s="10">
        <f>VLOOKUP(الجدول2332[[#This Row],[الرقم الوظيفي ]],'المتغيرات '!A:X,24,0)</f>
        <v>0</v>
      </c>
      <c r="Y190" s="23">
        <f>VLOOKUP(الجدول2332[[#This Row],[الرقم الوظيفي ]],'المتغيرات '!A:Y,25,0)</f>
        <v>0</v>
      </c>
      <c r="Z190" s="23">
        <f>VLOOKUP(الجدول2332[[#This Row],[الرقم الوظيفي ]],'المتغيرات '!A:Z,26,0)</f>
        <v>0</v>
      </c>
      <c r="AA190" s="23">
        <f>VLOOKUP(الجدول2332[[#This Row],[الرقم الوظيفي ]],'المتغيرات '!A:AA,27,0)</f>
        <v>0</v>
      </c>
      <c r="AB190" s="23">
        <f>VLOOKUP(الجدول2332[[#This Row],[الرقم الوظيفي ]],'المتغيرات '!A:AB,28,0)</f>
        <v>0</v>
      </c>
      <c r="AC190" s="23">
        <f>VLOOKUP(الجدول2332[[#This Row],[الرقم الوظيفي ]],'المتغيرات '!A:AC,29,0)</f>
        <v>0</v>
      </c>
      <c r="AD190" s="23">
        <f>VLOOKUP(الجدول2332[[#This Row],[الرقم الوظيفي ]],'المتغيرات '!A:AD,30,0)</f>
        <v>0</v>
      </c>
      <c r="AE190" s="10">
        <f>VLOOKUP(الجدول2332[[#This Row],[الرقم الوظيفي ]],'المتغيرات '!A:AE,31,0)</f>
        <v>0</v>
      </c>
      <c r="AF190" s="23">
        <f>VLOOKUP(الجدول2332[[#This Row],[الرقم الوظيفي ]],'المتغيرات '!A:AF,32,0)</f>
        <v>0</v>
      </c>
      <c r="AG190" s="23">
        <f>VLOOKUP(الجدول2332[[#This Row],[الرقم الوظيفي ]],'المتغيرات '!A:AG,33,0)</f>
        <v>0</v>
      </c>
      <c r="AH190" s="23">
        <f>VLOOKUP(الجدول2332[[#This Row],[الرقم الوظيفي ]],'المتغيرات '!A:AH,34,0)</f>
        <v>0</v>
      </c>
    </row>
    <row r="191" spans="1:34">
      <c r="A191" s="172"/>
      <c r="B191" s="8"/>
      <c r="C191" s="8"/>
      <c r="D191" s="181">
        <f>VLOOKUP(A190,'الإجازات '!C:AN,8,0)</f>
        <v>0</v>
      </c>
      <c r="E191" s="181">
        <f>VLOOKUP(A190,'الإجازات '!C:AO,9,0)</f>
        <v>0</v>
      </c>
      <c r="F191" s="181">
        <f>VLOOKUP(A190,'الإجازات '!C:AP,10,0)</f>
        <v>480</v>
      </c>
      <c r="G191" s="181">
        <f>VLOOKUP(A190,'الإجازات '!C:AQ,11,0)</f>
        <v>0</v>
      </c>
      <c r="H191" s="181">
        <f>VLOOKUP(A190,'الإجازات '!C:AR,12,0)</f>
        <v>0</v>
      </c>
      <c r="I191" s="181">
        <f>VLOOKUP(A190,'الإجازات '!C:AS,13,0)</f>
        <v>0</v>
      </c>
      <c r="J191" s="181">
        <f>VLOOKUP(A190,'الإجازات '!C:AT,14,0)</f>
        <v>480</v>
      </c>
      <c r="K191" s="181">
        <f>VLOOKUP(A190,'الإجازات '!C:AU,15,0)</f>
        <v>480</v>
      </c>
      <c r="L191" s="181">
        <f>VLOOKUP(A190,'الإجازات '!C:AV,16,0)</f>
        <v>0</v>
      </c>
      <c r="M191" s="181">
        <f>VLOOKUP(A190,'الإجازات '!C:AW,17,0)</f>
        <v>0</v>
      </c>
      <c r="N191" s="181">
        <f>VLOOKUP(A190,'الإجازات '!C:AX,18,0)</f>
        <v>0</v>
      </c>
      <c r="O191" s="181">
        <f>VLOOKUP(A190,'الإجازات '!C:AY,19,0)</f>
        <v>0</v>
      </c>
      <c r="P191" s="181">
        <f>VLOOKUP(A190,'الإجازات '!C:AZ,20,0)</f>
        <v>0</v>
      </c>
      <c r="Q191" s="181">
        <f>VLOOKUP(A190,'الإجازات '!C:BA,21,0)</f>
        <v>480</v>
      </c>
      <c r="R191" s="181">
        <f>VLOOKUP(A190,'الإجازات '!C:BB,22,0)</f>
        <v>0</v>
      </c>
      <c r="S191" s="181">
        <f>VLOOKUP(A190,'الإجازات '!C:BC,23,0)</f>
        <v>0</v>
      </c>
      <c r="T191" s="181">
        <f>VLOOKUP(A190,'الإجازات '!C:BD,24,0)</f>
        <v>0</v>
      </c>
      <c r="U191" s="181">
        <f>VLOOKUP(A190,'الإجازات '!C:BE,25,0)</f>
        <v>0</v>
      </c>
      <c r="V191" s="181">
        <f>VLOOKUP(A190,'الإجازات '!C:BF,26,0)</f>
        <v>0</v>
      </c>
      <c r="W191" s="181">
        <f>VLOOKUP(A190,'الإجازات '!C:BG,27,0)</f>
        <v>0</v>
      </c>
      <c r="X191" s="181">
        <f>VLOOKUP(A190,'الإجازات '!C:BH,28,0)</f>
        <v>0</v>
      </c>
      <c r="Y191" s="181">
        <f>VLOOKUP(A190,'الإجازات '!C:BI,29,0)</f>
        <v>0</v>
      </c>
      <c r="Z191" s="181">
        <f>VLOOKUP(A190,'الإجازات '!C:BJ,30,0)</f>
        <v>0</v>
      </c>
      <c r="AA191" s="181">
        <f>VLOOKUP(A190,'الإجازات '!C:BK,31,0)</f>
        <v>120</v>
      </c>
      <c r="AB191" s="181">
        <f>VLOOKUP(A190,'الإجازات '!C:BL,32,0)</f>
        <v>0</v>
      </c>
      <c r="AC191" s="181">
        <f>VLOOKUP(A190,'الإجازات '!C:BM,33,0)</f>
        <v>0</v>
      </c>
      <c r="AD191" s="181">
        <f>VLOOKUP(A190,'الإجازات '!C:BN,34,0)</f>
        <v>0</v>
      </c>
      <c r="AE191" s="181">
        <f>VLOOKUP(A190,'الإجازات '!C:BO,35,0)</f>
        <v>0</v>
      </c>
      <c r="AF191" s="181">
        <f>VLOOKUP(A190,'الإجازات '!C:BP,36,0)</f>
        <v>0</v>
      </c>
      <c r="AG191" s="181">
        <f>VLOOKUP(A190,'الإجازات '!C:BQ,37,0)</f>
        <v>0</v>
      </c>
      <c r="AH191" s="181">
        <f>VLOOKUP(A190,'الإجازات '!C:BR,38,0)</f>
        <v>0</v>
      </c>
    </row>
    <row r="192" spans="1:34">
      <c r="A192" s="172">
        <v>1587</v>
      </c>
      <c r="B192" s="8" t="s">
        <v>192</v>
      </c>
      <c r="C192" s="8" t="s">
        <v>193</v>
      </c>
      <c r="D192" s="23">
        <f>VLOOKUP(الجدول2332[[#This Row],[الرقم الوظيفي ]],'المتغيرات '!A:D,4,0)</f>
        <v>0</v>
      </c>
      <c r="E192" s="23" t="str">
        <f>VLOOKUP(الجدول2332[[#This Row],[الرقم الوظيفي ]],'المتغيرات '!A:E,5,0)</f>
        <v>س</v>
      </c>
      <c r="F192" s="23" t="str">
        <f>VLOOKUP(الجدول2332[[#This Row],[الرقم الوظيفي ]],'المتغيرات '!A:F,6,0)</f>
        <v>ب</v>
      </c>
      <c r="G192" s="23">
        <f>VLOOKUP(الجدول2332[[#This Row],[الرقم الوظيفي ]],'المتغيرات '!A:G,7,0)</f>
        <v>0</v>
      </c>
      <c r="H192" s="23">
        <f>VLOOKUP(الجدول2332[[#This Row],[الرقم الوظيفي ]],'المتغيرات '!A:H,8,0)</f>
        <v>88</v>
      </c>
      <c r="I192" s="10">
        <f>VLOOKUP(الجدول2332[[#This Row],[الرقم الوظيفي ]],'المتغيرات '!A:I,9,0)</f>
        <v>48</v>
      </c>
      <c r="J192" s="23">
        <f>VLOOKUP(الجدول2332[[#This Row],[الرقم الوظيفي ]],'المتغيرات '!A:J,10,0)</f>
        <v>18</v>
      </c>
      <c r="K192" s="23">
        <f>VLOOKUP(الجدول2332[[#This Row],[الرقم الوظيفي ]],'المتغيرات '!A:K,11,0)</f>
        <v>0</v>
      </c>
      <c r="L192" s="23">
        <f>VLOOKUP(الجدول2332[[#This Row],[الرقم الوظيفي ]],'المتغيرات '!A:L,12,0)</f>
        <v>14</v>
      </c>
      <c r="M192" s="23">
        <f>VLOOKUP(الجدول2332[[#This Row],[الرقم الوظيفي ]],'المتغيرات '!A:M,13,0)</f>
        <v>0</v>
      </c>
      <c r="N192" s="23">
        <f>VLOOKUP(الجدول2332[[#This Row],[الرقم الوظيفي ]],'المتغيرات '!A:N,14,0)</f>
        <v>0</v>
      </c>
      <c r="O192" s="23">
        <f>VLOOKUP(الجدول2332[[#This Row],[الرقم الوظيفي ]],'المتغيرات '!A:O,15,0)</f>
        <v>7</v>
      </c>
      <c r="P192" s="23">
        <f>VLOOKUP(الجدول2332[[#This Row],[الرقم الوظيفي ]],'المتغيرات '!A:P,16,0)</f>
        <v>0</v>
      </c>
      <c r="Q192" s="10">
        <f>VLOOKUP(الجدول2332[[#This Row],[الرقم الوظيفي ]],'المتغيرات '!A:Q,17,0)</f>
        <v>0</v>
      </c>
      <c r="R192" s="23" t="str">
        <f>VLOOKUP(الجدول2332[[#This Row],[الرقم الوظيفي ]],'المتغيرات '!A:R,18,0)</f>
        <v>عطلة العيد</v>
      </c>
      <c r="S192" s="23" t="str">
        <f>VLOOKUP(الجدول2332[[#This Row],[الرقم الوظيفي ]],'المتغيرات '!A:S,19,0)</f>
        <v>عطلة العيد</v>
      </c>
      <c r="T192" s="23" t="str">
        <f>VLOOKUP(الجدول2332[[#This Row],[الرقم الوظيفي ]],'المتغيرات '!A:T,20,0)</f>
        <v>عطلة العيد</v>
      </c>
      <c r="U192" s="23">
        <f>VLOOKUP(الجدول2332[[#This Row],[الرقم الوظيفي ]],'المتغيرات '!A:U,21,0)</f>
        <v>0</v>
      </c>
      <c r="V192" s="23">
        <f>VLOOKUP(الجدول2332[[#This Row],[الرقم الوظيفي ]],'المتغيرات '!A:V,22,0)</f>
        <v>165</v>
      </c>
      <c r="W192" s="23">
        <f>VLOOKUP(الجدول2332[[#This Row],[الرقم الوظيفي ]],'المتغيرات '!A:W,23,0)</f>
        <v>0</v>
      </c>
      <c r="X192" s="10">
        <f>VLOOKUP(الجدول2332[[#This Row],[الرقم الوظيفي ]],'المتغيرات '!A:X,24,0)</f>
        <v>0</v>
      </c>
      <c r="Y192" s="23">
        <f>VLOOKUP(الجدول2332[[#This Row],[الرقم الوظيفي ]],'المتغيرات '!A:Y,25,0)</f>
        <v>0</v>
      </c>
      <c r="Z192" s="23">
        <f>VLOOKUP(الجدول2332[[#This Row],[الرقم الوظيفي ]],'المتغيرات '!A:Z,26,0)</f>
        <v>0</v>
      </c>
      <c r="AA192" s="23">
        <f>VLOOKUP(الجدول2332[[#This Row],[الرقم الوظيفي ]],'المتغيرات '!A:AA,27,0)</f>
        <v>0</v>
      </c>
      <c r="AB192" s="23">
        <f>VLOOKUP(الجدول2332[[#This Row],[الرقم الوظيفي ]],'المتغيرات '!A:AB,28,0)</f>
        <v>0</v>
      </c>
      <c r="AC192" s="23">
        <f>VLOOKUP(الجدول2332[[#This Row],[الرقم الوظيفي ]],'المتغيرات '!A:AC,29,0)</f>
        <v>0</v>
      </c>
      <c r="AD192" s="23">
        <f>VLOOKUP(الجدول2332[[#This Row],[الرقم الوظيفي ]],'المتغيرات '!A:AD,30,0)</f>
        <v>0</v>
      </c>
      <c r="AE192" s="10">
        <f>VLOOKUP(الجدول2332[[#This Row],[الرقم الوظيفي ]],'المتغيرات '!A:AE,31,0)</f>
        <v>0</v>
      </c>
      <c r="AF192" s="23">
        <f>VLOOKUP(الجدول2332[[#This Row],[الرقم الوظيفي ]],'المتغيرات '!A:AF,32,0)</f>
        <v>0</v>
      </c>
      <c r="AG192" s="23">
        <f>VLOOKUP(الجدول2332[[#This Row],[الرقم الوظيفي ]],'المتغيرات '!A:AG,33,0)</f>
        <v>0</v>
      </c>
      <c r="AH192" s="23">
        <f>VLOOKUP(الجدول2332[[#This Row],[الرقم الوظيفي ]],'المتغيرات '!A:AH,34,0)</f>
        <v>0</v>
      </c>
    </row>
    <row r="193" spans="1:34">
      <c r="A193" s="172"/>
      <c r="B193" s="8"/>
      <c r="C193" s="8"/>
      <c r="D193" s="181">
        <f>VLOOKUP(A192,'الإجازات '!C:AN,8,0)</f>
        <v>0</v>
      </c>
      <c r="E193" s="181">
        <f>VLOOKUP(A192,'الإجازات '!C:AO,9,0)</f>
        <v>480</v>
      </c>
      <c r="F193" s="181" t="str">
        <f>VLOOKUP(A192,'الإجازات '!C:AP,10,0)</f>
        <v>ب</v>
      </c>
      <c r="G193" s="181">
        <f>VLOOKUP(A192,'الإجازات '!C:AQ,11,0)</f>
        <v>0</v>
      </c>
      <c r="H193" s="181">
        <f>VLOOKUP(A192,'الإجازات '!C:AR,12,0)</f>
        <v>90</v>
      </c>
      <c r="I193" s="181">
        <f>VLOOKUP(A192,'الإجازات '!C:AS,13,0)</f>
        <v>0</v>
      </c>
      <c r="J193" s="181">
        <f>VLOOKUP(A192,'الإجازات '!C:AT,14,0)</f>
        <v>0</v>
      </c>
      <c r="K193" s="181">
        <f>VLOOKUP(A192,'الإجازات '!C:AU,15,0)</f>
        <v>0</v>
      </c>
      <c r="L193" s="181">
        <f>VLOOKUP(A192,'الإجازات '!C:AV,16,0)</f>
        <v>0</v>
      </c>
      <c r="M193" s="181">
        <f>VLOOKUP(A192,'الإجازات '!C:AW,17,0)</f>
        <v>0</v>
      </c>
      <c r="N193" s="181">
        <f>VLOOKUP(A192,'الإجازات '!C:AX,18,0)</f>
        <v>0</v>
      </c>
      <c r="O193" s="181">
        <f>VLOOKUP(A192,'الإجازات '!C:AY,19,0)</f>
        <v>0</v>
      </c>
      <c r="P193" s="181">
        <f>VLOOKUP(A192,'الإجازات '!C:AZ,20,0)</f>
        <v>0</v>
      </c>
      <c r="Q193" s="181">
        <f>VLOOKUP(A192,'الإجازات '!C:BA,21,0)</f>
        <v>480</v>
      </c>
      <c r="R193" s="181">
        <f>VLOOKUP(A192,'الإجازات '!C:BB,22,0)</f>
        <v>0</v>
      </c>
      <c r="S193" s="181">
        <f>VLOOKUP(A192,'الإجازات '!C:BC,23,0)</f>
        <v>0</v>
      </c>
      <c r="T193" s="181">
        <f>VLOOKUP(A192,'الإجازات '!C:BD,24,0)</f>
        <v>0</v>
      </c>
      <c r="U193" s="181">
        <f>VLOOKUP(A192,'الإجازات '!C:BE,25,0)</f>
        <v>0</v>
      </c>
      <c r="V193" s="181">
        <f>VLOOKUP(A192,'الإجازات '!C:BF,26,0)</f>
        <v>120</v>
      </c>
      <c r="W193" s="181">
        <f>VLOOKUP(A192,'الإجازات '!C:BG,27,0)</f>
        <v>0</v>
      </c>
      <c r="X193" s="181">
        <f>VLOOKUP(A192,'الإجازات '!C:BH,28,0)</f>
        <v>0</v>
      </c>
      <c r="Y193" s="181">
        <f>VLOOKUP(A192,'الإجازات '!C:BI,29,0)</f>
        <v>0</v>
      </c>
      <c r="Z193" s="181">
        <f>VLOOKUP(A192,'الإجازات '!C:BJ,30,0)</f>
        <v>0</v>
      </c>
      <c r="AA193" s="181">
        <f>VLOOKUP(A192,'الإجازات '!C:BK,31,0)</f>
        <v>0</v>
      </c>
      <c r="AB193" s="181">
        <f>VLOOKUP(A192,'الإجازات '!C:BL,32,0)</f>
        <v>0</v>
      </c>
      <c r="AC193" s="181">
        <f>VLOOKUP(A192,'الإجازات '!C:BM,33,0)</f>
        <v>0</v>
      </c>
      <c r="AD193" s="181">
        <f>VLOOKUP(A192,'الإجازات '!C:BN,34,0)</f>
        <v>0</v>
      </c>
      <c r="AE193" s="181">
        <f>VLOOKUP(A192,'الإجازات '!C:BO,35,0)</f>
        <v>0</v>
      </c>
      <c r="AF193" s="181">
        <f>VLOOKUP(A192,'الإجازات '!C:BP,36,0)</f>
        <v>0</v>
      </c>
      <c r="AG193" s="181">
        <f>VLOOKUP(A192,'الإجازات '!C:BQ,37,0)</f>
        <v>0</v>
      </c>
      <c r="AH193" s="181">
        <f>VLOOKUP(A192,'الإجازات '!C:BR,38,0)</f>
        <v>0</v>
      </c>
    </row>
    <row r="194" spans="1:34">
      <c r="A194" s="172">
        <v>1615</v>
      </c>
      <c r="B194" s="8" t="s">
        <v>194</v>
      </c>
      <c r="C194" s="8" t="s">
        <v>151</v>
      </c>
      <c r="D194" s="23">
        <f>VLOOKUP(الجدول2332[[#This Row],[الرقم الوظيفي ]],'المتغيرات '!A:D,4,0)</f>
        <v>35</v>
      </c>
      <c r="E194" s="23">
        <f>VLOOKUP(الجدول2332[[#This Row],[الرقم الوظيفي ]],'المتغيرات '!A:E,5,0)</f>
        <v>20</v>
      </c>
      <c r="F194" s="23">
        <f>VLOOKUP(الجدول2332[[#This Row],[الرقم الوظيفي ]],'المتغيرات '!A:F,6,0)</f>
        <v>17</v>
      </c>
      <c r="G194" s="23" t="str">
        <f>VLOOKUP(الجدول2332[[#This Row],[الرقم الوظيفي ]],'المتغيرات '!A:G,7,0)</f>
        <v xml:space="preserve">راحة </v>
      </c>
      <c r="H194" s="23">
        <f>VLOOKUP(الجدول2332[[#This Row],[الرقم الوظيفي ]],'المتغيرات '!A:H,8,0)</f>
        <v>0</v>
      </c>
      <c r="I194" s="10">
        <f>VLOOKUP(الجدول2332[[#This Row],[الرقم الوظيفي ]],'المتغيرات '!A:I,9,0)</f>
        <v>9</v>
      </c>
      <c r="J194" s="23">
        <f>VLOOKUP(الجدول2332[[#This Row],[الرقم الوظيفي ]],'المتغيرات '!A:J,10,0)</f>
        <v>0</v>
      </c>
      <c r="K194" s="23">
        <f>VLOOKUP(الجدول2332[[#This Row],[الرقم الوظيفي ]],'المتغيرات '!A:K,11,0)</f>
        <v>0</v>
      </c>
      <c r="L194" s="23">
        <f>VLOOKUP(الجدول2332[[#This Row],[الرقم الوظيفي ]],'المتغيرات '!A:L,12,0)</f>
        <v>0</v>
      </c>
      <c r="M194" s="23">
        <f>VLOOKUP(الجدول2332[[#This Row],[الرقم الوظيفي ]],'المتغيرات '!A:M,13,0)</f>
        <v>0</v>
      </c>
      <c r="N194" s="23" t="str">
        <f>VLOOKUP(الجدول2332[[#This Row],[الرقم الوظيفي ]],'المتغيرات '!A:N,14,0)</f>
        <v xml:space="preserve">راحة </v>
      </c>
      <c r="O194" s="23">
        <f>VLOOKUP(الجدول2332[[#This Row],[الرقم الوظيفي ]],'المتغيرات '!A:O,15,0)</f>
        <v>0</v>
      </c>
      <c r="P194" s="23">
        <f>VLOOKUP(الجدول2332[[#This Row],[الرقم الوظيفي ]],'المتغيرات '!A:P,16,0)</f>
        <v>38</v>
      </c>
      <c r="Q194" s="10">
        <f>VLOOKUP(الجدول2332[[#This Row],[الرقم الوظيفي ]],'المتغيرات '!A:Q,17,0)</f>
        <v>33</v>
      </c>
      <c r="R194" s="23">
        <f>VLOOKUP(الجدول2332[[#This Row],[الرقم الوظيفي ]],'المتغيرات '!A:R,18,0)</f>
        <v>0</v>
      </c>
      <c r="S194" s="23">
        <f>VLOOKUP(الجدول2332[[#This Row],[الرقم الوظيفي ]],'المتغيرات '!A:S,19,0)</f>
        <v>0</v>
      </c>
      <c r="T194" s="23">
        <f>VLOOKUP(الجدول2332[[#This Row],[الرقم الوظيفي ]],'المتغيرات '!A:T,20,0)</f>
        <v>0</v>
      </c>
      <c r="U194" s="23" t="str">
        <f>VLOOKUP(الجدول2332[[#This Row],[الرقم الوظيفي ]],'المتغيرات '!A:U,21,0)</f>
        <v xml:space="preserve">راحة </v>
      </c>
      <c r="V194" s="23">
        <f>VLOOKUP(الجدول2332[[#This Row],[الرقم الوظيفي ]],'المتغيرات '!A:V,22,0)</f>
        <v>7</v>
      </c>
      <c r="W194" s="23">
        <f>VLOOKUP(الجدول2332[[#This Row],[الرقم الوظيفي ]],'المتغيرات '!A:W,23,0)</f>
        <v>0</v>
      </c>
      <c r="X194" s="10">
        <f>VLOOKUP(الجدول2332[[#This Row],[الرقم الوظيفي ]],'المتغيرات '!A:X,24,0)</f>
        <v>9</v>
      </c>
      <c r="Y194" s="23">
        <f>VLOOKUP(الجدول2332[[#This Row],[الرقم الوظيفي ]],'المتغيرات '!A:Y,25,0)</f>
        <v>0</v>
      </c>
      <c r="Z194" s="23">
        <f>VLOOKUP(الجدول2332[[#This Row],[الرقم الوظيفي ]],'المتغيرات '!A:Z,26,0)</f>
        <v>0</v>
      </c>
      <c r="AA194" s="23">
        <f>VLOOKUP(الجدول2332[[#This Row],[الرقم الوظيفي ]],'المتغيرات '!A:AA,27,0)</f>
        <v>0</v>
      </c>
      <c r="AB194" s="23" t="str">
        <f>VLOOKUP(الجدول2332[[#This Row],[الرقم الوظيفي ]],'المتغيرات '!A:AB,28,0)</f>
        <v xml:space="preserve">راحة </v>
      </c>
      <c r="AC194" s="23">
        <f>VLOOKUP(الجدول2332[[#This Row],[الرقم الوظيفي ]],'المتغيرات '!A:AC,29,0)</f>
        <v>0</v>
      </c>
      <c r="AD194" s="23">
        <f>VLOOKUP(الجدول2332[[#This Row],[الرقم الوظيفي ]],'المتغيرات '!A:AD,30,0)</f>
        <v>0</v>
      </c>
      <c r="AE194" s="10">
        <f>VLOOKUP(الجدول2332[[#This Row],[الرقم الوظيفي ]],'المتغيرات '!A:AE,31,0)</f>
        <v>0</v>
      </c>
      <c r="AF194" s="23">
        <f>VLOOKUP(الجدول2332[[#This Row],[الرقم الوظيفي ]],'المتغيرات '!A:AF,32,0)</f>
        <v>0</v>
      </c>
      <c r="AG194" s="23">
        <f>VLOOKUP(الجدول2332[[#This Row],[الرقم الوظيفي ]],'المتغيرات '!A:AG,33,0)</f>
        <v>0</v>
      </c>
      <c r="AH194" s="23">
        <f>VLOOKUP(الجدول2332[[#This Row],[الرقم الوظيفي ]],'المتغيرات '!A:AH,34,0)</f>
        <v>0</v>
      </c>
    </row>
    <row r="195" spans="1:34">
      <c r="A195" s="172"/>
      <c r="B195" s="8"/>
      <c r="C195" s="8"/>
      <c r="D195" s="181">
        <f>VLOOKUP(A194,'الإجازات '!C:AN,8,0)</f>
        <v>0</v>
      </c>
      <c r="E195" s="181">
        <f>VLOOKUP(A194,'الإجازات '!C:AO,9,0)</f>
        <v>0</v>
      </c>
      <c r="F195" s="181">
        <f>VLOOKUP(A194,'الإجازات '!C:AP,10,0)</f>
        <v>0</v>
      </c>
      <c r="G195" s="181" t="str">
        <f>VLOOKUP(A194,'الإجازات '!C:AQ,11,0)</f>
        <v>راحة</v>
      </c>
      <c r="H195" s="181">
        <f>VLOOKUP(A194,'الإجازات '!C:AR,12,0)</f>
        <v>120</v>
      </c>
      <c r="I195" s="181">
        <f>VLOOKUP(A194,'الإجازات '!C:AS,13,0)</f>
        <v>0</v>
      </c>
      <c r="J195" s="181">
        <f>VLOOKUP(A194,'الإجازات '!C:AT,14,0)</f>
        <v>0</v>
      </c>
      <c r="K195" s="181">
        <f>VLOOKUP(A194,'الإجازات '!C:AU,15,0)</f>
        <v>0</v>
      </c>
      <c r="L195" s="181">
        <f>VLOOKUP(A194,'الإجازات '!C:AV,16,0)</f>
        <v>0</v>
      </c>
      <c r="M195" s="181">
        <f>VLOOKUP(A194,'الإجازات '!C:AW,17,0)</f>
        <v>0</v>
      </c>
      <c r="N195" s="181" t="str">
        <f>VLOOKUP(A194,'الإجازات '!C:AX,18,0)</f>
        <v>راحة</v>
      </c>
      <c r="O195" s="181">
        <f>VLOOKUP(A194,'الإجازات '!C:AY,19,0)</f>
        <v>0</v>
      </c>
      <c r="P195" s="181">
        <f>VLOOKUP(A194,'الإجازات '!C:AZ,20,0)</f>
        <v>0</v>
      </c>
      <c r="Q195" s="181">
        <f>VLOOKUP(A194,'الإجازات '!C:BA,21,0)</f>
        <v>0</v>
      </c>
      <c r="R195" s="181">
        <f>VLOOKUP(A194,'الإجازات '!C:BB,22,0)</f>
        <v>0</v>
      </c>
      <c r="S195" s="181">
        <f>VLOOKUP(A194,'الإجازات '!C:BC,23,0)</f>
        <v>0</v>
      </c>
      <c r="T195" s="181">
        <f>VLOOKUP(A194,'الإجازات '!C:BD,24,0)</f>
        <v>0</v>
      </c>
      <c r="U195" s="181" t="str">
        <f>VLOOKUP(A194,'الإجازات '!C:BE,25,0)</f>
        <v>راحة</v>
      </c>
      <c r="V195" s="181">
        <f>VLOOKUP(A194,'الإجازات '!C:BF,26,0)</f>
        <v>0</v>
      </c>
      <c r="W195" s="181">
        <f>VLOOKUP(A194,'الإجازات '!C:BG,27,0)</f>
        <v>0</v>
      </c>
      <c r="X195" s="181" t="str">
        <f>VLOOKUP(A194,'الإجازات '!C:BH,28,0)</f>
        <v>راحة</v>
      </c>
      <c r="Y195" s="181">
        <f>VLOOKUP(A194,'الإجازات '!C:BI,29,0)</f>
        <v>0</v>
      </c>
      <c r="Z195" s="181">
        <f>VLOOKUP(A194,'الإجازات '!C:BJ,30,0)</f>
        <v>0</v>
      </c>
      <c r="AA195" s="181">
        <f>VLOOKUP(A194,'الإجازات '!C:BK,31,0)</f>
        <v>0</v>
      </c>
      <c r="AB195" s="181" t="str">
        <f>VLOOKUP(A194,'الإجازات '!C:BL,32,0)</f>
        <v>راحة</v>
      </c>
      <c r="AC195" s="181">
        <f>VLOOKUP(A194,'الإجازات '!C:BM,33,0)</f>
        <v>0</v>
      </c>
      <c r="AD195" s="181">
        <f>VLOOKUP(A194,'الإجازات '!C:BN,34,0)</f>
        <v>0</v>
      </c>
      <c r="AE195" s="181">
        <f>VLOOKUP(A194,'الإجازات '!C:BO,35,0)</f>
        <v>0</v>
      </c>
      <c r="AF195" s="181">
        <f>VLOOKUP(A194,'الإجازات '!C:BP,36,0)</f>
        <v>0</v>
      </c>
      <c r="AG195" s="181">
        <f>VLOOKUP(A194,'الإجازات '!C:BQ,37,0)</f>
        <v>0</v>
      </c>
      <c r="AH195" s="181">
        <f>VLOOKUP(A194,'الإجازات '!C:BR,38,0)</f>
        <v>0</v>
      </c>
    </row>
    <row r="196" spans="1:34">
      <c r="A196" s="172">
        <v>1629</v>
      </c>
      <c r="B196" s="8" t="s">
        <v>195</v>
      </c>
      <c r="C196" s="8" t="s">
        <v>129</v>
      </c>
      <c r="D196" s="23">
        <f>VLOOKUP(الجدول2332[[#This Row],[الرقم الوظيفي ]],'المتغيرات '!A:D,4,0)</f>
        <v>7</v>
      </c>
      <c r="E196" s="23">
        <f>VLOOKUP(الجدول2332[[#This Row],[الرقم الوظيفي ]],'المتغيرات '!A:E,5,0)</f>
        <v>7</v>
      </c>
      <c r="F196" s="23">
        <f>VLOOKUP(الجدول2332[[#This Row],[الرقم الوظيفي ]],'المتغيرات '!A:F,6,0)</f>
        <v>12</v>
      </c>
      <c r="G196" s="23">
        <f>VLOOKUP(الجدول2332[[#This Row],[الرقم الوظيفي ]],'المتغيرات '!A:G,7,0)</f>
        <v>0</v>
      </c>
      <c r="H196" s="23" t="str">
        <f>VLOOKUP(الجدول2332[[#This Row],[الرقم الوظيفي ]],'المتغيرات '!A:H,8,0)</f>
        <v>س</v>
      </c>
      <c r="I196" s="10">
        <f>VLOOKUP(الجدول2332[[#This Row],[الرقم الوظيفي ]],'المتغيرات '!A:I,9,0)</f>
        <v>15</v>
      </c>
      <c r="J196" s="23" t="str">
        <f>VLOOKUP(الجدول2332[[#This Row],[الرقم الوظيفي ]],'المتغيرات '!A:J,10,0)</f>
        <v>س</v>
      </c>
      <c r="K196" s="23">
        <f>VLOOKUP(الجدول2332[[#This Row],[الرقم الوظيفي ]],'المتغيرات '!A:K,11,0)</f>
        <v>10</v>
      </c>
      <c r="L196" s="23">
        <f>VLOOKUP(الجدول2332[[#This Row],[الرقم الوظيفي ]],'المتغيرات '!A:L,12,0)</f>
        <v>0</v>
      </c>
      <c r="M196" s="23">
        <f>VLOOKUP(الجدول2332[[#This Row],[الرقم الوظيفي ]],'المتغيرات '!A:M,13,0)</f>
        <v>0</v>
      </c>
      <c r="N196" s="23">
        <f>VLOOKUP(الجدول2332[[#This Row],[الرقم الوظيفي ]],'المتغيرات '!A:N,14,0)</f>
        <v>0</v>
      </c>
      <c r="O196" s="23">
        <f>VLOOKUP(الجدول2332[[#This Row],[الرقم الوظيفي ]],'المتغيرات '!A:O,15,0)</f>
        <v>42</v>
      </c>
      <c r="P196" s="23">
        <f>VLOOKUP(الجدول2332[[#This Row],[الرقم الوظيفي ]],'المتغيرات '!A:P,16,0)</f>
        <v>20</v>
      </c>
      <c r="Q196" s="10" t="str">
        <f>VLOOKUP(الجدول2332[[#This Row],[الرقم الوظيفي ]],'المتغيرات '!A:Q,17,0)</f>
        <v>مؤجل</v>
      </c>
      <c r="R196" s="23" t="str">
        <f>VLOOKUP(الجدول2332[[#This Row],[الرقم الوظيفي ]],'المتغيرات '!A:R,18,0)</f>
        <v>عطلة العيد</v>
      </c>
      <c r="S196" s="23" t="str">
        <f>VLOOKUP(الجدول2332[[#This Row],[الرقم الوظيفي ]],'المتغيرات '!A:S,19,0)</f>
        <v>عطلة العيد</v>
      </c>
      <c r="T196" s="23" t="str">
        <f>VLOOKUP(الجدول2332[[#This Row],[الرقم الوظيفي ]],'المتغيرات '!A:T,20,0)</f>
        <v>عطلة العيد</v>
      </c>
      <c r="U196" s="23">
        <f>VLOOKUP(الجدول2332[[#This Row],[الرقم الوظيفي ]],'المتغيرات '!A:U,21,0)</f>
        <v>0</v>
      </c>
      <c r="V196" s="23" t="str">
        <f>VLOOKUP(الجدول2332[[#This Row],[الرقم الوظيفي ]],'المتغيرات '!A:V,22,0)</f>
        <v>س</v>
      </c>
      <c r="W196" s="23">
        <f>VLOOKUP(الجدول2332[[#This Row],[الرقم الوظيفي ]],'المتغيرات '!A:W,23,0)</f>
        <v>29</v>
      </c>
      <c r="X196" s="10" t="str">
        <f>VLOOKUP(الجدول2332[[#This Row],[الرقم الوظيفي ]],'المتغيرات '!A:X,24,0)</f>
        <v xml:space="preserve">مهمة عمل </v>
      </c>
      <c r="Y196" s="23">
        <f>VLOOKUP(الجدول2332[[#This Row],[الرقم الوظيفي ]],'المتغيرات '!A:Y,25,0)</f>
        <v>0</v>
      </c>
      <c r="Z196" s="23">
        <f>VLOOKUP(الجدول2332[[#This Row],[الرقم الوظيفي ]],'المتغيرات '!A:Z,26,0)</f>
        <v>0</v>
      </c>
      <c r="AA196" s="23">
        <f>VLOOKUP(الجدول2332[[#This Row],[الرقم الوظيفي ]],'المتغيرات '!A:AA,27,0)</f>
        <v>0</v>
      </c>
      <c r="AB196" s="23">
        <f>VLOOKUP(الجدول2332[[#This Row],[الرقم الوظيفي ]],'المتغيرات '!A:AB,28,0)</f>
        <v>0</v>
      </c>
      <c r="AC196" s="23">
        <f>VLOOKUP(الجدول2332[[#This Row],[الرقم الوظيفي ]],'المتغيرات '!A:AC,29,0)</f>
        <v>0</v>
      </c>
      <c r="AD196" s="23">
        <f>VLOOKUP(الجدول2332[[#This Row],[الرقم الوظيفي ]],'المتغيرات '!A:AD,30,0)</f>
        <v>0</v>
      </c>
      <c r="AE196" s="10">
        <f>VLOOKUP(الجدول2332[[#This Row],[الرقم الوظيفي ]],'المتغيرات '!A:AE,31,0)</f>
        <v>0</v>
      </c>
      <c r="AF196" s="23">
        <f>VLOOKUP(الجدول2332[[#This Row],[الرقم الوظيفي ]],'المتغيرات '!A:AF,32,0)</f>
        <v>0</v>
      </c>
      <c r="AG196" s="23">
        <f>VLOOKUP(الجدول2332[[#This Row],[الرقم الوظيفي ]],'المتغيرات '!A:AG,33,0)</f>
        <v>0</v>
      </c>
      <c r="AH196" s="23">
        <f>VLOOKUP(الجدول2332[[#This Row],[الرقم الوظيفي ]],'المتغيرات '!A:AH,34,0)</f>
        <v>0</v>
      </c>
    </row>
    <row r="197" spans="1:34">
      <c r="A197" s="172"/>
      <c r="B197" s="8"/>
      <c r="C197" s="8"/>
      <c r="D197" s="181">
        <f>VLOOKUP(A196,'الإجازات '!C:AN,8,0)</f>
        <v>0</v>
      </c>
      <c r="E197" s="181">
        <f>VLOOKUP(A196,'الإجازات '!C:AO,9,0)</f>
        <v>0</v>
      </c>
      <c r="F197" s="181">
        <f>VLOOKUP(A196,'الإجازات '!C:AP,10,0)</f>
        <v>0</v>
      </c>
      <c r="G197" s="181">
        <f>VLOOKUP(A196,'الإجازات '!C:AQ,11,0)</f>
        <v>0</v>
      </c>
      <c r="H197" s="181">
        <f>VLOOKUP(A196,'الإجازات '!C:AR,12,0)</f>
        <v>480</v>
      </c>
      <c r="I197" s="181">
        <f>VLOOKUP(A196,'الإجازات '!C:AS,13,0)</f>
        <v>0</v>
      </c>
      <c r="J197" s="181">
        <f>VLOOKUP(A196,'الإجازات '!C:AT,14,0)</f>
        <v>480</v>
      </c>
      <c r="K197" s="181">
        <f>VLOOKUP(A196,'الإجازات '!C:AU,15,0)</f>
        <v>0</v>
      </c>
      <c r="L197" s="181">
        <f>VLOOKUP(A196,'الإجازات '!C:AV,16,0)</f>
        <v>0</v>
      </c>
      <c r="M197" s="181">
        <f>VLOOKUP(A196,'الإجازات '!C:AW,17,0)</f>
        <v>0</v>
      </c>
      <c r="N197" s="181">
        <f>VLOOKUP(A196,'الإجازات '!C:AX,18,0)</f>
        <v>0</v>
      </c>
      <c r="O197" s="181">
        <f>VLOOKUP(A196,'الإجازات '!C:AY,19,0)</f>
        <v>120</v>
      </c>
      <c r="P197" s="181">
        <f>VLOOKUP(A196,'الإجازات '!C:AZ,20,0)</f>
        <v>0</v>
      </c>
      <c r="Q197" s="181" t="str">
        <f>VLOOKUP(A196,'الإجازات '!C:BA,21,0)</f>
        <v>مؤجل</v>
      </c>
      <c r="R197" s="181">
        <f>VLOOKUP(A196,'الإجازات '!C:BB,22,0)</f>
        <v>0</v>
      </c>
      <c r="S197" s="181">
        <f>VLOOKUP(A196,'الإجازات '!C:BC,23,0)</f>
        <v>0</v>
      </c>
      <c r="T197" s="181">
        <f>VLOOKUP(A196,'الإجازات '!C:BD,24,0)</f>
        <v>0</v>
      </c>
      <c r="U197" s="181">
        <f>VLOOKUP(A196,'الإجازات '!C:BE,25,0)</f>
        <v>0</v>
      </c>
      <c r="V197" s="181">
        <f>VLOOKUP(A196,'الإجازات '!C:BF,26,0)</f>
        <v>480</v>
      </c>
      <c r="W197" s="181">
        <f>VLOOKUP(A196,'الإجازات '!C:BG,27,0)</f>
        <v>57</v>
      </c>
      <c r="X197" s="181" t="str">
        <f>VLOOKUP(A196,'الإجازات '!C:BH,28,0)</f>
        <v xml:space="preserve">مهمة عمل </v>
      </c>
      <c r="Y197" s="181">
        <f>VLOOKUP(A196,'الإجازات '!C:BI,29,0)</f>
        <v>0</v>
      </c>
      <c r="Z197" s="181">
        <f>VLOOKUP(A196,'الإجازات '!C:BJ,30,0)</f>
        <v>0</v>
      </c>
      <c r="AA197" s="181">
        <f>VLOOKUP(A196,'الإجازات '!C:BK,31,0)</f>
        <v>0</v>
      </c>
      <c r="AB197" s="181">
        <f>VLOOKUP(A196,'الإجازات '!C:BL,32,0)</f>
        <v>0</v>
      </c>
      <c r="AC197" s="181">
        <f>VLOOKUP(A196,'الإجازات '!C:BM,33,0)</f>
        <v>0</v>
      </c>
      <c r="AD197" s="181">
        <f>VLOOKUP(A196,'الإجازات '!C:BN,34,0)</f>
        <v>0</v>
      </c>
      <c r="AE197" s="181">
        <f>VLOOKUP(A196,'الإجازات '!C:BO,35,0)</f>
        <v>0</v>
      </c>
      <c r="AF197" s="181">
        <f>VLOOKUP(A196,'الإجازات '!C:BP,36,0)</f>
        <v>0</v>
      </c>
      <c r="AG197" s="181">
        <f>VLOOKUP(A196,'الإجازات '!C:BQ,37,0)</f>
        <v>0</v>
      </c>
      <c r="AH197" s="181">
        <f>VLOOKUP(A196,'الإجازات '!C:BR,38,0)</f>
        <v>0</v>
      </c>
    </row>
    <row r="198" spans="1:34">
      <c r="A198" s="175">
        <v>1650</v>
      </c>
      <c r="B198" s="15" t="s">
        <v>196</v>
      </c>
      <c r="C198" s="8" t="s">
        <v>197</v>
      </c>
      <c r="D198" s="23" t="e">
        <f>VLOOKUP(الجدول2332[[#This Row],[الرقم الوظيفي ]],'المتغيرات '!A:D,4,0)</f>
        <v>#N/A</v>
      </c>
      <c r="E198" s="23" t="e">
        <f>VLOOKUP(الجدول2332[[#This Row],[الرقم الوظيفي ]],'المتغيرات '!A:E,5,0)</f>
        <v>#N/A</v>
      </c>
      <c r="F198" s="23" t="e">
        <f>VLOOKUP(الجدول2332[[#This Row],[الرقم الوظيفي ]],'المتغيرات '!A:F,6,0)</f>
        <v>#N/A</v>
      </c>
      <c r="G198" s="23" t="e">
        <f>VLOOKUP(الجدول2332[[#This Row],[الرقم الوظيفي ]],'المتغيرات '!A:G,7,0)</f>
        <v>#N/A</v>
      </c>
      <c r="H198" s="23" t="e">
        <f>VLOOKUP(الجدول2332[[#This Row],[الرقم الوظيفي ]],'المتغيرات '!A:H,8,0)</f>
        <v>#N/A</v>
      </c>
      <c r="I198" s="10" t="e">
        <f>VLOOKUP(الجدول2332[[#This Row],[الرقم الوظيفي ]],'المتغيرات '!A:I,9,0)</f>
        <v>#N/A</v>
      </c>
      <c r="J198" s="23" t="e">
        <f>VLOOKUP(الجدول2332[[#This Row],[الرقم الوظيفي ]],'المتغيرات '!A:J,10,0)</f>
        <v>#N/A</v>
      </c>
      <c r="K198" s="23" t="e">
        <f>VLOOKUP(الجدول2332[[#This Row],[الرقم الوظيفي ]],'المتغيرات '!A:K,11,0)</f>
        <v>#N/A</v>
      </c>
      <c r="L198" s="23" t="e">
        <f>VLOOKUP(الجدول2332[[#This Row],[الرقم الوظيفي ]],'المتغيرات '!A:L,12,0)</f>
        <v>#N/A</v>
      </c>
      <c r="M198" s="23" t="e">
        <f>VLOOKUP(الجدول2332[[#This Row],[الرقم الوظيفي ]],'المتغيرات '!A:M,13,0)</f>
        <v>#N/A</v>
      </c>
      <c r="N198" s="23" t="e">
        <f>VLOOKUP(الجدول2332[[#This Row],[الرقم الوظيفي ]],'المتغيرات '!A:N,14,0)</f>
        <v>#N/A</v>
      </c>
      <c r="O198" s="23" t="e">
        <f>VLOOKUP(الجدول2332[[#This Row],[الرقم الوظيفي ]],'المتغيرات '!A:O,15,0)</f>
        <v>#N/A</v>
      </c>
      <c r="P198" s="23" t="e">
        <f>VLOOKUP(الجدول2332[[#This Row],[الرقم الوظيفي ]],'المتغيرات '!A:P,16,0)</f>
        <v>#N/A</v>
      </c>
      <c r="Q198" s="10" t="e">
        <f>VLOOKUP(الجدول2332[[#This Row],[الرقم الوظيفي ]],'المتغيرات '!A:Q,17,0)</f>
        <v>#N/A</v>
      </c>
      <c r="R198" s="23" t="e">
        <f>VLOOKUP(الجدول2332[[#This Row],[الرقم الوظيفي ]],'المتغيرات '!A:R,18,0)</f>
        <v>#N/A</v>
      </c>
      <c r="S198" s="23" t="e">
        <f>VLOOKUP(الجدول2332[[#This Row],[الرقم الوظيفي ]],'المتغيرات '!A:S,19,0)</f>
        <v>#N/A</v>
      </c>
      <c r="T198" s="23" t="e">
        <f>VLOOKUP(الجدول2332[[#This Row],[الرقم الوظيفي ]],'المتغيرات '!A:T,20,0)</f>
        <v>#N/A</v>
      </c>
      <c r="U198" s="23" t="e">
        <f>VLOOKUP(الجدول2332[[#This Row],[الرقم الوظيفي ]],'المتغيرات '!A:U,21,0)</f>
        <v>#N/A</v>
      </c>
      <c r="V198" s="23" t="e">
        <f>VLOOKUP(الجدول2332[[#This Row],[الرقم الوظيفي ]],'المتغيرات '!A:V,22,0)</f>
        <v>#N/A</v>
      </c>
      <c r="W198" s="23" t="e">
        <f>VLOOKUP(الجدول2332[[#This Row],[الرقم الوظيفي ]],'المتغيرات '!A:W,23,0)</f>
        <v>#N/A</v>
      </c>
      <c r="X198" s="10" t="e">
        <f>VLOOKUP(الجدول2332[[#This Row],[الرقم الوظيفي ]],'المتغيرات '!A:X,24,0)</f>
        <v>#N/A</v>
      </c>
      <c r="Y198" s="23" t="e">
        <f>VLOOKUP(الجدول2332[[#This Row],[الرقم الوظيفي ]],'المتغيرات '!A:Y,25,0)</f>
        <v>#N/A</v>
      </c>
      <c r="Z198" s="23" t="e">
        <f>VLOOKUP(الجدول2332[[#This Row],[الرقم الوظيفي ]],'المتغيرات '!A:Z,26,0)</f>
        <v>#N/A</v>
      </c>
      <c r="AA198" s="23" t="e">
        <f>VLOOKUP(الجدول2332[[#This Row],[الرقم الوظيفي ]],'المتغيرات '!A:AA,27,0)</f>
        <v>#N/A</v>
      </c>
      <c r="AB198" s="23" t="e">
        <f>VLOOKUP(الجدول2332[[#This Row],[الرقم الوظيفي ]],'المتغيرات '!A:AB,28,0)</f>
        <v>#N/A</v>
      </c>
      <c r="AC198" s="23" t="e">
        <f>VLOOKUP(الجدول2332[[#This Row],[الرقم الوظيفي ]],'المتغيرات '!A:AC,29,0)</f>
        <v>#N/A</v>
      </c>
      <c r="AD198" s="23" t="e">
        <f>VLOOKUP(الجدول2332[[#This Row],[الرقم الوظيفي ]],'المتغيرات '!A:AD,30,0)</f>
        <v>#N/A</v>
      </c>
      <c r="AE198" s="10" t="e">
        <f>VLOOKUP(الجدول2332[[#This Row],[الرقم الوظيفي ]],'المتغيرات '!A:AE,31,0)</f>
        <v>#N/A</v>
      </c>
      <c r="AF198" s="23" t="e">
        <f>VLOOKUP(الجدول2332[[#This Row],[الرقم الوظيفي ]],'المتغيرات '!A:AF,32,0)</f>
        <v>#N/A</v>
      </c>
      <c r="AG198" s="23" t="e">
        <f>VLOOKUP(الجدول2332[[#This Row],[الرقم الوظيفي ]],'المتغيرات '!A:AG,33,0)</f>
        <v>#N/A</v>
      </c>
      <c r="AH198" s="23" t="e">
        <f>VLOOKUP(الجدول2332[[#This Row],[الرقم الوظيفي ]],'المتغيرات '!A:AH,34,0)</f>
        <v>#N/A</v>
      </c>
    </row>
    <row r="199" spans="1:34">
      <c r="A199" s="175"/>
      <c r="B199" s="15"/>
      <c r="C199" s="8"/>
      <c r="D199" s="181" t="e">
        <f>VLOOKUP(A198,'الإجازات '!C:AN,8,0)</f>
        <v>#N/A</v>
      </c>
      <c r="E199" s="181" t="e">
        <f>VLOOKUP(A198,'الإجازات '!C:AO,9,0)</f>
        <v>#N/A</v>
      </c>
      <c r="F199" s="181" t="e">
        <f>VLOOKUP(A198,'الإجازات '!C:AP,10,0)</f>
        <v>#N/A</v>
      </c>
      <c r="G199" s="181" t="e">
        <f>VLOOKUP(A198,'الإجازات '!C:AQ,11,0)</f>
        <v>#N/A</v>
      </c>
      <c r="H199" s="181" t="e">
        <f>VLOOKUP(A198,'الإجازات '!C:AR,12,0)</f>
        <v>#N/A</v>
      </c>
      <c r="I199" s="181" t="e">
        <f>VLOOKUP(A198,'الإجازات '!C:AS,13,0)</f>
        <v>#N/A</v>
      </c>
      <c r="J199" s="181" t="e">
        <f>VLOOKUP(A198,'الإجازات '!C:AT,14,0)</f>
        <v>#N/A</v>
      </c>
      <c r="K199" s="181" t="e">
        <f>VLOOKUP(A198,'الإجازات '!C:AU,15,0)</f>
        <v>#N/A</v>
      </c>
      <c r="L199" s="181" t="e">
        <f>VLOOKUP(A198,'الإجازات '!C:AV,16,0)</f>
        <v>#N/A</v>
      </c>
      <c r="M199" s="181" t="e">
        <f>VLOOKUP(A198,'الإجازات '!C:AW,17,0)</f>
        <v>#N/A</v>
      </c>
      <c r="N199" s="181" t="e">
        <f>VLOOKUP(A198,'الإجازات '!C:AX,18,0)</f>
        <v>#N/A</v>
      </c>
      <c r="O199" s="181" t="e">
        <f>VLOOKUP(A198,'الإجازات '!C:AY,19,0)</f>
        <v>#N/A</v>
      </c>
      <c r="P199" s="181" t="e">
        <f>VLOOKUP(A198,'الإجازات '!C:AZ,20,0)</f>
        <v>#N/A</v>
      </c>
      <c r="Q199" s="181" t="e">
        <f>VLOOKUP(A198,'الإجازات '!C:BA,21,0)</f>
        <v>#N/A</v>
      </c>
      <c r="R199" s="181" t="e">
        <f>VLOOKUP(A198,'الإجازات '!C:BB,22,0)</f>
        <v>#N/A</v>
      </c>
      <c r="S199" s="181" t="e">
        <f>VLOOKUP(A198,'الإجازات '!C:BC,23,0)</f>
        <v>#N/A</v>
      </c>
      <c r="T199" s="181" t="e">
        <f>VLOOKUP(A198,'الإجازات '!C:BD,24,0)</f>
        <v>#N/A</v>
      </c>
      <c r="U199" s="181" t="e">
        <f>VLOOKUP(A198,'الإجازات '!C:BE,25,0)</f>
        <v>#N/A</v>
      </c>
      <c r="V199" s="181" t="e">
        <f>VLOOKUP(A198,'الإجازات '!C:BF,26,0)</f>
        <v>#N/A</v>
      </c>
      <c r="W199" s="181" t="e">
        <f>VLOOKUP(A198,'الإجازات '!C:BG,27,0)</f>
        <v>#N/A</v>
      </c>
      <c r="X199" s="181" t="e">
        <f>VLOOKUP(A198,'الإجازات '!C:BH,28,0)</f>
        <v>#N/A</v>
      </c>
      <c r="Y199" s="181" t="e">
        <f>VLOOKUP(A198,'الإجازات '!C:BI,29,0)</f>
        <v>#N/A</v>
      </c>
      <c r="Z199" s="181" t="e">
        <f>VLOOKUP(A198,'الإجازات '!C:BJ,30,0)</f>
        <v>#N/A</v>
      </c>
      <c r="AA199" s="181" t="e">
        <f>VLOOKUP(A198,'الإجازات '!C:BK,31,0)</f>
        <v>#N/A</v>
      </c>
      <c r="AB199" s="181" t="e">
        <f>VLOOKUP(A198,'الإجازات '!C:BL,32,0)</f>
        <v>#N/A</v>
      </c>
      <c r="AC199" s="181" t="e">
        <f>VLOOKUP(A198,'الإجازات '!C:BM,33,0)</f>
        <v>#N/A</v>
      </c>
      <c r="AD199" s="181" t="e">
        <f>VLOOKUP(A198,'الإجازات '!C:BN,34,0)</f>
        <v>#N/A</v>
      </c>
      <c r="AE199" s="181" t="e">
        <f>VLOOKUP(A198,'الإجازات '!C:BO,35,0)</f>
        <v>#N/A</v>
      </c>
      <c r="AF199" s="181" t="e">
        <f>VLOOKUP(A198,'الإجازات '!C:BP,36,0)</f>
        <v>#N/A</v>
      </c>
      <c r="AG199" s="181" t="e">
        <f>VLOOKUP(A198,'الإجازات '!C:BQ,37,0)</f>
        <v>#N/A</v>
      </c>
      <c r="AH199" s="181" t="e">
        <f>VLOOKUP(A198,'الإجازات '!C:BR,38,0)</f>
        <v>#N/A</v>
      </c>
    </row>
    <row r="200" spans="1:34">
      <c r="A200" s="172">
        <v>1652</v>
      </c>
      <c r="B200" s="8" t="s">
        <v>198</v>
      </c>
      <c r="C200" s="8" t="s">
        <v>67</v>
      </c>
      <c r="D200" s="23">
        <f>VLOOKUP(الجدول2332[[#This Row],[الرقم الوظيفي ]],'المتغيرات '!A:D,4,0)</f>
        <v>12</v>
      </c>
      <c r="E200" s="23">
        <f>VLOOKUP(الجدول2332[[#This Row],[الرقم الوظيفي ]],'المتغيرات '!A:E,5,0)</f>
        <v>29</v>
      </c>
      <c r="F200" s="23">
        <f>VLOOKUP(الجدول2332[[#This Row],[الرقم الوظيفي ]],'المتغيرات '!A:F,6,0)</f>
        <v>8</v>
      </c>
      <c r="G200" s="23">
        <f>VLOOKUP(الجدول2332[[#This Row],[الرقم الوظيفي ]],'المتغيرات '!A:G,7,0)</f>
        <v>0</v>
      </c>
      <c r="H200" s="23">
        <f>VLOOKUP(الجدول2332[[#This Row],[الرقم الوظيفي ]],'المتغيرات '!A:H,8,0)</f>
        <v>18</v>
      </c>
      <c r="I200" s="10">
        <f>VLOOKUP(الجدول2332[[#This Row],[الرقم الوظيفي ]],'المتغيرات '!A:I,9,0)</f>
        <v>0</v>
      </c>
      <c r="J200" s="23">
        <f>VLOOKUP(الجدول2332[[#This Row],[الرقم الوظيفي ]],'المتغيرات '!A:J,10,0)</f>
        <v>9</v>
      </c>
      <c r="K200" s="23">
        <f>VLOOKUP(الجدول2332[[#This Row],[الرقم الوظيفي ]],'المتغيرات '!A:K,11,0)</f>
        <v>16</v>
      </c>
      <c r="L200" s="23">
        <f>VLOOKUP(الجدول2332[[#This Row],[الرقم الوظيفي ]],'المتغيرات '!A:L,12,0)</f>
        <v>0</v>
      </c>
      <c r="M200" s="23">
        <f>VLOOKUP(الجدول2332[[#This Row],[الرقم الوظيفي ]],'المتغيرات '!A:M,13,0)</f>
        <v>0</v>
      </c>
      <c r="N200" s="23">
        <f>VLOOKUP(الجدول2332[[#This Row],[الرقم الوظيفي ]],'المتغيرات '!A:N,14,0)</f>
        <v>0</v>
      </c>
      <c r="O200" s="23">
        <f>VLOOKUP(الجدول2332[[#This Row],[الرقم الوظيفي ]],'المتغيرات '!A:O,15,0)</f>
        <v>10</v>
      </c>
      <c r="P200" s="23">
        <f>VLOOKUP(الجدول2332[[#This Row],[الرقم الوظيفي ]],'المتغيرات '!A:P,16,0)</f>
        <v>18</v>
      </c>
      <c r="Q200" s="10" t="str">
        <f>VLOOKUP(الجدول2332[[#This Row],[الرقم الوظيفي ]],'المتغيرات '!A:Q,17,0)</f>
        <v>س</v>
      </c>
      <c r="R200" s="23" t="str">
        <f>VLOOKUP(الجدول2332[[#This Row],[الرقم الوظيفي ]],'المتغيرات '!A:R,18,0)</f>
        <v>عطلة العيد</v>
      </c>
      <c r="S200" s="23" t="str">
        <f>VLOOKUP(الجدول2332[[#This Row],[الرقم الوظيفي ]],'المتغيرات '!A:S,19,0)</f>
        <v>عطلة العيد</v>
      </c>
      <c r="T200" s="23" t="str">
        <f>VLOOKUP(الجدول2332[[#This Row],[الرقم الوظيفي ]],'المتغيرات '!A:T,20,0)</f>
        <v>عطلة العيد</v>
      </c>
      <c r="U200" s="23">
        <f>VLOOKUP(الجدول2332[[#This Row],[الرقم الوظيفي ]],'المتغيرات '!A:U,21,0)</f>
        <v>0</v>
      </c>
      <c r="V200" s="23">
        <f>VLOOKUP(الجدول2332[[#This Row],[الرقم الوظيفي ]],'المتغيرات '!A:V,22,0)</f>
        <v>0</v>
      </c>
      <c r="W200" s="23">
        <f>VLOOKUP(الجدول2332[[#This Row],[الرقم الوظيفي ]],'المتغيرات '!A:W,23,0)</f>
        <v>0</v>
      </c>
      <c r="X200" s="10">
        <f>VLOOKUP(الجدول2332[[#This Row],[الرقم الوظيفي ]],'المتغيرات '!A:X,24,0)</f>
        <v>0</v>
      </c>
      <c r="Y200" s="23">
        <f>VLOOKUP(الجدول2332[[#This Row],[الرقم الوظيفي ]],'المتغيرات '!A:Y,25,0)</f>
        <v>0</v>
      </c>
      <c r="Z200" s="23">
        <f>VLOOKUP(الجدول2332[[#This Row],[الرقم الوظيفي ]],'المتغيرات '!A:Z,26,0)</f>
        <v>0</v>
      </c>
      <c r="AA200" s="23">
        <f>VLOOKUP(الجدول2332[[#This Row],[الرقم الوظيفي ]],'المتغيرات '!A:AA,27,0)</f>
        <v>0</v>
      </c>
      <c r="AB200" s="23">
        <f>VLOOKUP(الجدول2332[[#This Row],[الرقم الوظيفي ]],'المتغيرات '!A:AB,28,0)</f>
        <v>0</v>
      </c>
      <c r="AC200" s="23">
        <f>VLOOKUP(الجدول2332[[#This Row],[الرقم الوظيفي ]],'المتغيرات '!A:AC,29,0)</f>
        <v>0</v>
      </c>
      <c r="AD200" s="23">
        <f>VLOOKUP(الجدول2332[[#This Row],[الرقم الوظيفي ]],'المتغيرات '!A:AD,30,0)</f>
        <v>0</v>
      </c>
      <c r="AE200" s="10">
        <f>VLOOKUP(الجدول2332[[#This Row],[الرقم الوظيفي ]],'المتغيرات '!A:AE,31,0)</f>
        <v>0</v>
      </c>
      <c r="AF200" s="23">
        <f>VLOOKUP(الجدول2332[[#This Row],[الرقم الوظيفي ]],'المتغيرات '!A:AF,32,0)</f>
        <v>0</v>
      </c>
      <c r="AG200" s="23">
        <f>VLOOKUP(الجدول2332[[#This Row],[الرقم الوظيفي ]],'المتغيرات '!A:AG,33,0)</f>
        <v>0</v>
      </c>
      <c r="AH200" s="23">
        <f>VLOOKUP(الجدول2332[[#This Row],[الرقم الوظيفي ]],'المتغيرات '!A:AH,34,0)</f>
        <v>0</v>
      </c>
    </row>
    <row r="201" spans="1:34">
      <c r="A201" s="172"/>
      <c r="B201" s="8"/>
      <c r="C201" s="8"/>
      <c r="D201" s="181">
        <f>VLOOKUP(A200,'الإجازات '!C:AN,8,0)</f>
        <v>0</v>
      </c>
      <c r="E201" s="181">
        <f>VLOOKUP(A200,'الإجازات '!C:AO,9,0)</f>
        <v>0</v>
      </c>
      <c r="F201" s="181">
        <f>VLOOKUP(A200,'الإجازات '!C:AP,10,0)</f>
        <v>0</v>
      </c>
      <c r="G201" s="181">
        <f>VLOOKUP(A200,'الإجازات '!C:AQ,11,0)</f>
        <v>0</v>
      </c>
      <c r="H201" s="181">
        <f>VLOOKUP(A200,'الإجازات '!C:AR,12,0)</f>
        <v>0</v>
      </c>
      <c r="I201" s="181">
        <f>VLOOKUP(A200,'الإجازات '!C:AS,13,0)</f>
        <v>0</v>
      </c>
      <c r="J201" s="181">
        <f>VLOOKUP(A200,'الإجازات '!C:AT,14,0)</f>
        <v>0</v>
      </c>
      <c r="K201" s="181">
        <f>VLOOKUP(A200,'الإجازات '!C:AU,15,0)</f>
        <v>0</v>
      </c>
      <c r="L201" s="181">
        <f>VLOOKUP(A200,'الإجازات '!C:AV,16,0)</f>
        <v>130</v>
      </c>
      <c r="M201" s="181">
        <f>VLOOKUP(A200,'الإجازات '!C:AW,17,0)</f>
        <v>125</v>
      </c>
      <c r="N201" s="181">
        <f>VLOOKUP(A200,'الإجازات '!C:AX,18,0)</f>
        <v>0</v>
      </c>
      <c r="O201" s="181">
        <f>VLOOKUP(A200,'الإجازات '!C:AY,19,0)</f>
        <v>0</v>
      </c>
      <c r="P201" s="181">
        <f>VLOOKUP(A200,'الإجازات '!C:AZ,20,0)</f>
        <v>0</v>
      </c>
      <c r="Q201" s="181">
        <f>VLOOKUP(A200,'الإجازات '!C:BA,21,0)</f>
        <v>480</v>
      </c>
      <c r="R201" s="181">
        <f>VLOOKUP(A200,'الإجازات '!C:BB,22,0)</f>
        <v>0</v>
      </c>
      <c r="S201" s="181">
        <f>VLOOKUP(A200,'الإجازات '!C:BC,23,0)</f>
        <v>0</v>
      </c>
      <c r="T201" s="181">
        <f>VLOOKUP(A200,'الإجازات '!C:BD,24,0)</f>
        <v>0</v>
      </c>
      <c r="U201" s="181">
        <f>VLOOKUP(A200,'الإجازات '!C:BE,25,0)</f>
        <v>0</v>
      </c>
      <c r="V201" s="181">
        <f>VLOOKUP(A200,'الإجازات '!C:BF,26,0)</f>
        <v>0</v>
      </c>
      <c r="W201" s="181">
        <f>VLOOKUP(A200,'الإجازات '!C:BG,27,0)</f>
        <v>0</v>
      </c>
      <c r="X201" s="181">
        <f>VLOOKUP(A200,'الإجازات '!C:BH,28,0)</f>
        <v>0</v>
      </c>
      <c r="Y201" s="181">
        <f>VLOOKUP(A200,'الإجازات '!C:BI,29,0)</f>
        <v>0</v>
      </c>
      <c r="Z201" s="181">
        <f>VLOOKUP(A200,'الإجازات '!C:BJ,30,0)</f>
        <v>0</v>
      </c>
      <c r="AA201" s="181">
        <f>VLOOKUP(A200,'الإجازات '!C:BK,31,0)</f>
        <v>0</v>
      </c>
      <c r="AB201" s="181">
        <f>VLOOKUP(A200,'الإجازات '!C:BL,32,0)</f>
        <v>0</v>
      </c>
      <c r="AC201" s="181">
        <f>VLOOKUP(A200,'الإجازات '!C:BM,33,0)</f>
        <v>0</v>
      </c>
      <c r="AD201" s="181">
        <f>VLOOKUP(A200,'الإجازات '!C:BN,34,0)</f>
        <v>0</v>
      </c>
      <c r="AE201" s="181">
        <f>VLOOKUP(A200,'الإجازات '!C:BO,35,0)</f>
        <v>0</v>
      </c>
      <c r="AF201" s="181">
        <f>VLOOKUP(A200,'الإجازات '!C:BP,36,0)</f>
        <v>0</v>
      </c>
      <c r="AG201" s="181">
        <f>VLOOKUP(A200,'الإجازات '!C:BQ,37,0)</f>
        <v>0</v>
      </c>
      <c r="AH201" s="181">
        <f>VLOOKUP(A200,'الإجازات '!C:BR,38,0)</f>
        <v>0</v>
      </c>
    </row>
    <row r="202" spans="1:34">
      <c r="A202" s="172">
        <v>1724</v>
      </c>
      <c r="B202" s="8" t="s">
        <v>199</v>
      </c>
      <c r="C202" s="8" t="s">
        <v>99</v>
      </c>
      <c r="D202" s="23" t="str">
        <f>VLOOKUP(الجدول2332[[#This Row],[الرقم الوظيفي ]],'المتغيرات '!A:D,4,0)</f>
        <v>غ</v>
      </c>
      <c r="E202" s="23">
        <f>VLOOKUP(الجدول2332[[#This Row],[الرقم الوظيفي ]],'المتغيرات '!A:E,5,0)</f>
        <v>0</v>
      </c>
      <c r="F202" s="23">
        <f>VLOOKUP(الجدول2332[[#This Row],[الرقم الوظيفي ]],'المتغيرات '!A:F,6,0)</f>
        <v>0</v>
      </c>
      <c r="G202" s="23">
        <f>VLOOKUP(الجدول2332[[#This Row],[الرقم الوظيفي ]],'المتغيرات '!A:G,7,0)</f>
        <v>0</v>
      </c>
      <c r="H202" s="23">
        <f>VLOOKUP(الجدول2332[[#This Row],[الرقم الوظيفي ]],'المتغيرات '!A:H,8,0)</f>
        <v>0</v>
      </c>
      <c r="I202" s="10">
        <f>VLOOKUP(الجدول2332[[#This Row],[الرقم الوظيفي ]],'المتغيرات '!A:I,9,0)</f>
        <v>0</v>
      </c>
      <c r="J202" s="23">
        <f>VLOOKUP(الجدول2332[[#This Row],[الرقم الوظيفي ]],'المتغيرات '!A:J,10,0)</f>
        <v>0</v>
      </c>
      <c r="K202" s="23">
        <f>VLOOKUP(الجدول2332[[#This Row],[الرقم الوظيفي ]],'المتغيرات '!A:K,11,0)</f>
        <v>0</v>
      </c>
      <c r="L202" s="23">
        <f>VLOOKUP(الجدول2332[[#This Row],[الرقم الوظيفي ]],'المتغيرات '!A:L,12,0)</f>
        <v>0</v>
      </c>
      <c r="M202" s="23">
        <f>VLOOKUP(الجدول2332[[#This Row],[الرقم الوظيفي ]],'المتغيرات '!A:M,13,0)</f>
        <v>0</v>
      </c>
      <c r="N202" s="23">
        <f>VLOOKUP(الجدول2332[[#This Row],[الرقم الوظيفي ]],'المتغيرات '!A:N,14,0)</f>
        <v>0</v>
      </c>
      <c r="O202" s="23" t="str">
        <f>VLOOKUP(الجدول2332[[#This Row],[الرقم الوظيفي ]],'المتغيرات '!A:O,15,0)</f>
        <v>س</v>
      </c>
      <c r="P202" s="23">
        <f>VLOOKUP(الجدول2332[[#This Row],[الرقم الوظيفي ]],'المتغيرات '!A:P,16,0)</f>
        <v>0</v>
      </c>
      <c r="Q202" s="10" t="str">
        <f>VLOOKUP(الجدول2332[[#This Row],[الرقم الوظيفي ]],'المتغيرات '!A:Q,17,0)</f>
        <v>س</v>
      </c>
      <c r="R202" s="23" t="str">
        <f>VLOOKUP(الجدول2332[[#This Row],[الرقم الوظيفي ]],'المتغيرات '!A:R,18,0)</f>
        <v>عطلة العيد</v>
      </c>
      <c r="S202" s="23" t="str">
        <f>VLOOKUP(الجدول2332[[#This Row],[الرقم الوظيفي ]],'المتغيرات '!A:S,19,0)</f>
        <v>عطلة العيد</v>
      </c>
      <c r="T202" s="23" t="str">
        <f>VLOOKUP(الجدول2332[[#This Row],[الرقم الوظيفي ]],'المتغيرات '!A:T,20,0)</f>
        <v>عطلة العيد</v>
      </c>
      <c r="U202" s="23">
        <f>VLOOKUP(الجدول2332[[#This Row],[الرقم الوظيفي ]],'المتغيرات '!A:U,21,0)</f>
        <v>0</v>
      </c>
      <c r="V202" s="23">
        <f>VLOOKUP(الجدول2332[[#This Row],[الرقم الوظيفي ]],'المتغيرات '!A:V,22,0)</f>
        <v>0</v>
      </c>
      <c r="W202" s="23">
        <f>VLOOKUP(الجدول2332[[#This Row],[الرقم الوظيفي ]],'المتغيرات '!A:W,23,0)</f>
        <v>0</v>
      </c>
      <c r="X202" s="10">
        <f>VLOOKUP(الجدول2332[[#This Row],[الرقم الوظيفي ]],'المتغيرات '!A:X,24,0)</f>
        <v>0</v>
      </c>
      <c r="Y202" s="23">
        <f>VLOOKUP(الجدول2332[[#This Row],[الرقم الوظيفي ]],'المتغيرات '!A:Y,25,0)</f>
        <v>0</v>
      </c>
      <c r="Z202" s="23">
        <f>VLOOKUP(الجدول2332[[#This Row],[الرقم الوظيفي ]],'المتغيرات '!A:Z,26,0)</f>
        <v>0</v>
      </c>
      <c r="AA202" s="23">
        <f>VLOOKUP(الجدول2332[[#This Row],[الرقم الوظيفي ]],'المتغيرات '!A:AA,27,0)</f>
        <v>0</v>
      </c>
      <c r="AB202" s="23">
        <f>VLOOKUP(الجدول2332[[#This Row],[الرقم الوظيفي ]],'المتغيرات '!A:AB,28,0)</f>
        <v>0</v>
      </c>
      <c r="AC202" s="23">
        <f>VLOOKUP(الجدول2332[[#This Row],[الرقم الوظيفي ]],'المتغيرات '!A:AC,29,0)</f>
        <v>0</v>
      </c>
      <c r="AD202" s="23">
        <f>VLOOKUP(الجدول2332[[#This Row],[الرقم الوظيفي ]],'المتغيرات '!A:AD,30,0)</f>
        <v>0</v>
      </c>
      <c r="AE202" s="10">
        <f>VLOOKUP(الجدول2332[[#This Row],[الرقم الوظيفي ]],'المتغيرات '!A:AE,31,0)</f>
        <v>0</v>
      </c>
      <c r="AF202" s="23">
        <f>VLOOKUP(الجدول2332[[#This Row],[الرقم الوظيفي ]],'المتغيرات '!A:AF,32,0)</f>
        <v>0</v>
      </c>
      <c r="AG202" s="23">
        <f>VLOOKUP(الجدول2332[[#This Row],[الرقم الوظيفي ]],'المتغيرات '!A:AG,33,0)</f>
        <v>0</v>
      </c>
      <c r="AH202" s="23">
        <f>VLOOKUP(الجدول2332[[#This Row],[الرقم الوظيفي ]],'المتغيرات '!A:AH,34,0)</f>
        <v>0</v>
      </c>
    </row>
    <row r="203" spans="1:34">
      <c r="A203" s="172"/>
      <c r="B203" s="8"/>
      <c r="C203" s="8"/>
      <c r="D203" s="181">
        <f>VLOOKUP(A202,'الإجازات '!C:AN,8,0)</f>
        <v>0</v>
      </c>
      <c r="E203" s="181">
        <f>VLOOKUP(A202,'الإجازات '!C:AO,9,0)</f>
        <v>0</v>
      </c>
      <c r="F203" s="181">
        <f>VLOOKUP(A202,'الإجازات '!C:AP,10,0)</f>
        <v>0</v>
      </c>
      <c r="G203" s="181">
        <f>VLOOKUP(A202,'الإجازات '!C:AQ,11,0)</f>
        <v>0</v>
      </c>
      <c r="H203" s="181">
        <f>VLOOKUP(A202,'الإجازات '!C:AR,12,0)</f>
        <v>107</v>
      </c>
      <c r="I203" s="181">
        <f>VLOOKUP(A202,'الإجازات '!C:AS,13,0)</f>
        <v>0</v>
      </c>
      <c r="J203" s="181">
        <f>VLOOKUP(A202,'الإجازات '!C:AT,14,0)</f>
        <v>0</v>
      </c>
      <c r="K203" s="181">
        <f>VLOOKUP(A202,'الإجازات '!C:AU,15,0)</f>
        <v>0</v>
      </c>
      <c r="L203" s="181">
        <f>VLOOKUP(A202,'الإجازات '!C:AV,16,0)</f>
        <v>0</v>
      </c>
      <c r="M203" s="181">
        <f>VLOOKUP(A202,'الإجازات '!C:AW,17,0)</f>
        <v>0</v>
      </c>
      <c r="N203" s="181">
        <f>VLOOKUP(A202,'الإجازات '!C:AX,18,0)</f>
        <v>0</v>
      </c>
      <c r="O203" s="181">
        <f>VLOOKUP(A202,'الإجازات '!C:AY,19,0)</f>
        <v>480</v>
      </c>
      <c r="P203" s="181">
        <f>VLOOKUP(A202,'الإجازات '!C:AZ,20,0)</f>
        <v>0</v>
      </c>
      <c r="Q203" s="181">
        <f>VLOOKUP(A202,'الإجازات '!C:BA,21,0)</f>
        <v>480</v>
      </c>
      <c r="R203" s="181">
        <f>VLOOKUP(A202,'الإجازات '!C:BB,22,0)</f>
        <v>0</v>
      </c>
      <c r="S203" s="181">
        <f>VLOOKUP(A202,'الإجازات '!C:BC,23,0)</f>
        <v>0</v>
      </c>
      <c r="T203" s="181">
        <f>VLOOKUP(A202,'الإجازات '!C:BD,24,0)</f>
        <v>0</v>
      </c>
      <c r="U203" s="181">
        <f>VLOOKUP(A202,'الإجازات '!C:BE,25,0)</f>
        <v>0</v>
      </c>
      <c r="V203" s="181">
        <f>VLOOKUP(A202,'الإجازات '!C:BF,26,0)</f>
        <v>0</v>
      </c>
      <c r="W203" s="181">
        <f>VLOOKUP(A202,'الإجازات '!C:BG,27,0)</f>
        <v>0</v>
      </c>
      <c r="X203" s="181">
        <f>VLOOKUP(A202,'الإجازات '!C:BH,28,0)</f>
        <v>0</v>
      </c>
      <c r="Y203" s="181">
        <f>VLOOKUP(A202,'الإجازات '!C:BI,29,0)</f>
        <v>0</v>
      </c>
      <c r="Z203" s="181">
        <f>VLOOKUP(A202,'الإجازات '!C:BJ,30,0)</f>
        <v>0</v>
      </c>
      <c r="AA203" s="181">
        <f>VLOOKUP(A202,'الإجازات '!C:BK,31,0)</f>
        <v>120</v>
      </c>
      <c r="AB203" s="181">
        <f>VLOOKUP(A202,'الإجازات '!C:BL,32,0)</f>
        <v>0</v>
      </c>
      <c r="AC203" s="181">
        <f>VLOOKUP(A202,'الإجازات '!C:BM,33,0)</f>
        <v>0</v>
      </c>
      <c r="AD203" s="181">
        <f>VLOOKUP(A202,'الإجازات '!C:BN,34,0)</f>
        <v>0</v>
      </c>
      <c r="AE203" s="181">
        <f>VLOOKUP(A202,'الإجازات '!C:BO,35,0)</f>
        <v>0</v>
      </c>
      <c r="AF203" s="181">
        <f>VLOOKUP(A202,'الإجازات '!C:BP,36,0)</f>
        <v>0</v>
      </c>
      <c r="AG203" s="181">
        <f>VLOOKUP(A202,'الإجازات '!C:BQ,37,0)</f>
        <v>0</v>
      </c>
      <c r="AH203" s="181">
        <f>VLOOKUP(A202,'الإجازات '!C:BR,38,0)</f>
        <v>0</v>
      </c>
    </row>
    <row r="204" spans="1:34">
      <c r="A204" s="172">
        <v>1788</v>
      </c>
      <c r="B204" s="8" t="s">
        <v>200</v>
      </c>
      <c r="C204" s="8" t="s">
        <v>201</v>
      </c>
      <c r="D204" s="23">
        <f>VLOOKUP(الجدول2332[[#This Row],[الرقم الوظيفي ]],'المتغيرات '!A:D,4,0)</f>
        <v>19</v>
      </c>
      <c r="E204" s="23">
        <f>VLOOKUP(الجدول2332[[#This Row],[الرقم الوظيفي ]],'المتغيرات '!A:E,5,0)</f>
        <v>0</v>
      </c>
      <c r="F204" s="23">
        <f>VLOOKUP(الجدول2332[[#This Row],[الرقم الوظيفي ]],'المتغيرات '!A:F,6,0)</f>
        <v>10</v>
      </c>
      <c r="G204" s="23">
        <f>VLOOKUP(الجدول2332[[#This Row],[الرقم الوظيفي ]],'المتغيرات '!A:G,7,0)</f>
        <v>0</v>
      </c>
      <c r="H204" s="23" t="str">
        <f>VLOOKUP(الجدول2332[[#This Row],[الرقم الوظيفي ]],'المتغيرات '!A:H,8,0)</f>
        <v>س</v>
      </c>
      <c r="I204" s="10">
        <f>VLOOKUP(الجدول2332[[#This Row],[الرقم الوظيفي ]],'المتغيرات '!A:I,9,0)</f>
        <v>0</v>
      </c>
      <c r="J204" s="23">
        <f>VLOOKUP(الجدول2332[[#This Row],[الرقم الوظيفي ]],'المتغيرات '!A:J,10,0)</f>
        <v>0</v>
      </c>
      <c r="K204" s="23">
        <f>VLOOKUP(الجدول2332[[#This Row],[الرقم الوظيفي ]],'المتغيرات '!A:K,11,0)</f>
        <v>0</v>
      </c>
      <c r="L204" s="23">
        <f>VLOOKUP(الجدول2332[[#This Row],[الرقم الوظيفي ]],'المتغيرات '!A:L,12,0)</f>
        <v>0</v>
      </c>
      <c r="M204" s="23">
        <f>VLOOKUP(الجدول2332[[#This Row],[الرقم الوظيفي ]],'المتغيرات '!A:M,13,0)</f>
        <v>0</v>
      </c>
      <c r="N204" s="23">
        <f>VLOOKUP(الجدول2332[[#This Row],[الرقم الوظيفي ]],'المتغيرات '!A:N,14,0)</f>
        <v>0</v>
      </c>
      <c r="O204" s="23">
        <f>VLOOKUP(الجدول2332[[#This Row],[الرقم الوظيفي ]],'المتغيرات '!A:O,15,0)</f>
        <v>0</v>
      </c>
      <c r="P204" s="23">
        <f>VLOOKUP(الجدول2332[[#This Row],[الرقم الوظيفي ]],'المتغيرات '!A:P,16,0)</f>
        <v>0</v>
      </c>
      <c r="Q204" s="10" t="str">
        <f>VLOOKUP(الجدول2332[[#This Row],[الرقم الوظيفي ]],'المتغيرات '!A:Q,17,0)</f>
        <v>س</v>
      </c>
      <c r="R204" s="23" t="str">
        <f>VLOOKUP(الجدول2332[[#This Row],[الرقم الوظيفي ]],'المتغيرات '!A:R,18,0)</f>
        <v>عطلة العيد</v>
      </c>
      <c r="S204" s="23" t="str">
        <f>VLOOKUP(الجدول2332[[#This Row],[الرقم الوظيفي ]],'المتغيرات '!A:S,19,0)</f>
        <v>عطلة العيد</v>
      </c>
      <c r="T204" s="23" t="str">
        <f>VLOOKUP(الجدول2332[[#This Row],[الرقم الوظيفي ]],'المتغيرات '!A:T,20,0)</f>
        <v>عطلة العيد</v>
      </c>
      <c r="U204" s="23">
        <f>VLOOKUP(الجدول2332[[#This Row],[الرقم الوظيفي ]],'المتغيرات '!A:U,21,0)</f>
        <v>0</v>
      </c>
      <c r="V204" s="23" t="str">
        <f>VLOOKUP(الجدول2332[[#This Row],[الرقم الوظيفي ]],'المتغيرات '!A:V,22,0)</f>
        <v>س</v>
      </c>
      <c r="W204" s="23" t="str">
        <f>VLOOKUP(الجدول2332[[#This Row],[الرقم الوظيفي ]],'المتغيرات '!A:W,23,0)</f>
        <v>س</v>
      </c>
      <c r="X204" s="10" t="str">
        <f>VLOOKUP(الجدول2332[[#This Row],[الرقم الوظيفي ]],'المتغيرات '!A:X,24,0)</f>
        <v>س</v>
      </c>
      <c r="Y204" s="23">
        <f>VLOOKUP(الجدول2332[[#This Row],[الرقم الوظيفي ]],'المتغيرات '!A:Y,25,0)</f>
        <v>0</v>
      </c>
      <c r="Z204" s="23">
        <f>VLOOKUP(الجدول2332[[#This Row],[الرقم الوظيفي ]],'المتغيرات '!A:Z,26,0)</f>
        <v>0</v>
      </c>
      <c r="AA204" s="23">
        <f>VLOOKUP(الجدول2332[[#This Row],[الرقم الوظيفي ]],'المتغيرات '!A:AA,27,0)</f>
        <v>0</v>
      </c>
      <c r="AB204" s="23">
        <f>VLOOKUP(الجدول2332[[#This Row],[الرقم الوظيفي ]],'المتغيرات '!A:AB,28,0)</f>
        <v>0</v>
      </c>
      <c r="AC204" s="23">
        <f>VLOOKUP(الجدول2332[[#This Row],[الرقم الوظيفي ]],'المتغيرات '!A:AC,29,0)</f>
        <v>0</v>
      </c>
      <c r="AD204" s="23">
        <f>VLOOKUP(الجدول2332[[#This Row],[الرقم الوظيفي ]],'المتغيرات '!A:AD,30,0)</f>
        <v>0</v>
      </c>
      <c r="AE204" s="10">
        <f>VLOOKUP(الجدول2332[[#This Row],[الرقم الوظيفي ]],'المتغيرات '!A:AE,31,0)</f>
        <v>0</v>
      </c>
      <c r="AF204" s="23">
        <f>VLOOKUP(الجدول2332[[#This Row],[الرقم الوظيفي ]],'المتغيرات '!A:AF,32,0)</f>
        <v>0</v>
      </c>
      <c r="AG204" s="23">
        <f>VLOOKUP(الجدول2332[[#This Row],[الرقم الوظيفي ]],'المتغيرات '!A:AG,33,0)</f>
        <v>0</v>
      </c>
      <c r="AH204" s="23">
        <f>VLOOKUP(الجدول2332[[#This Row],[الرقم الوظيفي ]],'المتغيرات '!A:AH,34,0)</f>
        <v>0</v>
      </c>
    </row>
    <row r="205" spans="1:34">
      <c r="A205" s="172"/>
      <c r="B205" s="8"/>
      <c r="C205" s="8"/>
      <c r="D205" s="181">
        <f>VLOOKUP(A204,'الإجازات '!C:AN,8,0)</f>
        <v>0</v>
      </c>
      <c r="E205" s="181">
        <f>VLOOKUP(A204,'الإجازات '!C:AO,9,0)</f>
        <v>0</v>
      </c>
      <c r="F205" s="181">
        <f>VLOOKUP(A204,'الإجازات '!C:AP,10,0)</f>
        <v>0</v>
      </c>
      <c r="G205" s="181">
        <f>VLOOKUP(A204,'الإجازات '!C:AQ,11,0)</f>
        <v>0</v>
      </c>
      <c r="H205" s="181">
        <f>VLOOKUP(A204,'الإجازات '!C:AR,12,0)</f>
        <v>480</v>
      </c>
      <c r="I205" s="181">
        <f>VLOOKUP(A204,'الإجازات '!C:AS,13,0)</f>
        <v>0</v>
      </c>
      <c r="J205" s="181">
        <f>VLOOKUP(A204,'الإجازات '!C:AT,14,0)</f>
        <v>0</v>
      </c>
      <c r="K205" s="181">
        <f>VLOOKUP(A204,'الإجازات '!C:AU,15,0)</f>
        <v>0</v>
      </c>
      <c r="L205" s="181">
        <f>VLOOKUP(A204,'الإجازات '!C:AV,16,0)</f>
        <v>0</v>
      </c>
      <c r="M205" s="181">
        <f>VLOOKUP(A204,'الإجازات '!C:AW,17,0)</f>
        <v>0</v>
      </c>
      <c r="N205" s="181">
        <f>VLOOKUP(A204,'الإجازات '!C:AX,18,0)</f>
        <v>0</v>
      </c>
      <c r="O205" s="181">
        <f>VLOOKUP(A204,'الإجازات '!C:AY,19,0)</f>
        <v>0</v>
      </c>
      <c r="P205" s="181">
        <f>VLOOKUP(A204,'الإجازات '!C:AZ,20,0)</f>
        <v>0</v>
      </c>
      <c r="Q205" s="181">
        <f>VLOOKUP(A204,'الإجازات '!C:BA,21,0)</f>
        <v>480</v>
      </c>
      <c r="R205" s="181">
        <f>VLOOKUP(A204,'الإجازات '!C:BB,22,0)</f>
        <v>0</v>
      </c>
      <c r="S205" s="181">
        <f>VLOOKUP(A204,'الإجازات '!C:BC,23,0)</f>
        <v>0</v>
      </c>
      <c r="T205" s="181">
        <f>VLOOKUP(A204,'الإجازات '!C:BD,24,0)</f>
        <v>0</v>
      </c>
      <c r="U205" s="181">
        <f>VLOOKUP(A204,'الإجازات '!C:BE,25,0)</f>
        <v>0</v>
      </c>
      <c r="V205" s="181">
        <f>VLOOKUP(A204,'الإجازات '!C:BF,26,0)</f>
        <v>480</v>
      </c>
      <c r="W205" s="181">
        <f>VLOOKUP(A204,'الإجازات '!C:BG,27,0)</f>
        <v>480</v>
      </c>
      <c r="X205" s="181">
        <f>VLOOKUP(A204,'الإجازات '!C:BH,28,0)</f>
        <v>480</v>
      </c>
      <c r="Y205" s="181">
        <f>VLOOKUP(A204,'الإجازات '!C:BI,29,0)</f>
        <v>0</v>
      </c>
      <c r="Z205" s="181">
        <f>VLOOKUP(A204,'الإجازات '!C:BJ,30,0)</f>
        <v>0</v>
      </c>
      <c r="AA205" s="181">
        <f>VLOOKUP(A204,'الإجازات '!C:BK,31,0)</f>
        <v>0</v>
      </c>
      <c r="AB205" s="181">
        <f>VLOOKUP(A204,'الإجازات '!C:BL,32,0)</f>
        <v>0</v>
      </c>
      <c r="AC205" s="181">
        <f>VLOOKUP(A204,'الإجازات '!C:BM,33,0)</f>
        <v>0</v>
      </c>
      <c r="AD205" s="181">
        <f>VLOOKUP(A204,'الإجازات '!C:BN,34,0)</f>
        <v>0</v>
      </c>
      <c r="AE205" s="181">
        <f>VLOOKUP(A204,'الإجازات '!C:BO,35,0)</f>
        <v>0</v>
      </c>
      <c r="AF205" s="181">
        <f>VLOOKUP(A204,'الإجازات '!C:BP,36,0)</f>
        <v>0</v>
      </c>
      <c r="AG205" s="181">
        <f>VLOOKUP(A204,'الإجازات '!C:BQ,37,0)</f>
        <v>0</v>
      </c>
      <c r="AH205" s="181">
        <f>VLOOKUP(A204,'الإجازات '!C:BR,38,0)</f>
        <v>0</v>
      </c>
    </row>
    <row r="206" spans="1:34">
      <c r="A206" s="172">
        <v>1821</v>
      </c>
      <c r="B206" s="8" t="s">
        <v>202</v>
      </c>
      <c r="C206" s="8" t="s">
        <v>201</v>
      </c>
      <c r="D206" s="23" t="str">
        <f>VLOOKUP(الجدول2332[[#This Row],[الرقم الوظيفي ]],'المتغيرات '!A:D,4,0)</f>
        <v>غ</v>
      </c>
      <c r="E206" s="23">
        <f>VLOOKUP(الجدول2332[[#This Row],[الرقم الوظيفي ]],'المتغيرات '!A:E,5,0)</f>
        <v>0</v>
      </c>
      <c r="F206" s="23">
        <f>VLOOKUP(الجدول2332[[#This Row],[الرقم الوظيفي ]],'المتغيرات '!A:F,6,0)</f>
        <v>0</v>
      </c>
      <c r="G206" s="23">
        <f>VLOOKUP(الجدول2332[[#This Row],[الرقم الوظيفي ]],'المتغيرات '!A:G,7,0)</f>
        <v>0</v>
      </c>
      <c r="H206" s="23">
        <f>VLOOKUP(الجدول2332[[#This Row],[الرقم الوظيفي ]],'المتغيرات '!A:H,8,0)</f>
        <v>0</v>
      </c>
      <c r="I206" s="10">
        <f>VLOOKUP(الجدول2332[[#This Row],[الرقم الوظيفي ]],'المتغيرات '!A:I,9,0)</f>
        <v>8</v>
      </c>
      <c r="J206" s="23" t="str">
        <f>VLOOKUP(الجدول2332[[#This Row],[الرقم الوظيفي ]],'المتغيرات '!A:J,10,0)</f>
        <v>س</v>
      </c>
      <c r="K206" s="23">
        <f>VLOOKUP(الجدول2332[[#This Row],[الرقم الوظيفي ]],'المتغيرات '!A:K,11,0)</f>
        <v>0</v>
      </c>
      <c r="L206" s="23">
        <f>VLOOKUP(الجدول2332[[#This Row],[الرقم الوظيفي ]],'المتغيرات '!A:L,12,0)</f>
        <v>9</v>
      </c>
      <c r="M206" s="23">
        <f>VLOOKUP(الجدول2332[[#This Row],[الرقم الوظيفي ]],'المتغيرات '!A:M,13,0)</f>
        <v>15</v>
      </c>
      <c r="N206" s="23">
        <f>VLOOKUP(الجدول2332[[#This Row],[الرقم الوظيفي ]],'المتغيرات '!A:N,14,0)</f>
        <v>0</v>
      </c>
      <c r="O206" s="23">
        <f>VLOOKUP(الجدول2332[[#This Row],[الرقم الوظيفي ]],'المتغيرات '!A:O,15,0)</f>
        <v>40</v>
      </c>
      <c r="P206" s="23">
        <f>VLOOKUP(الجدول2332[[#This Row],[الرقم الوظيفي ]],'المتغيرات '!A:P,16,0)</f>
        <v>164</v>
      </c>
      <c r="Q206" s="10" t="str">
        <f>VLOOKUP(الجدول2332[[#This Row],[الرقم الوظيفي ]],'المتغيرات '!A:Q,17,0)</f>
        <v>س</v>
      </c>
      <c r="R206" s="23" t="str">
        <f>VLOOKUP(الجدول2332[[#This Row],[الرقم الوظيفي ]],'المتغيرات '!A:R,18,0)</f>
        <v>عطلة العيد</v>
      </c>
      <c r="S206" s="23" t="str">
        <f>VLOOKUP(الجدول2332[[#This Row],[الرقم الوظيفي ]],'المتغيرات '!A:S,19,0)</f>
        <v>عطلة العيد</v>
      </c>
      <c r="T206" s="23" t="str">
        <f>VLOOKUP(الجدول2332[[#This Row],[الرقم الوظيفي ]],'المتغيرات '!A:T,20,0)</f>
        <v>عطلة العيد</v>
      </c>
      <c r="U206" s="23">
        <f>VLOOKUP(الجدول2332[[#This Row],[الرقم الوظيفي ]],'المتغيرات '!A:U,21,0)</f>
        <v>0</v>
      </c>
      <c r="V206" s="23">
        <f>VLOOKUP(الجدول2332[[#This Row],[الرقم الوظيفي ]],'المتغيرات '!A:V,22,0)</f>
        <v>0</v>
      </c>
      <c r="W206" s="23">
        <f>VLOOKUP(الجدول2332[[#This Row],[الرقم الوظيفي ]],'المتغيرات '!A:W,23,0)</f>
        <v>0</v>
      </c>
      <c r="X206" s="10">
        <f>VLOOKUP(الجدول2332[[#This Row],[الرقم الوظيفي ]],'المتغيرات '!A:X,24,0)</f>
        <v>0</v>
      </c>
      <c r="Y206" s="23">
        <f>VLOOKUP(الجدول2332[[#This Row],[الرقم الوظيفي ]],'المتغيرات '!A:Y,25,0)</f>
        <v>0</v>
      </c>
      <c r="Z206" s="23">
        <f>VLOOKUP(الجدول2332[[#This Row],[الرقم الوظيفي ]],'المتغيرات '!A:Z,26,0)</f>
        <v>0</v>
      </c>
      <c r="AA206" s="23">
        <f>VLOOKUP(الجدول2332[[#This Row],[الرقم الوظيفي ]],'المتغيرات '!A:AA,27,0)</f>
        <v>0</v>
      </c>
      <c r="AB206" s="23">
        <f>VLOOKUP(الجدول2332[[#This Row],[الرقم الوظيفي ]],'المتغيرات '!A:AB,28,0)</f>
        <v>0</v>
      </c>
      <c r="AC206" s="23">
        <f>VLOOKUP(الجدول2332[[#This Row],[الرقم الوظيفي ]],'المتغيرات '!A:AC,29,0)</f>
        <v>0</v>
      </c>
      <c r="AD206" s="23">
        <f>VLOOKUP(الجدول2332[[#This Row],[الرقم الوظيفي ]],'المتغيرات '!A:AD,30,0)</f>
        <v>0</v>
      </c>
      <c r="AE206" s="10">
        <f>VLOOKUP(الجدول2332[[#This Row],[الرقم الوظيفي ]],'المتغيرات '!A:AE,31,0)</f>
        <v>0</v>
      </c>
      <c r="AF206" s="23">
        <f>VLOOKUP(الجدول2332[[#This Row],[الرقم الوظيفي ]],'المتغيرات '!A:AF,32,0)</f>
        <v>0</v>
      </c>
      <c r="AG206" s="23">
        <f>VLOOKUP(الجدول2332[[#This Row],[الرقم الوظيفي ]],'المتغيرات '!A:AG,33,0)</f>
        <v>0</v>
      </c>
      <c r="AH206" s="23">
        <f>VLOOKUP(الجدول2332[[#This Row],[الرقم الوظيفي ]],'المتغيرات '!A:AH,34,0)</f>
        <v>0</v>
      </c>
    </row>
    <row r="207" spans="1:34">
      <c r="A207" s="172"/>
      <c r="B207" s="8"/>
      <c r="C207" s="8"/>
      <c r="D207" s="181">
        <f>VLOOKUP(A206,'الإجازات '!C:AN,8,0)</f>
        <v>0</v>
      </c>
      <c r="E207" s="181">
        <f>VLOOKUP(A206,'الإجازات '!C:AO,9,0)</f>
        <v>0</v>
      </c>
      <c r="F207" s="181">
        <f>VLOOKUP(A206,'الإجازات '!C:AP,10,0)</f>
        <v>0</v>
      </c>
      <c r="G207" s="181">
        <f>VLOOKUP(A206,'الإجازات '!C:AQ,11,0)</f>
        <v>0</v>
      </c>
      <c r="H207" s="181">
        <f>VLOOKUP(A206,'الإجازات '!C:AR,12,0)</f>
        <v>0</v>
      </c>
      <c r="I207" s="181">
        <f>VLOOKUP(A206,'الإجازات '!C:AS,13,0)</f>
        <v>0</v>
      </c>
      <c r="J207" s="181">
        <f>VLOOKUP(A206,'الإجازات '!C:AT,14,0)</f>
        <v>480</v>
      </c>
      <c r="K207" s="181">
        <f>VLOOKUP(A206,'الإجازات '!C:AU,15,0)</f>
        <v>0</v>
      </c>
      <c r="L207" s="181">
        <f>VLOOKUP(A206,'الإجازات '!C:AV,16,0)</f>
        <v>0</v>
      </c>
      <c r="M207" s="181">
        <f>VLOOKUP(A206,'الإجازات '!C:AW,17,0)</f>
        <v>0</v>
      </c>
      <c r="N207" s="181">
        <f>VLOOKUP(A206,'الإجازات '!C:AX,18,0)</f>
        <v>0</v>
      </c>
      <c r="O207" s="181">
        <f>VLOOKUP(A206,'الإجازات '!C:AY,19,0)</f>
        <v>0</v>
      </c>
      <c r="P207" s="181">
        <f>VLOOKUP(A206,'الإجازات '!C:AZ,20,0)</f>
        <v>0</v>
      </c>
      <c r="Q207" s="181">
        <f>VLOOKUP(A206,'الإجازات '!C:BA,21,0)</f>
        <v>480</v>
      </c>
      <c r="R207" s="181">
        <f>VLOOKUP(A206,'الإجازات '!C:BB,22,0)</f>
        <v>0</v>
      </c>
      <c r="S207" s="181">
        <f>VLOOKUP(A206,'الإجازات '!C:BC,23,0)</f>
        <v>0</v>
      </c>
      <c r="T207" s="181">
        <f>VLOOKUP(A206,'الإجازات '!C:BD,24,0)</f>
        <v>0</v>
      </c>
      <c r="U207" s="181">
        <f>VLOOKUP(A206,'الإجازات '!C:BE,25,0)</f>
        <v>0</v>
      </c>
      <c r="V207" s="181">
        <f>VLOOKUP(A206,'الإجازات '!C:BF,26,0)</f>
        <v>0</v>
      </c>
      <c r="W207" s="181">
        <f>VLOOKUP(A206,'الإجازات '!C:BG,27,0)</f>
        <v>0</v>
      </c>
      <c r="X207" s="181">
        <f>VLOOKUP(A206,'الإجازات '!C:BH,28,0)</f>
        <v>0</v>
      </c>
      <c r="Y207" s="181">
        <f>VLOOKUP(A206,'الإجازات '!C:BI,29,0)</f>
        <v>0</v>
      </c>
      <c r="Z207" s="181">
        <f>VLOOKUP(A206,'الإجازات '!C:BJ,30,0)</f>
        <v>0</v>
      </c>
      <c r="AA207" s="181">
        <f>VLOOKUP(A206,'الإجازات '!C:BK,31,0)</f>
        <v>0</v>
      </c>
      <c r="AB207" s="181">
        <f>VLOOKUP(A206,'الإجازات '!C:BL,32,0)</f>
        <v>0</v>
      </c>
      <c r="AC207" s="181">
        <f>VLOOKUP(A206,'الإجازات '!C:BM,33,0)</f>
        <v>0</v>
      </c>
      <c r="AD207" s="181">
        <f>VLOOKUP(A206,'الإجازات '!C:BN,34,0)</f>
        <v>0</v>
      </c>
      <c r="AE207" s="181">
        <f>VLOOKUP(A206,'الإجازات '!C:BO,35,0)</f>
        <v>0</v>
      </c>
      <c r="AF207" s="181">
        <f>VLOOKUP(A206,'الإجازات '!C:BP,36,0)</f>
        <v>0</v>
      </c>
      <c r="AG207" s="181">
        <f>VLOOKUP(A206,'الإجازات '!C:BQ,37,0)</f>
        <v>0</v>
      </c>
      <c r="AH207" s="181">
        <f>VLOOKUP(A206,'الإجازات '!C:BR,38,0)</f>
        <v>0</v>
      </c>
    </row>
    <row r="208" spans="1:34">
      <c r="A208" s="172">
        <v>1839</v>
      </c>
      <c r="B208" s="8" t="s">
        <v>203</v>
      </c>
      <c r="C208" s="8" t="s">
        <v>105</v>
      </c>
      <c r="D208" s="23" t="str">
        <f>VLOOKUP(الجدول2332[[#This Row],[الرقم الوظيفي ]],'المتغيرات '!A:D,4,0)</f>
        <v>ب</v>
      </c>
      <c r="E208" s="23" t="str">
        <f>VLOOKUP(الجدول2332[[#This Row],[الرقم الوظيفي ]],'المتغيرات '!A:E,5,0)</f>
        <v>ب</v>
      </c>
      <c r="F208" s="23" t="str">
        <f>VLOOKUP(الجدول2332[[#This Row],[الرقم الوظيفي ]],'المتغيرات '!A:F,6,0)</f>
        <v>ب</v>
      </c>
      <c r="G208" s="23" t="str">
        <f>VLOOKUP(الجدول2332[[#This Row],[الرقم الوظيفي ]],'المتغيرات '!A:G,7,0)</f>
        <v>ب</v>
      </c>
      <c r="H208" s="23" t="str">
        <f>VLOOKUP(الجدول2332[[#This Row],[الرقم الوظيفي ]],'المتغيرات '!A:H,8,0)</f>
        <v>ب</v>
      </c>
      <c r="I208" s="10" t="str">
        <f>VLOOKUP(الجدول2332[[#This Row],[الرقم الوظيفي ]],'المتغيرات '!A:I,9,0)</f>
        <v>ب</v>
      </c>
      <c r="J208" s="23" t="str">
        <f>VLOOKUP(الجدول2332[[#This Row],[الرقم الوظيفي ]],'المتغيرات '!A:J,10,0)</f>
        <v>ب</v>
      </c>
      <c r="K208" s="23" t="str">
        <f>VLOOKUP(الجدول2332[[#This Row],[الرقم الوظيفي ]],'المتغيرات '!A:K,11,0)</f>
        <v>ب</v>
      </c>
      <c r="L208" s="23" t="str">
        <f>VLOOKUP(الجدول2332[[#This Row],[الرقم الوظيفي ]],'المتغيرات '!A:L,12,0)</f>
        <v>ب</v>
      </c>
      <c r="M208" s="23" t="str">
        <f>VLOOKUP(الجدول2332[[#This Row],[الرقم الوظيفي ]],'المتغيرات '!A:M,13,0)</f>
        <v>ب</v>
      </c>
      <c r="N208" s="23" t="str">
        <f>VLOOKUP(الجدول2332[[#This Row],[الرقم الوظيفي ]],'المتغيرات '!A:N,14,0)</f>
        <v>ب</v>
      </c>
      <c r="O208" s="23" t="str">
        <f>VLOOKUP(الجدول2332[[#This Row],[الرقم الوظيفي ]],'المتغيرات '!A:O,15,0)</f>
        <v>ب</v>
      </c>
      <c r="P208" s="23" t="str">
        <f>VLOOKUP(الجدول2332[[#This Row],[الرقم الوظيفي ]],'المتغيرات '!A:P,16,0)</f>
        <v>ب</v>
      </c>
      <c r="Q208" s="10" t="str">
        <f>VLOOKUP(الجدول2332[[#This Row],[الرقم الوظيفي ]],'المتغيرات '!A:Q,17,0)</f>
        <v>ب</v>
      </c>
      <c r="R208" s="23" t="str">
        <f>VLOOKUP(الجدول2332[[#This Row],[الرقم الوظيفي ]],'المتغيرات '!A:R,18,0)</f>
        <v>ب</v>
      </c>
      <c r="S208" s="23" t="str">
        <f>VLOOKUP(الجدول2332[[#This Row],[الرقم الوظيفي ]],'المتغيرات '!A:S,19,0)</f>
        <v>ب</v>
      </c>
      <c r="T208" s="23">
        <f>VLOOKUP(الجدول2332[[#This Row],[الرقم الوظيفي ]],'المتغيرات '!A:T,20,0)</f>
        <v>0</v>
      </c>
      <c r="U208" s="23">
        <f>VLOOKUP(الجدول2332[[#This Row],[الرقم الوظيفي ]],'المتغيرات '!A:U,21,0)</f>
        <v>0</v>
      </c>
      <c r="V208" s="23">
        <f>VLOOKUP(الجدول2332[[#This Row],[الرقم الوظيفي ]],'المتغيرات '!A:V,22,0)</f>
        <v>0</v>
      </c>
      <c r="W208" s="23">
        <f>VLOOKUP(الجدول2332[[#This Row],[الرقم الوظيفي ]],'المتغيرات '!A:W,23,0)</f>
        <v>0</v>
      </c>
      <c r="X208" s="10">
        <f>VLOOKUP(الجدول2332[[#This Row],[الرقم الوظيفي ]],'المتغيرات '!A:X,24,0)</f>
        <v>0</v>
      </c>
      <c r="Y208" s="23" t="str">
        <f>VLOOKUP(الجدول2332[[#This Row],[الرقم الوظيفي ]],'المتغيرات '!A:Y,25,0)</f>
        <v xml:space="preserve">راحة </v>
      </c>
      <c r="Z208" s="23">
        <f>VLOOKUP(الجدول2332[[#This Row],[الرقم الوظيفي ]],'المتغيرات '!A:Z,26,0)</f>
        <v>0</v>
      </c>
      <c r="AA208" s="23">
        <f>VLOOKUP(الجدول2332[[#This Row],[الرقم الوظيفي ]],'المتغيرات '!A:AA,27,0)</f>
        <v>0</v>
      </c>
      <c r="AB208" s="23">
        <f>VLOOKUP(الجدول2332[[#This Row],[الرقم الوظيفي ]],'المتغيرات '!A:AB,28,0)</f>
        <v>0</v>
      </c>
      <c r="AC208" s="23">
        <f>VLOOKUP(الجدول2332[[#This Row],[الرقم الوظيفي ]],'المتغيرات '!A:AC,29,0)</f>
        <v>0</v>
      </c>
      <c r="AD208" s="23">
        <f>VLOOKUP(الجدول2332[[#This Row],[الرقم الوظيفي ]],'المتغيرات '!A:AD,30,0)</f>
        <v>0</v>
      </c>
      <c r="AE208" s="10">
        <f>VLOOKUP(الجدول2332[[#This Row],[الرقم الوظيفي ]],'المتغيرات '!A:AE,31,0)</f>
        <v>0</v>
      </c>
      <c r="AF208" s="23">
        <f>VLOOKUP(الجدول2332[[#This Row],[الرقم الوظيفي ]],'المتغيرات '!A:AF,32,0)</f>
        <v>0</v>
      </c>
      <c r="AG208" s="23">
        <f>VLOOKUP(الجدول2332[[#This Row],[الرقم الوظيفي ]],'المتغيرات '!A:AG,33,0)</f>
        <v>0</v>
      </c>
      <c r="AH208" s="23">
        <f>VLOOKUP(الجدول2332[[#This Row],[الرقم الوظيفي ]],'المتغيرات '!A:AH,34,0)</f>
        <v>0</v>
      </c>
    </row>
    <row r="209" spans="1:34">
      <c r="A209" s="172"/>
      <c r="B209" s="8"/>
      <c r="C209" s="8"/>
      <c r="D209" s="181" t="str">
        <f>VLOOKUP(A208,'الإجازات '!C:AN,8,0)</f>
        <v>ب</v>
      </c>
      <c r="E209" s="181" t="str">
        <f>VLOOKUP(A208,'الإجازات '!C:AO,9,0)</f>
        <v>ب</v>
      </c>
      <c r="F209" s="181" t="str">
        <f>VLOOKUP(A208,'الإجازات '!C:AP,10,0)</f>
        <v>ب</v>
      </c>
      <c r="G209" s="181" t="str">
        <f>VLOOKUP(A208,'الإجازات '!C:AQ,11,0)</f>
        <v>ب</v>
      </c>
      <c r="H209" s="181" t="str">
        <f>VLOOKUP(A208,'الإجازات '!C:AR,12,0)</f>
        <v>ب</v>
      </c>
      <c r="I209" s="181" t="str">
        <f>VLOOKUP(A208,'الإجازات '!C:AS,13,0)</f>
        <v>ب</v>
      </c>
      <c r="J209" s="181" t="str">
        <f>VLOOKUP(A208,'الإجازات '!C:AT,14,0)</f>
        <v>ب</v>
      </c>
      <c r="K209" s="181" t="str">
        <f>VLOOKUP(A208,'الإجازات '!C:AU,15,0)</f>
        <v>ب</v>
      </c>
      <c r="L209" s="181" t="str">
        <f>VLOOKUP(A208,'الإجازات '!C:AV,16,0)</f>
        <v>ب</v>
      </c>
      <c r="M209" s="181" t="str">
        <f>VLOOKUP(A208,'الإجازات '!C:AW,17,0)</f>
        <v>ب</v>
      </c>
      <c r="N209" s="181" t="str">
        <f>VLOOKUP(A208,'الإجازات '!C:AX,18,0)</f>
        <v>ب</v>
      </c>
      <c r="O209" s="181" t="str">
        <f>VLOOKUP(A208,'الإجازات '!C:AY,19,0)</f>
        <v>ب</v>
      </c>
      <c r="P209" s="181" t="str">
        <f>VLOOKUP(A208,'الإجازات '!C:AZ,20,0)</f>
        <v>ب</v>
      </c>
      <c r="Q209" s="181" t="str">
        <f>VLOOKUP(A208,'الإجازات '!C:BA,21,0)</f>
        <v>ب</v>
      </c>
      <c r="R209" s="181">
        <f>VLOOKUP(A208,'الإجازات '!C:BB,22,0)</f>
        <v>0</v>
      </c>
      <c r="S209" s="181">
        <f>VLOOKUP(A208,'الإجازات '!C:BC,23,0)</f>
        <v>0</v>
      </c>
      <c r="T209" s="181">
        <f>VLOOKUP(A208,'الإجازات '!C:BD,24,0)</f>
        <v>0</v>
      </c>
      <c r="U209" s="181">
        <f>VLOOKUP(A208,'الإجازات '!C:BE,25,0)</f>
        <v>0</v>
      </c>
      <c r="V209" s="181">
        <f>VLOOKUP(A208,'الإجازات '!C:BF,26,0)</f>
        <v>0</v>
      </c>
      <c r="W209" s="181">
        <f>VLOOKUP(A208,'الإجازات '!C:BG,27,0)</f>
        <v>0</v>
      </c>
      <c r="X209" s="181">
        <f>VLOOKUP(A208,'الإجازات '!C:BH,28,0)</f>
        <v>0</v>
      </c>
      <c r="Y209" s="181" t="str">
        <f>VLOOKUP(A208,'الإجازات '!C:BI,29,0)</f>
        <v>راحة</v>
      </c>
      <c r="Z209" s="181">
        <f>VLOOKUP(A208,'الإجازات '!C:BJ,30,0)</f>
        <v>0</v>
      </c>
      <c r="AA209" s="181">
        <f>VLOOKUP(A208,'الإجازات '!C:BK,31,0)</f>
        <v>0</v>
      </c>
      <c r="AB209" s="181">
        <f>VLOOKUP(A208,'الإجازات '!C:BL,32,0)</f>
        <v>0</v>
      </c>
      <c r="AC209" s="181">
        <f>VLOOKUP(A208,'الإجازات '!C:BM,33,0)</f>
        <v>0</v>
      </c>
      <c r="AD209" s="181">
        <f>VLOOKUP(A208,'الإجازات '!C:BN,34,0)</f>
        <v>0</v>
      </c>
      <c r="AE209" s="181">
        <f>VLOOKUP(A208,'الإجازات '!C:BO,35,0)</f>
        <v>0</v>
      </c>
      <c r="AF209" s="181" t="str">
        <f>VLOOKUP(A208,'الإجازات '!C:BP,36,0)</f>
        <v>راحة</v>
      </c>
      <c r="AG209" s="181">
        <f>VLOOKUP(A208,'الإجازات '!C:BQ,37,0)</f>
        <v>0</v>
      </c>
      <c r="AH209" s="181">
        <f>VLOOKUP(A208,'الإجازات '!C:BR,38,0)</f>
        <v>0</v>
      </c>
    </row>
    <row r="210" spans="1:34">
      <c r="A210" s="172">
        <v>1875</v>
      </c>
      <c r="B210" s="8" t="s">
        <v>204</v>
      </c>
      <c r="C210" s="8" t="s">
        <v>205</v>
      </c>
      <c r="D210" s="23">
        <f>VLOOKUP(الجدول2332[[#This Row],[الرقم الوظيفي ]],'المتغيرات '!A:D,4,0)</f>
        <v>0</v>
      </c>
      <c r="E210" s="23" t="str">
        <f>VLOOKUP(الجدول2332[[#This Row],[الرقم الوظيفي ]],'المتغيرات '!A:E,5,0)</f>
        <v>س</v>
      </c>
      <c r="F210" s="23">
        <f>VLOOKUP(الجدول2332[[#This Row],[الرقم الوظيفي ]],'المتغيرات '!A:F,6,0)</f>
        <v>0</v>
      </c>
      <c r="G210" s="23">
        <f>VLOOKUP(الجدول2332[[#This Row],[الرقم الوظيفي ]],'المتغيرات '!A:G,7,0)</f>
        <v>0</v>
      </c>
      <c r="H210" s="23">
        <f>VLOOKUP(الجدول2332[[#This Row],[الرقم الوظيفي ]],'المتغيرات '!A:H,8,0)</f>
        <v>0</v>
      </c>
      <c r="I210" s="10">
        <f>VLOOKUP(الجدول2332[[#This Row],[الرقم الوظيفي ]],'المتغيرات '!A:I,9,0)</f>
        <v>0</v>
      </c>
      <c r="J210" s="23">
        <f>VLOOKUP(الجدول2332[[#This Row],[الرقم الوظيفي ]],'المتغيرات '!A:J,10,0)</f>
        <v>0</v>
      </c>
      <c r="K210" s="23">
        <f>VLOOKUP(الجدول2332[[#This Row],[الرقم الوظيفي ]],'المتغيرات '!A:K,11,0)</f>
        <v>0</v>
      </c>
      <c r="L210" s="23">
        <f>VLOOKUP(الجدول2332[[#This Row],[الرقم الوظيفي ]],'المتغيرات '!A:L,12,0)</f>
        <v>0</v>
      </c>
      <c r="M210" s="23">
        <f>VLOOKUP(الجدول2332[[#This Row],[الرقم الوظيفي ]],'المتغيرات '!A:M,13,0)</f>
        <v>0</v>
      </c>
      <c r="N210" s="23">
        <f>VLOOKUP(الجدول2332[[#This Row],[الرقم الوظيفي ]],'المتغيرات '!A:N,14,0)</f>
        <v>0</v>
      </c>
      <c r="O210" s="23" t="str">
        <f>VLOOKUP(الجدول2332[[#This Row],[الرقم الوظيفي ]],'المتغيرات '!A:O,15,0)</f>
        <v>س</v>
      </c>
      <c r="P210" s="23" t="str">
        <f>VLOOKUP(الجدول2332[[#This Row],[الرقم الوظيفي ]],'المتغيرات '!A:P,16,0)</f>
        <v>س</v>
      </c>
      <c r="Q210" s="10" t="str">
        <f>VLOOKUP(الجدول2332[[#This Row],[الرقم الوظيفي ]],'المتغيرات '!A:Q,17,0)</f>
        <v>س</v>
      </c>
      <c r="R210" s="23" t="str">
        <f>VLOOKUP(الجدول2332[[#This Row],[الرقم الوظيفي ]],'المتغيرات '!A:R,18,0)</f>
        <v>عطلة العيد</v>
      </c>
      <c r="S210" s="23" t="str">
        <f>VLOOKUP(الجدول2332[[#This Row],[الرقم الوظيفي ]],'المتغيرات '!A:S,19,0)</f>
        <v>عطلة العيد</v>
      </c>
      <c r="T210" s="23" t="str">
        <f>VLOOKUP(الجدول2332[[#This Row],[الرقم الوظيفي ]],'المتغيرات '!A:T,20,0)</f>
        <v>عطلة العيد</v>
      </c>
      <c r="U210" s="23">
        <f>VLOOKUP(الجدول2332[[#This Row],[الرقم الوظيفي ]],'المتغيرات '!A:U,21,0)</f>
        <v>0</v>
      </c>
      <c r="V210" s="23">
        <f>VLOOKUP(الجدول2332[[#This Row],[الرقم الوظيفي ]],'المتغيرات '!A:V,22,0)</f>
        <v>0</v>
      </c>
      <c r="W210" s="23">
        <f>VLOOKUP(الجدول2332[[#This Row],[الرقم الوظيفي ]],'المتغيرات '!A:W,23,0)</f>
        <v>0</v>
      </c>
      <c r="X210" s="10">
        <f>VLOOKUP(الجدول2332[[#This Row],[الرقم الوظيفي ]],'المتغيرات '!A:X,24,0)</f>
        <v>0</v>
      </c>
      <c r="Y210" s="23">
        <f>VLOOKUP(الجدول2332[[#This Row],[الرقم الوظيفي ]],'المتغيرات '!A:Y,25,0)</f>
        <v>0</v>
      </c>
      <c r="Z210" s="23">
        <f>VLOOKUP(الجدول2332[[#This Row],[الرقم الوظيفي ]],'المتغيرات '!A:Z,26,0)</f>
        <v>0</v>
      </c>
      <c r="AA210" s="23">
        <f>VLOOKUP(الجدول2332[[#This Row],[الرقم الوظيفي ]],'المتغيرات '!A:AA,27,0)</f>
        <v>0</v>
      </c>
      <c r="AB210" s="23">
        <f>VLOOKUP(الجدول2332[[#This Row],[الرقم الوظيفي ]],'المتغيرات '!A:AB,28,0)</f>
        <v>0</v>
      </c>
      <c r="AC210" s="23">
        <f>VLOOKUP(الجدول2332[[#This Row],[الرقم الوظيفي ]],'المتغيرات '!A:AC,29,0)</f>
        <v>0</v>
      </c>
      <c r="AD210" s="23">
        <f>VLOOKUP(الجدول2332[[#This Row],[الرقم الوظيفي ]],'المتغيرات '!A:AD,30,0)</f>
        <v>0</v>
      </c>
      <c r="AE210" s="10">
        <f>VLOOKUP(الجدول2332[[#This Row],[الرقم الوظيفي ]],'المتغيرات '!A:AE,31,0)</f>
        <v>0</v>
      </c>
      <c r="AF210" s="23">
        <f>VLOOKUP(الجدول2332[[#This Row],[الرقم الوظيفي ]],'المتغيرات '!A:AF,32,0)</f>
        <v>0</v>
      </c>
      <c r="AG210" s="23">
        <f>VLOOKUP(الجدول2332[[#This Row],[الرقم الوظيفي ]],'المتغيرات '!A:AG,33,0)</f>
        <v>0</v>
      </c>
      <c r="AH210" s="23">
        <f>VLOOKUP(الجدول2332[[#This Row],[الرقم الوظيفي ]],'المتغيرات '!A:AH,34,0)</f>
        <v>0</v>
      </c>
    </row>
    <row r="211" spans="1:34">
      <c r="A211" s="172"/>
      <c r="B211" s="8"/>
      <c r="C211" s="8"/>
      <c r="D211" s="181">
        <f>VLOOKUP(A210,'الإجازات '!C:AN,8,0)</f>
        <v>0</v>
      </c>
      <c r="E211" s="181">
        <f>VLOOKUP(A210,'الإجازات '!C:AO,9,0)</f>
        <v>480</v>
      </c>
      <c r="F211" s="181">
        <f>VLOOKUP(A210,'الإجازات '!C:AP,10,0)</f>
        <v>0</v>
      </c>
      <c r="G211" s="181">
        <f>VLOOKUP(A210,'الإجازات '!C:AQ,11,0)</f>
        <v>0</v>
      </c>
      <c r="H211" s="181">
        <f>VLOOKUP(A210,'الإجازات '!C:AR,12,0)</f>
        <v>0</v>
      </c>
      <c r="I211" s="181">
        <f>VLOOKUP(A210,'الإجازات '!C:AS,13,0)</f>
        <v>0</v>
      </c>
      <c r="J211" s="181">
        <f>VLOOKUP(A210,'الإجازات '!C:AT,14,0)</f>
        <v>0</v>
      </c>
      <c r="K211" s="181">
        <f>VLOOKUP(A210,'الإجازات '!C:AU,15,0)</f>
        <v>0</v>
      </c>
      <c r="L211" s="181">
        <f>VLOOKUP(A210,'الإجازات '!C:AV,16,0)</f>
        <v>0</v>
      </c>
      <c r="M211" s="181">
        <f>VLOOKUP(A210,'الإجازات '!C:AW,17,0)</f>
        <v>0</v>
      </c>
      <c r="N211" s="181">
        <f>VLOOKUP(A210,'الإجازات '!C:AX,18,0)</f>
        <v>0</v>
      </c>
      <c r="O211" s="181">
        <f>VLOOKUP(A210,'الإجازات '!C:AY,19,0)</f>
        <v>480</v>
      </c>
      <c r="P211" s="181">
        <f>VLOOKUP(A210,'الإجازات '!C:AZ,20,0)</f>
        <v>480</v>
      </c>
      <c r="Q211" s="181">
        <f>VLOOKUP(A210,'الإجازات '!C:BA,21,0)</f>
        <v>480</v>
      </c>
      <c r="R211" s="181">
        <f>VLOOKUP(A210,'الإجازات '!C:BB,22,0)</f>
        <v>0</v>
      </c>
      <c r="S211" s="181">
        <f>VLOOKUP(A210,'الإجازات '!C:BC,23,0)</f>
        <v>0</v>
      </c>
      <c r="T211" s="181">
        <f>VLOOKUP(A210,'الإجازات '!C:BD,24,0)</f>
        <v>0</v>
      </c>
      <c r="U211" s="181">
        <f>VLOOKUP(A210,'الإجازات '!C:BE,25,0)</f>
        <v>0</v>
      </c>
      <c r="V211" s="181">
        <f>VLOOKUP(A210,'الإجازات '!C:BF,26,0)</f>
        <v>0</v>
      </c>
      <c r="W211" s="181">
        <f>VLOOKUP(A210,'الإجازات '!C:BG,27,0)</f>
        <v>0</v>
      </c>
      <c r="X211" s="181">
        <f>VLOOKUP(A210,'الإجازات '!C:BH,28,0)</f>
        <v>0</v>
      </c>
      <c r="Y211" s="181">
        <f>VLOOKUP(A210,'الإجازات '!C:BI,29,0)</f>
        <v>0</v>
      </c>
      <c r="Z211" s="181">
        <f>VLOOKUP(A210,'الإجازات '!C:BJ,30,0)</f>
        <v>0</v>
      </c>
      <c r="AA211" s="181">
        <f>VLOOKUP(A210,'الإجازات '!C:BK,31,0)</f>
        <v>0</v>
      </c>
      <c r="AB211" s="181">
        <f>VLOOKUP(A210,'الإجازات '!C:BL,32,0)</f>
        <v>0</v>
      </c>
      <c r="AC211" s="181">
        <f>VLOOKUP(A210,'الإجازات '!C:BM,33,0)</f>
        <v>0</v>
      </c>
      <c r="AD211" s="181">
        <f>VLOOKUP(A210,'الإجازات '!C:BN,34,0)</f>
        <v>0</v>
      </c>
      <c r="AE211" s="181">
        <f>VLOOKUP(A210,'الإجازات '!C:BO,35,0)</f>
        <v>0</v>
      </c>
      <c r="AF211" s="181">
        <f>VLOOKUP(A210,'الإجازات '!C:BP,36,0)</f>
        <v>0</v>
      </c>
      <c r="AG211" s="181">
        <f>VLOOKUP(A210,'الإجازات '!C:BQ,37,0)</f>
        <v>0</v>
      </c>
      <c r="AH211" s="181">
        <f>VLOOKUP(A210,'الإجازات '!C:BR,38,0)</f>
        <v>0</v>
      </c>
    </row>
    <row r="212" spans="1:34">
      <c r="A212" s="172">
        <v>1877</v>
      </c>
      <c r="B212" s="8" t="s">
        <v>206</v>
      </c>
      <c r="C212" s="8" t="s">
        <v>207</v>
      </c>
      <c r="D212" s="23">
        <f>VLOOKUP(الجدول2332[[#This Row],[الرقم الوظيفي ]],'المتغيرات '!A:D,4,0)</f>
        <v>0</v>
      </c>
      <c r="E212" s="23">
        <f>VLOOKUP(الجدول2332[[#This Row],[الرقم الوظيفي ]],'المتغيرات '!A:E,5,0)</f>
        <v>0</v>
      </c>
      <c r="F212" s="23">
        <f>VLOOKUP(الجدول2332[[#This Row],[الرقم الوظيفي ]],'المتغيرات '!A:F,6,0)</f>
        <v>0</v>
      </c>
      <c r="G212" s="23">
        <f>VLOOKUP(الجدول2332[[#This Row],[الرقم الوظيفي ]],'المتغيرات '!A:G,7,0)</f>
        <v>0</v>
      </c>
      <c r="H212" s="23">
        <f>VLOOKUP(الجدول2332[[#This Row],[الرقم الوظيفي ]],'المتغيرات '!A:H,8,0)</f>
        <v>0</v>
      </c>
      <c r="I212" s="10">
        <f>VLOOKUP(الجدول2332[[#This Row],[الرقم الوظيفي ]],'المتغيرات '!A:I,9,0)</f>
        <v>0</v>
      </c>
      <c r="J212" s="23">
        <f>VLOOKUP(الجدول2332[[#This Row],[الرقم الوظيفي ]],'المتغيرات '!A:J,10,0)</f>
        <v>0</v>
      </c>
      <c r="K212" s="23">
        <f>VLOOKUP(الجدول2332[[#This Row],[الرقم الوظيفي ]],'المتغيرات '!A:K,11,0)</f>
        <v>0</v>
      </c>
      <c r="L212" s="23">
        <f>VLOOKUP(الجدول2332[[#This Row],[الرقم الوظيفي ]],'المتغيرات '!A:L,12,0)</f>
        <v>0</v>
      </c>
      <c r="M212" s="23">
        <f>VLOOKUP(الجدول2332[[#This Row],[الرقم الوظيفي ]],'المتغيرات '!A:M,13,0)</f>
        <v>0</v>
      </c>
      <c r="N212" s="23">
        <f>VLOOKUP(الجدول2332[[#This Row],[الرقم الوظيفي ]],'المتغيرات '!A:N,14,0)</f>
        <v>0</v>
      </c>
      <c r="O212" s="23">
        <f>VLOOKUP(الجدول2332[[#This Row],[الرقم الوظيفي ]],'المتغيرات '!A:O,15,0)</f>
        <v>0</v>
      </c>
      <c r="P212" s="23">
        <f>VLOOKUP(الجدول2332[[#This Row],[الرقم الوظيفي ]],'المتغيرات '!A:P,16,0)</f>
        <v>0</v>
      </c>
      <c r="Q212" s="10">
        <f>VLOOKUP(الجدول2332[[#This Row],[الرقم الوظيفي ]],'المتغيرات '!A:Q,17,0)</f>
        <v>0</v>
      </c>
      <c r="R212" s="23" t="str">
        <f>VLOOKUP(الجدول2332[[#This Row],[الرقم الوظيفي ]],'المتغيرات '!A:R,18,0)</f>
        <v>عطلة العيد</v>
      </c>
      <c r="S212" s="23" t="str">
        <f>VLOOKUP(الجدول2332[[#This Row],[الرقم الوظيفي ]],'المتغيرات '!A:S,19,0)</f>
        <v>عطلة العيد</v>
      </c>
      <c r="T212" s="23" t="str">
        <f>VLOOKUP(الجدول2332[[#This Row],[الرقم الوظيفي ]],'المتغيرات '!A:T,20,0)</f>
        <v>عطلة العيد</v>
      </c>
      <c r="U212" s="23">
        <f>VLOOKUP(الجدول2332[[#This Row],[الرقم الوظيفي ]],'المتغيرات '!A:U,21,0)</f>
        <v>0</v>
      </c>
      <c r="V212" s="23">
        <f>VLOOKUP(الجدول2332[[#This Row],[الرقم الوظيفي ]],'المتغيرات '!A:V,22,0)</f>
        <v>0</v>
      </c>
      <c r="W212" s="23">
        <f>VLOOKUP(الجدول2332[[#This Row],[الرقم الوظيفي ]],'المتغيرات '!A:W,23,0)</f>
        <v>0</v>
      </c>
      <c r="X212" s="10">
        <f>VLOOKUP(الجدول2332[[#This Row],[الرقم الوظيفي ]],'المتغيرات '!A:X,24,0)</f>
        <v>0</v>
      </c>
      <c r="Y212" s="23">
        <f>VLOOKUP(الجدول2332[[#This Row],[الرقم الوظيفي ]],'المتغيرات '!A:Y,25,0)</f>
        <v>0</v>
      </c>
      <c r="Z212" s="23">
        <f>VLOOKUP(الجدول2332[[#This Row],[الرقم الوظيفي ]],'المتغيرات '!A:Z,26,0)</f>
        <v>0</v>
      </c>
      <c r="AA212" s="23">
        <f>VLOOKUP(الجدول2332[[#This Row],[الرقم الوظيفي ]],'المتغيرات '!A:AA,27,0)</f>
        <v>0</v>
      </c>
      <c r="AB212" s="23">
        <f>VLOOKUP(الجدول2332[[#This Row],[الرقم الوظيفي ]],'المتغيرات '!A:AB,28,0)</f>
        <v>0</v>
      </c>
      <c r="AC212" s="23">
        <f>VLOOKUP(الجدول2332[[#This Row],[الرقم الوظيفي ]],'المتغيرات '!A:AC,29,0)</f>
        <v>0</v>
      </c>
      <c r="AD212" s="23">
        <f>VLOOKUP(الجدول2332[[#This Row],[الرقم الوظيفي ]],'المتغيرات '!A:AD,30,0)</f>
        <v>0</v>
      </c>
      <c r="AE212" s="10">
        <f>VLOOKUP(الجدول2332[[#This Row],[الرقم الوظيفي ]],'المتغيرات '!A:AE,31,0)</f>
        <v>0</v>
      </c>
      <c r="AF212" s="23">
        <f>VLOOKUP(الجدول2332[[#This Row],[الرقم الوظيفي ]],'المتغيرات '!A:AF,32,0)</f>
        <v>0</v>
      </c>
      <c r="AG212" s="23">
        <f>VLOOKUP(الجدول2332[[#This Row],[الرقم الوظيفي ]],'المتغيرات '!A:AG,33,0)</f>
        <v>0</v>
      </c>
      <c r="AH212" s="23">
        <f>VLOOKUP(الجدول2332[[#This Row],[الرقم الوظيفي ]],'المتغيرات '!A:AH,34,0)</f>
        <v>0</v>
      </c>
    </row>
    <row r="213" spans="1:34">
      <c r="A213" s="172"/>
      <c r="B213" s="8"/>
      <c r="C213" s="8"/>
      <c r="D213" s="181">
        <f>VLOOKUP(A212,'الإجازات '!C:AN,8,0)</f>
        <v>0</v>
      </c>
      <c r="E213" s="181">
        <f>VLOOKUP(A212,'الإجازات '!C:AO,9,0)</f>
        <v>0</v>
      </c>
      <c r="F213" s="181">
        <f>VLOOKUP(A212,'الإجازات '!C:AP,10,0)</f>
        <v>0</v>
      </c>
      <c r="G213" s="181">
        <f>VLOOKUP(A212,'الإجازات '!C:AQ,11,0)</f>
        <v>0</v>
      </c>
      <c r="H213" s="181">
        <f>VLOOKUP(A212,'الإجازات '!C:AR,12,0)</f>
        <v>0</v>
      </c>
      <c r="I213" s="181">
        <f>VLOOKUP(A212,'الإجازات '!C:AS,13,0)</f>
        <v>0</v>
      </c>
      <c r="J213" s="181">
        <f>VLOOKUP(A212,'الإجازات '!C:AT,14,0)</f>
        <v>0</v>
      </c>
      <c r="K213" s="181">
        <f>VLOOKUP(A212,'الإجازات '!C:AU,15,0)</f>
        <v>0</v>
      </c>
      <c r="L213" s="181">
        <f>VLOOKUP(A212,'الإجازات '!C:AV,16,0)</f>
        <v>0</v>
      </c>
      <c r="M213" s="181">
        <f>VLOOKUP(A212,'الإجازات '!C:AW,17,0)</f>
        <v>0</v>
      </c>
      <c r="N213" s="181">
        <f>VLOOKUP(A212,'الإجازات '!C:AX,18,0)</f>
        <v>0</v>
      </c>
      <c r="O213" s="181">
        <f>VLOOKUP(A212,'الإجازات '!C:AY,19,0)</f>
        <v>0</v>
      </c>
      <c r="P213" s="181">
        <f>VLOOKUP(A212,'الإجازات '!C:AZ,20,0)</f>
        <v>0</v>
      </c>
      <c r="Q213" s="181">
        <f>VLOOKUP(A212,'الإجازات '!C:BA,21,0)</f>
        <v>0</v>
      </c>
      <c r="R213" s="181">
        <f>VLOOKUP(A212,'الإجازات '!C:BB,22,0)</f>
        <v>0</v>
      </c>
      <c r="S213" s="181">
        <f>VLOOKUP(A212,'الإجازات '!C:BC,23,0)</f>
        <v>0</v>
      </c>
      <c r="T213" s="181">
        <f>VLOOKUP(A212,'الإجازات '!C:BD,24,0)</f>
        <v>0</v>
      </c>
      <c r="U213" s="181">
        <f>VLOOKUP(A212,'الإجازات '!C:BE,25,0)</f>
        <v>0</v>
      </c>
      <c r="V213" s="181">
        <f>VLOOKUP(A212,'الإجازات '!C:BF,26,0)</f>
        <v>0</v>
      </c>
      <c r="W213" s="181">
        <f>VLOOKUP(A212,'الإجازات '!C:BG,27,0)</f>
        <v>0</v>
      </c>
      <c r="X213" s="181">
        <f>VLOOKUP(A212,'الإجازات '!C:BH,28,0)</f>
        <v>0</v>
      </c>
      <c r="Y213" s="181">
        <f>VLOOKUP(A212,'الإجازات '!C:BI,29,0)</f>
        <v>0</v>
      </c>
      <c r="Z213" s="181">
        <f>VLOOKUP(A212,'الإجازات '!C:BJ,30,0)</f>
        <v>0</v>
      </c>
      <c r="AA213" s="181">
        <f>VLOOKUP(A212,'الإجازات '!C:BK,31,0)</f>
        <v>0</v>
      </c>
      <c r="AB213" s="181">
        <f>VLOOKUP(A212,'الإجازات '!C:BL,32,0)</f>
        <v>0</v>
      </c>
      <c r="AC213" s="181">
        <f>VLOOKUP(A212,'الإجازات '!C:BM,33,0)</f>
        <v>0</v>
      </c>
      <c r="AD213" s="181">
        <f>VLOOKUP(A212,'الإجازات '!C:BN,34,0)</f>
        <v>0</v>
      </c>
      <c r="AE213" s="181">
        <f>VLOOKUP(A212,'الإجازات '!C:BO,35,0)</f>
        <v>0</v>
      </c>
      <c r="AF213" s="181">
        <f>VLOOKUP(A212,'الإجازات '!C:BP,36,0)</f>
        <v>0</v>
      </c>
      <c r="AG213" s="181">
        <f>VLOOKUP(A212,'الإجازات '!C:BQ,37,0)</f>
        <v>0</v>
      </c>
      <c r="AH213" s="181">
        <f>VLOOKUP(A212,'الإجازات '!C:BR,38,0)</f>
        <v>0</v>
      </c>
    </row>
    <row r="214" spans="1:34">
      <c r="A214" s="172">
        <v>1894</v>
      </c>
      <c r="B214" s="8" t="s">
        <v>208</v>
      </c>
      <c r="C214" s="8" t="s">
        <v>109</v>
      </c>
      <c r="D214" s="23">
        <f>VLOOKUP(الجدول2332[[#This Row],[الرقم الوظيفي ]],'المتغيرات '!A:D,4,0)</f>
        <v>0</v>
      </c>
      <c r="E214" s="23">
        <f>VLOOKUP(الجدول2332[[#This Row],[الرقم الوظيفي ]],'المتغيرات '!A:E,5,0)</f>
        <v>13</v>
      </c>
      <c r="F214" s="23">
        <f>VLOOKUP(الجدول2332[[#This Row],[الرقم الوظيفي ]],'المتغيرات '!A:F,6,0)</f>
        <v>0</v>
      </c>
      <c r="G214" s="23">
        <f>VLOOKUP(الجدول2332[[#This Row],[الرقم الوظيفي ]],'المتغيرات '!A:G,7,0)</f>
        <v>0</v>
      </c>
      <c r="H214" s="23">
        <f>VLOOKUP(الجدول2332[[#This Row],[الرقم الوظيفي ]],'المتغيرات '!A:H,8,0)</f>
        <v>0</v>
      </c>
      <c r="I214" s="10">
        <f>VLOOKUP(الجدول2332[[#This Row],[الرقم الوظيفي ]],'المتغيرات '!A:I,9,0)</f>
        <v>12</v>
      </c>
      <c r="J214" s="23">
        <f>VLOOKUP(الجدول2332[[#This Row],[الرقم الوظيفي ]],'المتغيرات '!A:J,10,0)</f>
        <v>9</v>
      </c>
      <c r="K214" s="23" t="str">
        <f>VLOOKUP(الجدول2332[[#This Row],[الرقم الوظيفي ]],'المتغيرات '!A:K,11,0)</f>
        <v>ب</v>
      </c>
      <c r="L214" s="23">
        <f>VLOOKUP(الجدول2332[[#This Row],[الرقم الوظيفي ]],'المتغيرات '!A:L,12,0)</f>
        <v>0</v>
      </c>
      <c r="M214" s="23">
        <f>VLOOKUP(الجدول2332[[#This Row],[الرقم الوظيفي ]],'المتغيرات '!A:M,13,0)</f>
        <v>0</v>
      </c>
      <c r="N214" s="23">
        <f>VLOOKUP(الجدول2332[[#This Row],[الرقم الوظيفي ]],'المتغيرات '!A:N,14,0)</f>
        <v>0</v>
      </c>
      <c r="O214" s="23">
        <f>VLOOKUP(الجدول2332[[#This Row],[الرقم الوظيفي ]],'المتغيرات '!A:O,15,0)</f>
        <v>0</v>
      </c>
      <c r="P214" s="23">
        <f>VLOOKUP(الجدول2332[[#This Row],[الرقم الوظيفي ]],'المتغيرات '!A:P,16,0)</f>
        <v>0</v>
      </c>
      <c r="Q214" s="10" t="str">
        <f>VLOOKUP(الجدول2332[[#This Row],[الرقم الوظيفي ]],'المتغيرات '!A:Q,17,0)</f>
        <v>ب</v>
      </c>
      <c r="R214" s="23" t="str">
        <f>VLOOKUP(الجدول2332[[#This Row],[الرقم الوظيفي ]],'المتغيرات '!A:R,18,0)</f>
        <v>عطلة العيد</v>
      </c>
      <c r="S214" s="23" t="str">
        <f>VLOOKUP(الجدول2332[[#This Row],[الرقم الوظيفي ]],'المتغيرات '!A:S,19,0)</f>
        <v>عطلة العيد</v>
      </c>
      <c r="T214" s="23" t="str">
        <f>VLOOKUP(الجدول2332[[#This Row],[الرقم الوظيفي ]],'المتغيرات '!A:T,20,0)</f>
        <v>عطلة العيد</v>
      </c>
      <c r="U214" s="23">
        <f>VLOOKUP(الجدول2332[[#This Row],[الرقم الوظيفي ]],'المتغيرات '!A:U,21,0)</f>
        <v>0</v>
      </c>
      <c r="V214" s="23">
        <f>VLOOKUP(الجدول2332[[#This Row],[الرقم الوظيفي ]],'المتغيرات '!A:V,22,0)</f>
        <v>0</v>
      </c>
      <c r="W214" s="23">
        <f>VLOOKUP(الجدول2332[[#This Row],[الرقم الوظيفي ]],'المتغيرات '!A:W,23,0)</f>
        <v>0</v>
      </c>
      <c r="X214" s="10">
        <f>VLOOKUP(الجدول2332[[#This Row],[الرقم الوظيفي ]],'المتغيرات '!A:X,24,0)</f>
        <v>0</v>
      </c>
      <c r="Y214" s="23">
        <f>VLOOKUP(الجدول2332[[#This Row],[الرقم الوظيفي ]],'المتغيرات '!A:Y,25,0)</f>
        <v>0</v>
      </c>
      <c r="Z214" s="23">
        <f>VLOOKUP(الجدول2332[[#This Row],[الرقم الوظيفي ]],'المتغيرات '!A:Z,26,0)</f>
        <v>0</v>
      </c>
      <c r="AA214" s="23">
        <f>VLOOKUP(الجدول2332[[#This Row],[الرقم الوظيفي ]],'المتغيرات '!A:AA,27,0)</f>
        <v>0</v>
      </c>
      <c r="AB214" s="23">
        <f>VLOOKUP(الجدول2332[[#This Row],[الرقم الوظيفي ]],'المتغيرات '!A:AB,28,0)</f>
        <v>0</v>
      </c>
      <c r="AC214" s="23">
        <f>VLOOKUP(الجدول2332[[#This Row],[الرقم الوظيفي ]],'المتغيرات '!A:AC,29,0)</f>
        <v>0</v>
      </c>
      <c r="AD214" s="23">
        <f>VLOOKUP(الجدول2332[[#This Row],[الرقم الوظيفي ]],'المتغيرات '!A:AD,30,0)</f>
        <v>0</v>
      </c>
      <c r="AE214" s="10">
        <f>VLOOKUP(الجدول2332[[#This Row],[الرقم الوظيفي ]],'المتغيرات '!A:AE,31,0)</f>
        <v>0</v>
      </c>
      <c r="AF214" s="23">
        <f>VLOOKUP(الجدول2332[[#This Row],[الرقم الوظيفي ]],'المتغيرات '!A:AF,32,0)</f>
        <v>0</v>
      </c>
      <c r="AG214" s="23">
        <f>VLOOKUP(الجدول2332[[#This Row],[الرقم الوظيفي ]],'المتغيرات '!A:AG,33,0)</f>
        <v>0</v>
      </c>
      <c r="AH214" s="23">
        <f>VLOOKUP(الجدول2332[[#This Row],[الرقم الوظيفي ]],'المتغيرات '!A:AH,34,0)</f>
        <v>0</v>
      </c>
    </row>
    <row r="215" spans="1:34">
      <c r="A215" s="172"/>
      <c r="B215" s="8"/>
      <c r="C215" s="8"/>
      <c r="D215" s="181">
        <f>VLOOKUP(A214,'الإجازات '!C:AN,8,0)</f>
        <v>0</v>
      </c>
      <c r="E215" s="181">
        <f>VLOOKUP(A214,'الإجازات '!C:AO,9,0)</f>
        <v>0</v>
      </c>
      <c r="F215" s="181">
        <f>VLOOKUP(A214,'الإجازات '!C:AP,10,0)</f>
        <v>0</v>
      </c>
      <c r="G215" s="181">
        <f>VLOOKUP(A214,'الإجازات '!C:AQ,11,0)</f>
        <v>0</v>
      </c>
      <c r="H215" s="181">
        <f>VLOOKUP(A214,'الإجازات '!C:AR,12,0)</f>
        <v>0</v>
      </c>
      <c r="I215" s="181">
        <f>VLOOKUP(A214,'الإجازات '!C:AS,13,0)</f>
        <v>0</v>
      </c>
      <c r="J215" s="181">
        <f>VLOOKUP(A214,'الإجازات '!C:AT,14,0)</f>
        <v>0</v>
      </c>
      <c r="K215" s="181" t="str">
        <f>VLOOKUP(A214,'الإجازات '!C:AU,15,0)</f>
        <v>ب</v>
      </c>
      <c r="L215" s="181">
        <f>VLOOKUP(A214,'الإجازات '!C:AV,16,0)</f>
        <v>0</v>
      </c>
      <c r="M215" s="181">
        <f>VLOOKUP(A214,'الإجازات '!C:AW,17,0)</f>
        <v>0</v>
      </c>
      <c r="N215" s="181">
        <f>VLOOKUP(A214,'الإجازات '!C:AX,18,0)</f>
        <v>0</v>
      </c>
      <c r="O215" s="181">
        <f>VLOOKUP(A214,'الإجازات '!C:AY,19,0)</f>
        <v>0</v>
      </c>
      <c r="P215" s="181">
        <f>VLOOKUP(A214,'الإجازات '!C:AZ,20,0)</f>
        <v>0</v>
      </c>
      <c r="Q215" s="181" t="str">
        <f>VLOOKUP(A214,'الإجازات '!C:BA,21,0)</f>
        <v>ب</v>
      </c>
      <c r="R215" s="181">
        <f>VLOOKUP(A214,'الإجازات '!C:BB,22,0)</f>
        <v>0</v>
      </c>
      <c r="S215" s="181">
        <f>VLOOKUP(A214,'الإجازات '!C:BC,23,0)</f>
        <v>0</v>
      </c>
      <c r="T215" s="181">
        <f>VLOOKUP(A214,'الإجازات '!C:BD,24,0)</f>
        <v>0</v>
      </c>
      <c r="U215" s="181">
        <f>VLOOKUP(A214,'الإجازات '!C:BE,25,0)</f>
        <v>0</v>
      </c>
      <c r="V215" s="181">
        <f>VLOOKUP(A214,'الإجازات '!C:BF,26,0)</f>
        <v>0</v>
      </c>
      <c r="W215" s="181">
        <f>VLOOKUP(A214,'الإجازات '!C:BG,27,0)</f>
        <v>0</v>
      </c>
      <c r="X215" s="181">
        <f>VLOOKUP(A214,'الإجازات '!C:BH,28,0)</f>
        <v>0</v>
      </c>
      <c r="Y215" s="181">
        <f>VLOOKUP(A214,'الإجازات '!C:BI,29,0)</f>
        <v>0</v>
      </c>
      <c r="Z215" s="181">
        <f>VLOOKUP(A214,'الإجازات '!C:BJ,30,0)</f>
        <v>0</v>
      </c>
      <c r="AA215" s="181">
        <f>VLOOKUP(A214,'الإجازات '!C:BK,31,0)</f>
        <v>0</v>
      </c>
      <c r="AB215" s="181">
        <f>VLOOKUP(A214,'الإجازات '!C:BL,32,0)</f>
        <v>0</v>
      </c>
      <c r="AC215" s="181">
        <f>VLOOKUP(A214,'الإجازات '!C:BM,33,0)</f>
        <v>0</v>
      </c>
      <c r="AD215" s="181">
        <f>VLOOKUP(A214,'الإجازات '!C:BN,34,0)</f>
        <v>0</v>
      </c>
      <c r="AE215" s="181">
        <f>VLOOKUP(A214,'الإجازات '!C:BO,35,0)</f>
        <v>0</v>
      </c>
      <c r="AF215" s="181">
        <f>VLOOKUP(A214,'الإجازات '!C:BP,36,0)</f>
        <v>0</v>
      </c>
      <c r="AG215" s="181">
        <f>VLOOKUP(A214,'الإجازات '!C:BQ,37,0)</f>
        <v>0</v>
      </c>
      <c r="AH215" s="181">
        <f>VLOOKUP(A214,'الإجازات '!C:BR,38,0)</f>
        <v>0</v>
      </c>
    </row>
    <row r="216" spans="1:34">
      <c r="A216" s="172">
        <v>1935</v>
      </c>
      <c r="B216" s="8" t="s">
        <v>209</v>
      </c>
      <c r="C216" s="8" t="s">
        <v>210</v>
      </c>
      <c r="D216" s="23">
        <f>VLOOKUP(الجدول2332[[#This Row],[الرقم الوظيفي ]],'المتغيرات '!A:D,4,0)</f>
        <v>0</v>
      </c>
      <c r="E216" s="23">
        <f>VLOOKUP(الجدول2332[[#This Row],[الرقم الوظيفي ]],'المتغيرات '!A:E,5,0)</f>
        <v>9</v>
      </c>
      <c r="F216" s="23">
        <f>VLOOKUP(الجدول2332[[#This Row],[الرقم الوظيفي ]],'المتغيرات '!A:F,6,0)</f>
        <v>18</v>
      </c>
      <c r="G216" s="23">
        <f>VLOOKUP(الجدول2332[[#This Row],[الرقم الوظيفي ]],'المتغيرات '!A:G,7,0)</f>
        <v>0</v>
      </c>
      <c r="H216" s="23" t="str">
        <f>VLOOKUP(الجدول2332[[#This Row],[الرقم الوظيفي ]],'المتغيرات '!A:H,8,0)</f>
        <v>غ</v>
      </c>
      <c r="I216" s="10">
        <f>VLOOKUP(الجدول2332[[#This Row],[الرقم الوظيفي ]],'المتغيرات '!A:I,9,0)</f>
        <v>18</v>
      </c>
      <c r="J216" s="23">
        <f>VLOOKUP(الجدول2332[[#This Row],[الرقم الوظيفي ]],'المتغيرات '!A:J,10,0)</f>
        <v>29</v>
      </c>
      <c r="K216" s="23">
        <f>VLOOKUP(الجدول2332[[#This Row],[الرقم الوظيفي ]],'المتغيرات '!A:K,11,0)</f>
        <v>18</v>
      </c>
      <c r="L216" s="23">
        <f>VLOOKUP(الجدول2332[[#This Row],[الرقم الوظيفي ]],'المتغيرات '!A:L,12,0)</f>
        <v>15</v>
      </c>
      <c r="M216" s="23">
        <f>VLOOKUP(الجدول2332[[#This Row],[الرقم الوظيفي ]],'المتغيرات '!A:M,13,0)</f>
        <v>0</v>
      </c>
      <c r="N216" s="23">
        <f>VLOOKUP(الجدول2332[[#This Row],[الرقم الوظيفي ]],'المتغيرات '!A:N,14,0)</f>
        <v>0</v>
      </c>
      <c r="O216" s="23">
        <f>VLOOKUP(الجدول2332[[#This Row],[الرقم الوظيفي ]],'المتغيرات '!A:O,15,0)</f>
        <v>0</v>
      </c>
      <c r="P216" s="23">
        <f>VLOOKUP(الجدول2332[[#This Row],[الرقم الوظيفي ]],'المتغيرات '!A:P,16,0)</f>
        <v>21</v>
      </c>
      <c r="Q216" s="10" t="str">
        <f>VLOOKUP(الجدول2332[[#This Row],[الرقم الوظيفي ]],'المتغيرات '!A:Q,17,0)</f>
        <v>س</v>
      </c>
      <c r="R216" s="23" t="str">
        <f>VLOOKUP(الجدول2332[[#This Row],[الرقم الوظيفي ]],'المتغيرات '!A:R,18,0)</f>
        <v>عطلة العيد</v>
      </c>
      <c r="S216" s="23" t="str">
        <f>VLOOKUP(الجدول2332[[#This Row],[الرقم الوظيفي ]],'المتغيرات '!A:S,19,0)</f>
        <v>عطلة العيد</v>
      </c>
      <c r="T216" s="23" t="str">
        <f>VLOOKUP(الجدول2332[[#This Row],[الرقم الوظيفي ]],'المتغيرات '!A:T,20,0)</f>
        <v>عطلة العيد</v>
      </c>
      <c r="U216" s="23">
        <f>VLOOKUP(الجدول2332[[#This Row],[الرقم الوظيفي ]],'المتغيرات '!A:U,21,0)</f>
        <v>0</v>
      </c>
      <c r="V216" s="23">
        <f>VLOOKUP(الجدول2332[[#This Row],[الرقم الوظيفي ]],'المتغيرات '!A:V,22,0)</f>
        <v>18</v>
      </c>
      <c r="W216" s="23">
        <f>VLOOKUP(الجدول2332[[#This Row],[الرقم الوظيفي ]],'المتغيرات '!A:W,23,0)</f>
        <v>0</v>
      </c>
      <c r="X216" s="10">
        <f>VLOOKUP(الجدول2332[[#This Row],[الرقم الوظيفي ]],'المتغيرات '!A:X,24,0)</f>
        <v>0</v>
      </c>
      <c r="Y216" s="23">
        <f>VLOOKUP(الجدول2332[[#This Row],[الرقم الوظيفي ]],'المتغيرات '!A:Y,25,0)</f>
        <v>0</v>
      </c>
      <c r="Z216" s="23">
        <f>VLOOKUP(الجدول2332[[#This Row],[الرقم الوظيفي ]],'المتغيرات '!A:Z,26,0)</f>
        <v>0</v>
      </c>
      <c r="AA216" s="23">
        <f>VLOOKUP(الجدول2332[[#This Row],[الرقم الوظيفي ]],'المتغيرات '!A:AA,27,0)</f>
        <v>0</v>
      </c>
      <c r="AB216" s="23">
        <f>VLOOKUP(الجدول2332[[#This Row],[الرقم الوظيفي ]],'المتغيرات '!A:AB,28,0)</f>
        <v>0</v>
      </c>
      <c r="AC216" s="23">
        <f>VLOOKUP(الجدول2332[[#This Row],[الرقم الوظيفي ]],'المتغيرات '!A:AC,29,0)</f>
        <v>0</v>
      </c>
      <c r="AD216" s="23">
        <f>VLOOKUP(الجدول2332[[#This Row],[الرقم الوظيفي ]],'المتغيرات '!A:AD,30,0)</f>
        <v>0</v>
      </c>
      <c r="AE216" s="10">
        <f>VLOOKUP(الجدول2332[[#This Row],[الرقم الوظيفي ]],'المتغيرات '!A:AE,31,0)</f>
        <v>0</v>
      </c>
      <c r="AF216" s="23">
        <f>VLOOKUP(الجدول2332[[#This Row],[الرقم الوظيفي ]],'المتغيرات '!A:AF,32,0)</f>
        <v>0</v>
      </c>
      <c r="AG216" s="23">
        <f>VLOOKUP(الجدول2332[[#This Row],[الرقم الوظيفي ]],'المتغيرات '!A:AG,33,0)</f>
        <v>0</v>
      </c>
      <c r="AH216" s="23">
        <f>VLOOKUP(الجدول2332[[#This Row],[الرقم الوظيفي ]],'المتغيرات '!A:AH,34,0)</f>
        <v>0</v>
      </c>
    </row>
    <row r="217" spans="1:34">
      <c r="A217" s="172"/>
      <c r="B217" s="8"/>
      <c r="C217" s="8"/>
      <c r="D217" s="181">
        <f>VLOOKUP(A216,'الإجازات '!C:AN,8,0)</f>
        <v>0</v>
      </c>
      <c r="E217" s="181">
        <f>VLOOKUP(A216,'الإجازات '!C:AO,9,0)</f>
        <v>0</v>
      </c>
      <c r="F217" s="181">
        <f>VLOOKUP(A216,'الإجازات '!C:AP,10,0)</f>
        <v>0</v>
      </c>
      <c r="G217" s="181">
        <f>VLOOKUP(A216,'الإجازات '!C:AQ,11,0)</f>
        <v>0</v>
      </c>
      <c r="H217" s="181">
        <f>VLOOKUP(A216,'الإجازات '!C:AR,12,0)</f>
        <v>0</v>
      </c>
      <c r="I217" s="181">
        <f>VLOOKUP(A216,'الإجازات '!C:AS,13,0)</f>
        <v>0</v>
      </c>
      <c r="J217" s="181">
        <f>VLOOKUP(A216,'الإجازات '!C:AT,14,0)</f>
        <v>0</v>
      </c>
      <c r="K217" s="181">
        <f>VLOOKUP(A216,'الإجازات '!C:AU,15,0)</f>
        <v>0</v>
      </c>
      <c r="L217" s="181">
        <f>VLOOKUP(A216,'الإجازات '!C:AV,16,0)</f>
        <v>0</v>
      </c>
      <c r="M217" s="181">
        <f>VLOOKUP(A216,'الإجازات '!C:AW,17,0)</f>
        <v>0</v>
      </c>
      <c r="N217" s="181">
        <f>VLOOKUP(A216,'الإجازات '!C:AX,18,0)</f>
        <v>0</v>
      </c>
      <c r="O217" s="181">
        <f>VLOOKUP(A216,'الإجازات '!C:AY,19,0)</f>
        <v>0</v>
      </c>
      <c r="P217" s="181">
        <f>VLOOKUP(A216,'الإجازات '!C:AZ,20,0)</f>
        <v>0</v>
      </c>
      <c r="Q217" s="181">
        <f>VLOOKUP(A216,'الإجازات '!C:BA,21,0)</f>
        <v>480</v>
      </c>
      <c r="R217" s="181">
        <f>VLOOKUP(A216,'الإجازات '!C:BB,22,0)</f>
        <v>0</v>
      </c>
      <c r="S217" s="181">
        <f>VLOOKUP(A216,'الإجازات '!C:BC,23,0)</f>
        <v>0</v>
      </c>
      <c r="T217" s="181">
        <f>VLOOKUP(A216,'الإجازات '!C:BD,24,0)</f>
        <v>0</v>
      </c>
      <c r="U217" s="181">
        <f>VLOOKUP(A216,'الإجازات '!C:BE,25,0)</f>
        <v>0</v>
      </c>
      <c r="V217" s="181">
        <f>VLOOKUP(A216,'الإجازات '!C:BF,26,0)</f>
        <v>0</v>
      </c>
      <c r="W217" s="181">
        <f>VLOOKUP(A216,'الإجازات '!C:BG,27,0)</f>
        <v>0</v>
      </c>
      <c r="X217" s="181">
        <f>VLOOKUP(A216,'الإجازات '!C:BH,28,0)</f>
        <v>0</v>
      </c>
      <c r="Y217" s="181">
        <f>VLOOKUP(A216,'الإجازات '!C:BI,29,0)</f>
        <v>0</v>
      </c>
      <c r="Z217" s="181">
        <f>VLOOKUP(A216,'الإجازات '!C:BJ,30,0)</f>
        <v>0</v>
      </c>
      <c r="AA217" s="181">
        <f>VLOOKUP(A216,'الإجازات '!C:BK,31,0)</f>
        <v>0</v>
      </c>
      <c r="AB217" s="181">
        <f>VLOOKUP(A216,'الإجازات '!C:BL,32,0)</f>
        <v>0</v>
      </c>
      <c r="AC217" s="181">
        <f>VLOOKUP(A216,'الإجازات '!C:BM,33,0)</f>
        <v>0</v>
      </c>
      <c r="AD217" s="181">
        <f>VLOOKUP(A216,'الإجازات '!C:BN,34,0)</f>
        <v>0</v>
      </c>
      <c r="AE217" s="181">
        <f>VLOOKUP(A216,'الإجازات '!C:BO,35,0)</f>
        <v>0</v>
      </c>
      <c r="AF217" s="181">
        <f>VLOOKUP(A216,'الإجازات '!C:BP,36,0)</f>
        <v>0</v>
      </c>
      <c r="AG217" s="181">
        <f>VLOOKUP(A216,'الإجازات '!C:BQ,37,0)</f>
        <v>0</v>
      </c>
      <c r="AH217" s="181">
        <f>VLOOKUP(A216,'الإجازات '!C:BR,38,0)</f>
        <v>0</v>
      </c>
    </row>
    <row r="218" spans="1:34">
      <c r="A218" s="172">
        <v>1960</v>
      </c>
      <c r="B218" s="8" t="s">
        <v>211</v>
      </c>
      <c r="C218" s="8" t="s">
        <v>212</v>
      </c>
      <c r="D218" s="23">
        <f>VLOOKUP(الجدول2332[[#This Row],[الرقم الوظيفي ]],'المتغيرات '!A:D,4,0)</f>
        <v>0</v>
      </c>
      <c r="E218" s="23">
        <f>VLOOKUP(الجدول2332[[#This Row],[الرقم الوظيفي ]],'المتغيرات '!A:E,5,0)</f>
        <v>0</v>
      </c>
      <c r="F218" s="23">
        <f>VLOOKUP(الجدول2332[[#This Row],[الرقم الوظيفي ]],'المتغيرات '!A:F,6,0)</f>
        <v>0</v>
      </c>
      <c r="G218" s="23">
        <f>VLOOKUP(الجدول2332[[#This Row],[الرقم الوظيفي ]],'المتغيرات '!A:G,7,0)</f>
        <v>0</v>
      </c>
      <c r="H218" s="23">
        <f>VLOOKUP(الجدول2332[[#This Row],[الرقم الوظيفي ]],'المتغيرات '!A:H,8,0)</f>
        <v>0</v>
      </c>
      <c r="I218" s="10">
        <f>VLOOKUP(الجدول2332[[#This Row],[الرقم الوظيفي ]],'المتغيرات '!A:I,9,0)</f>
        <v>0</v>
      </c>
      <c r="J218" s="23" t="str">
        <f>VLOOKUP(الجدول2332[[#This Row],[الرقم الوظيفي ]],'المتغيرات '!A:J,10,0)</f>
        <v>س</v>
      </c>
      <c r="K218" s="23">
        <f>VLOOKUP(الجدول2332[[#This Row],[الرقم الوظيفي ]],'المتغيرات '!A:K,11,0)</f>
        <v>0</v>
      </c>
      <c r="L218" s="23">
        <f>VLOOKUP(الجدول2332[[#This Row],[الرقم الوظيفي ]],'المتغيرات '!A:L,12,0)</f>
        <v>0</v>
      </c>
      <c r="M218" s="23">
        <f>VLOOKUP(الجدول2332[[#This Row],[الرقم الوظيفي ]],'المتغيرات '!A:M,13,0)</f>
        <v>0</v>
      </c>
      <c r="N218" s="23">
        <f>VLOOKUP(الجدول2332[[#This Row],[الرقم الوظيفي ]],'المتغيرات '!A:N,14,0)</f>
        <v>0</v>
      </c>
      <c r="O218" s="23">
        <f>VLOOKUP(الجدول2332[[#This Row],[الرقم الوظيفي ]],'المتغيرات '!A:O,15,0)</f>
        <v>0</v>
      </c>
      <c r="P218" s="23">
        <f>VLOOKUP(الجدول2332[[#This Row],[الرقم الوظيفي ]],'المتغيرات '!A:P,16,0)</f>
        <v>0</v>
      </c>
      <c r="Q218" s="10" t="str">
        <f>VLOOKUP(الجدول2332[[#This Row],[الرقم الوظيفي ]],'المتغيرات '!A:Q,17,0)</f>
        <v>س</v>
      </c>
      <c r="R218" s="23" t="str">
        <f>VLOOKUP(الجدول2332[[#This Row],[الرقم الوظيفي ]],'المتغيرات '!A:R,18,0)</f>
        <v>عطلة العيد</v>
      </c>
      <c r="S218" s="23" t="str">
        <f>VLOOKUP(الجدول2332[[#This Row],[الرقم الوظيفي ]],'المتغيرات '!A:S,19,0)</f>
        <v>عطلة العيد</v>
      </c>
      <c r="T218" s="23" t="str">
        <f>VLOOKUP(الجدول2332[[#This Row],[الرقم الوظيفي ]],'المتغيرات '!A:T,20,0)</f>
        <v>عطلة العيد</v>
      </c>
      <c r="U218" s="23">
        <f>VLOOKUP(الجدول2332[[#This Row],[الرقم الوظيفي ]],'المتغيرات '!A:U,21,0)</f>
        <v>0</v>
      </c>
      <c r="V218" s="23">
        <f>VLOOKUP(الجدول2332[[#This Row],[الرقم الوظيفي ]],'المتغيرات '!A:V,22,0)</f>
        <v>0</v>
      </c>
      <c r="W218" s="23">
        <f>VLOOKUP(الجدول2332[[#This Row],[الرقم الوظيفي ]],'المتغيرات '!A:W,23,0)</f>
        <v>18</v>
      </c>
      <c r="X218" s="10">
        <f>VLOOKUP(الجدول2332[[#This Row],[الرقم الوظيفي ]],'المتغيرات '!A:X,24,0)</f>
        <v>0</v>
      </c>
      <c r="Y218" s="23">
        <f>VLOOKUP(الجدول2332[[#This Row],[الرقم الوظيفي ]],'المتغيرات '!A:Y,25,0)</f>
        <v>0</v>
      </c>
      <c r="Z218" s="23">
        <f>VLOOKUP(الجدول2332[[#This Row],[الرقم الوظيفي ]],'المتغيرات '!A:Z,26,0)</f>
        <v>0</v>
      </c>
      <c r="AA218" s="23">
        <f>VLOOKUP(الجدول2332[[#This Row],[الرقم الوظيفي ]],'المتغيرات '!A:AA,27,0)</f>
        <v>0</v>
      </c>
      <c r="AB218" s="23">
        <f>VLOOKUP(الجدول2332[[#This Row],[الرقم الوظيفي ]],'المتغيرات '!A:AB,28,0)</f>
        <v>0</v>
      </c>
      <c r="AC218" s="23">
        <f>VLOOKUP(الجدول2332[[#This Row],[الرقم الوظيفي ]],'المتغيرات '!A:AC,29,0)</f>
        <v>0</v>
      </c>
      <c r="AD218" s="23">
        <f>VLOOKUP(الجدول2332[[#This Row],[الرقم الوظيفي ]],'المتغيرات '!A:AD,30,0)</f>
        <v>0</v>
      </c>
      <c r="AE218" s="10">
        <f>VLOOKUP(الجدول2332[[#This Row],[الرقم الوظيفي ]],'المتغيرات '!A:AE,31,0)</f>
        <v>0</v>
      </c>
      <c r="AF218" s="23">
        <f>VLOOKUP(الجدول2332[[#This Row],[الرقم الوظيفي ]],'المتغيرات '!A:AF,32,0)</f>
        <v>0</v>
      </c>
      <c r="AG218" s="23">
        <f>VLOOKUP(الجدول2332[[#This Row],[الرقم الوظيفي ]],'المتغيرات '!A:AG,33,0)</f>
        <v>0</v>
      </c>
      <c r="AH218" s="23">
        <f>VLOOKUP(الجدول2332[[#This Row],[الرقم الوظيفي ]],'المتغيرات '!A:AH,34,0)</f>
        <v>0</v>
      </c>
    </row>
    <row r="219" spans="1:34">
      <c r="A219" s="172"/>
      <c r="B219" s="8"/>
      <c r="C219" s="8"/>
      <c r="D219" s="181">
        <f>VLOOKUP(A218,'الإجازات '!C:AN,8,0)</f>
        <v>0</v>
      </c>
      <c r="E219" s="181">
        <f>VLOOKUP(A218,'الإجازات '!C:AO,9,0)</f>
        <v>0</v>
      </c>
      <c r="F219" s="181">
        <f>VLOOKUP(A218,'الإجازات '!C:AP,10,0)</f>
        <v>0</v>
      </c>
      <c r="G219" s="181">
        <f>VLOOKUP(A218,'الإجازات '!C:AQ,11,0)</f>
        <v>0</v>
      </c>
      <c r="H219" s="181">
        <f>VLOOKUP(A218,'الإجازات '!C:AR,12,0)</f>
        <v>0</v>
      </c>
      <c r="I219" s="181">
        <f>VLOOKUP(A218,'الإجازات '!C:AS,13,0)</f>
        <v>480</v>
      </c>
      <c r="J219" s="181">
        <f>VLOOKUP(A218,'الإجازات '!C:AT,14,0)</f>
        <v>480</v>
      </c>
      <c r="K219" s="181">
        <f>VLOOKUP(A218,'الإجازات '!C:AU,15,0)</f>
        <v>0</v>
      </c>
      <c r="L219" s="181">
        <f>VLOOKUP(A218,'الإجازات '!C:AV,16,0)</f>
        <v>0</v>
      </c>
      <c r="M219" s="181">
        <f>VLOOKUP(A218,'الإجازات '!C:AW,17,0)</f>
        <v>0</v>
      </c>
      <c r="N219" s="181">
        <f>VLOOKUP(A218,'الإجازات '!C:AX,18,0)</f>
        <v>0</v>
      </c>
      <c r="O219" s="181">
        <f>VLOOKUP(A218,'الإجازات '!C:AY,19,0)</f>
        <v>0</v>
      </c>
      <c r="P219" s="181">
        <f>VLOOKUP(A218,'الإجازات '!C:AZ,20,0)</f>
        <v>0</v>
      </c>
      <c r="Q219" s="181">
        <f>VLOOKUP(A218,'الإجازات '!C:BA,21,0)</f>
        <v>480</v>
      </c>
      <c r="R219" s="181">
        <f>VLOOKUP(A218,'الإجازات '!C:BB,22,0)</f>
        <v>0</v>
      </c>
      <c r="S219" s="181">
        <f>VLOOKUP(A218,'الإجازات '!C:BC,23,0)</f>
        <v>0</v>
      </c>
      <c r="T219" s="181">
        <f>VLOOKUP(A218,'الإجازات '!C:BD,24,0)</f>
        <v>0</v>
      </c>
      <c r="U219" s="181">
        <f>VLOOKUP(A218,'الإجازات '!C:BE,25,0)</f>
        <v>0</v>
      </c>
      <c r="V219" s="181">
        <f>VLOOKUP(A218,'الإجازات '!C:BF,26,0)</f>
        <v>0</v>
      </c>
      <c r="W219" s="181">
        <f>VLOOKUP(A218,'الإجازات '!C:BG,27,0)</f>
        <v>30</v>
      </c>
      <c r="X219" s="181">
        <f>VLOOKUP(A218,'الإجازات '!C:BH,28,0)</f>
        <v>0</v>
      </c>
      <c r="Y219" s="181">
        <f>VLOOKUP(A218,'الإجازات '!C:BI,29,0)</f>
        <v>0</v>
      </c>
      <c r="Z219" s="181">
        <f>VLOOKUP(A218,'الإجازات '!C:BJ,30,0)</f>
        <v>0</v>
      </c>
      <c r="AA219" s="181">
        <f>VLOOKUP(A218,'الإجازات '!C:BK,31,0)</f>
        <v>0</v>
      </c>
      <c r="AB219" s="181">
        <f>VLOOKUP(A218,'الإجازات '!C:BL,32,0)</f>
        <v>0</v>
      </c>
      <c r="AC219" s="181">
        <f>VLOOKUP(A218,'الإجازات '!C:BM,33,0)</f>
        <v>0</v>
      </c>
      <c r="AD219" s="181">
        <f>VLOOKUP(A218,'الإجازات '!C:BN,34,0)</f>
        <v>0</v>
      </c>
      <c r="AE219" s="181">
        <f>VLOOKUP(A218,'الإجازات '!C:BO,35,0)</f>
        <v>0</v>
      </c>
      <c r="AF219" s="181">
        <f>VLOOKUP(A218,'الإجازات '!C:BP,36,0)</f>
        <v>0</v>
      </c>
      <c r="AG219" s="181">
        <f>VLOOKUP(A218,'الإجازات '!C:BQ,37,0)</f>
        <v>0</v>
      </c>
      <c r="AH219" s="181">
        <f>VLOOKUP(A218,'الإجازات '!C:BR,38,0)</f>
        <v>0</v>
      </c>
    </row>
    <row r="220" spans="1:34">
      <c r="A220" s="172">
        <v>1979</v>
      </c>
      <c r="B220" s="8" t="s">
        <v>213</v>
      </c>
      <c r="C220" s="8" t="s">
        <v>105</v>
      </c>
      <c r="D220" s="23" t="str">
        <f>VLOOKUP(الجدول2332[[#This Row],[الرقم الوظيفي ]],'المتغيرات '!A:D,4,0)</f>
        <v>غ</v>
      </c>
      <c r="E220" s="23">
        <f>VLOOKUP(الجدول2332[[#This Row],[الرقم الوظيفي ]],'المتغيرات '!A:E,5,0)</f>
        <v>0</v>
      </c>
      <c r="F220" s="23" t="str">
        <f>VLOOKUP(الجدول2332[[#This Row],[الرقم الوظيفي ]],'المتغيرات '!A:F,6,0)</f>
        <v>س</v>
      </c>
      <c r="G220" s="23">
        <f>VLOOKUP(الجدول2332[[#This Row],[الرقم الوظيفي ]],'المتغيرات '!A:G,7,0)</f>
        <v>0</v>
      </c>
      <c r="H220" s="23">
        <f>VLOOKUP(الجدول2332[[#This Row],[الرقم الوظيفي ]],'المتغيرات '!A:H,8,0)</f>
        <v>20</v>
      </c>
      <c r="I220" s="10" t="str">
        <f>VLOOKUP(الجدول2332[[#This Row],[الرقم الوظيفي ]],'المتغيرات '!A:I,9,0)</f>
        <v xml:space="preserve">راحة </v>
      </c>
      <c r="J220" s="23">
        <f>VLOOKUP(الجدول2332[[#This Row],[الرقم الوظيفي ]],'المتغيرات '!A:J,10,0)</f>
        <v>0</v>
      </c>
      <c r="K220" s="23">
        <f>VLOOKUP(الجدول2332[[#This Row],[الرقم الوظيفي ]],'المتغيرات '!A:K,11,0)</f>
        <v>0</v>
      </c>
      <c r="L220" s="23">
        <f>VLOOKUP(الجدول2332[[#This Row],[الرقم الوظيفي ]],'المتغيرات '!A:L,12,0)</f>
        <v>0</v>
      </c>
      <c r="M220" s="23">
        <f>VLOOKUP(الجدول2332[[#This Row],[الرقم الوظيفي ]],'المتغيرات '!A:M,13,0)</f>
        <v>0</v>
      </c>
      <c r="N220" s="23">
        <f>VLOOKUP(الجدول2332[[#This Row],[الرقم الوظيفي ]],'المتغيرات '!A:N,14,0)</f>
        <v>0</v>
      </c>
      <c r="O220" s="23">
        <f>VLOOKUP(الجدول2332[[#This Row],[الرقم الوظيفي ]],'المتغيرات '!A:O,15,0)</f>
        <v>0</v>
      </c>
      <c r="P220" s="23" t="str">
        <f>VLOOKUP(الجدول2332[[#This Row],[الرقم الوظيفي ]],'المتغيرات '!A:P,16,0)</f>
        <v xml:space="preserve">راحة </v>
      </c>
      <c r="Q220" s="10">
        <f>VLOOKUP(الجدول2332[[#This Row],[الرقم الوظيفي ]],'المتغيرات '!A:Q,17,0)</f>
        <v>0</v>
      </c>
      <c r="R220" s="23">
        <f>VLOOKUP(الجدول2332[[#This Row],[الرقم الوظيفي ]],'المتغيرات '!A:R,18,0)</f>
        <v>0</v>
      </c>
      <c r="S220" s="23">
        <f>VLOOKUP(الجدول2332[[#This Row],[الرقم الوظيفي ]],'المتغيرات '!A:S,19,0)</f>
        <v>0</v>
      </c>
      <c r="T220" s="23">
        <f>VLOOKUP(الجدول2332[[#This Row],[الرقم الوظيفي ]],'المتغيرات '!A:T,20,0)</f>
        <v>0</v>
      </c>
      <c r="U220" s="23">
        <f>VLOOKUP(الجدول2332[[#This Row],[الرقم الوظيفي ]],'المتغيرات '!A:U,21,0)</f>
        <v>0</v>
      </c>
      <c r="V220" s="23">
        <f>VLOOKUP(الجدول2332[[#This Row],[الرقم الوظيفي ]],'المتغيرات '!A:V,22,0)</f>
        <v>0</v>
      </c>
      <c r="W220" s="23" t="str">
        <f>VLOOKUP(الجدول2332[[#This Row],[الرقم الوظيفي ]],'المتغيرات '!A:W,23,0)</f>
        <v xml:space="preserve">راحة </v>
      </c>
      <c r="X220" s="10">
        <f>VLOOKUP(الجدول2332[[#This Row],[الرقم الوظيفي ]],'المتغيرات '!A:X,24,0)</f>
        <v>0</v>
      </c>
      <c r="Y220" s="23">
        <f>VLOOKUP(الجدول2332[[#This Row],[الرقم الوظيفي ]],'المتغيرات '!A:Y,25,0)</f>
        <v>0</v>
      </c>
      <c r="Z220" s="23">
        <f>VLOOKUP(الجدول2332[[#This Row],[الرقم الوظيفي ]],'المتغيرات '!A:Z,26,0)</f>
        <v>0</v>
      </c>
      <c r="AA220" s="23">
        <f>VLOOKUP(الجدول2332[[#This Row],[الرقم الوظيفي ]],'المتغيرات '!A:AA,27,0)</f>
        <v>0</v>
      </c>
      <c r="AB220" s="23">
        <f>VLOOKUP(الجدول2332[[#This Row],[الرقم الوظيفي ]],'المتغيرات '!A:AB,28,0)</f>
        <v>0</v>
      </c>
      <c r="AC220" s="23">
        <f>VLOOKUP(الجدول2332[[#This Row],[الرقم الوظيفي ]],'المتغيرات '!A:AC,29,0)</f>
        <v>0</v>
      </c>
      <c r="AD220" s="23" t="str">
        <f>VLOOKUP(الجدول2332[[#This Row],[الرقم الوظيفي ]],'المتغيرات '!A:AD,30,0)</f>
        <v xml:space="preserve">راحة </v>
      </c>
      <c r="AE220" s="10">
        <f>VLOOKUP(الجدول2332[[#This Row],[الرقم الوظيفي ]],'المتغيرات '!A:AE,31,0)</f>
        <v>0</v>
      </c>
      <c r="AF220" s="23">
        <f>VLOOKUP(الجدول2332[[#This Row],[الرقم الوظيفي ]],'المتغيرات '!A:AF,32,0)</f>
        <v>0</v>
      </c>
      <c r="AG220" s="23">
        <f>VLOOKUP(الجدول2332[[#This Row],[الرقم الوظيفي ]],'المتغيرات '!A:AG,33,0)</f>
        <v>0</v>
      </c>
      <c r="AH220" s="23">
        <f>VLOOKUP(الجدول2332[[#This Row],[الرقم الوظيفي ]],'المتغيرات '!A:AH,34,0)</f>
        <v>0</v>
      </c>
    </row>
    <row r="221" spans="1:34">
      <c r="A221" s="172"/>
      <c r="B221" s="8"/>
      <c r="C221" s="8"/>
      <c r="D221" s="181">
        <f>VLOOKUP(A220,'الإجازات '!C:AN,8,0)</f>
        <v>0</v>
      </c>
      <c r="E221" s="181">
        <f>VLOOKUP(A220,'الإجازات '!C:AO,9,0)</f>
        <v>0</v>
      </c>
      <c r="F221" s="181">
        <f>VLOOKUP(A220,'الإجازات '!C:AP,10,0)</f>
        <v>480</v>
      </c>
      <c r="G221" s="181">
        <f>VLOOKUP(A220,'الإجازات '!C:AQ,11,0)</f>
        <v>0</v>
      </c>
      <c r="H221" s="181">
        <f>VLOOKUP(A220,'الإجازات '!C:AR,12,0)</f>
        <v>0</v>
      </c>
      <c r="I221" s="181" t="str">
        <f>VLOOKUP(A220,'الإجازات '!C:AS,13,0)</f>
        <v>راحة</v>
      </c>
      <c r="J221" s="181">
        <f>VLOOKUP(A220,'الإجازات '!C:AT,14,0)</f>
        <v>0</v>
      </c>
      <c r="K221" s="181">
        <f>VLOOKUP(A220,'الإجازات '!C:AU,15,0)</f>
        <v>120</v>
      </c>
      <c r="L221" s="181">
        <f>VLOOKUP(A220,'الإجازات '!C:AV,16,0)</f>
        <v>0</v>
      </c>
      <c r="M221" s="181">
        <f>VLOOKUP(A220,'الإجازات '!C:AW,17,0)</f>
        <v>0</v>
      </c>
      <c r="N221" s="181">
        <f>VLOOKUP(A220,'الإجازات '!C:AX,18,0)</f>
        <v>0</v>
      </c>
      <c r="O221" s="181">
        <f>VLOOKUP(A220,'الإجازات '!C:AY,19,0)</f>
        <v>0</v>
      </c>
      <c r="P221" s="181" t="str">
        <f>VLOOKUP(A220,'الإجازات '!C:AZ,20,0)</f>
        <v>راحة</v>
      </c>
      <c r="Q221" s="181">
        <f>VLOOKUP(A220,'الإجازات '!C:BA,21,0)</f>
        <v>0</v>
      </c>
      <c r="R221" s="181">
        <f>VLOOKUP(A220,'الإجازات '!C:BB,22,0)</f>
        <v>120</v>
      </c>
      <c r="S221" s="181">
        <f>VLOOKUP(A220,'الإجازات '!C:BC,23,0)</f>
        <v>0</v>
      </c>
      <c r="T221" s="181">
        <f>VLOOKUP(A220,'الإجازات '!C:BD,24,0)</f>
        <v>0</v>
      </c>
      <c r="U221" s="181">
        <f>VLOOKUP(A220,'الإجازات '!C:BE,25,0)</f>
        <v>0</v>
      </c>
      <c r="V221" s="181">
        <f>VLOOKUP(A220,'الإجازات '!C:BF,26,0)</f>
        <v>0</v>
      </c>
      <c r="W221" s="181" t="str">
        <f>VLOOKUP(A220,'الإجازات '!C:BG,27,0)</f>
        <v>راحة</v>
      </c>
      <c r="X221" s="181">
        <f>VLOOKUP(A220,'الإجازات '!C:BH,28,0)</f>
        <v>0</v>
      </c>
      <c r="Y221" s="181">
        <f>VLOOKUP(A220,'الإجازات '!C:BI,29,0)</f>
        <v>0</v>
      </c>
      <c r="Z221" s="181">
        <f>VLOOKUP(A220,'الإجازات '!C:BJ,30,0)</f>
        <v>0</v>
      </c>
      <c r="AA221" s="181">
        <f>VLOOKUP(A220,'الإجازات '!C:BK,31,0)</f>
        <v>0</v>
      </c>
      <c r="AB221" s="181">
        <f>VLOOKUP(A220,'الإجازات '!C:BL,32,0)</f>
        <v>0</v>
      </c>
      <c r="AC221" s="181">
        <f>VLOOKUP(A220,'الإجازات '!C:BM,33,0)</f>
        <v>0</v>
      </c>
      <c r="AD221" s="181" t="str">
        <f>VLOOKUP(A220,'الإجازات '!C:BN,34,0)</f>
        <v>راحة</v>
      </c>
      <c r="AE221" s="181">
        <f>VLOOKUP(A220,'الإجازات '!C:BO,35,0)</f>
        <v>0</v>
      </c>
      <c r="AF221" s="181">
        <f>VLOOKUP(A220,'الإجازات '!C:BP,36,0)</f>
        <v>0</v>
      </c>
      <c r="AG221" s="181">
        <f>VLOOKUP(A220,'الإجازات '!C:BQ,37,0)</f>
        <v>0</v>
      </c>
      <c r="AH221" s="181">
        <f>VLOOKUP(A220,'الإجازات '!C:BR,38,0)</f>
        <v>0</v>
      </c>
    </row>
    <row r="222" spans="1:34">
      <c r="A222" s="172">
        <v>1982</v>
      </c>
      <c r="B222" s="8" t="s">
        <v>214</v>
      </c>
      <c r="C222" s="8" t="s">
        <v>96</v>
      </c>
      <c r="D222" s="23">
        <f>VLOOKUP(الجدول2332[[#This Row],[الرقم الوظيفي ]],'المتغيرات '!A:D,4,0)</f>
        <v>0</v>
      </c>
      <c r="E222" s="23">
        <f>VLOOKUP(الجدول2332[[#This Row],[الرقم الوظيفي ]],'المتغيرات '!A:E,5,0)</f>
        <v>34</v>
      </c>
      <c r="F222" s="23">
        <f>VLOOKUP(الجدول2332[[#This Row],[الرقم الوظيفي ]],'المتغيرات '!A:F,6,0)</f>
        <v>10</v>
      </c>
      <c r="G222" s="23">
        <f>VLOOKUP(الجدول2332[[#This Row],[الرقم الوظيفي ]],'المتغيرات '!A:G,7,0)</f>
        <v>0</v>
      </c>
      <c r="H222" s="23" t="str">
        <f>VLOOKUP(الجدول2332[[#This Row],[الرقم الوظيفي ]],'المتغيرات '!A:H,8,0)</f>
        <v>ب</v>
      </c>
      <c r="I222" s="10">
        <f>VLOOKUP(الجدول2332[[#This Row],[الرقم الوظيفي ]],'المتغيرات '!A:I,9,0)</f>
        <v>12</v>
      </c>
      <c r="J222" s="23">
        <f>VLOOKUP(الجدول2332[[#This Row],[الرقم الوظيفي ]],'المتغيرات '!A:J,10,0)</f>
        <v>0</v>
      </c>
      <c r="K222" s="23">
        <f>VLOOKUP(الجدول2332[[#This Row],[الرقم الوظيفي ]],'المتغيرات '!A:K,11,0)</f>
        <v>20</v>
      </c>
      <c r="L222" s="23">
        <f>VLOOKUP(الجدول2332[[#This Row],[الرقم الوظيفي ]],'المتغيرات '!A:L,12,0)</f>
        <v>10</v>
      </c>
      <c r="M222" s="23">
        <f>VLOOKUP(الجدول2332[[#This Row],[الرقم الوظيفي ]],'المتغيرات '!A:M,13,0)</f>
        <v>0</v>
      </c>
      <c r="N222" s="23">
        <f>VLOOKUP(الجدول2332[[#This Row],[الرقم الوظيفي ]],'المتغيرات '!A:N,14,0)</f>
        <v>0</v>
      </c>
      <c r="O222" s="23">
        <f>VLOOKUP(الجدول2332[[#This Row],[الرقم الوظيفي ]],'المتغيرات '!A:O,15,0)</f>
        <v>0</v>
      </c>
      <c r="P222" s="23">
        <f>VLOOKUP(الجدول2332[[#This Row],[الرقم الوظيفي ]],'المتغيرات '!A:P,16,0)</f>
        <v>16</v>
      </c>
      <c r="Q222" s="10" t="str">
        <f>VLOOKUP(الجدول2332[[#This Row],[الرقم الوظيفي ]],'المتغيرات '!A:Q,17,0)</f>
        <v>س</v>
      </c>
      <c r="R222" s="23" t="str">
        <f>VLOOKUP(الجدول2332[[#This Row],[الرقم الوظيفي ]],'المتغيرات '!A:R,18,0)</f>
        <v>عطلة العيد</v>
      </c>
      <c r="S222" s="23" t="str">
        <f>VLOOKUP(الجدول2332[[#This Row],[الرقم الوظيفي ]],'المتغيرات '!A:S,19,0)</f>
        <v>عطلة العيد</v>
      </c>
      <c r="T222" s="23" t="str">
        <f>VLOOKUP(الجدول2332[[#This Row],[الرقم الوظيفي ]],'المتغيرات '!A:T,20,0)</f>
        <v>عطلة العيد</v>
      </c>
      <c r="U222" s="23">
        <f>VLOOKUP(الجدول2332[[#This Row],[الرقم الوظيفي ]],'المتغيرات '!A:U,21,0)</f>
        <v>0</v>
      </c>
      <c r="V222" s="23">
        <f>VLOOKUP(الجدول2332[[#This Row],[الرقم الوظيفي ]],'المتغيرات '!A:V,22,0)</f>
        <v>10</v>
      </c>
      <c r="W222" s="23">
        <f>VLOOKUP(الجدول2332[[#This Row],[الرقم الوظيفي ]],'المتغيرات '!A:W,23,0)</f>
        <v>15</v>
      </c>
      <c r="X222" s="10">
        <f>VLOOKUP(الجدول2332[[#This Row],[الرقم الوظيفي ]],'المتغيرات '!A:X,24,0)</f>
        <v>0</v>
      </c>
      <c r="Y222" s="23">
        <f>VLOOKUP(الجدول2332[[#This Row],[الرقم الوظيفي ]],'المتغيرات '!A:Y,25,0)</f>
        <v>0</v>
      </c>
      <c r="Z222" s="23">
        <f>VLOOKUP(الجدول2332[[#This Row],[الرقم الوظيفي ]],'المتغيرات '!A:Z,26,0)</f>
        <v>0</v>
      </c>
      <c r="AA222" s="23">
        <f>VLOOKUP(الجدول2332[[#This Row],[الرقم الوظيفي ]],'المتغيرات '!A:AA,27,0)</f>
        <v>0</v>
      </c>
      <c r="AB222" s="23">
        <f>VLOOKUP(الجدول2332[[#This Row],[الرقم الوظيفي ]],'المتغيرات '!A:AB,28,0)</f>
        <v>0</v>
      </c>
      <c r="AC222" s="23">
        <f>VLOOKUP(الجدول2332[[#This Row],[الرقم الوظيفي ]],'المتغيرات '!A:AC,29,0)</f>
        <v>0</v>
      </c>
      <c r="AD222" s="23">
        <f>VLOOKUP(الجدول2332[[#This Row],[الرقم الوظيفي ]],'المتغيرات '!A:AD,30,0)</f>
        <v>0</v>
      </c>
      <c r="AE222" s="10">
        <f>VLOOKUP(الجدول2332[[#This Row],[الرقم الوظيفي ]],'المتغيرات '!A:AE,31,0)</f>
        <v>0</v>
      </c>
      <c r="AF222" s="23">
        <f>VLOOKUP(الجدول2332[[#This Row],[الرقم الوظيفي ]],'المتغيرات '!A:AF,32,0)</f>
        <v>0</v>
      </c>
      <c r="AG222" s="23">
        <f>VLOOKUP(الجدول2332[[#This Row],[الرقم الوظيفي ]],'المتغيرات '!A:AG,33,0)</f>
        <v>0</v>
      </c>
      <c r="AH222" s="23">
        <f>VLOOKUP(الجدول2332[[#This Row],[الرقم الوظيفي ]],'المتغيرات '!A:AH,34,0)</f>
        <v>0</v>
      </c>
    </row>
    <row r="223" spans="1:34">
      <c r="A223" s="172"/>
      <c r="B223" s="8"/>
      <c r="C223" s="8"/>
      <c r="D223" s="181">
        <f>VLOOKUP(A222,'الإجازات '!C:AN,8,0)</f>
        <v>0</v>
      </c>
      <c r="E223" s="181">
        <f>VLOOKUP(A222,'الإجازات '!C:AO,9,0)</f>
        <v>0</v>
      </c>
      <c r="F223" s="181">
        <f>VLOOKUP(A222,'الإجازات '!C:AP,10,0)</f>
        <v>0</v>
      </c>
      <c r="G223" s="181">
        <f>VLOOKUP(A222,'الإجازات '!C:AQ,11,0)</f>
        <v>0</v>
      </c>
      <c r="H223" s="181" t="str">
        <f>VLOOKUP(A222,'الإجازات '!C:AR,12,0)</f>
        <v>ب</v>
      </c>
      <c r="I223" s="181">
        <f>VLOOKUP(A222,'الإجازات '!C:AS,13,0)</f>
        <v>0</v>
      </c>
      <c r="J223" s="181">
        <f>VLOOKUP(A222,'الإجازات '!C:AT,14,0)</f>
        <v>0</v>
      </c>
      <c r="K223" s="181">
        <f>VLOOKUP(A222,'الإجازات '!C:AU,15,0)</f>
        <v>0</v>
      </c>
      <c r="L223" s="181">
        <f>VLOOKUP(A222,'الإجازات '!C:AV,16,0)</f>
        <v>0</v>
      </c>
      <c r="M223" s="181">
        <f>VLOOKUP(A222,'الإجازات '!C:AW,17,0)</f>
        <v>0</v>
      </c>
      <c r="N223" s="181">
        <f>VLOOKUP(A222,'الإجازات '!C:AX,18,0)</f>
        <v>0</v>
      </c>
      <c r="O223" s="181">
        <f>VLOOKUP(A222,'الإجازات '!C:AY,19,0)</f>
        <v>120</v>
      </c>
      <c r="P223" s="181">
        <f>VLOOKUP(A222,'الإجازات '!C:AZ,20,0)</f>
        <v>0</v>
      </c>
      <c r="Q223" s="181">
        <f>VLOOKUP(A222,'الإجازات '!C:BA,21,0)</f>
        <v>480</v>
      </c>
      <c r="R223" s="181">
        <f>VLOOKUP(A222,'الإجازات '!C:BB,22,0)</f>
        <v>0</v>
      </c>
      <c r="S223" s="181">
        <f>VLOOKUP(A222,'الإجازات '!C:BC,23,0)</f>
        <v>0</v>
      </c>
      <c r="T223" s="181">
        <f>VLOOKUP(A222,'الإجازات '!C:BD,24,0)</f>
        <v>0</v>
      </c>
      <c r="U223" s="181">
        <f>VLOOKUP(A222,'الإجازات '!C:BE,25,0)</f>
        <v>0</v>
      </c>
      <c r="V223" s="181">
        <f>VLOOKUP(A222,'الإجازات '!C:BF,26,0)</f>
        <v>0</v>
      </c>
      <c r="W223" s="181">
        <f>VLOOKUP(A222,'الإجازات '!C:BG,27,0)</f>
        <v>0</v>
      </c>
      <c r="X223" s="181">
        <f>VLOOKUP(A222,'الإجازات '!C:BH,28,0)</f>
        <v>0</v>
      </c>
      <c r="Y223" s="181">
        <f>VLOOKUP(A222,'الإجازات '!C:BI,29,0)</f>
        <v>90</v>
      </c>
      <c r="Z223" s="181">
        <f>VLOOKUP(A222,'الإجازات '!C:BJ,30,0)</f>
        <v>0</v>
      </c>
      <c r="AA223" s="181">
        <f>VLOOKUP(A222,'الإجازات '!C:BK,31,0)</f>
        <v>0</v>
      </c>
      <c r="AB223" s="181">
        <f>VLOOKUP(A222,'الإجازات '!C:BL,32,0)</f>
        <v>0</v>
      </c>
      <c r="AC223" s="181">
        <f>VLOOKUP(A222,'الإجازات '!C:BM,33,0)</f>
        <v>0</v>
      </c>
      <c r="AD223" s="181">
        <f>VLOOKUP(A222,'الإجازات '!C:BN,34,0)</f>
        <v>0</v>
      </c>
      <c r="AE223" s="181">
        <f>VLOOKUP(A222,'الإجازات '!C:BO,35,0)</f>
        <v>0</v>
      </c>
      <c r="AF223" s="181">
        <f>VLOOKUP(A222,'الإجازات '!C:BP,36,0)</f>
        <v>0</v>
      </c>
      <c r="AG223" s="181">
        <f>VLOOKUP(A222,'الإجازات '!C:BQ,37,0)</f>
        <v>0</v>
      </c>
      <c r="AH223" s="181">
        <f>VLOOKUP(A222,'الإجازات '!C:BR,38,0)</f>
        <v>0</v>
      </c>
    </row>
    <row r="224" spans="1:34">
      <c r="A224" s="175">
        <v>1987</v>
      </c>
      <c r="B224" s="13" t="s">
        <v>215</v>
      </c>
      <c r="C224" s="8" t="s">
        <v>67</v>
      </c>
      <c r="D224" s="23">
        <f>VLOOKUP(الجدول2332[[#This Row],[الرقم الوظيفي ]],'المتغيرات '!A:D,4,0)</f>
        <v>0</v>
      </c>
      <c r="E224" s="23">
        <f>VLOOKUP(الجدول2332[[#This Row],[الرقم الوظيفي ]],'المتغيرات '!A:E,5,0)</f>
        <v>0</v>
      </c>
      <c r="F224" s="23">
        <f>VLOOKUP(الجدول2332[[#This Row],[الرقم الوظيفي ]],'المتغيرات '!A:F,6,0)</f>
        <v>0</v>
      </c>
      <c r="G224" s="23">
        <f>VLOOKUP(الجدول2332[[#This Row],[الرقم الوظيفي ]],'المتغيرات '!A:G,7,0)</f>
        <v>0</v>
      </c>
      <c r="H224" s="23">
        <f>VLOOKUP(الجدول2332[[#This Row],[الرقم الوظيفي ]],'المتغيرات '!A:H,8,0)</f>
        <v>0</v>
      </c>
      <c r="I224" s="10">
        <f>VLOOKUP(الجدول2332[[#This Row],[الرقم الوظيفي ]],'المتغيرات '!A:I,9,0)</f>
        <v>0</v>
      </c>
      <c r="J224" s="23">
        <f>VLOOKUP(الجدول2332[[#This Row],[الرقم الوظيفي ]],'المتغيرات '!A:J,10,0)</f>
        <v>0</v>
      </c>
      <c r="K224" s="23">
        <f>VLOOKUP(الجدول2332[[#This Row],[الرقم الوظيفي ]],'المتغيرات '!A:K,11,0)</f>
        <v>0</v>
      </c>
      <c r="L224" s="23">
        <f>VLOOKUP(الجدول2332[[#This Row],[الرقم الوظيفي ]],'المتغيرات '!A:L,12,0)</f>
        <v>0</v>
      </c>
      <c r="M224" s="23">
        <f>VLOOKUP(الجدول2332[[#This Row],[الرقم الوظيفي ]],'المتغيرات '!A:M,13,0)</f>
        <v>0</v>
      </c>
      <c r="N224" s="23">
        <f>VLOOKUP(الجدول2332[[#This Row],[الرقم الوظيفي ]],'المتغيرات '!A:N,14,0)</f>
        <v>0</v>
      </c>
      <c r="O224" s="23" t="str">
        <f>VLOOKUP(الجدول2332[[#This Row],[الرقم الوظيفي ]],'المتغيرات '!A:O,15,0)</f>
        <v>غياب</v>
      </c>
      <c r="P224" s="23">
        <f>VLOOKUP(الجدول2332[[#This Row],[الرقم الوظيفي ]],'المتغيرات '!A:P,16,0)</f>
        <v>0</v>
      </c>
      <c r="Q224" s="10" t="str">
        <f>VLOOKUP(الجدول2332[[#This Row],[الرقم الوظيفي ]],'المتغيرات '!A:Q,17,0)</f>
        <v>س</v>
      </c>
      <c r="R224" s="23" t="str">
        <f>VLOOKUP(الجدول2332[[#This Row],[الرقم الوظيفي ]],'المتغيرات '!A:R,18,0)</f>
        <v>عطلة العيد</v>
      </c>
      <c r="S224" s="23" t="str">
        <f>VLOOKUP(الجدول2332[[#This Row],[الرقم الوظيفي ]],'المتغيرات '!A:S,19,0)</f>
        <v>عطلة العيد</v>
      </c>
      <c r="T224" s="23" t="str">
        <f>VLOOKUP(الجدول2332[[#This Row],[الرقم الوظيفي ]],'المتغيرات '!A:T,20,0)</f>
        <v>عطلة العيد</v>
      </c>
      <c r="U224" s="23">
        <f>VLOOKUP(الجدول2332[[#This Row],[الرقم الوظيفي ]],'المتغيرات '!A:U,21,0)</f>
        <v>0</v>
      </c>
      <c r="V224" s="23">
        <f>VLOOKUP(الجدول2332[[#This Row],[الرقم الوظيفي ]],'المتغيرات '!A:V,22,0)</f>
        <v>0</v>
      </c>
      <c r="W224" s="23">
        <f>VLOOKUP(الجدول2332[[#This Row],[الرقم الوظيفي ]],'المتغيرات '!A:W,23,0)</f>
        <v>0</v>
      </c>
      <c r="X224" s="10">
        <f>VLOOKUP(الجدول2332[[#This Row],[الرقم الوظيفي ]],'المتغيرات '!A:X,24,0)</f>
        <v>0</v>
      </c>
      <c r="Y224" s="23">
        <f>VLOOKUP(الجدول2332[[#This Row],[الرقم الوظيفي ]],'المتغيرات '!A:Y,25,0)</f>
        <v>0</v>
      </c>
      <c r="Z224" s="23">
        <f>VLOOKUP(الجدول2332[[#This Row],[الرقم الوظيفي ]],'المتغيرات '!A:Z,26,0)</f>
        <v>0</v>
      </c>
      <c r="AA224" s="23">
        <f>VLOOKUP(الجدول2332[[#This Row],[الرقم الوظيفي ]],'المتغيرات '!A:AA,27,0)</f>
        <v>0</v>
      </c>
      <c r="AB224" s="23">
        <f>VLOOKUP(الجدول2332[[#This Row],[الرقم الوظيفي ]],'المتغيرات '!A:AB,28,0)</f>
        <v>0</v>
      </c>
      <c r="AC224" s="23">
        <f>VLOOKUP(الجدول2332[[#This Row],[الرقم الوظيفي ]],'المتغيرات '!A:AC,29,0)</f>
        <v>0</v>
      </c>
      <c r="AD224" s="23">
        <f>VLOOKUP(الجدول2332[[#This Row],[الرقم الوظيفي ]],'المتغيرات '!A:AD,30,0)</f>
        <v>0</v>
      </c>
      <c r="AE224" s="10">
        <f>VLOOKUP(الجدول2332[[#This Row],[الرقم الوظيفي ]],'المتغيرات '!A:AE,31,0)</f>
        <v>0</v>
      </c>
      <c r="AF224" s="23">
        <f>VLOOKUP(الجدول2332[[#This Row],[الرقم الوظيفي ]],'المتغيرات '!A:AF,32,0)</f>
        <v>0</v>
      </c>
      <c r="AG224" s="23">
        <f>VLOOKUP(الجدول2332[[#This Row],[الرقم الوظيفي ]],'المتغيرات '!A:AG,33,0)</f>
        <v>0</v>
      </c>
      <c r="AH224" s="23">
        <f>VLOOKUP(الجدول2332[[#This Row],[الرقم الوظيفي ]],'المتغيرات '!A:AH,34,0)</f>
        <v>0</v>
      </c>
    </row>
    <row r="225" spans="1:34">
      <c r="A225" s="175"/>
      <c r="B225" s="13"/>
      <c r="C225" s="8"/>
      <c r="D225" s="181">
        <f>VLOOKUP(A224,'الإجازات '!C:AN,8,0)</f>
        <v>0</v>
      </c>
      <c r="E225" s="181">
        <f>VLOOKUP(A224,'الإجازات '!C:AO,9,0)</f>
        <v>0</v>
      </c>
      <c r="F225" s="181">
        <f>VLOOKUP(A224,'الإجازات '!C:AP,10,0)</f>
        <v>0</v>
      </c>
      <c r="G225" s="181">
        <f>VLOOKUP(A224,'الإجازات '!C:AQ,11,0)</f>
        <v>0</v>
      </c>
      <c r="H225" s="181">
        <f>VLOOKUP(A224,'الإجازات '!C:AR,12,0)</f>
        <v>92</v>
      </c>
      <c r="I225" s="181">
        <f>VLOOKUP(A224,'الإجازات '!C:AS,13,0)</f>
        <v>0</v>
      </c>
      <c r="J225" s="181">
        <f>VLOOKUP(A224,'الإجازات '!C:AT,14,0)</f>
        <v>0</v>
      </c>
      <c r="K225" s="181">
        <f>VLOOKUP(A224,'الإجازات '!C:AU,15,0)</f>
        <v>0</v>
      </c>
      <c r="L225" s="181">
        <f>VLOOKUP(A224,'الإجازات '!C:AV,16,0)</f>
        <v>0</v>
      </c>
      <c r="M225" s="181">
        <f>VLOOKUP(A224,'الإجازات '!C:AW,17,0)</f>
        <v>0</v>
      </c>
      <c r="N225" s="181">
        <f>VLOOKUP(A224,'الإجازات '!C:AX,18,0)</f>
        <v>0</v>
      </c>
      <c r="O225" s="181" t="str">
        <f>VLOOKUP(A224,'الإجازات '!C:AY,19,0)</f>
        <v>غياب × 3</v>
      </c>
      <c r="P225" s="181">
        <f>VLOOKUP(A224,'الإجازات '!C:AZ,20,0)</f>
        <v>0</v>
      </c>
      <c r="Q225" s="181">
        <f>VLOOKUP(A224,'الإجازات '!C:BA,21,0)</f>
        <v>480</v>
      </c>
      <c r="R225" s="181">
        <f>VLOOKUP(A224,'الإجازات '!C:BB,22,0)</f>
        <v>0</v>
      </c>
      <c r="S225" s="181">
        <f>VLOOKUP(A224,'الإجازات '!C:BC,23,0)</f>
        <v>0</v>
      </c>
      <c r="T225" s="181">
        <f>VLOOKUP(A224,'الإجازات '!C:BD,24,0)</f>
        <v>0</v>
      </c>
      <c r="U225" s="181">
        <f>VLOOKUP(A224,'الإجازات '!C:BE,25,0)</f>
        <v>0</v>
      </c>
      <c r="V225" s="181">
        <f>VLOOKUP(A224,'الإجازات '!C:BF,26,0)</f>
        <v>0</v>
      </c>
      <c r="W225" s="181">
        <f>VLOOKUP(A224,'الإجازات '!C:BG,27,0)</f>
        <v>0</v>
      </c>
      <c r="X225" s="181">
        <f>VLOOKUP(A224,'الإجازات '!C:BH,28,0)</f>
        <v>0</v>
      </c>
      <c r="Y225" s="181">
        <f>VLOOKUP(A224,'الإجازات '!C:BI,29,0)</f>
        <v>0</v>
      </c>
      <c r="Z225" s="181">
        <f>VLOOKUP(A224,'الإجازات '!C:BJ,30,0)</f>
        <v>0</v>
      </c>
      <c r="AA225" s="181">
        <f>VLOOKUP(A224,'الإجازات '!C:BK,31,0)</f>
        <v>0</v>
      </c>
      <c r="AB225" s="181">
        <f>VLOOKUP(A224,'الإجازات '!C:BL,32,0)</f>
        <v>0</v>
      </c>
      <c r="AC225" s="181">
        <f>VLOOKUP(A224,'الإجازات '!C:BM,33,0)</f>
        <v>0</v>
      </c>
      <c r="AD225" s="181">
        <f>VLOOKUP(A224,'الإجازات '!C:BN,34,0)</f>
        <v>0</v>
      </c>
      <c r="AE225" s="181">
        <f>VLOOKUP(A224,'الإجازات '!C:BO,35,0)</f>
        <v>0</v>
      </c>
      <c r="AF225" s="181">
        <f>VLOOKUP(A224,'الإجازات '!C:BP,36,0)</f>
        <v>0</v>
      </c>
      <c r="AG225" s="181">
        <f>VLOOKUP(A224,'الإجازات '!C:BQ,37,0)</f>
        <v>0</v>
      </c>
      <c r="AH225" s="181">
        <f>VLOOKUP(A224,'الإجازات '!C:BR,38,0)</f>
        <v>0</v>
      </c>
    </row>
    <row r="226" spans="1:34">
      <c r="A226" s="172">
        <v>2009</v>
      </c>
      <c r="B226" s="8" t="s">
        <v>216</v>
      </c>
      <c r="C226" s="8" t="s">
        <v>217</v>
      </c>
      <c r="D226" s="23">
        <f>VLOOKUP(الجدول2332[[#This Row],[الرقم الوظيفي ]],'المتغيرات '!A:D,4,0)</f>
        <v>0</v>
      </c>
      <c r="E226" s="23" t="str">
        <f>VLOOKUP(الجدول2332[[#This Row],[الرقم الوظيفي ]],'المتغيرات '!A:E,5,0)</f>
        <v>س</v>
      </c>
      <c r="F226" s="23">
        <f>VLOOKUP(الجدول2332[[#This Row],[الرقم الوظيفي ]],'المتغيرات '!A:F,6,0)</f>
        <v>0</v>
      </c>
      <c r="G226" s="23">
        <f>VLOOKUP(الجدول2332[[#This Row],[الرقم الوظيفي ]],'المتغيرات '!A:G,7,0)</f>
        <v>0</v>
      </c>
      <c r="H226" s="23">
        <f>VLOOKUP(الجدول2332[[#This Row],[الرقم الوظيفي ]],'المتغيرات '!A:H,8,0)</f>
        <v>0</v>
      </c>
      <c r="I226" s="10" t="str">
        <f>VLOOKUP(الجدول2332[[#This Row],[الرقم الوظيفي ]],'المتغيرات '!A:I,9,0)</f>
        <v>س</v>
      </c>
      <c r="J226" s="23" t="str">
        <f>VLOOKUP(الجدول2332[[#This Row],[الرقم الوظيفي ]],'المتغيرات '!A:J,10,0)</f>
        <v>س</v>
      </c>
      <c r="K226" s="23" t="str">
        <f>VLOOKUP(الجدول2332[[#This Row],[الرقم الوظيفي ]],'المتغيرات '!A:K,11,0)</f>
        <v>س</v>
      </c>
      <c r="L226" s="23" t="str">
        <f>VLOOKUP(الجدول2332[[#This Row],[الرقم الوظيفي ]],'المتغيرات '!A:L,12,0)</f>
        <v>س</v>
      </c>
      <c r="M226" s="23" t="str">
        <f>VLOOKUP(الجدول2332[[#This Row],[الرقم الوظيفي ]],'المتغيرات '!A:M,13,0)</f>
        <v>س</v>
      </c>
      <c r="N226" s="23">
        <f>VLOOKUP(الجدول2332[[#This Row],[الرقم الوظيفي ]],'المتغيرات '!A:N,14,0)</f>
        <v>0</v>
      </c>
      <c r="O226" s="23">
        <f>VLOOKUP(الجدول2332[[#This Row],[الرقم الوظيفي ]],'المتغيرات '!A:O,15,0)</f>
        <v>0</v>
      </c>
      <c r="P226" s="23">
        <f>VLOOKUP(الجدول2332[[#This Row],[الرقم الوظيفي ]],'المتغيرات '!A:P,16,0)</f>
        <v>0</v>
      </c>
      <c r="Q226" s="10" t="str">
        <f>VLOOKUP(الجدول2332[[#This Row],[الرقم الوظيفي ]],'المتغيرات '!A:Q,17,0)</f>
        <v>س</v>
      </c>
      <c r="R226" s="23" t="str">
        <f>VLOOKUP(الجدول2332[[#This Row],[الرقم الوظيفي ]],'المتغيرات '!A:R,18,0)</f>
        <v>عطلة العيد</v>
      </c>
      <c r="S226" s="23" t="str">
        <f>VLOOKUP(الجدول2332[[#This Row],[الرقم الوظيفي ]],'المتغيرات '!A:S,19,0)</f>
        <v>عطلة العيد</v>
      </c>
      <c r="T226" s="23" t="str">
        <f>VLOOKUP(الجدول2332[[#This Row],[الرقم الوظيفي ]],'المتغيرات '!A:T,20,0)</f>
        <v>عطلة العيد</v>
      </c>
      <c r="U226" s="23">
        <f>VLOOKUP(الجدول2332[[#This Row],[الرقم الوظيفي ]],'المتغيرات '!A:U,21,0)</f>
        <v>0</v>
      </c>
      <c r="V226" s="23">
        <f>VLOOKUP(الجدول2332[[#This Row],[الرقم الوظيفي ]],'المتغيرات '!A:V,22,0)</f>
        <v>0</v>
      </c>
      <c r="W226" s="23">
        <f>VLOOKUP(الجدول2332[[#This Row],[الرقم الوظيفي ]],'المتغيرات '!A:W,23,0)</f>
        <v>0</v>
      </c>
      <c r="X226" s="10">
        <f>VLOOKUP(الجدول2332[[#This Row],[الرقم الوظيفي ]],'المتغيرات '!A:X,24,0)</f>
        <v>0</v>
      </c>
      <c r="Y226" s="23">
        <f>VLOOKUP(الجدول2332[[#This Row],[الرقم الوظيفي ]],'المتغيرات '!A:Y,25,0)</f>
        <v>0</v>
      </c>
      <c r="Z226" s="23">
        <f>VLOOKUP(الجدول2332[[#This Row],[الرقم الوظيفي ]],'المتغيرات '!A:Z,26,0)</f>
        <v>0</v>
      </c>
      <c r="AA226" s="23">
        <f>VLOOKUP(الجدول2332[[#This Row],[الرقم الوظيفي ]],'المتغيرات '!A:AA,27,0)</f>
        <v>0</v>
      </c>
      <c r="AB226" s="23">
        <f>VLOOKUP(الجدول2332[[#This Row],[الرقم الوظيفي ]],'المتغيرات '!A:AB,28,0)</f>
        <v>0</v>
      </c>
      <c r="AC226" s="23">
        <f>VLOOKUP(الجدول2332[[#This Row],[الرقم الوظيفي ]],'المتغيرات '!A:AC,29,0)</f>
        <v>0</v>
      </c>
      <c r="AD226" s="23">
        <f>VLOOKUP(الجدول2332[[#This Row],[الرقم الوظيفي ]],'المتغيرات '!A:AD,30,0)</f>
        <v>0</v>
      </c>
      <c r="AE226" s="10">
        <f>VLOOKUP(الجدول2332[[#This Row],[الرقم الوظيفي ]],'المتغيرات '!A:AE,31,0)</f>
        <v>0</v>
      </c>
      <c r="AF226" s="23">
        <f>VLOOKUP(الجدول2332[[#This Row],[الرقم الوظيفي ]],'المتغيرات '!A:AF,32,0)</f>
        <v>0</v>
      </c>
      <c r="AG226" s="23">
        <f>VLOOKUP(الجدول2332[[#This Row],[الرقم الوظيفي ]],'المتغيرات '!A:AG,33,0)</f>
        <v>0</v>
      </c>
      <c r="AH226" s="23">
        <f>VLOOKUP(الجدول2332[[#This Row],[الرقم الوظيفي ]],'المتغيرات '!A:AH,34,0)</f>
        <v>0</v>
      </c>
    </row>
    <row r="227" spans="1:34">
      <c r="A227" s="172"/>
      <c r="B227" s="8"/>
      <c r="C227" s="8"/>
      <c r="D227" s="181">
        <f>VLOOKUP(A226,'الإجازات '!C:AN,8,0)</f>
        <v>0</v>
      </c>
      <c r="E227" s="181">
        <f>VLOOKUP(A226,'الإجازات '!C:AO,9,0)</f>
        <v>480</v>
      </c>
      <c r="F227" s="181">
        <f>VLOOKUP(A226,'الإجازات '!C:AP,10,0)</f>
        <v>0</v>
      </c>
      <c r="G227" s="181">
        <f>VLOOKUP(A226,'الإجازات '!C:AQ,11,0)</f>
        <v>0</v>
      </c>
      <c r="H227" s="181">
        <f>VLOOKUP(A226,'الإجازات '!C:AR,12,0)</f>
        <v>0</v>
      </c>
      <c r="I227" s="181">
        <f>VLOOKUP(A226,'الإجازات '!C:AS,13,0)</f>
        <v>480</v>
      </c>
      <c r="J227" s="181">
        <f>VLOOKUP(A226,'الإجازات '!C:AT,14,0)</f>
        <v>480</v>
      </c>
      <c r="K227" s="181">
        <f>VLOOKUP(A226,'الإجازات '!C:AU,15,0)</f>
        <v>480</v>
      </c>
      <c r="L227" s="181">
        <f>VLOOKUP(A226,'الإجازات '!C:AV,16,0)</f>
        <v>480</v>
      </c>
      <c r="M227" s="181">
        <f>VLOOKUP(A226,'الإجازات '!C:AW,17,0)</f>
        <v>480</v>
      </c>
      <c r="N227" s="181">
        <f>VLOOKUP(A226,'الإجازات '!C:AX,18,0)</f>
        <v>0</v>
      </c>
      <c r="O227" s="181">
        <f>VLOOKUP(A226,'الإجازات '!C:AY,19,0)</f>
        <v>0</v>
      </c>
      <c r="P227" s="181">
        <f>VLOOKUP(A226,'الإجازات '!C:AZ,20,0)</f>
        <v>0</v>
      </c>
      <c r="Q227" s="181">
        <f>VLOOKUP(A226,'الإجازات '!C:BA,21,0)</f>
        <v>480</v>
      </c>
      <c r="R227" s="181">
        <f>VLOOKUP(A226,'الإجازات '!C:BB,22,0)</f>
        <v>0</v>
      </c>
      <c r="S227" s="181">
        <f>VLOOKUP(A226,'الإجازات '!C:BC,23,0)</f>
        <v>0</v>
      </c>
      <c r="T227" s="181">
        <f>VLOOKUP(A226,'الإجازات '!C:BD,24,0)</f>
        <v>0</v>
      </c>
      <c r="U227" s="181">
        <f>VLOOKUP(A226,'الإجازات '!C:BE,25,0)</f>
        <v>0</v>
      </c>
      <c r="V227" s="181">
        <f>VLOOKUP(A226,'الإجازات '!C:BF,26,0)</f>
        <v>0</v>
      </c>
      <c r="W227" s="181">
        <f>VLOOKUP(A226,'الإجازات '!C:BG,27,0)</f>
        <v>0</v>
      </c>
      <c r="X227" s="181">
        <f>VLOOKUP(A226,'الإجازات '!C:BH,28,0)</f>
        <v>0</v>
      </c>
      <c r="Y227" s="181">
        <f>VLOOKUP(A226,'الإجازات '!C:BI,29,0)</f>
        <v>0</v>
      </c>
      <c r="Z227" s="181">
        <f>VLOOKUP(A226,'الإجازات '!C:BJ,30,0)</f>
        <v>0</v>
      </c>
      <c r="AA227" s="181">
        <f>VLOOKUP(A226,'الإجازات '!C:BK,31,0)</f>
        <v>0</v>
      </c>
      <c r="AB227" s="181">
        <f>VLOOKUP(A226,'الإجازات '!C:BL,32,0)</f>
        <v>0</v>
      </c>
      <c r="AC227" s="181">
        <f>VLOOKUP(A226,'الإجازات '!C:BM,33,0)</f>
        <v>0</v>
      </c>
      <c r="AD227" s="181">
        <f>VLOOKUP(A226,'الإجازات '!C:BN,34,0)</f>
        <v>0</v>
      </c>
      <c r="AE227" s="181">
        <f>VLOOKUP(A226,'الإجازات '!C:BO,35,0)</f>
        <v>0</v>
      </c>
      <c r="AF227" s="181">
        <f>VLOOKUP(A226,'الإجازات '!C:BP,36,0)</f>
        <v>0</v>
      </c>
      <c r="AG227" s="181">
        <f>VLOOKUP(A226,'الإجازات '!C:BQ,37,0)</f>
        <v>0</v>
      </c>
      <c r="AH227" s="181">
        <f>VLOOKUP(A226,'الإجازات '!C:BR,38,0)</f>
        <v>0</v>
      </c>
    </row>
    <row r="228" spans="1:34">
      <c r="A228" s="172">
        <v>2013</v>
      </c>
      <c r="B228" s="8" t="s">
        <v>218</v>
      </c>
      <c r="C228" s="8" t="s">
        <v>67</v>
      </c>
      <c r="D228" s="23">
        <f>VLOOKUP(الجدول2332[[#This Row],[الرقم الوظيفي ]],'المتغيرات '!A:D,4,0)</f>
        <v>0</v>
      </c>
      <c r="E228" s="23">
        <f>VLOOKUP(الجدول2332[[#This Row],[الرقم الوظيفي ]],'المتغيرات '!A:E,5,0)</f>
        <v>0</v>
      </c>
      <c r="F228" s="23">
        <f>VLOOKUP(الجدول2332[[#This Row],[الرقم الوظيفي ]],'المتغيرات '!A:F,6,0)</f>
        <v>0</v>
      </c>
      <c r="G228" s="23">
        <f>VLOOKUP(الجدول2332[[#This Row],[الرقم الوظيفي ]],'المتغيرات '!A:G,7,0)</f>
        <v>0</v>
      </c>
      <c r="H228" s="23">
        <f>VLOOKUP(الجدول2332[[#This Row],[الرقم الوظيفي ]],'المتغيرات '!A:H,8,0)</f>
        <v>0</v>
      </c>
      <c r="I228" s="10">
        <f>VLOOKUP(الجدول2332[[#This Row],[الرقم الوظيفي ]],'المتغيرات '!A:I,9,0)</f>
        <v>0</v>
      </c>
      <c r="J228" s="23">
        <f>VLOOKUP(الجدول2332[[#This Row],[الرقم الوظيفي ]],'المتغيرات '!A:J,10,0)</f>
        <v>0</v>
      </c>
      <c r="K228" s="23">
        <f>VLOOKUP(الجدول2332[[#This Row],[الرقم الوظيفي ]],'المتغيرات '!A:K,11,0)</f>
        <v>0</v>
      </c>
      <c r="L228" s="23">
        <f>VLOOKUP(الجدول2332[[#This Row],[الرقم الوظيفي ]],'المتغيرات '!A:L,12,0)</f>
        <v>0</v>
      </c>
      <c r="M228" s="23">
        <f>VLOOKUP(الجدول2332[[#This Row],[الرقم الوظيفي ]],'المتغيرات '!A:M,13,0)</f>
        <v>0</v>
      </c>
      <c r="N228" s="23">
        <f>VLOOKUP(الجدول2332[[#This Row],[الرقم الوظيفي ]],'المتغيرات '!A:N,14,0)</f>
        <v>0</v>
      </c>
      <c r="O228" s="23">
        <f>VLOOKUP(الجدول2332[[#This Row],[الرقم الوظيفي ]],'المتغيرات '!A:O,15,0)</f>
        <v>0</v>
      </c>
      <c r="P228" s="23">
        <f>VLOOKUP(الجدول2332[[#This Row],[الرقم الوظيفي ]],'المتغيرات '!A:P,16,0)</f>
        <v>0</v>
      </c>
      <c r="Q228" s="10" t="str">
        <f>VLOOKUP(الجدول2332[[#This Row],[الرقم الوظيفي ]],'المتغيرات '!A:Q,17,0)</f>
        <v>س</v>
      </c>
      <c r="R228" s="23" t="str">
        <f>VLOOKUP(الجدول2332[[#This Row],[الرقم الوظيفي ]],'المتغيرات '!A:R,18,0)</f>
        <v>عطلة العيد</v>
      </c>
      <c r="S228" s="23" t="str">
        <f>VLOOKUP(الجدول2332[[#This Row],[الرقم الوظيفي ]],'المتغيرات '!A:S,19,0)</f>
        <v>عطلة العيد</v>
      </c>
      <c r="T228" s="23" t="str">
        <f>VLOOKUP(الجدول2332[[#This Row],[الرقم الوظيفي ]],'المتغيرات '!A:T,20,0)</f>
        <v>عطلة العيد</v>
      </c>
      <c r="U228" s="23">
        <f>VLOOKUP(الجدول2332[[#This Row],[الرقم الوظيفي ]],'المتغيرات '!A:U,21,0)</f>
        <v>0</v>
      </c>
      <c r="V228" s="23">
        <f>VLOOKUP(الجدول2332[[#This Row],[الرقم الوظيفي ]],'المتغيرات '!A:V,22,0)</f>
        <v>0</v>
      </c>
      <c r="W228" s="23">
        <f>VLOOKUP(الجدول2332[[#This Row],[الرقم الوظيفي ]],'المتغيرات '!A:W,23,0)</f>
        <v>0</v>
      </c>
      <c r="X228" s="10">
        <f>VLOOKUP(الجدول2332[[#This Row],[الرقم الوظيفي ]],'المتغيرات '!A:X,24,0)</f>
        <v>0</v>
      </c>
      <c r="Y228" s="23">
        <f>VLOOKUP(الجدول2332[[#This Row],[الرقم الوظيفي ]],'المتغيرات '!A:Y,25,0)</f>
        <v>0</v>
      </c>
      <c r="Z228" s="23">
        <f>VLOOKUP(الجدول2332[[#This Row],[الرقم الوظيفي ]],'المتغيرات '!A:Z,26,0)</f>
        <v>0</v>
      </c>
      <c r="AA228" s="23">
        <f>VLOOKUP(الجدول2332[[#This Row],[الرقم الوظيفي ]],'المتغيرات '!A:AA,27,0)</f>
        <v>0</v>
      </c>
      <c r="AB228" s="23">
        <f>VLOOKUP(الجدول2332[[#This Row],[الرقم الوظيفي ]],'المتغيرات '!A:AB,28,0)</f>
        <v>0</v>
      </c>
      <c r="AC228" s="23">
        <f>VLOOKUP(الجدول2332[[#This Row],[الرقم الوظيفي ]],'المتغيرات '!A:AC,29,0)</f>
        <v>0</v>
      </c>
      <c r="AD228" s="23">
        <f>VLOOKUP(الجدول2332[[#This Row],[الرقم الوظيفي ]],'المتغيرات '!A:AD,30,0)</f>
        <v>0</v>
      </c>
      <c r="AE228" s="10">
        <f>VLOOKUP(الجدول2332[[#This Row],[الرقم الوظيفي ]],'المتغيرات '!A:AE,31,0)</f>
        <v>0</v>
      </c>
      <c r="AF228" s="23">
        <f>VLOOKUP(الجدول2332[[#This Row],[الرقم الوظيفي ]],'المتغيرات '!A:AF,32,0)</f>
        <v>0</v>
      </c>
      <c r="AG228" s="23">
        <f>VLOOKUP(الجدول2332[[#This Row],[الرقم الوظيفي ]],'المتغيرات '!A:AG,33,0)</f>
        <v>0</v>
      </c>
      <c r="AH228" s="23">
        <f>VLOOKUP(الجدول2332[[#This Row],[الرقم الوظيفي ]],'المتغيرات '!A:AH,34,0)</f>
        <v>0</v>
      </c>
    </row>
    <row r="229" spans="1:34">
      <c r="A229" s="172"/>
      <c r="B229" s="8"/>
      <c r="C229" s="8"/>
      <c r="D229" s="181">
        <f>VLOOKUP(A228,'الإجازات '!C:AN,8,0)</f>
        <v>0</v>
      </c>
      <c r="E229" s="181">
        <f>VLOOKUP(A228,'الإجازات '!C:AO,9,0)</f>
        <v>0</v>
      </c>
      <c r="F229" s="181">
        <f>VLOOKUP(A228,'الإجازات '!C:AP,10,0)</f>
        <v>0</v>
      </c>
      <c r="G229" s="181">
        <f>VLOOKUP(A228,'الإجازات '!C:AQ,11,0)</f>
        <v>0</v>
      </c>
      <c r="H229" s="181">
        <f>VLOOKUP(A228,'الإجازات '!C:AR,12,0)</f>
        <v>0</v>
      </c>
      <c r="I229" s="181">
        <f>VLOOKUP(A228,'الإجازات '!C:AS,13,0)</f>
        <v>0</v>
      </c>
      <c r="J229" s="181">
        <f>VLOOKUP(A228,'الإجازات '!C:AT,14,0)</f>
        <v>0</v>
      </c>
      <c r="K229" s="181">
        <f>VLOOKUP(A228,'الإجازات '!C:AU,15,0)</f>
        <v>0</v>
      </c>
      <c r="L229" s="181">
        <f>VLOOKUP(A228,'الإجازات '!C:AV,16,0)</f>
        <v>0</v>
      </c>
      <c r="M229" s="181">
        <f>VLOOKUP(A228,'الإجازات '!C:AW,17,0)</f>
        <v>0</v>
      </c>
      <c r="N229" s="181">
        <f>VLOOKUP(A228,'الإجازات '!C:AX,18,0)</f>
        <v>0</v>
      </c>
      <c r="O229" s="181">
        <f>VLOOKUP(A228,'الإجازات '!C:AY,19,0)</f>
        <v>0</v>
      </c>
      <c r="P229" s="181">
        <f>VLOOKUP(A228,'الإجازات '!C:AZ,20,0)</f>
        <v>0</v>
      </c>
      <c r="Q229" s="181">
        <f>VLOOKUP(A228,'الإجازات '!C:BA,21,0)</f>
        <v>480</v>
      </c>
      <c r="R229" s="181">
        <f>VLOOKUP(A228,'الإجازات '!C:BB,22,0)</f>
        <v>0</v>
      </c>
      <c r="S229" s="181">
        <f>VLOOKUP(A228,'الإجازات '!C:BC,23,0)</f>
        <v>0</v>
      </c>
      <c r="T229" s="181">
        <f>VLOOKUP(A228,'الإجازات '!C:BD,24,0)</f>
        <v>0</v>
      </c>
      <c r="U229" s="181">
        <f>VLOOKUP(A228,'الإجازات '!C:BE,25,0)</f>
        <v>0</v>
      </c>
      <c r="V229" s="181">
        <f>VLOOKUP(A228,'الإجازات '!C:BF,26,0)</f>
        <v>0</v>
      </c>
      <c r="W229" s="181">
        <f>VLOOKUP(A228,'الإجازات '!C:BG,27,0)</f>
        <v>0</v>
      </c>
      <c r="X229" s="181">
        <f>VLOOKUP(A228,'الإجازات '!C:BH,28,0)</f>
        <v>0</v>
      </c>
      <c r="Y229" s="181">
        <f>VLOOKUP(A228,'الإجازات '!C:BI,29,0)</f>
        <v>0</v>
      </c>
      <c r="Z229" s="181">
        <f>VLOOKUP(A228,'الإجازات '!C:BJ,30,0)</f>
        <v>0</v>
      </c>
      <c r="AA229" s="181">
        <f>VLOOKUP(A228,'الإجازات '!C:BK,31,0)</f>
        <v>0</v>
      </c>
      <c r="AB229" s="181">
        <f>VLOOKUP(A228,'الإجازات '!C:BL,32,0)</f>
        <v>0</v>
      </c>
      <c r="AC229" s="181">
        <f>VLOOKUP(A228,'الإجازات '!C:BM,33,0)</f>
        <v>0</v>
      </c>
      <c r="AD229" s="181">
        <f>VLOOKUP(A228,'الإجازات '!C:BN,34,0)</f>
        <v>0</v>
      </c>
      <c r="AE229" s="181">
        <f>VLOOKUP(A228,'الإجازات '!C:BO,35,0)</f>
        <v>0</v>
      </c>
      <c r="AF229" s="181">
        <f>VLOOKUP(A228,'الإجازات '!C:BP,36,0)</f>
        <v>0</v>
      </c>
      <c r="AG229" s="181">
        <f>VLOOKUP(A228,'الإجازات '!C:BQ,37,0)</f>
        <v>0</v>
      </c>
      <c r="AH229" s="181">
        <f>VLOOKUP(A228,'الإجازات '!C:BR,38,0)</f>
        <v>0</v>
      </c>
    </row>
    <row r="230" spans="1:34">
      <c r="A230" s="172">
        <v>2040</v>
      </c>
      <c r="B230" s="8" t="s">
        <v>219</v>
      </c>
      <c r="C230" s="8" t="s">
        <v>220</v>
      </c>
      <c r="D230" s="23">
        <f>VLOOKUP(الجدول2332[[#This Row],[الرقم الوظيفي ]],'المتغيرات '!A:D,4,0)</f>
        <v>0</v>
      </c>
      <c r="E230" s="23">
        <f>VLOOKUP(الجدول2332[[#This Row],[الرقم الوظيفي ]],'المتغيرات '!A:E,5,0)</f>
        <v>0</v>
      </c>
      <c r="F230" s="23" t="str">
        <f>VLOOKUP(الجدول2332[[#This Row],[الرقم الوظيفي ]],'المتغيرات '!A:F,6,0)</f>
        <v>س</v>
      </c>
      <c r="G230" s="23">
        <f>VLOOKUP(الجدول2332[[#This Row],[الرقم الوظيفي ]],'المتغيرات '!A:G,7,0)</f>
        <v>0</v>
      </c>
      <c r="H230" s="23">
        <f>VLOOKUP(الجدول2332[[#This Row],[الرقم الوظيفي ]],'المتغيرات '!A:H,8,0)</f>
        <v>0</v>
      </c>
      <c r="I230" s="10">
        <f>VLOOKUP(الجدول2332[[#This Row],[الرقم الوظيفي ]],'المتغيرات '!A:I,9,0)</f>
        <v>0</v>
      </c>
      <c r="J230" s="23">
        <f>VLOOKUP(الجدول2332[[#This Row],[الرقم الوظيفي ]],'المتغيرات '!A:J,10,0)</f>
        <v>0</v>
      </c>
      <c r="K230" s="23">
        <f>VLOOKUP(الجدول2332[[#This Row],[الرقم الوظيفي ]],'المتغيرات '!A:K,11,0)</f>
        <v>0</v>
      </c>
      <c r="L230" s="23">
        <f>VLOOKUP(الجدول2332[[#This Row],[الرقم الوظيفي ]],'المتغيرات '!A:L,12,0)</f>
        <v>0</v>
      </c>
      <c r="M230" s="23">
        <f>VLOOKUP(الجدول2332[[#This Row],[الرقم الوظيفي ]],'المتغيرات '!A:M,13,0)</f>
        <v>0</v>
      </c>
      <c r="N230" s="23">
        <f>VLOOKUP(الجدول2332[[#This Row],[الرقم الوظيفي ]],'المتغيرات '!A:N,14,0)</f>
        <v>0</v>
      </c>
      <c r="O230" s="23">
        <f>VLOOKUP(الجدول2332[[#This Row],[الرقم الوظيفي ]],'المتغيرات '!A:O,15,0)</f>
        <v>0</v>
      </c>
      <c r="P230" s="23">
        <f>VLOOKUP(الجدول2332[[#This Row],[الرقم الوظيفي ]],'المتغيرات '!A:P,16,0)</f>
        <v>0</v>
      </c>
      <c r="Q230" s="10" t="str">
        <f>VLOOKUP(الجدول2332[[#This Row],[الرقم الوظيفي ]],'المتغيرات '!A:Q,17,0)</f>
        <v>س</v>
      </c>
      <c r="R230" s="23" t="str">
        <f>VLOOKUP(الجدول2332[[#This Row],[الرقم الوظيفي ]],'المتغيرات '!A:R,18,0)</f>
        <v>عطلة العيد</v>
      </c>
      <c r="S230" s="23" t="str">
        <f>VLOOKUP(الجدول2332[[#This Row],[الرقم الوظيفي ]],'المتغيرات '!A:S,19,0)</f>
        <v>عطلة العيد</v>
      </c>
      <c r="T230" s="23" t="str">
        <f>VLOOKUP(الجدول2332[[#This Row],[الرقم الوظيفي ]],'المتغيرات '!A:T,20,0)</f>
        <v>عطلة العيد</v>
      </c>
      <c r="U230" s="23">
        <f>VLOOKUP(الجدول2332[[#This Row],[الرقم الوظيفي ]],'المتغيرات '!A:U,21,0)</f>
        <v>0</v>
      </c>
      <c r="V230" s="23">
        <f>VLOOKUP(الجدول2332[[#This Row],[الرقم الوظيفي ]],'المتغيرات '!A:V,22,0)</f>
        <v>0</v>
      </c>
      <c r="W230" s="23">
        <f>VLOOKUP(الجدول2332[[#This Row],[الرقم الوظيفي ]],'المتغيرات '!A:W,23,0)</f>
        <v>0</v>
      </c>
      <c r="X230" s="10">
        <f>VLOOKUP(الجدول2332[[#This Row],[الرقم الوظيفي ]],'المتغيرات '!A:X,24,0)</f>
        <v>0</v>
      </c>
      <c r="Y230" s="23">
        <f>VLOOKUP(الجدول2332[[#This Row],[الرقم الوظيفي ]],'المتغيرات '!A:Y,25,0)</f>
        <v>0</v>
      </c>
      <c r="Z230" s="23">
        <f>VLOOKUP(الجدول2332[[#This Row],[الرقم الوظيفي ]],'المتغيرات '!A:Z,26,0)</f>
        <v>0</v>
      </c>
      <c r="AA230" s="23">
        <f>VLOOKUP(الجدول2332[[#This Row],[الرقم الوظيفي ]],'المتغيرات '!A:AA,27,0)</f>
        <v>0</v>
      </c>
      <c r="AB230" s="23">
        <f>VLOOKUP(الجدول2332[[#This Row],[الرقم الوظيفي ]],'المتغيرات '!A:AB,28,0)</f>
        <v>0</v>
      </c>
      <c r="AC230" s="23">
        <f>VLOOKUP(الجدول2332[[#This Row],[الرقم الوظيفي ]],'المتغيرات '!A:AC,29,0)</f>
        <v>0</v>
      </c>
      <c r="AD230" s="23">
        <f>VLOOKUP(الجدول2332[[#This Row],[الرقم الوظيفي ]],'المتغيرات '!A:AD,30,0)</f>
        <v>0</v>
      </c>
      <c r="AE230" s="10">
        <f>VLOOKUP(الجدول2332[[#This Row],[الرقم الوظيفي ]],'المتغيرات '!A:AE,31,0)</f>
        <v>0</v>
      </c>
      <c r="AF230" s="23">
        <f>VLOOKUP(الجدول2332[[#This Row],[الرقم الوظيفي ]],'المتغيرات '!A:AF,32,0)</f>
        <v>0</v>
      </c>
      <c r="AG230" s="23">
        <f>VLOOKUP(الجدول2332[[#This Row],[الرقم الوظيفي ]],'المتغيرات '!A:AG,33,0)</f>
        <v>0</v>
      </c>
      <c r="AH230" s="23">
        <f>VLOOKUP(الجدول2332[[#This Row],[الرقم الوظيفي ]],'المتغيرات '!A:AH,34,0)</f>
        <v>0</v>
      </c>
    </row>
    <row r="231" spans="1:34">
      <c r="A231" s="172"/>
      <c r="B231" s="8"/>
      <c r="C231" s="8"/>
      <c r="D231" s="181">
        <f>VLOOKUP(A230,'الإجازات '!C:AN,8,0)</f>
        <v>0</v>
      </c>
      <c r="E231" s="181">
        <f>VLOOKUP(A230,'الإجازات '!C:AO,9,0)</f>
        <v>0</v>
      </c>
      <c r="F231" s="181">
        <f>VLOOKUP(A230,'الإجازات '!C:AP,10,0)</f>
        <v>480</v>
      </c>
      <c r="G231" s="181">
        <f>VLOOKUP(A230,'الإجازات '!C:AQ,11,0)</f>
        <v>0</v>
      </c>
      <c r="H231" s="181">
        <f>VLOOKUP(A230,'الإجازات '!C:AR,12,0)</f>
        <v>0</v>
      </c>
      <c r="I231" s="181">
        <f>VLOOKUP(A230,'الإجازات '!C:AS,13,0)</f>
        <v>0</v>
      </c>
      <c r="J231" s="181">
        <f>VLOOKUP(A230,'الإجازات '!C:AT,14,0)</f>
        <v>0</v>
      </c>
      <c r="K231" s="181">
        <f>VLOOKUP(A230,'الإجازات '!C:AU,15,0)</f>
        <v>0</v>
      </c>
      <c r="L231" s="181">
        <f>VLOOKUP(A230,'الإجازات '!C:AV,16,0)</f>
        <v>0</v>
      </c>
      <c r="M231" s="181">
        <f>VLOOKUP(A230,'الإجازات '!C:AW,17,0)</f>
        <v>120</v>
      </c>
      <c r="N231" s="181">
        <f>VLOOKUP(A230,'الإجازات '!C:AX,18,0)</f>
        <v>0</v>
      </c>
      <c r="O231" s="181">
        <f>VLOOKUP(A230,'الإجازات '!C:AY,19,0)</f>
        <v>0</v>
      </c>
      <c r="P231" s="181">
        <f>VLOOKUP(A230,'الإجازات '!C:AZ,20,0)</f>
        <v>0</v>
      </c>
      <c r="Q231" s="181">
        <f>VLOOKUP(A230,'الإجازات '!C:BA,21,0)</f>
        <v>480</v>
      </c>
      <c r="R231" s="181">
        <f>VLOOKUP(A230,'الإجازات '!C:BB,22,0)</f>
        <v>0</v>
      </c>
      <c r="S231" s="181">
        <f>VLOOKUP(A230,'الإجازات '!C:BC,23,0)</f>
        <v>0</v>
      </c>
      <c r="T231" s="181">
        <f>VLOOKUP(A230,'الإجازات '!C:BD,24,0)</f>
        <v>0</v>
      </c>
      <c r="U231" s="181">
        <f>VLOOKUP(A230,'الإجازات '!C:BE,25,0)</f>
        <v>0</v>
      </c>
      <c r="V231" s="181">
        <f>VLOOKUP(A230,'الإجازات '!C:BF,26,0)</f>
        <v>0</v>
      </c>
      <c r="W231" s="181">
        <f>VLOOKUP(A230,'الإجازات '!C:BG,27,0)</f>
        <v>0</v>
      </c>
      <c r="X231" s="181">
        <f>VLOOKUP(A230,'الإجازات '!C:BH,28,0)</f>
        <v>0</v>
      </c>
      <c r="Y231" s="181">
        <f>VLOOKUP(A230,'الإجازات '!C:BI,29,0)</f>
        <v>0</v>
      </c>
      <c r="Z231" s="181">
        <f>VLOOKUP(A230,'الإجازات '!C:BJ,30,0)</f>
        <v>480</v>
      </c>
      <c r="AA231" s="181">
        <f>VLOOKUP(A230,'الإجازات '!C:BK,31,0)</f>
        <v>0</v>
      </c>
      <c r="AB231" s="181">
        <f>VLOOKUP(A230,'الإجازات '!C:BL,32,0)</f>
        <v>0</v>
      </c>
      <c r="AC231" s="181">
        <f>VLOOKUP(A230,'الإجازات '!C:BM,33,0)</f>
        <v>0</v>
      </c>
      <c r="AD231" s="181">
        <f>VLOOKUP(A230,'الإجازات '!C:BN,34,0)</f>
        <v>0</v>
      </c>
      <c r="AE231" s="181">
        <f>VLOOKUP(A230,'الإجازات '!C:BO,35,0)</f>
        <v>0</v>
      </c>
      <c r="AF231" s="181">
        <f>VLOOKUP(A230,'الإجازات '!C:BP,36,0)</f>
        <v>0</v>
      </c>
      <c r="AG231" s="181">
        <f>VLOOKUP(A230,'الإجازات '!C:BQ,37,0)</f>
        <v>0</v>
      </c>
      <c r="AH231" s="181">
        <f>VLOOKUP(A230,'الإجازات '!C:BR,38,0)</f>
        <v>0</v>
      </c>
    </row>
    <row r="232" spans="1:34">
      <c r="A232" s="172">
        <v>2041</v>
      </c>
      <c r="B232" s="8" t="s">
        <v>221</v>
      </c>
      <c r="C232" s="8" t="s">
        <v>127</v>
      </c>
      <c r="D232" s="23">
        <f>VLOOKUP(الجدول2332[[#This Row],[الرقم الوظيفي ]],'المتغيرات '!A:D,4,0)</f>
        <v>0</v>
      </c>
      <c r="E232" s="23" t="str">
        <f>VLOOKUP(الجدول2332[[#This Row],[الرقم الوظيفي ]],'المتغيرات '!A:E,5,0)</f>
        <v>س</v>
      </c>
      <c r="F232" s="23">
        <f>VLOOKUP(الجدول2332[[#This Row],[الرقم الوظيفي ]],'المتغيرات '!A:F,6,0)</f>
        <v>0</v>
      </c>
      <c r="G232" s="23">
        <f>VLOOKUP(الجدول2332[[#This Row],[الرقم الوظيفي ]],'المتغيرات '!A:G,7,0)</f>
        <v>0</v>
      </c>
      <c r="H232" s="23">
        <f>VLOOKUP(الجدول2332[[#This Row],[الرقم الوظيفي ]],'المتغيرات '!A:H,8,0)</f>
        <v>0</v>
      </c>
      <c r="I232" s="10">
        <f>VLOOKUP(الجدول2332[[#This Row],[الرقم الوظيفي ]],'المتغيرات '!A:I,9,0)</f>
        <v>0</v>
      </c>
      <c r="J232" s="23">
        <f>VLOOKUP(الجدول2332[[#This Row],[الرقم الوظيفي ]],'المتغيرات '!A:J,10,0)</f>
        <v>0</v>
      </c>
      <c r="K232" s="23">
        <f>VLOOKUP(الجدول2332[[#This Row],[الرقم الوظيفي ]],'المتغيرات '!A:K,11,0)</f>
        <v>0</v>
      </c>
      <c r="L232" s="23">
        <f>VLOOKUP(الجدول2332[[#This Row],[الرقم الوظيفي ]],'المتغيرات '!A:L,12,0)</f>
        <v>0</v>
      </c>
      <c r="M232" s="23">
        <f>VLOOKUP(الجدول2332[[#This Row],[الرقم الوظيفي ]],'المتغيرات '!A:M,13,0)</f>
        <v>0</v>
      </c>
      <c r="N232" s="23">
        <f>VLOOKUP(الجدول2332[[#This Row],[الرقم الوظيفي ]],'المتغيرات '!A:N,14,0)</f>
        <v>0</v>
      </c>
      <c r="O232" s="23">
        <f>VLOOKUP(الجدول2332[[#This Row],[الرقم الوظيفي ]],'المتغيرات '!A:O,15,0)</f>
        <v>0</v>
      </c>
      <c r="P232" s="23" t="str">
        <f>VLOOKUP(الجدول2332[[#This Row],[الرقم الوظيفي ]],'المتغيرات '!A:P,16,0)</f>
        <v>س</v>
      </c>
      <c r="Q232" s="10" t="str">
        <f>VLOOKUP(الجدول2332[[#This Row],[الرقم الوظيفي ]],'المتغيرات '!A:Q,17,0)</f>
        <v>س</v>
      </c>
      <c r="R232" s="23" t="str">
        <f>VLOOKUP(الجدول2332[[#This Row],[الرقم الوظيفي ]],'المتغيرات '!A:R,18,0)</f>
        <v>عطلة العيد</v>
      </c>
      <c r="S232" s="23" t="str">
        <f>VLOOKUP(الجدول2332[[#This Row],[الرقم الوظيفي ]],'المتغيرات '!A:S,19,0)</f>
        <v>عطلة العيد</v>
      </c>
      <c r="T232" s="23" t="str">
        <f>VLOOKUP(الجدول2332[[#This Row],[الرقم الوظيفي ]],'المتغيرات '!A:T,20,0)</f>
        <v>عطلة العيد</v>
      </c>
      <c r="U232" s="23">
        <f>VLOOKUP(الجدول2332[[#This Row],[الرقم الوظيفي ]],'المتغيرات '!A:U,21,0)</f>
        <v>0</v>
      </c>
      <c r="V232" s="23">
        <f>VLOOKUP(الجدول2332[[#This Row],[الرقم الوظيفي ]],'المتغيرات '!A:V,22,0)</f>
        <v>0</v>
      </c>
      <c r="W232" s="23">
        <f>VLOOKUP(الجدول2332[[#This Row],[الرقم الوظيفي ]],'المتغيرات '!A:W,23,0)</f>
        <v>0</v>
      </c>
      <c r="X232" s="10">
        <f>VLOOKUP(الجدول2332[[#This Row],[الرقم الوظيفي ]],'المتغيرات '!A:X,24,0)</f>
        <v>0</v>
      </c>
      <c r="Y232" s="23">
        <f>VLOOKUP(الجدول2332[[#This Row],[الرقم الوظيفي ]],'المتغيرات '!A:Y,25,0)</f>
        <v>0</v>
      </c>
      <c r="Z232" s="23">
        <f>VLOOKUP(الجدول2332[[#This Row],[الرقم الوظيفي ]],'المتغيرات '!A:Z,26,0)</f>
        <v>0</v>
      </c>
      <c r="AA232" s="23">
        <f>VLOOKUP(الجدول2332[[#This Row],[الرقم الوظيفي ]],'المتغيرات '!A:AA,27,0)</f>
        <v>0</v>
      </c>
      <c r="AB232" s="23">
        <f>VLOOKUP(الجدول2332[[#This Row],[الرقم الوظيفي ]],'المتغيرات '!A:AB,28,0)</f>
        <v>0</v>
      </c>
      <c r="AC232" s="23">
        <f>VLOOKUP(الجدول2332[[#This Row],[الرقم الوظيفي ]],'المتغيرات '!A:AC,29,0)</f>
        <v>0</v>
      </c>
      <c r="AD232" s="23">
        <f>VLOOKUP(الجدول2332[[#This Row],[الرقم الوظيفي ]],'المتغيرات '!A:AD,30,0)</f>
        <v>0</v>
      </c>
      <c r="AE232" s="10">
        <f>VLOOKUP(الجدول2332[[#This Row],[الرقم الوظيفي ]],'المتغيرات '!A:AE,31,0)</f>
        <v>0</v>
      </c>
      <c r="AF232" s="23">
        <f>VLOOKUP(الجدول2332[[#This Row],[الرقم الوظيفي ]],'المتغيرات '!A:AF,32,0)</f>
        <v>0</v>
      </c>
      <c r="AG232" s="23">
        <f>VLOOKUP(الجدول2332[[#This Row],[الرقم الوظيفي ]],'المتغيرات '!A:AG,33,0)</f>
        <v>0</v>
      </c>
      <c r="AH232" s="23">
        <f>VLOOKUP(الجدول2332[[#This Row],[الرقم الوظيفي ]],'المتغيرات '!A:AH,34,0)</f>
        <v>0</v>
      </c>
    </row>
    <row r="233" spans="1:34">
      <c r="A233" s="172"/>
      <c r="B233" s="8"/>
      <c r="C233" s="8"/>
      <c r="D233" s="181">
        <f>VLOOKUP(A232,'الإجازات '!C:AN,8,0)</f>
        <v>0</v>
      </c>
      <c r="E233" s="181">
        <f>VLOOKUP(A232,'الإجازات '!C:AO,9,0)</f>
        <v>480</v>
      </c>
      <c r="F233" s="181">
        <f>VLOOKUP(A232,'الإجازات '!C:AP,10,0)</f>
        <v>0</v>
      </c>
      <c r="G233" s="181">
        <f>VLOOKUP(A232,'الإجازات '!C:AQ,11,0)</f>
        <v>0</v>
      </c>
      <c r="H233" s="181">
        <f>VLOOKUP(A232,'الإجازات '!C:AR,12,0)</f>
        <v>0</v>
      </c>
      <c r="I233" s="181">
        <f>VLOOKUP(A232,'الإجازات '!C:AS,13,0)</f>
        <v>0</v>
      </c>
      <c r="J233" s="181">
        <f>VLOOKUP(A232,'الإجازات '!C:AT,14,0)</f>
        <v>0</v>
      </c>
      <c r="K233" s="181">
        <f>VLOOKUP(A232,'الإجازات '!C:AU,15,0)</f>
        <v>0</v>
      </c>
      <c r="L233" s="181">
        <f>VLOOKUP(A232,'الإجازات '!C:AV,16,0)</f>
        <v>0</v>
      </c>
      <c r="M233" s="181">
        <f>VLOOKUP(A232,'الإجازات '!C:AW,17,0)</f>
        <v>0</v>
      </c>
      <c r="N233" s="181">
        <f>VLOOKUP(A232,'الإجازات '!C:AX,18,0)</f>
        <v>0</v>
      </c>
      <c r="O233" s="181">
        <f>VLOOKUP(A232,'الإجازات '!C:AY,19,0)</f>
        <v>0</v>
      </c>
      <c r="P233" s="181">
        <f>VLOOKUP(A232,'الإجازات '!C:AZ,20,0)</f>
        <v>480</v>
      </c>
      <c r="Q233" s="181">
        <f>VLOOKUP(A232,'الإجازات '!C:BA,21,0)</f>
        <v>480</v>
      </c>
      <c r="R233" s="181">
        <f>VLOOKUP(A232,'الإجازات '!C:BB,22,0)</f>
        <v>0</v>
      </c>
      <c r="S233" s="181">
        <f>VLOOKUP(A232,'الإجازات '!C:BC,23,0)</f>
        <v>0</v>
      </c>
      <c r="T233" s="181">
        <f>VLOOKUP(A232,'الإجازات '!C:BD,24,0)</f>
        <v>0</v>
      </c>
      <c r="U233" s="181">
        <f>VLOOKUP(A232,'الإجازات '!C:BE,25,0)</f>
        <v>0</v>
      </c>
      <c r="V233" s="181">
        <f>VLOOKUP(A232,'الإجازات '!C:BF,26,0)</f>
        <v>480</v>
      </c>
      <c r="W233" s="181">
        <f>VLOOKUP(A232,'الإجازات '!C:BG,27,0)</f>
        <v>480</v>
      </c>
      <c r="X233" s="181">
        <f>VLOOKUP(A232,'الإجازات '!C:BH,28,0)</f>
        <v>480</v>
      </c>
      <c r="Y233" s="181">
        <f>VLOOKUP(A232,'الإجازات '!C:BI,29,0)</f>
        <v>480</v>
      </c>
      <c r="Z233" s="181">
        <f>VLOOKUP(A232,'الإجازات '!C:BJ,30,0)</f>
        <v>0</v>
      </c>
      <c r="AA233" s="181">
        <f>VLOOKUP(A232,'الإجازات '!C:BK,31,0)</f>
        <v>0</v>
      </c>
      <c r="AB233" s="181">
        <f>VLOOKUP(A232,'الإجازات '!C:BL,32,0)</f>
        <v>0</v>
      </c>
      <c r="AC233" s="181">
        <f>VLOOKUP(A232,'الإجازات '!C:BM,33,0)</f>
        <v>0</v>
      </c>
      <c r="AD233" s="181">
        <f>VLOOKUP(A232,'الإجازات '!C:BN,34,0)</f>
        <v>0</v>
      </c>
      <c r="AE233" s="181">
        <f>VLOOKUP(A232,'الإجازات '!C:BO,35,0)</f>
        <v>0</v>
      </c>
      <c r="AF233" s="181">
        <f>VLOOKUP(A232,'الإجازات '!C:BP,36,0)</f>
        <v>0</v>
      </c>
      <c r="AG233" s="181">
        <f>VLOOKUP(A232,'الإجازات '!C:BQ,37,0)</f>
        <v>0</v>
      </c>
      <c r="AH233" s="181">
        <f>VLOOKUP(A232,'الإجازات '!C:BR,38,0)</f>
        <v>0</v>
      </c>
    </row>
    <row r="234" spans="1:34">
      <c r="A234" s="172">
        <v>2060</v>
      </c>
      <c r="B234" s="8" t="s">
        <v>222</v>
      </c>
      <c r="C234" s="8" t="s">
        <v>99</v>
      </c>
      <c r="D234" s="23">
        <f>VLOOKUP(الجدول2332[[#This Row],[الرقم الوظيفي ]],'المتغيرات '!A:D,4,0)</f>
        <v>0</v>
      </c>
      <c r="E234" s="23">
        <f>VLOOKUP(الجدول2332[[#This Row],[الرقم الوظيفي ]],'المتغيرات '!A:E,5,0)</f>
        <v>0</v>
      </c>
      <c r="F234" s="23">
        <f>VLOOKUP(الجدول2332[[#This Row],[الرقم الوظيفي ]],'المتغيرات '!A:F,6,0)</f>
        <v>0</v>
      </c>
      <c r="G234" s="23">
        <f>VLOOKUP(الجدول2332[[#This Row],[الرقم الوظيفي ]],'المتغيرات '!A:G,7,0)</f>
        <v>0</v>
      </c>
      <c r="H234" s="23">
        <f>VLOOKUP(الجدول2332[[#This Row],[الرقم الوظيفي ]],'المتغيرات '!A:H,8,0)</f>
        <v>0</v>
      </c>
      <c r="I234" s="10">
        <f>VLOOKUP(الجدول2332[[#This Row],[الرقم الوظيفي ]],'المتغيرات '!A:I,9,0)</f>
        <v>0</v>
      </c>
      <c r="J234" s="23">
        <f>VLOOKUP(الجدول2332[[#This Row],[الرقم الوظيفي ]],'المتغيرات '!A:J,10,0)</f>
        <v>0</v>
      </c>
      <c r="K234" s="23">
        <f>VLOOKUP(الجدول2332[[#This Row],[الرقم الوظيفي ]],'المتغيرات '!A:K,11,0)</f>
        <v>0</v>
      </c>
      <c r="L234" s="23" t="str">
        <f>VLOOKUP(الجدول2332[[#This Row],[الرقم الوظيفي ]],'المتغيرات '!A:L,12,0)</f>
        <v>غ</v>
      </c>
      <c r="M234" s="23">
        <f>VLOOKUP(الجدول2332[[#This Row],[الرقم الوظيفي ]],'المتغيرات '!A:M,13,0)</f>
        <v>0</v>
      </c>
      <c r="N234" s="23">
        <f>VLOOKUP(الجدول2332[[#This Row],[الرقم الوظيفي ]],'المتغيرات '!A:N,14,0)</f>
        <v>0</v>
      </c>
      <c r="O234" s="23">
        <f>VLOOKUP(الجدول2332[[#This Row],[الرقم الوظيفي ]],'المتغيرات '!A:O,15,0)</f>
        <v>0</v>
      </c>
      <c r="P234" s="23">
        <f>VLOOKUP(الجدول2332[[#This Row],[الرقم الوظيفي ]],'المتغيرات '!A:P,16,0)</f>
        <v>0</v>
      </c>
      <c r="Q234" s="10" t="str">
        <f>VLOOKUP(الجدول2332[[#This Row],[الرقم الوظيفي ]],'المتغيرات '!A:Q,17,0)</f>
        <v>س</v>
      </c>
      <c r="R234" s="23" t="str">
        <f>VLOOKUP(الجدول2332[[#This Row],[الرقم الوظيفي ]],'المتغيرات '!A:R,18,0)</f>
        <v>عطلة العيد</v>
      </c>
      <c r="S234" s="23" t="str">
        <f>VLOOKUP(الجدول2332[[#This Row],[الرقم الوظيفي ]],'المتغيرات '!A:S,19,0)</f>
        <v>عطلة العيد</v>
      </c>
      <c r="T234" s="23" t="str">
        <f>VLOOKUP(الجدول2332[[#This Row],[الرقم الوظيفي ]],'المتغيرات '!A:T,20,0)</f>
        <v>عطلة العيد</v>
      </c>
      <c r="U234" s="23">
        <f>VLOOKUP(الجدول2332[[#This Row],[الرقم الوظيفي ]],'المتغيرات '!A:U,21,0)</f>
        <v>0</v>
      </c>
      <c r="V234" s="23">
        <f>VLOOKUP(الجدول2332[[#This Row],[الرقم الوظيفي ]],'المتغيرات '!A:V,22,0)</f>
        <v>0</v>
      </c>
      <c r="W234" s="23" t="str">
        <f>VLOOKUP(الجدول2332[[#This Row],[الرقم الوظيفي ]],'المتغيرات '!A:W,23,0)</f>
        <v>س</v>
      </c>
      <c r="X234" s="10">
        <f>VLOOKUP(الجدول2332[[#This Row],[الرقم الوظيفي ]],'المتغيرات '!A:X,24,0)</f>
        <v>0</v>
      </c>
      <c r="Y234" s="23">
        <f>VLOOKUP(الجدول2332[[#This Row],[الرقم الوظيفي ]],'المتغيرات '!A:Y,25,0)</f>
        <v>0</v>
      </c>
      <c r="Z234" s="23">
        <f>VLOOKUP(الجدول2332[[#This Row],[الرقم الوظيفي ]],'المتغيرات '!A:Z,26,0)</f>
        <v>0</v>
      </c>
      <c r="AA234" s="23">
        <f>VLOOKUP(الجدول2332[[#This Row],[الرقم الوظيفي ]],'المتغيرات '!A:AA,27,0)</f>
        <v>0</v>
      </c>
      <c r="AB234" s="23">
        <f>VLOOKUP(الجدول2332[[#This Row],[الرقم الوظيفي ]],'المتغيرات '!A:AB,28,0)</f>
        <v>0</v>
      </c>
      <c r="AC234" s="23">
        <f>VLOOKUP(الجدول2332[[#This Row],[الرقم الوظيفي ]],'المتغيرات '!A:AC,29,0)</f>
        <v>0</v>
      </c>
      <c r="AD234" s="23">
        <f>VLOOKUP(الجدول2332[[#This Row],[الرقم الوظيفي ]],'المتغيرات '!A:AD,30,0)</f>
        <v>0</v>
      </c>
      <c r="AE234" s="10">
        <f>VLOOKUP(الجدول2332[[#This Row],[الرقم الوظيفي ]],'المتغيرات '!A:AE,31,0)</f>
        <v>0</v>
      </c>
      <c r="AF234" s="23">
        <f>VLOOKUP(الجدول2332[[#This Row],[الرقم الوظيفي ]],'المتغيرات '!A:AF,32,0)</f>
        <v>0</v>
      </c>
      <c r="AG234" s="23">
        <f>VLOOKUP(الجدول2332[[#This Row],[الرقم الوظيفي ]],'المتغيرات '!A:AG,33,0)</f>
        <v>0</v>
      </c>
      <c r="AH234" s="23">
        <f>VLOOKUP(الجدول2332[[#This Row],[الرقم الوظيفي ]],'المتغيرات '!A:AH,34,0)</f>
        <v>0</v>
      </c>
    </row>
    <row r="235" spans="1:34">
      <c r="A235" s="172"/>
      <c r="B235" s="8"/>
      <c r="C235" s="8"/>
      <c r="D235" s="181">
        <f>VLOOKUP(A234,'الإجازات '!C:AN,8,0)</f>
        <v>0</v>
      </c>
      <c r="E235" s="181">
        <f>VLOOKUP(A234,'الإجازات '!C:AO,9,0)</f>
        <v>0</v>
      </c>
      <c r="F235" s="181">
        <f>VLOOKUP(A234,'الإجازات '!C:AP,10,0)</f>
        <v>0</v>
      </c>
      <c r="G235" s="181">
        <f>VLOOKUP(A234,'الإجازات '!C:AQ,11,0)</f>
        <v>0</v>
      </c>
      <c r="H235" s="181">
        <f>VLOOKUP(A234,'الإجازات '!C:AR,12,0)</f>
        <v>0</v>
      </c>
      <c r="I235" s="181">
        <f>VLOOKUP(A234,'الإجازات '!C:AS,13,0)</f>
        <v>0</v>
      </c>
      <c r="J235" s="181">
        <f>VLOOKUP(A234,'الإجازات '!C:AT,14,0)</f>
        <v>0</v>
      </c>
      <c r="K235" s="181">
        <f>VLOOKUP(A234,'الإجازات '!C:AU,15,0)</f>
        <v>0</v>
      </c>
      <c r="L235" s="181">
        <f>VLOOKUP(A234,'الإجازات '!C:AV,16,0)</f>
        <v>0</v>
      </c>
      <c r="M235" s="181">
        <f>VLOOKUP(A234,'الإجازات '!C:AW,17,0)</f>
        <v>0</v>
      </c>
      <c r="N235" s="181">
        <f>VLOOKUP(A234,'الإجازات '!C:AX,18,0)</f>
        <v>0</v>
      </c>
      <c r="O235" s="181">
        <f>VLOOKUP(A234,'الإجازات '!C:AY,19,0)</f>
        <v>0</v>
      </c>
      <c r="P235" s="181">
        <f>VLOOKUP(A234,'الإجازات '!C:AZ,20,0)</f>
        <v>0</v>
      </c>
      <c r="Q235" s="181">
        <f>VLOOKUP(A234,'الإجازات '!C:BA,21,0)</f>
        <v>480</v>
      </c>
      <c r="R235" s="181">
        <f>VLOOKUP(A234,'الإجازات '!C:BB,22,0)</f>
        <v>0</v>
      </c>
      <c r="S235" s="181">
        <f>VLOOKUP(A234,'الإجازات '!C:BC,23,0)</f>
        <v>0</v>
      </c>
      <c r="T235" s="181">
        <f>VLOOKUP(A234,'الإجازات '!C:BD,24,0)</f>
        <v>0</v>
      </c>
      <c r="U235" s="181">
        <f>VLOOKUP(A234,'الإجازات '!C:BE,25,0)</f>
        <v>0</v>
      </c>
      <c r="V235" s="181">
        <f>VLOOKUP(A234,'الإجازات '!C:BF,26,0)</f>
        <v>0</v>
      </c>
      <c r="W235" s="181">
        <f>VLOOKUP(A234,'الإجازات '!C:BG,27,0)</f>
        <v>480</v>
      </c>
      <c r="X235" s="181">
        <f>VLOOKUP(A234,'الإجازات '!C:BH,28,0)</f>
        <v>0</v>
      </c>
      <c r="Y235" s="181">
        <f>VLOOKUP(A234,'الإجازات '!C:BI,29,0)</f>
        <v>0</v>
      </c>
      <c r="Z235" s="181">
        <f>VLOOKUP(A234,'الإجازات '!C:BJ,30,0)</f>
        <v>0</v>
      </c>
      <c r="AA235" s="181">
        <f>VLOOKUP(A234,'الإجازات '!C:BK,31,0)</f>
        <v>0</v>
      </c>
      <c r="AB235" s="181">
        <f>VLOOKUP(A234,'الإجازات '!C:BL,32,0)</f>
        <v>0</v>
      </c>
      <c r="AC235" s="181">
        <f>VLOOKUP(A234,'الإجازات '!C:BM,33,0)</f>
        <v>0</v>
      </c>
      <c r="AD235" s="181">
        <f>VLOOKUP(A234,'الإجازات '!C:BN,34,0)</f>
        <v>0</v>
      </c>
      <c r="AE235" s="181">
        <f>VLOOKUP(A234,'الإجازات '!C:BO,35,0)</f>
        <v>0</v>
      </c>
      <c r="AF235" s="181">
        <f>VLOOKUP(A234,'الإجازات '!C:BP,36,0)</f>
        <v>0</v>
      </c>
      <c r="AG235" s="181">
        <f>VLOOKUP(A234,'الإجازات '!C:BQ,37,0)</f>
        <v>0</v>
      </c>
      <c r="AH235" s="181">
        <f>VLOOKUP(A234,'الإجازات '!C:BR,38,0)</f>
        <v>0</v>
      </c>
    </row>
    <row r="236" spans="1:34">
      <c r="A236" s="172">
        <v>2101</v>
      </c>
      <c r="B236" s="8" t="s">
        <v>223</v>
      </c>
      <c r="C236" s="8" t="s">
        <v>123</v>
      </c>
      <c r="D236" s="23" t="e">
        <f>VLOOKUP(الجدول2332[[#This Row],[الرقم الوظيفي ]],'المتغيرات '!A:D,4,0)</f>
        <v>#N/A</v>
      </c>
      <c r="E236" s="23" t="e">
        <f>VLOOKUP(الجدول2332[[#This Row],[الرقم الوظيفي ]],'المتغيرات '!A:E,5,0)</f>
        <v>#N/A</v>
      </c>
      <c r="F236" s="23" t="e">
        <f>VLOOKUP(الجدول2332[[#This Row],[الرقم الوظيفي ]],'المتغيرات '!A:F,6,0)</f>
        <v>#N/A</v>
      </c>
      <c r="G236" s="23" t="e">
        <f>VLOOKUP(الجدول2332[[#This Row],[الرقم الوظيفي ]],'المتغيرات '!A:G,7,0)</f>
        <v>#N/A</v>
      </c>
      <c r="H236" s="23" t="e">
        <f>VLOOKUP(الجدول2332[[#This Row],[الرقم الوظيفي ]],'المتغيرات '!A:H,8,0)</f>
        <v>#N/A</v>
      </c>
      <c r="I236" s="10" t="e">
        <f>VLOOKUP(الجدول2332[[#This Row],[الرقم الوظيفي ]],'المتغيرات '!A:I,9,0)</f>
        <v>#N/A</v>
      </c>
      <c r="J236" s="23" t="e">
        <f>VLOOKUP(الجدول2332[[#This Row],[الرقم الوظيفي ]],'المتغيرات '!A:J,10,0)</f>
        <v>#N/A</v>
      </c>
      <c r="K236" s="23" t="e">
        <f>VLOOKUP(الجدول2332[[#This Row],[الرقم الوظيفي ]],'المتغيرات '!A:K,11,0)</f>
        <v>#N/A</v>
      </c>
      <c r="L236" s="23" t="e">
        <f>VLOOKUP(الجدول2332[[#This Row],[الرقم الوظيفي ]],'المتغيرات '!A:L,12,0)</f>
        <v>#N/A</v>
      </c>
      <c r="M236" s="23" t="e">
        <f>VLOOKUP(الجدول2332[[#This Row],[الرقم الوظيفي ]],'المتغيرات '!A:M,13,0)</f>
        <v>#N/A</v>
      </c>
      <c r="N236" s="23" t="e">
        <f>VLOOKUP(الجدول2332[[#This Row],[الرقم الوظيفي ]],'المتغيرات '!A:N,14,0)</f>
        <v>#N/A</v>
      </c>
      <c r="O236" s="23" t="e">
        <f>VLOOKUP(الجدول2332[[#This Row],[الرقم الوظيفي ]],'المتغيرات '!A:O,15,0)</f>
        <v>#N/A</v>
      </c>
      <c r="P236" s="23" t="e">
        <f>VLOOKUP(الجدول2332[[#This Row],[الرقم الوظيفي ]],'المتغيرات '!A:P,16,0)</f>
        <v>#N/A</v>
      </c>
      <c r="Q236" s="10" t="e">
        <f>VLOOKUP(الجدول2332[[#This Row],[الرقم الوظيفي ]],'المتغيرات '!A:Q,17,0)</f>
        <v>#N/A</v>
      </c>
      <c r="R236" s="23" t="e">
        <f>VLOOKUP(الجدول2332[[#This Row],[الرقم الوظيفي ]],'المتغيرات '!A:R,18,0)</f>
        <v>#N/A</v>
      </c>
      <c r="S236" s="23" t="e">
        <f>VLOOKUP(الجدول2332[[#This Row],[الرقم الوظيفي ]],'المتغيرات '!A:S,19,0)</f>
        <v>#N/A</v>
      </c>
      <c r="T236" s="23" t="e">
        <f>VLOOKUP(الجدول2332[[#This Row],[الرقم الوظيفي ]],'المتغيرات '!A:T,20,0)</f>
        <v>#N/A</v>
      </c>
      <c r="U236" s="23" t="e">
        <f>VLOOKUP(الجدول2332[[#This Row],[الرقم الوظيفي ]],'المتغيرات '!A:U,21,0)</f>
        <v>#N/A</v>
      </c>
      <c r="V236" s="23" t="e">
        <f>VLOOKUP(الجدول2332[[#This Row],[الرقم الوظيفي ]],'المتغيرات '!A:V,22,0)</f>
        <v>#N/A</v>
      </c>
      <c r="W236" s="23" t="e">
        <f>VLOOKUP(الجدول2332[[#This Row],[الرقم الوظيفي ]],'المتغيرات '!A:W,23,0)</f>
        <v>#N/A</v>
      </c>
      <c r="X236" s="10" t="e">
        <f>VLOOKUP(الجدول2332[[#This Row],[الرقم الوظيفي ]],'المتغيرات '!A:X,24,0)</f>
        <v>#N/A</v>
      </c>
      <c r="Y236" s="23" t="e">
        <f>VLOOKUP(الجدول2332[[#This Row],[الرقم الوظيفي ]],'المتغيرات '!A:Y,25,0)</f>
        <v>#N/A</v>
      </c>
      <c r="Z236" s="23" t="e">
        <f>VLOOKUP(الجدول2332[[#This Row],[الرقم الوظيفي ]],'المتغيرات '!A:Z,26,0)</f>
        <v>#N/A</v>
      </c>
      <c r="AA236" s="23" t="e">
        <f>VLOOKUP(الجدول2332[[#This Row],[الرقم الوظيفي ]],'المتغيرات '!A:AA,27,0)</f>
        <v>#N/A</v>
      </c>
      <c r="AB236" s="23" t="e">
        <f>VLOOKUP(الجدول2332[[#This Row],[الرقم الوظيفي ]],'المتغيرات '!A:AB,28,0)</f>
        <v>#N/A</v>
      </c>
      <c r="AC236" s="23" t="e">
        <f>VLOOKUP(الجدول2332[[#This Row],[الرقم الوظيفي ]],'المتغيرات '!A:AC,29,0)</f>
        <v>#N/A</v>
      </c>
      <c r="AD236" s="23" t="e">
        <f>VLOOKUP(الجدول2332[[#This Row],[الرقم الوظيفي ]],'المتغيرات '!A:AD,30,0)</f>
        <v>#N/A</v>
      </c>
      <c r="AE236" s="10" t="e">
        <f>VLOOKUP(الجدول2332[[#This Row],[الرقم الوظيفي ]],'المتغيرات '!A:AE,31,0)</f>
        <v>#N/A</v>
      </c>
      <c r="AF236" s="23" t="e">
        <f>VLOOKUP(الجدول2332[[#This Row],[الرقم الوظيفي ]],'المتغيرات '!A:AF,32,0)</f>
        <v>#N/A</v>
      </c>
      <c r="AG236" s="23" t="e">
        <f>VLOOKUP(الجدول2332[[#This Row],[الرقم الوظيفي ]],'المتغيرات '!A:AG,33,0)</f>
        <v>#N/A</v>
      </c>
      <c r="AH236" s="23" t="e">
        <f>VLOOKUP(الجدول2332[[#This Row],[الرقم الوظيفي ]],'المتغيرات '!A:AH,34,0)</f>
        <v>#N/A</v>
      </c>
    </row>
    <row r="237" spans="1:34">
      <c r="A237" s="172"/>
      <c r="B237" s="8"/>
      <c r="C237" s="8"/>
      <c r="D237" s="181" t="e">
        <f>VLOOKUP(A236,'الإجازات '!C:AN,8,0)</f>
        <v>#N/A</v>
      </c>
      <c r="E237" s="181" t="e">
        <f>VLOOKUP(A236,'الإجازات '!C:AO,9,0)</f>
        <v>#N/A</v>
      </c>
      <c r="F237" s="181" t="e">
        <f>VLOOKUP(A236,'الإجازات '!C:AP,10,0)</f>
        <v>#N/A</v>
      </c>
      <c r="G237" s="181" t="e">
        <f>VLOOKUP(A236,'الإجازات '!C:AQ,11,0)</f>
        <v>#N/A</v>
      </c>
      <c r="H237" s="181" t="e">
        <f>VLOOKUP(A236,'الإجازات '!C:AR,12,0)</f>
        <v>#N/A</v>
      </c>
      <c r="I237" s="181" t="e">
        <f>VLOOKUP(A236,'الإجازات '!C:AS,13,0)</f>
        <v>#N/A</v>
      </c>
      <c r="J237" s="181" t="e">
        <f>VLOOKUP(A236,'الإجازات '!C:AT,14,0)</f>
        <v>#N/A</v>
      </c>
      <c r="K237" s="181" t="e">
        <f>VLOOKUP(A236,'الإجازات '!C:AU,15,0)</f>
        <v>#N/A</v>
      </c>
      <c r="L237" s="181" t="e">
        <f>VLOOKUP(A236,'الإجازات '!C:AV,16,0)</f>
        <v>#N/A</v>
      </c>
      <c r="M237" s="181" t="e">
        <f>VLOOKUP(A236,'الإجازات '!C:AW,17,0)</f>
        <v>#N/A</v>
      </c>
      <c r="N237" s="181" t="e">
        <f>VLOOKUP(A236,'الإجازات '!C:AX,18,0)</f>
        <v>#N/A</v>
      </c>
      <c r="O237" s="181" t="e">
        <f>VLOOKUP(A236,'الإجازات '!C:AY,19,0)</f>
        <v>#N/A</v>
      </c>
      <c r="P237" s="181" t="e">
        <f>VLOOKUP(A236,'الإجازات '!C:AZ,20,0)</f>
        <v>#N/A</v>
      </c>
      <c r="Q237" s="181" t="e">
        <f>VLOOKUP(A236,'الإجازات '!C:BA,21,0)</f>
        <v>#N/A</v>
      </c>
      <c r="R237" s="181" t="e">
        <f>VLOOKUP(A236,'الإجازات '!C:BB,22,0)</f>
        <v>#N/A</v>
      </c>
      <c r="S237" s="181" t="e">
        <f>VLOOKUP(A236,'الإجازات '!C:BC,23,0)</f>
        <v>#N/A</v>
      </c>
      <c r="T237" s="181" t="e">
        <f>VLOOKUP(A236,'الإجازات '!C:BD,24,0)</f>
        <v>#N/A</v>
      </c>
      <c r="U237" s="181" t="e">
        <f>VLOOKUP(A236,'الإجازات '!C:BE,25,0)</f>
        <v>#N/A</v>
      </c>
      <c r="V237" s="181" t="e">
        <f>VLOOKUP(A236,'الإجازات '!C:BF,26,0)</f>
        <v>#N/A</v>
      </c>
      <c r="W237" s="181" t="e">
        <f>VLOOKUP(A236,'الإجازات '!C:BG,27,0)</f>
        <v>#N/A</v>
      </c>
      <c r="X237" s="181" t="e">
        <f>VLOOKUP(A236,'الإجازات '!C:BH,28,0)</f>
        <v>#N/A</v>
      </c>
      <c r="Y237" s="181" t="e">
        <f>VLOOKUP(A236,'الإجازات '!C:BI,29,0)</f>
        <v>#N/A</v>
      </c>
      <c r="Z237" s="181" t="e">
        <f>VLOOKUP(A236,'الإجازات '!C:BJ,30,0)</f>
        <v>#N/A</v>
      </c>
      <c r="AA237" s="181" t="e">
        <f>VLOOKUP(A236,'الإجازات '!C:BK,31,0)</f>
        <v>#N/A</v>
      </c>
      <c r="AB237" s="181" t="e">
        <f>VLOOKUP(A236,'الإجازات '!C:BL,32,0)</f>
        <v>#N/A</v>
      </c>
      <c r="AC237" s="181" t="e">
        <f>VLOOKUP(A236,'الإجازات '!C:BM,33,0)</f>
        <v>#N/A</v>
      </c>
      <c r="AD237" s="181" t="e">
        <f>VLOOKUP(A236,'الإجازات '!C:BN,34,0)</f>
        <v>#N/A</v>
      </c>
      <c r="AE237" s="181" t="e">
        <f>VLOOKUP(A236,'الإجازات '!C:BO,35,0)</f>
        <v>#N/A</v>
      </c>
      <c r="AF237" s="181" t="e">
        <f>VLOOKUP(A236,'الإجازات '!C:BP,36,0)</f>
        <v>#N/A</v>
      </c>
      <c r="AG237" s="181" t="e">
        <f>VLOOKUP(A236,'الإجازات '!C:BQ,37,0)</f>
        <v>#N/A</v>
      </c>
      <c r="AH237" s="181" t="e">
        <f>VLOOKUP(A236,'الإجازات '!C:BR,38,0)</f>
        <v>#N/A</v>
      </c>
    </row>
    <row r="238" spans="1:34">
      <c r="A238" s="172">
        <v>2132</v>
      </c>
      <c r="B238" s="8" t="s">
        <v>224</v>
      </c>
      <c r="C238" s="8" t="s">
        <v>67</v>
      </c>
      <c r="D238" s="23">
        <f>VLOOKUP(الجدول2332[[#This Row],[الرقم الوظيفي ]],'المتغيرات '!A:D,4,0)</f>
        <v>0</v>
      </c>
      <c r="E238" s="23">
        <f>VLOOKUP(الجدول2332[[#This Row],[الرقم الوظيفي ]],'المتغيرات '!A:E,5,0)</f>
        <v>0</v>
      </c>
      <c r="F238" s="23" t="str">
        <f>VLOOKUP(الجدول2332[[#This Row],[الرقم الوظيفي ]],'المتغيرات '!A:F,6,0)</f>
        <v>س</v>
      </c>
      <c r="G238" s="23">
        <f>VLOOKUP(الجدول2332[[#This Row],[الرقم الوظيفي ]],'المتغيرات '!A:G,7,0)</f>
        <v>0</v>
      </c>
      <c r="H238" s="23">
        <f>VLOOKUP(الجدول2332[[#This Row],[الرقم الوظيفي ]],'المتغيرات '!A:H,8,0)</f>
        <v>0</v>
      </c>
      <c r="I238" s="10">
        <f>VLOOKUP(الجدول2332[[#This Row],[الرقم الوظيفي ]],'المتغيرات '!A:I,9,0)</f>
        <v>45</v>
      </c>
      <c r="J238" s="23">
        <f>VLOOKUP(الجدول2332[[#This Row],[الرقم الوظيفي ]],'المتغيرات '!A:J,10,0)</f>
        <v>0</v>
      </c>
      <c r="K238" s="23">
        <f>VLOOKUP(الجدول2332[[#This Row],[الرقم الوظيفي ]],'المتغيرات '!A:K,11,0)</f>
        <v>0</v>
      </c>
      <c r="L238" s="23">
        <f>VLOOKUP(الجدول2332[[#This Row],[الرقم الوظيفي ]],'المتغيرات '!A:L,12,0)</f>
        <v>0</v>
      </c>
      <c r="M238" s="23">
        <f>VLOOKUP(الجدول2332[[#This Row],[الرقم الوظيفي ]],'المتغيرات '!A:M,13,0)</f>
        <v>0</v>
      </c>
      <c r="N238" s="23">
        <f>VLOOKUP(الجدول2332[[#This Row],[الرقم الوظيفي ]],'المتغيرات '!A:N,14,0)</f>
        <v>0</v>
      </c>
      <c r="O238" s="23">
        <f>VLOOKUP(الجدول2332[[#This Row],[الرقم الوظيفي ]],'المتغيرات '!A:O,15,0)</f>
        <v>0</v>
      </c>
      <c r="P238" s="23">
        <f>VLOOKUP(الجدول2332[[#This Row],[الرقم الوظيفي ]],'المتغيرات '!A:P,16,0)</f>
        <v>0</v>
      </c>
      <c r="Q238" s="10" t="str">
        <f>VLOOKUP(الجدول2332[[#This Row],[الرقم الوظيفي ]],'المتغيرات '!A:Q,17,0)</f>
        <v>س</v>
      </c>
      <c r="R238" s="23" t="str">
        <f>VLOOKUP(الجدول2332[[#This Row],[الرقم الوظيفي ]],'المتغيرات '!A:R,18,0)</f>
        <v>عطلة العيد</v>
      </c>
      <c r="S238" s="23" t="str">
        <f>VLOOKUP(الجدول2332[[#This Row],[الرقم الوظيفي ]],'المتغيرات '!A:S,19,0)</f>
        <v>عطلة العيد</v>
      </c>
      <c r="T238" s="23" t="str">
        <f>VLOOKUP(الجدول2332[[#This Row],[الرقم الوظيفي ]],'المتغيرات '!A:T,20,0)</f>
        <v>عطلة العيد</v>
      </c>
      <c r="U238" s="23">
        <f>VLOOKUP(الجدول2332[[#This Row],[الرقم الوظيفي ]],'المتغيرات '!A:U,21,0)</f>
        <v>0</v>
      </c>
      <c r="V238" s="23">
        <f>VLOOKUP(الجدول2332[[#This Row],[الرقم الوظيفي ]],'المتغيرات '!A:V,22,0)</f>
        <v>0</v>
      </c>
      <c r="W238" s="23">
        <f>VLOOKUP(الجدول2332[[#This Row],[الرقم الوظيفي ]],'المتغيرات '!A:W,23,0)</f>
        <v>32</v>
      </c>
      <c r="X238" s="10">
        <f>VLOOKUP(الجدول2332[[#This Row],[الرقم الوظيفي ]],'المتغيرات '!A:X,24,0)</f>
        <v>0</v>
      </c>
      <c r="Y238" s="23">
        <f>VLOOKUP(الجدول2332[[#This Row],[الرقم الوظيفي ]],'المتغيرات '!A:Y,25,0)</f>
        <v>0</v>
      </c>
      <c r="Z238" s="23">
        <f>VLOOKUP(الجدول2332[[#This Row],[الرقم الوظيفي ]],'المتغيرات '!A:Z,26,0)</f>
        <v>0</v>
      </c>
      <c r="AA238" s="23">
        <f>VLOOKUP(الجدول2332[[#This Row],[الرقم الوظيفي ]],'المتغيرات '!A:AA,27,0)</f>
        <v>0</v>
      </c>
      <c r="AB238" s="23">
        <f>VLOOKUP(الجدول2332[[#This Row],[الرقم الوظيفي ]],'المتغيرات '!A:AB,28,0)</f>
        <v>0</v>
      </c>
      <c r="AC238" s="23">
        <f>VLOOKUP(الجدول2332[[#This Row],[الرقم الوظيفي ]],'المتغيرات '!A:AC,29,0)</f>
        <v>0</v>
      </c>
      <c r="AD238" s="23">
        <f>VLOOKUP(الجدول2332[[#This Row],[الرقم الوظيفي ]],'المتغيرات '!A:AD,30,0)</f>
        <v>0</v>
      </c>
      <c r="AE238" s="10">
        <f>VLOOKUP(الجدول2332[[#This Row],[الرقم الوظيفي ]],'المتغيرات '!A:AE,31,0)</f>
        <v>0</v>
      </c>
      <c r="AF238" s="23">
        <f>VLOOKUP(الجدول2332[[#This Row],[الرقم الوظيفي ]],'المتغيرات '!A:AF,32,0)</f>
        <v>0</v>
      </c>
      <c r="AG238" s="23">
        <f>VLOOKUP(الجدول2332[[#This Row],[الرقم الوظيفي ]],'المتغيرات '!A:AG,33,0)</f>
        <v>0</v>
      </c>
      <c r="AH238" s="23">
        <f>VLOOKUP(الجدول2332[[#This Row],[الرقم الوظيفي ]],'المتغيرات '!A:AH,34,0)</f>
        <v>0</v>
      </c>
    </row>
    <row r="239" spans="1:34">
      <c r="A239" s="172"/>
      <c r="B239" s="8"/>
      <c r="C239" s="8"/>
      <c r="D239" s="181">
        <f>VLOOKUP(A238,'الإجازات '!C:AN,8,0)</f>
        <v>0</v>
      </c>
      <c r="E239" s="181">
        <f>VLOOKUP(A238,'الإجازات '!C:AO,9,0)</f>
        <v>0</v>
      </c>
      <c r="F239" s="181">
        <f>VLOOKUP(A238,'الإجازات '!C:AP,10,0)</f>
        <v>480</v>
      </c>
      <c r="G239" s="181">
        <f>VLOOKUP(A238,'الإجازات '!C:AQ,11,0)</f>
        <v>0</v>
      </c>
      <c r="H239" s="181">
        <f>VLOOKUP(A238,'الإجازات '!C:AR,12,0)</f>
        <v>0</v>
      </c>
      <c r="I239" s="181">
        <f>VLOOKUP(A238,'الإجازات '!C:AS,13,0)</f>
        <v>0</v>
      </c>
      <c r="J239" s="181">
        <f>VLOOKUP(A238,'الإجازات '!C:AT,14,0)</f>
        <v>0</v>
      </c>
      <c r="K239" s="181">
        <f>VLOOKUP(A238,'الإجازات '!C:AU,15,0)</f>
        <v>0</v>
      </c>
      <c r="L239" s="181">
        <f>VLOOKUP(A238,'الإجازات '!C:AV,16,0)</f>
        <v>0</v>
      </c>
      <c r="M239" s="181">
        <f>VLOOKUP(A238,'الإجازات '!C:AW,17,0)</f>
        <v>0</v>
      </c>
      <c r="N239" s="181">
        <f>VLOOKUP(A238,'الإجازات '!C:AX,18,0)</f>
        <v>0</v>
      </c>
      <c r="O239" s="181">
        <f>VLOOKUP(A238,'الإجازات '!C:AY,19,0)</f>
        <v>0</v>
      </c>
      <c r="P239" s="181">
        <f>VLOOKUP(A238,'الإجازات '!C:AZ,20,0)</f>
        <v>0</v>
      </c>
      <c r="Q239" s="181">
        <f>VLOOKUP(A238,'الإجازات '!C:BA,21,0)</f>
        <v>480</v>
      </c>
      <c r="R239" s="181">
        <f>VLOOKUP(A238,'الإجازات '!C:BB,22,0)</f>
        <v>0</v>
      </c>
      <c r="S239" s="181">
        <f>VLOOKUP(A238,'الإجازات '!C:BC,23,0)</f>
        <v>0</v>
      </c>
      <c r="T239" s="181">
        <f>VLOOKUP(A238,'الإجازات '!C:BD,24,0)</f>
        <v>0</v>
      </c>
      <c r="U239" s="181">
        <f>VLOOKUP(A238,'الإجازات '!C:BE,25,0)</f>
        <v>0</v>
      </c>
      <c r="V239" s="181">
        <f>VLOOKUP(A238,'الإجازات '!C:BF,26,0)</f>
        <v>0</v>
      </c>
      <c r="W239" s="181">
        <f>VLOOKUP(A238,'الإجازات '!C:BG,27,0)</f>
        <v>0</v>
      </c>
      <c r="X239" s="181">
        <f>VLOOKUP(A238,'الإجازات '!C:BH,28,0)</f>
        <v>0</v>
      </c>
      <c r="Y239" s="181">
        <f>VLOOKUP(A238,'الإجازات '!C:BI,29,0)</f>
        <v>0</v>
      </c>
      <c r="Z239" s="181">
        <f>VLOOKUP(A238,'الإجازات '!C:BJ,30,0)</f>
        <v>0</v>
      </c>
      <c r="AA239" s="181">
        <f>VLOOKUP(A238,'الإجازات '!C:BK,31,0)</f>
        <v>0</v>
      </c>
      <c r="AB239" s="181">
        <f>VLOOKUP(A238,'الإجازات '!C:BL,32,0)</f>
        <v>0</v>
      </c>
      <c r="AC239" s="181">
        <f>VLOOKUP(A238,'الإجازات '!C:BM,33,0)</f>
        <v>0</v>
      </c>
      <c r="AD239" s="181">
        <f>VLOOKUP(A238,'الإجازات '!C:BN,34,0)</f>
        <v>0</v>
      </c>
      <c r="AE239" s="181">
        <f>VLOOKUP(A238,'الإجازات '!C:BO,35,0)</f>
        <v>0</v>
      </c>
      <c r="AF239" s="181">
        <f>VLOOKUP(A238,'الإجازات '!C:BP,36,0)</f>
        <v>0</v>
      </c>
      <c r="AG239" s="181">
        <f>VLOOKUP(A238,'الإجازات '!C:BQ,37,0)</f>
        <v>0</v>
      </c>
      <c r="AH239" s="181">
        <f>VLOOKUP(A238,'الإجازات '!C:BR,38,0)</f>
        <v>0</v>
      </c>
    </row>
    <row r="240" spans="1:34">
      <c r="A240" s="172">
        <v>2147</v>
      </c>
      <c r="B240" s="8" t="s">
        <v>225</v>
      </c>
      <c r="C240" s="8" t="s">
        <v>226</v>
      </c>
      <c r="D240" s="23">
        <f>VLOOKUP(الجدول2332[[#This Row],[الرقم الوظيفي ]],'المتغيرات '!A:D,4,0)</f>
        <v>0</v>
      </c>
      <c r="E240" s="23">
        <f>VLOOKUP(الجدول2332[[#This Row],[الرقم الوظيفي ]],'المتغيرات '!A:E,5,0)</f>
        <v>0</v>
      </c>
      <c r="F240" s="23">
        <f>VLOOKUP(الجدول2332[[#This Row],[الرقم الوظيفي ]],'المتغيرات '!A:F,6,0)</f>
        <v>0</v>
      </c>
      <c r="G240" s="23">
        <f>VLOOKUP(الجدول2332[[#This Row],[الرقم الوظيفي ]],'المتغيرات '!A:G,7,0)</f>
        <v>0</v>
      </c>
      <c r="H240" s="23">
        <f>VLOOKUP(الجدول2332[[#This Row],[الرقم الوظيفي ]],'المتغيرات '!A:H,8,0)</f>
        <v>0</v>
      </c>
      <c r="I240" s="10">
        <f>VLOOKUP(الجدول2332[[#This Row],[الرقم الوظيفي ]],'المتغيرات '!A:I,9,0)</f>
        <v>0</v>
      </c>
      <c r="J240" s="23">
        <f>VLOOKUP(الجدول2332[[#This Row],[الرقم الوظيفي ]],'المتغيرات '!A:J,10,0)</f>
        <v>0</v>
      </c>
      <c r="K240" s="23">
        <f>VLOOKUP(الجدول2332[[#This Row],[الرقم الوظيفي ]],'المتغيرات '!A:K,11,0)</f>
        <v>0</v>
      </c>
      <c r="L240" s="23">
        <f>VLOOKUP(الجدول2332[[#This Row],[الرقم الوظيفي ]],'المتغيرات '!A:L,12,0)</f>
        <v>0</v>
      </c>
      <c r="M240" s="23">
        <f>VLOOKUP(الجدول2332[[#This Row],[الرقم الوظيفي ]],'المتغيرات '!A:M,13,0)</f>
        <v>0</v>
      </c>
      <c r="N240" s="23">
        <f>VLOOKUP(الجدول2332[[#This Row],[الرقم الوظيفي ]],'المتغيرات '!A:N,14,0)</f>
        <v>0</v>
      </c>
      <c r="O240" s="23">
        <f>VLOOKUP(الجدول2332[[#This Row],[الرقم الوظيفي ]],'المتغيرات '!A:O,15,0)</f>
        <v>0</v>
      </c>
      <c r="P240" s="23">
        <f>VLOOKUP(الجدول2332[[#This Row],[الرقم الوظيفي ]],'المتغيرات '!A:P,16,0)</f>
        <v>0</v>
      </c>
      <c r="Q240" s="10" t="str">
        <f>VLOOKUP(الجدول2332[[#This Row],[الرقم الوظيفي ]],'المتغيرات '!A:Q,17,0)</f>
        <v>مؤجل</v>
      </c>
      <c r="R240" s="23" t="str">
        <f>VLOOKUP(الجدول2332[[#This Row],[الرقم الوظيفي ]],'المتغيرات '!A:R,18,0)</f>
        <v>عطلة العيد</v>
      </c>
      <c r="S240" s="23" t="str">
        <f>VLOOKUP(الجدول2332[[#This Row],[الرقم الوظيفي ]],'المتغيرات '!A:S,19,0)</f>
        <v>عطلة العيد</v>
      </c>
      <c r="T240" s="23" t="str">
        <f>VLOOKUP(الجدول2332[[#This Row],[الرقم الوظيفي ]],'المتغيرات '!A:T,20,0)</f>
        <v>عطلة العيد</v>
      </c>
      <c r="U240" s="23">
        <f>VLOOKUP(الجدول2332[[#This Row],[الرقم الوظيفي ]],'المتغيرات '!A:U,21,0)</f>
        <v>0</v>
      </c>
      <c r="V240" s="23">
        <f>VLOOKUP(الجدول2332[[#This Row],[الرقم الوظيفي ]],'المتغيرات '!A:V,22,0)</f>
        <v>0</v>
      </c>
      <c r="W240" s="23">
        <f>VLOOKUP(الجدول2332[[#This Row],[الرقم الوظيفي ]],'المتغيرات '!A:W,23,0)</f>
        <v>0</v>
      </c>
      <c r="X240" s="10">
        <f>VLOOKUP(الجدول2332[[#This Row],[الرقم الوظيفي ]],'المتغيرات '!A:X,24,0)</f>
        <v>0</v>
      </c>
      <c r="Y240" s="23">
        <f>VLOOKUP(الجدول2332[[#This Row],[الرقم الوظيفي ]],'المتغيرات '!A:Y,25,0)</f>
        <v>0</v>
      </c>
      <c r="Z240" s="23">
        <f>VLOOKUP(الجدول2332[[#This Row],[الرقم الوظيفي ]],'المتغيرات '!A:Z,26,0)</f>
        <v>0</v>
      </c>
      <c r="AA240" s="23">
        <f>VLOOKUP(الجدول2332[[#This Row],[الرقم الوظيفي ]],'المتغيرات '!A:AA,27,0)</f>
        <v>0</v>
      </c>
      <c r="AB240" s="23">
        <f>VLOOKUP(الجدول2332[[#This Row],[الرقم الوظيفي ]],'المتغيرات '!A:AB,28,0)</f>
        <v>0</v>
      </c>
      <c r="AC240" s="23">
        <f>VLOOKUP(الجدول2332[[#This Row],[الرقم الوظيفي ]],'المتغيرات '!A:AC,29,0)</f>
        <v>0</v>
      </c>
      <c r="AD240" s="23">
        <f>VLOOKUP(الجدول2332[[#This Row],[الرقم الوظيفي ]],'المتغيرات '!A:AD,30,0)</f>
        <v>0</v>
      </c>
      <c r="AE240" s="10">
        <f>VLOOKUP(الجدول2332[[#This Row],[الرقم الوظيفي ]],'المتغيرات '!A:AE,31,0)</f>
        <v>0</v>
      </c>
      <c r="AF240" s="23">
        <f>VLOOKUP(الجدول2332[[#This Row],[الرقم الوظيفي ]],'المتغيرات '!A:AF,32,0)</f>
        <v>0</v>
      </c>
      <c r="AG240" s="23">
        <f>VLOOKUP(الجدول2332[[#This Row],[الرقم الوظيفي ]],'المتغيرات '!A:AG,33,0)</f>
        <v>0</v>
      </c>
      <c r="AH240" s="23">
        <f>VLOOKUP(الجدول2332[[#This Row],[الرقم الوظيفي ]],'المتغيرات '!A:AH,34,0)</f>
        <v>0</v>
      </c>
    </row>
    <row r="241" spans="1:34">
      <c r="A241" s="172"/>
      <c r="B241" s="8"/>
      <c r="C241" s="8"/>
      <c r="D241" s="181">
        <f>VLOOKUP(A240,'الإجازات '!C:AN,8,0)</f>
        <v>480</v>
      </c>
      <c r="E241" s="181">
        <f>VLOOKUP(A240,'الإجازات '!C:AO,9,0)</f>
        <v>480</v>
      </c>
      <c r="F241" s="181" t="str">
        <f>VLOOKUP(A240,'الإجازات '!C:AP,10,0)</f>
        <v>ب</v>
      </c>
      <c r="G241" s="181" t="str">
        <f>VLOOKUP(A240,'الإجازات '!C:AQ,11,0)</f>
        <v>ب</v>
      </c>
      <c r="H241" s="181" t="str">
        <f>VLOOKUP(A240,'الإجازات '!C:AR,12,0)</f>
        <v>ب</v>
      </c>
      <c r="I241" s="181" t="str">
        <f>VLOOKUP(A240,'الإجازات '!C:AS,13,0)</f>
        <v>ب</v>
      </c>
      <c r="J241" s="181" t="str">
        <f>VLOOKUP(A240,'الإجازات '!C:AT,14,0)</f>
        <v>ب</v>
      </c>
      <c r="K241" s="181" t="str">
        <f>VLOOKUP(A240,'الإجازات '!C:AU,15,0)</f>
        <v>ب</v>
      </c>
      <c r="L241" s="181" t="str">
        <f>VLOOKUP(A240,'الإجازات '!C:AV,16,0)</f>
        <v>ب</v>
      </c>
      <c r="M241" s="181" t="str">
        <f>VLOOKUP(A240,'الإجازات '!C:AW,17,0)</f>
        <v>ب</v>
      </c>
      <c r="N241" s="181" t="str">
        <f>VLOOKUP(A240,'الإجازات '!C:AX,18,0)</f>
        <v>ب</v>
      </c>
      <c r="O241" s="181" t="str">
        <f>VLOOKUP(A240,'الإجازات '!C:AY,19,0)</f>
        <v>ب</v>
      </c>
      <c r="P241" s="181" t="str">
        <f>VLOOKUP(A240,'الإجازات '!C:AZ,20,0)</f>
        <v>ب</v>
      </c>
      <c r="Q241" s="181" t="str">
        <f>VLOOKUP(A240,'الإجازات '!C:BA,21,0)</f>
        <v>مؤجل</v>
      </c>
      <c r="R241" s="181" t="str">
        <f>VLOOKUP(A240,'الإجازات '!C:BB,22,0)</f>
        <v>عيد</v>
      </c>
      <c r="S241" s="181" t="str">
        <f>VLOOKUP(A240,'الإجازات '!C:BC,23,0)</f>
        <v>عيد</v>
      </c>
      <c r="T241" s="181" t="str">
        <f>VLOOKUP(A240,'الإجازات '!C:BD,24,0)</f>
        <v>عيد</v>
      </c>
      <c r="U241" s="181">
        <f>VLOOKUP(A240,'الإجازات '!C:BE,25,0)</f>
        <v>0</v>
      </c>
      <c r="V241" s="181">
        <f>VLOOKUP(A240,'الإجازات '!C:BF,26,0)</f>
        <v>0</v>
      </c>
      <c r="W241" s="181">
        <f>VLOOKUP(A240,'الإجازات '!C:BG,27,0)</f>
        <v>0</v>
      </c>
      <c r="X241" s="181">
        <f>VLOOKUP(A240,'الإجازات '!C:BH,28,0)</f>
        <v>0</v>
      </c>
      <c r="Y241" s="181">
        <f>VLOOKUP(A240,'الإجازات '!C:BI,29,0)</f>
        <v>0</v>
      </c>
      <c r="Z241" s="181">
        <f>VLOOKUP(A240,'الإجازات '!C:BJ,30,0)</f>
        <v>0</v>
      </c>
      <c r="AA241" s="181">
        <f>VLOOKUP(A240,'الإجازات '!C:BK,31,0)</f>
        <v>0</v>
      </c>
      <c r="AB241" s="181">
        <f>VLOOKUP(A240,'الإجازات '!C:BL,32,0)</f>
        <v>0</v>
      </c>
      <c r="AC241" s="181">
        <f>VLOOKUP(A240,'الإجازات '!C:BM,33,0)</f>
        <v>0</v>
      </c>
      <c r="AD241" s="181">
        <f>VLOOKUP(A240,'الإجازات '!C:BN,34,0)</f>
        <v>0</v>
      </c>
      <c r="AE241" s="181">
        <f>VLOOKUP(A240,'الإجازات '!C:BO,35,0)</f>
        <v>0</v>
      </c>
      <c r="AF241" s="181">
        <f>VLOOKUP(A240,'الإجازات '!C:BP,36,0)</f>
        <v>0</v>
      </c>
      <c r="AG241" s="181">
        <f>VLOOKUP(A240,'الإجازات '!C:BQ,37,0)</f>
        <v>0</v>
      </c>
      <c r="AH241" s="181">
        <f>VLOOKUP(A240,'الإجازات '!C:BR,38,0)</f>
        <v>0</v>
      </c>
    </row>
    <row r="242" spans="1:34">
      <c r="A242" s="172">
        <v>2166</v>
      </c>
      <c r="B242" s="8" t="s">
        <v>227</v>
      </c>
      <c r="C242" s="8" t="s">
        <v>228</v>
      </c>
      <c r="D242" s="23">
        <f>VLOOKUP(الجدول2332[[#This Row],[الرقم الوظيفي ]],'المتغيرات '!A:D,4,0)</f>
        <v>0</v>
      </c>
      <c r="E242" s="23">
        <f>VLOOKUP(الجدول2332[[#This Row],[الرقم الوظيفي ]],'المتغيرات '!A:E,5,0)</f>
        <v>86</v>
      </c>
      <c r="F242" s="23">
        <f>VLOOKUP(الجدول2332[[#This Row],[الرقم الوظيفي ]],'المتغيرات '!A:F,6,0)</f>
        <v>90</v>
      </c>
      <c r="G242" s="23">
        <f>VLOOKUP(الجدول2332[[#This Row],[الرقم الوظيفي ]],'المتغيرات '!A:G,7,0)</f>
        <v>0</v>
      </c>
      <c r="H242" s="23" t="str">
        <f>VLOOKUP(الجدول2332[[#This Row],[الرقم الوظيفي ]],'المتغيرات '!A:H,8,0)</f>
        <v>غ</v>
      </c>
      <c r="I242" s="10">
        <f>VLOOKUP(الجدول2332[[#This Row],[الرقم الوظيفي ]],'المتغيرات '!A:I,9,0)</f>
        <v>125</v>
      </c>
      <c r="J242" s="23">
        <f>VLOOKUP(الجدول2332[[#This Row],[الرقم الوظيفي ]],'المتغيرات '!A:J,10,0)</f>
        <v>73</v>
      </c>
      <c r="K242" s="23">
        <f>VLOOKUP(الجدول2332[[#This Row],[الرقم الوظيفي ]],'المتغيرات '!A:K,11,0)</f>
        <v>21</v>
      </c>
      <c r="L242" s="23">
        <f>VLOOKUP(الجدول2332[[#This Row],[الرقم الوظيفي ]],'المتغيرات '!A:L,12,0)</f>
        <v>66</v>
      </c>
      <c r="M242" s="23">
        <f>VLOOKUP(الجدول2332[[#This Row],[الرقم الوظيفي ]],'المتغيرات '!A:M,13,0)</f>
        <v>75</v>
      </c>
      <c r="N242" s="23">
        <f>VLOOKUP(الجدول2332[[#This Row],[الرقم الوظيفي ]],'المتغيرات '!A:N,14,0)</f>
        <v>0</v>
      </c>
      <c r="O242" s="23">
        <f>VLOOKUP(الجدول2332[[#This Row],[الرقم الوظيفي ]],'المتغيرات '!A:O,15,0)</f>
        <v>131</v>
      </c>
      <c r="P242" s="23">
        <f>VLOOKUP(الجدول2332[[#This Row],[الرقم الوظيفي ]],'المتغيرات '!A:P,16,0)</f>
        <v>0</v>
      </c>
      <c r="Q242" s="10" t="str">
        <f>VLOOKUP(الجدول2332[[#This Row],[الرقم الوظيفي ]],'المتغيرات '!A:Q,17,0)</f>
        <v>س</v>
      </c>
      <c r="R242" s="23" t="str">
        <f>VLOOKUP(الجدول2332[[#This Row],[الرقم الوظيفي ]],'المتغيرات '!A:R,18,0)</f>
        <v>عطلة العيد</v>
      </c>
      <c r="S242" s="23" t="str">
        <f>VLOOKUP(الجدول2332[[#This Row],[الرقم الوظيفي ]],'المتغيرات '!A:S,19,0)</f>
        <v>عطلة العيد</v>
      </c>
      <c r="T242" s="23" t="str">
        <f>VLOOKUP(الجدول2332[[#This Row],[الرقم الوظيفي ]],'المتغيرات '!A:T,20,0)</f>
        <v>عطلة العيد</v>
      </c>
      <c r="U242" s="23">
        <f>VLOOKUP(الجدول2332[[#This Row],[الرقم الوظيفي ]],'المتغيرات '!A:U,21,0)</f>
        <v>0</v>
      </c>
      <c r="V242" s="23">
        <f>VLOOKUP(الجدول2332[[#This Row],[الرقم الوظيفي ]],'المتغيرات '!A:V,22,0)</f>
        <v>112</v>
      </c>
      <c r="W242" s="23">
        <f>VLOOKUP(الجدول2332[[#This Row],[الرقم الوظيفي ]],'المتغيرات '!A:W,23,0)</f>
        <v>68</v>
      </c>
      <c r="X242" s="10">
        <f>VLOOKUP(الجدول2332[[#This Row],[الرقم الوظيفي ]],'المتغيرات '!A:X,24,0)</f>
        <v>129</v>
      </c>
      <c r="Y242" s="23">
        <f>VLOOKUP(الجدول2332[[#This Row],[الرقم الوظيفي ]],'المتغيرات '!A:Y,25,0)</f>
        <v>0</v>
      </c>
      <c r="Z242" s="23">
        <f>VLOOKUP(الجدول2332[[#This Row],[الرقم الوظيفي ]],'المتغيرات '!A:Z,26,0)</f>
        <v>0</v>
      </c>
      <c r="AA242" s="23">
        <f>VLOOKUP(الجدول2332[[#This Row],[الرقم الوظيفي ]],'المتغيرات '!A:AA,27,0)</f>
        <v>0</v>
      </c>
      <c r="AB242" s="23">
        <f>VLOOKUP(الجدول2332[[#This Row],[الرقم الوظيفي ]],'المتغيرات '!A:AB,28,0)</f>
        <v>0</v>
      </c>
      <c r="AC242" s="23">
        <f>VLOOKUP(الجدول2332[[#This Row],[الرقم الوظيفي ]],'المتغيرات '!A:AC,29,0)</f>
        <v>0</v>
      </c>
      <c r="AD242" s="23">
        <f>VLOOKUP(الجدول2332[[#This Row],[الرقم الوظيفي ]],'المتغيرات '!A:AD,30,0)</f>
        <v>0</v>
      </c>
      <c r="AE242" s="10">
        <f>VLOOKUP(الجدول2332[[#This Row],[الرقم الوظيفي ]],'المتغيرات '!A:AE,31,0)</f>
        <v>0</v>
      </c>
      <c r="AF242" s="23">
        <f>VLOOKUP(الجدول2332[[#This Row],[الرقم الوظيفي ]],'المتغيرات '!A:AF,32,0)</f>
        <v>0</v>
      </c>
      <c r="AG242" s="23">
        <f>VLOOKUP(الجدول2332[[#This Row],[الرقم الوظيفي ]],'المتغيرات '!A:AG,33,0)</f>
        <v>0</v>
      </c>
      <c r="AH242" s="23">
        <f>VLOOKUP(الجدول2332[[#This Row],[الرقم الوظيفي ]],'المتغيرات '!A:AH,34,0)</f>
        <v>0</v>
      </c>
    </row>
    <row r="243" spans="1:34">
      <c r="A243" s="172"/>
      <c r="B243" s="8"/>
      <c r="C243" s="8"/>
      <c r="D243" s="181">
        <f>VLOOKUP(A242,'الإجازات '!C:AN,8,0)</f>
        <v>0</v>
      </c>
      <c r="E243" s="181">
        <f>VLOOKUP(A242,'الإجازات '!C:AO,9,0)</f>
        <v>0</v>
      </c>
      <c r="F243" s="181">
        <f>VLOOKUP(A242,'الإجازات '!C:AP,10,0)</f>
        <v>0</v>
      </c>
      <c r="G243" s="181">
        <f>VLOOKUP(A242,'الإجازات '!C:AQ,11,0)</f>
        <v>0</v>
      </c>
      <c r="H243" s="181">
        <f>VLOOKUP(A242,'الإجازات '!C:AR,12,0)</f>
        <v>0</v>
      </c>
      <c r="I243" s="181">
        <f>VLOOKUP(A242,'الإجازات '!C:AS,13,0)</f>
        <v>0</v>
      </c>
      <c r="J243" s="181">
        <f>VLOOKUP(A242,'الإجازات '!C:AT,14,0)</f>
        <v>0</v>
      </c>
      <c r="K243" s="181">
        <f>VLOOKUP(A242,'الإجازات '!C:AU,15,0)</f>
        <v>0</v>
      </c>
      <c r="L243" s="181">
        <f>VLOOKUP(A242,'الإجازات '!C:AV,16,0)</f>
        <v>0</v>
      </c>
      <c r="M243" s="181">
        <f>VLOOKUP(A242,'الإجازات '!C:AW,17,0)</f>
        <v>0</v>
      </c>
      <c r="N243" s="181">
        <f>VLOOKUP(A242,'الإجازات '!C:AX,18,0)</f>
        <v>0</v>
      </c>
      <c r="O243" s="181">
        <f>VLOOKUP(A242,'الإجازات '!C:AY,19,0)</f>
        <v>0</v>
      </c>
      <c r="P243" s="181">
        <f>VLOOKUP(A242,'الإجازات '!C:AZ,20,0)</f>
        <v>0</v>
      </c>
      <c r="Q243" s="181">
        <f>VLOOKUP(A242,'الإجازات '!C:BA,21,0)</f>
        <v>480</v>
      </c>
      <c r="R243" s="181">
        <f>VLOOKUP(A242,'الإجازات '!C:BB,22,0)</f>
        <v>0</v>
      </c>
      <c r="S243" s="181">
        <f>VLOOKUP(A242,'الإجازات '!C:BC,23,0)</f>
        <v>0</v>
      </c>
      <c r="T243" s="181">
        <f>VLOOKUP(A242,'الإجازات '!C:BD,24,0)</f>
        <v>0</v>
      </c>
      <c r="U243" s="181">
        <f>VLOOKUP(A242,'الإجازات '!C:BE,25,0)</f>
        <v>0</v>
      </c>
      <c r="V243" s="181">
        <f>VLOOKUP(A242,'الإجازات '!C:BF,26,0)</f>
        <v>0</v>
      </c>
      <c r="W243" s="181">
        <f>VLOOKUP(A242,'الإجازات '!C:BG,27,0)</f>
        <v>0</v>
      </c>
      <c r="X243" s="181">
        <f>VLOOKUP(A242,'الإجازات '!C:BH,28,0)</f>
        <v>120</v>
      </c>
      <c r="Y243" s="181">
        <f>VLOOKUP(A242,'الإجازات '!C:BI,29,0)</f>
        <v>0</v>
      </c>
      <c r="Z243" s="181">
        <f>VLOOKUP(A242,'الإجازات '!C:BJ,30,0)</f>
        <v>0</v>
      </c>
      <c r="AA243" s="181">
        <f>VLOOKUP(A242,'الإجازات '!C:BK,31,0)</f>
        <v>0</v>
      </c>
      <c r="AB243" s="181">
        <f>VLOOKUP(A242,'الإجازات '!C:BL,32,0)</f>
        <v>0</v>
      </c>
      <c r="AC243" s="181">
        <f>VLOOKUP(A242,'الإجازات '!C:BM,33,0)</f>
        <v>0</v>
      </c>
      <c r="AD243" s="181">
        <f>VLOOKUP(A242,'الإجازات '!C:BN,34,0)</f>
        <v>0</v>
      </c>
      <c r="AE243" s="181">
        <f>VLOOKUP(A242,'الإجازات '!C:BO,35,0)</f>
        <v>0</v>
      </c>
      <c r="AF243" s="181">
        <f>VLOOKUP(A242,'الإجازات '!C:BP,36,0)</f>
        <v>0</v>
      </c>
      <c r="AG243" s="181">
        <f>VLOOKUP(A242,'الإجازات '!C:BQ,37,0)</f>
        <v>0</v>
      </c>
      <c r="AH243" s="181">
        <f>VLOOKUP(A242,'الإجازات '!C:BR,38,0)</f>
        <v>0</v>
      </c>
    </row>
    <row r="244" spans="1:34">
      <c r="A244" s="172">
        <v>2168</v>
      </c>
      <c r="B244" s="8" t="s">
        <v>229</v>
      </c>
      <c r="C244" s="8" t="s">
        <v>230</v>
      </c>
      <c r="D244" s="23">
        <f>VLOOKUP(الجدول2332[[#This Row],[الرقم الوظيفي ]],'المتغيرات '!A:D,4,0)</f>
        <v>22</v>
      </c>
      <c r="E244" s="23">
        <f>VLOOKUP(الجدول2332[[#This Row],[الرقم الوظيفي ]],'المتغيرات '!A:E,5,0)</f>
        <v>13</v>
      </c>
      <c r="F244" s="23">
        <f>VLOOKUP(الجدول2332[[#This Row],[الرقم الوظيفي ]],'المتغيرات '!A:F,6,0)</f>
        <v>18</v>
      </c>
      <c r="G244" s="23">
        <f>VLOOKUP(الجدول2332[[#This Row],[الرقم الوظيفي ]],'المتغيرات '!A:G,7,0)</f>
        <v>0</v>
      </c>
      <c r="H244" s="23">
        <f>VLOOKUP(الجدول2332[[#This Row],[الرقم الوظيفي ]],'المتغيرات '!A:H,8,0)</f>
        <v>16</v>
      </c>
      <c r="I244" s="10">
        <f>VLOOKUP(الجدول2332[[#This Row],[الرقم الوظيفي ]],'المتغيرات '!A:I,9,0)</f>
        <v>11</v>
      </c>
      <c r="J244" s="23">
        <f>VLOOKUP(الجدول2332[[#This Row],[الرقم الوظيفي ]],'المتغيرات '!A:J,10,0)</f>
        <v>9</v>
      </c>
      <c r="K244" s="23">
        <f>VLOOKUP(الجدول2332[[#This Row],[الرقم الوظيفي ]],'المتغيرات '!A:K,11,0)</f>
        <v>7</v>
      </c>
      <c r="L244" s="23">
        <f>VLOOKUP(الجدول2332[[#This Row],[الرقم الوظيفي ]],'المتغيرات '!A:L,12,0)</f>
        <v>27</v>
      </c>
      <c r="M244" s="23">
        <f>VLOOKUP(الجدول2332[[#This Row],[الرقم الوظيفي ]],'المتغيرات '!A:M,13,0)</f>
        <v>15</v>
      </c>
      <c r="N244" s="23">
        <f>VLOOKUP(الجدول2332[[#This Row],[الرقم الوظيفي ]],'المتغيرات '!A:N,14,0)</f>
        <v>0</v>
      </c>
      <c r="O244" s="23">
        <f>VLOOKUP(الجدول2332[[#This Row],[الرقم الوظيفي ]],'المتغيرات '!A:O,15,0)</f>
        <v>11</v>
      </c>
      <c r="P244" s="23">
        <f>VLOOKUP(الجدول2332[[#This Row],[الرقم الوظيفي ]],'المتغيرات '!A:P,16,0)</f>
        <v>29</v>
      </c>
      <c r="Q244" s="10">
        <f>VLOOKUP(الجدول2332[[#This Row],[الرقم الوظيفي ]],'المتغيرات '!A:Q,17,0)</f>
        <v>23</v>
      </c>
      <c r="R244" s="23" t="str">
        <f>VLOOKUP(الجدول2332[[#This Row],[الرقم الوظيفي ]],'المتغيرات '!A:R,18,0)</f>
        <v>عطلة العيد</v>
      </c>
      <c r="S244" s="23" t="str">
        <f>VLOOKUP(الجدول2332[[#This Row],[الرقم الوظيفي ]],'المتغيرات '!A:S,19,0)</f>
        <v>عطلة العيد</v>
      </c>
      <c r="T244" s="23" t="str">
        <f>VLOOKUP(الجدول2332[[#This Row],[الرقم الوظيفي ]],'المتغيرات '!A:T,20,0)</f>
        <v>عطلة العيد</v>
      </c>
      <c r="U244" s="23">
        <f>VLOOKUP(الجدول2332[[#This Row],[الرقم الوظيفي ]],'المتغيرات '!A:U,21,0)</f>
        <v>0</v>
      </c>
      <c r="V244" s="23">
        <f>VLOOKUP(الجدول2332[[#This Row],[الرقم الوظيفي ]],'المتغيرات '!A:V,22,0)</f>
        <v>0</v>
      </c>
      <c r="W244" s="23">
        <f>VLOOKUP(الجدول2332[[#This Row],[الرقم الوظيفي ]],'المتغيرات '!A:W,23,0)</f>
        <v>0</v>
      </c>
      <c r="X244" s="10">
        <f>VLOOKUP(الجدول2332[[#This Row],[الرقم الوظيفي ]],'المتغيرات '!A:X,24,0)</f>
        <v>0</v>
      </c>
      <c r="Y244" s="23">
        <f>VLOOKUP(الجدول2332[[#This Row],[الرقم الوظيفي ]],'المتغيرات '!A:Y,25,0)</f>
        <v>0</v>
      </c>
      <c r="Z244" s="23">
        <f>VLOOKUP(الجدول2332[[#This Row],[الرقم الوظيفي ]],'المتغيرات '!A:Z,26,0)</f>
        <v>0</v>
      </c>
      <c r="AA244" s="23">
        <f>VLOOKUP(الجدول2332[[#This Row],[الرقم الوظيفي ]],'المتغيرات '!A:AA,27,0)</f>
        <v>0</v>
      </c>
      <c r="AB244" s="23">
        <f>VLOOKUP(الجدول2332[[#This Row],[الرقم الوظيفي ]],'المتغيرات '!A:AB,28,0)</f>
        <v>0</v>
      </c>
      <c r="AC244" s="23">
        <f>VLOOKUP(الجدول2332[[#This Row],[الرقم الوظيفي ]],'المتغيرات '!A:AC,29,0)</f>
        <v>0</v>
      </c>
      <c r="AD244" s="23">
        <f>VLOOKUP(الجدول2332[[#This Row],[الرقم الوظيفي ]],'المتغيرات '!A:AD,30,0)</f>
        <v>0</v>
      </c>
      <c r="AE244" s="10">
        <f>VLOOKUP(الجدول2332[[#This Row],[الرقم الوظيفي ]],'المتغيرات '!A:AE,31,0)</f>
        <v>0</v>
      </c>
      <c r="AF244" s="23">
        <f>VLOOKUP(الجدول2332[[#This Row],[الرقم الوظيفي ]],'المتغيرات '!A:AF,32,0)</f>
        <v>0</v>
      </c>
      <c r="AG244" s="23">
        <f>VLOOKUP(الجدول2332[[#This Row],[الرقم الوظيفي ]],'المتغيرات '!A:AG,33,0)</f>
        <v>0</v>
      </c>
      <c r="AH244" s="23">
        <f>VLOOKUP(الجدول2332[[#This Row],[الرقم الوظيفي ]],'المتغيرات '!A:AH,34,0)</f>
        <v>0</v>
      </c>
    </row>
    <row r="245" spans="1:34">
      <c r="A245" s="172"/>
      <c r="B245" s="8"/>
      <c r="C245" s="8"/>
      <c r="D245" s="181">
        <f>VLOOKUP(A244,'الإجازات '!C:AN,8,0)</f>
        <v>0</v>
      </c>
      <c r="E245" s="181">
        <f>VLOOKUP(A244,'الإجازات '!C:AO,9,0)</f>
        <v>0</v>
      </c>
      <c r="F245" s="181">
        <f>VLOOKUP(A244,'الإجازات '!C:AP,10,0)</f>
        <v>0</v>
      </c>
      <c r="G245" s="181">
        <f>VLOOKUP(A244,'الإجازات '!C:AQ,11,0)</f>
        <v>0</v>
      </c>
      <c r="H245" s="181">
        <f>VLOOKUP(A244,'الإجازات '!C:AR,12,0)</f>
        <v>0</v>
      </c>
      <c r="I245" s="181">
        <f>VLOOKUP(A244,'الإجازات '!C:AS,13,0)</f>
        <v>0</v>
      </c>
      <c r="J245" s="181">
        <f>VLOOKUP(A244,'الإجازات '!C:AT,14,0)</f>
        <v>0</v>
      </c>
      <c r="K245" s="181">
        <f>VLOOKUP(A244,'الإجازات '!C:AU,15,0)</f>
        <v>0</v>
      </c>
      <c r="L245" s="181">
        <f>VLOOKUP(A244,'الإجازات '!C:AV,16,0)</f>
        <v>0</v>
      </c>
      <c r="M245" s="181">
        <f>VLOOKUP(A244,'الإجازات '!C:AW,17,0)</f>
        <v>0</v>
      </c>
      <c r="N245" s="181">
        <f>VLOOKUP(A244,'الإجازات '!C:AX,18,0)</f>
        <v>0</v>
      </c>
      <c r="O245" s="181">
        <f>VLOOKUP(A244,'الإجازات '!C:AY,19,0)</f>
        <v>0</v>
      </c>
      <c r="P245" s="181">
        <f>VLOOKUP(A244,'الإجازات '!C:AZ,20,0)</f>
        <v>0</v>
      </c>
      <c r="Q245" s="181">
        <f>VLOOKUP(A244,'الإجازات '!C:BA,21,0)</f>
        <v>0</v>
      </c>
      <c r="R245" s="181">
        <f>VLOOKUP(A244,'الإجازات '!C:BB,22,0)</f>
        <v>0</v>
      </c>
      <c r="S245" s="181">
        <f>VLOOKUP(A244,'الإجازات '!C:BC,23,0)</f>
        <v>0</v>
      </c>
      <c r="T245" s="181">
        <f>VLOOKUP(A244,'الإجازات '!C:BD,24,0)</f>
        <v>0</v>
      </c>
      <c r="U245" s="181">
        <f>VLOOKUP(A244,'الإجازات '!C:BE,25,0)</f>
        <v>0</v>
      </c>
      <c r="V245" s="181">
        <f>VLOOKUP(A244,'الإجازات '!C:BF,26,0)</f>
        <v>0</v>
      </c>
      <c r="W245" s="181">
        <f>VLOOKUP(A244,'الإجازات '!C:BG,27,0)</f>
        <v>0</v>
      </c>
      <c r="X245" s="181">
        <f>VLOOKUP(A244,'الإجازات '!C:BH,28,0)</f>
        <v>0</v>
      </c>
      <c r="Y245" s="181">
        <f>VLOOKUP(A244,'الإجازات '!C:BI,29,0)</f>
        <v>0</v>
      </c>
      <c r="Z245" s="181">
        <f>VLOOKUP(A244,'الإجازات '!C:BJ,30,0)</f>
        <v>0</v>
      </c>
      <c r="AA245" s="181">
        <f>VLOOKUP(A244,'الإجازات '!C:BK,31,0)</f>
        <v>0</v>
      </c>
      <c r="AB245" s="181">
        <f>VLOOKUP(A244,'الإجازات '!C:BL,32,0)</f>
        <v>0</v>
      </c>
      <c r="AC245" s="181">
        <f>VLOOKUP(A244,'الإجازات '!C:BM,33,0)</f>
        <v>0</v>
      </c>
      <c r="AD245" s="181">
        <f>VLOOKUP(A244,'الإجازات '!C:BN,34,0)</f>
        <v>0</v>
      </c>
      <c r="AE245" s="181">
        <f>VLOOKUP(A244,'الإجازات '!C:BO,35,0)</f>
        <v>0</v>
      </c>
      <c r="AF245" s="181">
        <f>VLOOKUP(A244,'الإجازات '!C:BP,36,0)</f>
        <v>0</v>
      </c>
      <c r="AG245" s="181">
        <f>VLOOKUP(A244,'الإجازات '!C:BQ,37,0)</f>
        <v>0</v>
      </c>
      <c r="AH245" s="181">
        <f>VLOOKUP(A244,'الإجازات '!C:BR,38,0)</f>
        <v>0</v>
      </c>
    </row>
    <row r="246" spans="1:34">
      <c r="A246" s="172">
        <v>2169</v>
      </c>
      <c r="B246" s="8" t="s">
        <v>231</v>
      </c>
      <c r="C246" s="8" t="s">
        <v>230</v>
      </c>
      <c r="D246" s="23">
        <f>VLOOKUP(الجدول2332[[#This Row],[الرقم الوظيفي ]],'المتغيرات '!A:D,4,0)</f>
        <v>22</v>
      </c>
      <c r="E246" s="23">
        <f>VLOOKUP(الجدول2332[[#This Row],[الرقم الوظيفي ]],'المتغيرات '!A:E,5,0)</f>
        <v>13</v>
      </c>
      <c r="F246" s="23">
        <f>VLOOKUP(الجدول2332[[#This Row],[الرقم الوظيفي ]],'المتغيرات '!A:F,6,0)</f>
        <v>17</v>
      </c>
      <c r="G246" s="23">
        <f>VLOOKUP(الجدول2332[[#This Row],[الرقم الوظيفي ]],'المتغيرات '!A:G,7,0)</f>
        <v>0</v>
      </c>
      <c r="H246" s="23">
        <f>VLOOKUP(الجدول2332[[#This Row],[الرقم الوظيفي ]],'المتغيرات '!A:H,8,0)</f>
        <v>16</v>
      </c>
      <c r="I246" s="10">
        <f>VLOOKUP(الجدول2332[[#This Row],[الرقم الوظيفي ]],'المتغيرات '!A:I,9,0)</f>
        <v>11</v>
      </c>
      <c r="J246" s="23">
        <f>VLOOKUP(الجدول2332[[#This Row],[الرقم الوظيفي ]],'المتغيرات '!A:J,10,0)</f>
        <v>9</v>
      </c>
      <c r="K246" s="23">
        <f>VLOOKUP(الجدول2332[[#This Row],[الرقم الوظيفي ]],'المتغيرات '!A:K,11,0)</f>
        <v>7</v>
      </c>
      <c r="L246" s="23">
        <f>VLOOKUP(الجدول2332[[#This Row],[الرقم الوظيفي ]],'المتغيرات '!A:L,12,0)</f>
        <v>27</v>
      </c>
      <c r="M246" s="23">
        <f>VLOOKUP(الجدول2332[[#This Row],[الرقم الوظيفي ]],'المتغيرات '!A:M,13,0)</f>
        <v>14</v>
      </c>
      <c r="N246" s="23">
        <f>VLOOKUP(الجدول2332[[#This Row],[الرقم الوظيفي ]],'المتغيرات '!A:N,14,0)</f>
        <v>0</v>
      </c>
      <c r="O246" s="23">
        <f>VLOOKUP(الجدول2332[[#This Row],[الرقم الوظيفي ]],'المتغيرات '!A:O,15,0)</f>
        <v>11</v>
      </c>
      <c r="P246" s="23">
        <f>VLOOKUP(الجدول2332[[#This Row],[الرقم الوظيفي ]],'المتغيرات '!A:P,16,0)</f>
        <v>29</v>
      </c>
      <c r="Q246" s="10">
        <f>VLOOKUP(الجدول2332[[#This Row],[الرقم الوظيفي ]],'المتغيرات '!A:Q,17,0)</f>
        <v>23</v>
      </c>
      <c r="R246" s="23" t="str">
        <f>VLOOKUP(الجدول2332[[#This Row],[الرقم الوظيفي ]],'المتغيرات '!A:R,18,0)</f>
        <v>عطلة العيد</v>
      </c>
      <c r="S246" s="23" t="str">
        <f>VLOOKUP(الجدول2332[[#This Row],[الرقم الوظيفي ]],'المتغيرات '!A:S,19,0)</f>
        <v>عطلة العيد</v>
      </c>
      <c r="T246" s="23" t="str">
        <f>VLOOKUP(الجدول2332[[#This Row],[الرقم الوظيفي ]],'المتغيرات '!A:T,20,0)</f>
        <v>عطلة العيد</v>
      </c>
      <c r="U246" s="23">
        <f>VLOOKUP(الجدول2332[[#This Row],[الرقم الوظيفي ]],'المتغيرات '!A:U,21,0)</f>
        <v>0</v>
      </c>
      <c r="V246" s="23">
        <f>VLOOKUP(الجدول2332[[#This Row],[الرقم الوظيفي ]],'المتغيرات '!A:V,22,0)</f>
        <v>0</v>
      </c>
      <c r="W246" s="23">
        <f>VLOOKUP(الجدول2332[[#This Row],[الرقم الوظيفي ]],'المتغيرات '!A:W,23,0)</f>
        <v>0</v>
      </c>
      <c r="X246" s="10">
        <f>VLOOKUP(الجدول2332[[#This Row],[الرقم الوظيفي ]],'المتغيرات '!A:X,24,0)</f>
        <v>0</v>
      </c>
      <c r="Y246" s="23">
        <f>VLOOKUP(الجدول2332[[#This Row],[الرقم الوظيفي ]],'المتغيرات '!A:Y,25,0)</f>
        <v>0</v>
      </c>
      <c r="Z246" s="23">
        <f>VLOOKUP(الجدول2332[[#This Row],[الرقم الوظيفي ]],'المتغيرات '!A:Z,26,0)</f>
        <v>0</v>
      </c>
      <c r="AA246" s="23">
        <f>VLOOKUP(الجدول2332[[#This Row],[الرقم الوظيفي ]],'المتغيرات '!A:AA,27,0)</f>
        <v>0</v>
      </c>
      <c r="AB246" s="23">
        <f>VLOOKUP(الجدول2332[[#This Row],[الرقم الوظيفي ]],'المتغيرات '!A:AB,28,0)</f>
        <v>0</v>
      </c>
      <c r="AC246" s="23">
        <f>VLOOKUP(الجدول2332[[#This Row],[الرقم الوظيفي ]],'المتغيرات '!A:AC,29,0)</f>
        <v>0</v>
      </c>
      <c r="AD246" s="23">
        <f>VLOOKUP(الجدول2332[[#This Row],[الرقم الوظيفي ]],'المتغيرات '!A:AD,30,0)</f>
        <v>0</v>
      </c>
      <c r="AE246" s="10">
        <f>VLOOKUP(الجدول2332[[#This Row],[الرقم الوظيفي ]],'المتغيرات '!A:AE,31,0)</f>
        <v>0</v>
      </c>
      <c r="AF246" s="23">
        <f>VLOOKUP(الجدول2332[[#This Row],[الرقم الوظيفي ]],'المتغيرات '!A:AF,32,0)</f>
        <v>0</v>
      </c>
      <c r="AG246" s="23">
        <f>VLOOKUP(الجدول2332[[#This Row],[الرقم الوظيفي ]],'المتغيرات '!A:AG,33,0)</f>
        <v>0</v>
      </c>
      <c r="AH246" s="23">
        <f>VLOOKUP(الجدول2332[[#This Row],[الرقم الوظيفي ]],'المتغيرات '!A:AH,34,0)</f>
        <v>0</v>
      </c>
    </row>
    <row r="247" spans="1:34">
      <c r="A247" s="172"/>
      <c r="B247" s="8"/>
      <c r="C247" s="8"/>
      <c r="D247" s="181">
        <f>VLOOKUP(A246,'الإجازات '!C:AN,8,0)</f>
        <v>0</v>
      </c>
      <c r="E247" s="181">
        <f>VLOOKUP(A246,'الإجازات '!C:AO,9,0)</f>
        <v>0</v>
      </c>
      <c r="F247" s="181">
        <f>VLOOKUP(A246,'الإجازات '!C:AP,10,0)</f>
        <v>0</v>
      </c>
      <c r="G247" s="181">
        <f>VLOOKUP(A246,'الإجازات '!C:AQ,11,0)</f>
        <v>0</v>
      </c>
      <c r="H247" s="181">
        <f>VLOOKUP(A246,'الإجازات '!C:AR,12,0)</f>
        <v>0</v>
      </c>
      <c r="I247" s="181">
        <f>VLOOKUP(A246,'الإجازات '!C:AS,13,0)</f>
        <v>0</v>
      </c>
      <c r="J247" s="181">
        <f>VLOOKUP(A246,'الإجازات '!C:AT,14,0)</f>
        <v>0</v>
      </c>
      <c r="K247" s="181">
        <f>VLOOKUP(A246,'الإجازات '!C:AU,15,0)</f>
        <v>0</v>
      </c>
      <c r="L247" s="181">
        <f>VLOOKUP(A246,'الإجازات '!C:AV,16,0)</f>
        <v>0</v>
      </c>
      <c r="M247" s="181">
        <f>VLOOKUP(A246,'الإجازات '!C:AW,17,0)</f>
        <v>0</v>
      </c>
      <c r="N247" s="181">
        <f>VLOOKUP(A246,'الإجازات '!C:AX,18,0)</f>
        <v>0</v>
      </c>
      <c r="O247" s="181">
        <f>VLOOKUP(A246,'الإجازات '!C:AY,19,0)</f>
        <v>0</v>
      </c>
      <c r="P247" s="181">
        <f>VLOOKUP(A246,'الإجازات '!C:AZ,20,0)</f>
        <v>0</v>
      </c>
      <c r="Q247" s="181">
        <f>VLOOKUP(A246,'الإجازات '!C:BA,21,0)</f>
        <v>0</v>
      </c>
      <c r="R247" s="181">
        <f>VLOOKUP(A246,'الإجازات '!C:BB,22,0)</f>
        <v>0</v>
      </c>
      <c r="S247" s="181">
        <f>VLOOKUP(A246,'الإجازات '!C:BC,23,0)</f>
        <v>0</v>
      </c>
      <c r="T247" s="181">
        <f>VLOOKUP(A246,'الإجازات '!C:BD,24,0)</f>
        <v>0</v>
      </c>
      <c r="U247" s="181">
        <f>VLOOKUP(A246,'الإجازات '!C:BE,25,0)</f>
        <v>0</v>
      </c>
      <c r="V247" s="181">
        <f>VLOOKUP(A246,'الإجازات '!C:BF,26,0)</f>
        <v>0</v>
      </c>
      <c r="W247" s="181">
        <f>VLOOKUP(A246,'الإجازات '!C:BG,27,0)</f>
        <v>0</v>
      </c>
      <c r="X247" s="181">
        <f>VLOOKUP(A246,'الإجازات '!C:BH,28,0)</f>
        <v>0</v>
      </c>
      <c r="Y247" s="181">
        <f>VLOOKUP(A246,'الإجازات '!C:BI,29,0)</f>
        <v>0</v>
      </c>
      <c r="Z247" s="181">
        <f>VLOOKUP(A246,'الإجازات '!C:BJ,30,0)</f>
        <v>0</v>
      </c>
      <c r="AA247" s="181">
        <f>VLOOKUP(A246,'الإجازات '!C:BK,31,0)</f>
        <v>0</v>
      </c>
      <c r="AB247" s="181">
        <f>VLOOKUP(A246,'الإجازات '!C:BL,32,0)</f>
        <v>0</v>
      </c>
      <c r="AC247" s="181">
        <f>VLOOKUP(A246,'الإجازات '!C:BM,33,0)</f>
        <v>0</v>
      </c>
      <c r="AD247" s="181">
        <f>VLOOKUP(A246,'الإجازات '!C:BN,34,0)</f>
        <v>0</v>
      </c>
      <c r="AE247" s="181">
        <f>VLOOKUP(A246,'الإجازات '!C:BO,35,0)</f>
        <v>0</v>
      </c>
      <c r="AF247" s="181">
        <f>VLOOKUP(A246,'الإجازات '!C:BP,36,0)</f>
        <v>0</v>
      </c>
      <c r="AG247" s="181">
        <f>VLOOKUP(A246,'الإجازات '!C:BQ,37,0)</f>
        <v>0</v>
      </c>
      <c r="AH247" s="181">
        <f>VLOOKUP(A246,'الإجازات '!C:BR,38,0)</f>
        <v>0</v>
      </c>
    </row>
    <row r="248" spans="1:34">
      <c r="A248" s="172">
        <v>2170</v>
      </c>
      <c r="B248" s="8" t="s">
        <v>232</v>
      </c>
      <c r="C248" s="8" t="s">
        <v>230</v>
      </c>
      <c r="D248" s="23"/>
      <c r="E248" s="23"/>
      <c r="F248" s="23"/>
      <c r="G248" s="23"/>
      <c r="H248" s="23"/>
      <c r="I248" s="10"/>
      <c r="J248" s="9"/>
      <c r="K248" s="9"/>
      <c r="L248" s="9"/>
      <c r="M248" s="9"/>
      <c r="N248" s="9"/>
      <c r="O248" s="9"/>
      <c r="P248" s="9"/>
      <c r="Q248" s="10"/>
      <c r="R248" s="9"/>
      <c r="S248" s="9"/>
      <c r="T248" s="9"/>
      <c r="U248" s="9"/>
      <c r="V248" s="9"/>
      <c r="W248" s="9"/>
      <c r="X248" s="10"/>
      <c r="Y248" s="9"/>
      <c r="Z248" s="9"/>
      <c r="AA248" s="9"/>
      <c r="AB248" s="9"/>
      <c r="AC248" s="9"/>
      <c r="AD248" s="9"/>
      <c r="AE248" s="10"/>
      <c r="AF248" s="9"/>
      <c r="AG248" s="9"/>
      <c r="AH248" s="9"/>
    </row>
    <row r="249" spans="1:34">
      <c r="A249" s="172"/>
      <c r="B249" s="8"/>
      <c r="C249" s="8"/>
      <c r="D249" s="181"/>
      <c r="E249" s="182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  <c r="AA249" s="181"/>
      <c r="AB249" s="181"/>
      <c r="AC249" s="181"/>
      <c r="AD249" s="181"/>
      <c r="AE249" s="181"/>
      <c r="AF249" s="181"/>
      <c r="AG249" s="181"/>
      <c r="AH249" s="181"/>
    </row>
    <row r="250" spans="1:34">
      <c r="A250" s="175">
        <v>2197</v>
      </c>
      <c r="B250" s="8" t="s">
        <v>233</v>
      </c>
      <c r="C250" s="8" t="s">
        <v>148</v>
      </c>
      <c r="D250" s="23"/>
      <c r="E250" s="23"/>
      <c r="F250" s="23"/>
      <c r="G250" s="23"/>
      <c r="H250" s="23"/>
      <c r="I250" s="10"/>
      <c r="J250" s="9"/>
      <c r="K250" s="9"/>
      <c r="L250" s="9"/>
      <c r="M250" s="9"/>
      <c r="N250" s="9"/>
      <c r="O250" s="9"/>
      <c r="P250" s="9"/>
      <c r="Q250" s="10"/>
      <c r="R250" s="9"/>
      <c r="S250" s="9"/>
      <c r="T250" s="9"/>
      <c r="U250" s="9"/>
      <c r="V250" s="9"/>
      <c r="W250" s="9"/>
      <c r="X250" s="10"/>
      <c r="Y250" s="9"/>
      <c r="Z250" s="9"/>
      <c r="AA250" s="9"/>
      <c r="AB250" s="9"/>
      <c r="AC250" s="9"/>
      <c r="AD250" s="9"/>
      <c r="AE250" s="10"/>
      <c r="AF250" s="9"/>
      <c r="AG250" s="9"/>
      <c r="AH250" s="9"/>
    </row>
    <row r="251" spans="1:34">
      <c r="A251" s="175"/>
      <c r="B251" s="8"/>
      <c r="C251" s="8"/>
      <c r="D251" s="181"/>
      <c r="E251" s="182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  <c r="AA251" s="181"/>
      <c r="AB251" s="181"/>
      <c r="AC251" s="181"/>
      <c r="AD251" s="181"/>
      <c r="AE251" s="181"/>
      <c r="AF251" s="181"/>
      <c r="AG251" s="181"/>
      <c r="AH251" s="181"/>
    </row>
    <row r="252" spans="1:34">
      <c r="A252" s="175">
        <v>2236</v>
      </c>
      <c r="B252" s="8" t="s">
        <v>234</v>
      </c>
      <c r="C252" s="8" t="s">
        <v>67</v>
      </c>
      <c r="D252" s="23"/>
      <c r="E252" s="23"/>
      <c r="F252" s="23"/>
      <c r="G252" s="23"/>
      <c r="H252" s="23"/>
      <c r="I252" s="10"/>
      <c r="J252" s="9"/>
      <c r="K252" s="9"/>
      <c r="L252" s="9"/>
      <c r="M252" s="9"/>
      <c r="N252" s="9"/>
      <c r="O252" s="9"/>
      <c r="P252" s="9"/>
      <c r="Q252" s="10"/>
      <c r="R252" s="9"/>
      <c r="S252" s="9"/>
      <c r="T252" s="9"/>
      <c r="U252" s="9"/>
      <c r="V252" s="9"/>
      <c r="W252" s="9"/>
      <c r="X252" s="10"/>
      <c r="Y252" s="9"/>
      <c r="Z252" s="9"/>
      <c r="AA252" s="9"/>
      <c r="AB252" s="9"/>
      <c r="AC252" s="9"/>
      <c r="AD252" s="9"/>
      <c r="AE252" s="10"/>
      <c r="AF252" s="9"/>
      <c r="AG252" s="9"/>
      <c r="AH252" s="9"/>
    </row>
    <row r="253" spans="1:34">
      <c r="A253" s="175"/>
      <c r="B253" s="8"/>
      <c r="C253" s="8"/>
      <c r="D253" s="181"/>
      <c r="E253" s="182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  <c r="AH253" s="181"/>
    </row>
    <row r="254" spans="1:34">
      <c r="A254" s="172">
        <v>2289</v>
      </c>
      <c r="B254" s="8" t="s">
        <v>235</v>
      </c>
      <c r="C254" s="8" t="s">
        <v>236</v>
      </c>
      <c r="D254" s="23"/>
      <c r="E254" s="23"/>
      <c r="F254" s="23"/>
      <c r="G254" s="23"/>
      <c r="H254" s="23"/>
      <c r="I254" s="10"/>
      <c r="J254" s="9"/>
      <c r="K254" s="9"/>
      <c r="L254" s="9"/>
      <c r="M254" s="9"/>
      <c r="N254" s="9"/>
      <c r="O254" s="9"/>
      <c r="P254" s="9"/>
      <c r="Q254" s="10"/>
      <c r="R254" s="9"/>
      <c r="S254" s="9"/>
      <c r="T254" s="9"/>
      <c r="U254" s="9"/>
      <c r="V254" s="9"/>
      <c r="W254" s="9"/>
      <c r="X254" s="10"/>
      <c r="Y254" s="9"/>
      <c r="Z254" s="9"/>
      <c r="AA254" s="9"/>
      <c r="AB254" s="9"/>
      <c r="AC254" s="9"/>
      <c r="AD254" s="9"/>
      <c r="AE254" s="10"/>
      <c r="AF254" s="9"/>
      <c r="AG254" s="9"/>
      <c r="AH254" s="9"/>
    </row>
    <row r="255" spans="1:34">
      <c r="A255" s="172"/>
      <c r="B255" s="8"/>
      <c r="C255" s="8"/>
      <c r="D255" s="181"/>
      <c r="E255" s="182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  <c r="AA255" s="181"/>
      <c r="AB255" s="181"/>
      <c r="AC255" s="181"/>
      <c r="AD255" s="181"/>
      <c r="AE255" s="181"/>
      <c r="AF255" s="181"/>
      <c r="AG255" s="181"/>
      <c r="AH255" s="181"/>
    </row>
    <row r="256" spans="1:34">
      <c r="A256" s="175">
        <v>2316</v>
      </c>
      <c r="B256" s="8" t="s">
        <v>237</v>
      </c>
      <c r="C256" s="8" t="s">
        <v>67</v>
      </c>
      <c r="D256" s="23"/>
      <c r="E256" s="23"/>
      <c r="F256" s="23"/>
      <c r="G256" s="23"/>
      <c r="H256" s="23"/>
      <c r="I256" s="10"/>
      <c r="J256" s="9"/>
      <c r="K256" s="9"/>
      <c r="L256" s="9"/>
      <c r="M256" s="9"/>
      <c r="N256" s="9"/>
      <c r="O256" s="9"/>
      <c r="P256" s="9"/>
      <c r="Q256" s="10"/>
      <c r="R256" s="9"/>
      <c r="S256" s="9"/>
      <c r="T256" s="9"/>
      <c r="U256" s="9"/>
      <c r="V256" s="9"/>
      <c r="W256" s="9"/>
      <c r="X256" s="10"/>
      <c r="Y256" s="9"/>
      <c r="Z256" s="9"/>
      <c r="AA256" s="9"/>
      <c r="AB256" s="9"/>
      <c r="AC256" s="9"/>
      <c r="AD256" s="9"/>
      <c r="AE256" s="10"/>
      <c r="AF256" s="9"/>
      <c r="AG256" s="9"/>
      <c r="AH256" s="9"/>
    </row>
    <row r="257" spans="1:34">
      <c r="A257" s="175"/>
      <c r="B257" s="8"/>
      <c r="C257" s="8"/>
      <c r="D257" s="181"/>
      <c r="E257" s="182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  <c r="AA257" s="181"/>
      <c r="AB257" s="181"/>
      <c r="AC257" s="181"/>
      <c r="AD257" s="181"/>
      <c r="AE257" s="181"/>
      <c r="AF257" s="181"/>
      <c r="AG257" s="181"/>
      <c r="AH257" s="181"/>
    </row>
    <row r="258" spans="1:34">
      <c r="A258" s="172">
        <v>2322</v>
      </c>
      <c r="B258" s="8" t="s">
        <v>238</v>
      </c>
      <c r="C258" s="8" t="s">
        <v>82</v>
      </c>
      <c r="D258" s="23"/>
      <c r="E258" s="23"/>
      <c r="F258" s="23"/>
      <c r="G258" s="23"/>
      <c r="H258" s="23"/>
      <c r="I258" s="10"/>
      <c r="J258" s="9"/>
      <c r="K258" s="9"/>
      <c r="L258" s="9"/>
      <c r="M258" s="9"/>
      <c r="N258" s="9"/>
      <c r="O258" s="9"/>
      <c r="P258" s="9"/>
      <c r="Q258" s="10"/>
      <c r="R258" s="9"/>
      <c r="S258" s="9"/>
      <c r="T258" s="9"/>
      <c r="U258" s="9"/>
      <c r="V258" s="9"/>
      <c r="W258" s="9"/>
      <c r="X258" s="10"/>
      <c r="Y258" s="9"/>
      <c r="Z258" s="9"/>
      <c r="AA258" s="9"/>
      <c r="AB258" s="9"/>
      <c r="AC258" s="9"/>
      <c r="AD258" s="9"/>
      <c r="AE258" s="10"/>
      <c r="AF258" s="9"/>
      <c r="AG258" s="9"/>
      <c r="AH258" s="9"/>
    </row>
    <row r="259" spans="1:34">
      <c r="A259" s="172"/>
      <c r="B259" s="8"/>
      <c r="C259" s="8"/>
      <c r="D259" s="181"/>
      <c r="E259" s="182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181"/>
      <c r="AF259" s="181"/>
      <c r="AG259" s="181"/>
      <c r="AH259" s="181"/>
    </row>
    <row r="260" spans="1:34">
      <c r="A260" s="175">
        <v>2371</v>
      </c>
      <c r="B260" s="8" t="s">
        <v>239</v>
      </c>
      <c r="C260" s="8" t="s">
        <v>197</v>
      </c>
      <c r="D260" s="23"/>
      <c r="E260" s="23"/>
      <c r="F260" s="23"/>
      <c r="G260" s="23"/>
      <c r="H260" s="23"/>
      <c r="I260" s="10"/>
      <c r="J260" s="9"/>
      <c r="K260" s="9"/>
      <c r="L260" s="9"/>
      <c r="M260" s="9"/>
      <c r="N260" s="9"/>
      <c r="O260" s="9"/>
      <c r="P260" s="9"/>
      <c r="Q260" s="10"/>
      <c r="R260" s="9"/>
      <c r="S260" s="9"/>
      <c r="T260" s="9"/>
      <c r="U260" s="9"/>
      <c r="V260" s="9"/>
      <c r="W260" s="9"/>
      <c r="X260" s="10"/>
      <c r="Y260" s="9"/>
      <c r="Z260" s="9"/>
      <c r="AA260" s="9"/>
      <c r="AB260" s="9"/>
      <c r="AC260" s="9"/>
      <c r="AD260" s="9"/>
      <c r="AE260" s="10"/>
      <c r="AF260" s="9"/>
      <c r="AG260" s="9"/>
      <c r="AH260" s="9"/>
    </row>
    <row r="261" spans="1:34">
      <c r="A261" s="175"/>
      <c r="B261" s="8"/>
      <c r="C261" s="8"/>
      <c r="D261" s="181"/>
      <c r="E261" s="182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  <c r="AF261" s="181"/>
      <c r="AG261" s="181"/>
      <c r="AH261" s="181"/>
    </row>
    <row r="262" spans="1:34">
      <c r="A262" s="172">
        <v>2412</v>
      </c>
      <c r="B262" s="8" t="s">
        <v>240</v>
      </c>
      <c r="C262" s="8" t="s">
        <v>99</v>
      </c>
      <c r="D262" s="23"/>
      <c r="E262" s="23"/>
      <c r="F262" s="23"/>
      <c r="G262" s="23"/>
      <c r="H262" s="23"/>
      <c r="I262" s="10"/>
      <c r="J262" s="9"/>
      <c r="K262" s="9"/>
      <c r="L262" s="9"/>
      <c r="M262" s="9"/>
      <c r="N262" s="9"/>
      <c r="O262" s="9"/>
      <c r="P262" s="9"/>
      <c r="Q262" s="10"/>
      <c r="R262" s="9"/>
      <c r="S262" s="9"/>
      <c r="T262" s="9"/>
      <c r="U262" s="9"/>
      <c r="V262" s="9"/>
      <c r="W262" s="9"/>
      <c r="X262" s="10"/>
      <c r="Y262" s="9"/>
      <c r="Z262" s="9"/>
      <c r="AA262" s="9"/>
      <c r="AB262" s="9"/>
      <c r="AC262" s="9"/>
      <c r="AD262" s="9"/>
      <c r="AE262" s="10"/>
      <c r="AF262" s="9"/>
      <c r="AG262" s="9"/>
      <c r="AH262" s="9"/>
    </row>
    <row r="263" spans="1:34">
      <c r="A263" s="172"/>
      <c r="B263" s="8"/>
      <c r="C263" s="8"/>
      <c r="D263" s="181"/>
      <c r="E263" s="182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1"/>
      <c r="AG263" s="181"/>
      <c r="AH263" s="181"/>
    </row>
    <row r="264" spans="1:34">
      <c r="A264" s="172">
        <v>2459</v>
      </c>
      <c r="B264" s="8" t="s">
        <v>241</v>
      </c>
      <c r="C264" s="8" t="s">
        <v>99</v>
      </c>
      <c r="D264" s="23"/>
      <c r="E264" s="23"/>
      <c r="F264" s="23"/>
      <c r="G264" s="23"/>
      <c r="H264" s="23"/>
      <c r="I264" s="10"/>
      <c r="J264" s="9"/>
      <c r="K264" s="9"/>
      <c r="L264" s="9"/>
      <c r="M264" s="9"/>
      <c r="N264" s="9"/>
      <c r="O264" s="9"/>
      <c r="P264" s="9"/>
      <c r="Q264" s="10"/>
      <c r="R264" s="9"/>
      <c r="S264" s="9"/>
      <c r="T264" s="9"/>
      <c r="U264" s="9"/>
      <c r="V264" s="9"/>
      <c r="W264" s="9"/>
      <c r="X264" s="10"/>
      <c r="Y264" s="9"/>
      <c r="Z264" s="9"/>
      <c r="AA264" s="9"/>
      <c r="AB264" s="9"/>
      <c r="AC264" s="9"/>
      <c r="AD264" s="9"/>
      <c r="AE264" s="10"/>
      <c r="AF264" s="9"/>
      <c r="AG264" s="9"/>
      <c r="AH264" s="9"/>
    </row>
    <row r="265" spans="1:34">
      <c r="A265" s="172"/>
      <c r="B265" s="8"/>
      <c r="C265" s="8"/>
      <c r="D265" s="181"/>
      <c r="E265" s="182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  <c r="AF265" s="181"/>
      <c r="AG265" s="181"/>
      <c r="AH265" s="181"/>
    </row>
    <row r="266" spans="1:34">
      <c r="A266" s="172">
        <v>2473</v>
      </c>
      <c r="B266" s="8" t="s">
        <v>242</v>
      </c>
      <c r="C266" s="8" t="s">
        <v>243</v>
      </c>
      <c r="D266" s="23"/>
      <c r="E266" s="23"/>
      <c r="F266" s="23"/>
      <c r="G266" s="23"/>
      <c r="H266" s="23"/>
      <c r="I266" s="10"/>
      <c r="J266" s="9"/>
      <c r="K266" s="9"/>
      <c r="L266" s="9"/>
      <c r="M266" s="9"/>
      <c r="N266" s="9"/>
      <c r="O266" s="9"/>
      <c r="P266" s="9"/>
      <c r="Q266" s="10"/>
      <c r="R266" s="9"/>
      <c r="S266" s="9"/>
      <c r="T266" s="9"/>
      <c r="U266" s="9"/>
      <c r="V266" s="9"/>
      <c r="W266" s="9"/>
      <c r="X266" s="10"/>
      <c r="Y266" s="9"/>
      <c r="Z266" s="9"/>
      <c r="AA266" s="9"/>
      <c r="AB266" s="9"/>
      <c r="AC266" s="9"/>
      <c r="AD266" s="9"/>
      <c r="AE266" s="10"/>
      <c r="AF266" s="9"/>
      <c r="AG266" s="9"/>
      <c r="AH266" s="9"/>
    </row>
    <row r="267" spans="1:34">
      <c r="A267" s="172"/>
      <c r="B267" s="8"/>
      <c r="C267" s="8"/>
      <c r="D267" s="181"/>
      <c r="E267" s="182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1"/>
      <c r="AG267" s="181"/>
      <c r="AH267" s="181"/>
    </row>
    <row r="268" spans="1:34">
      <c r="A268" s="172">
        <v>2474</v>
      </c>
      <c r="B268" s="8" t="s">
        <v>244</v>
      </c>
      <c r="C268" s="8" t="s">
        <v>245</v>
      </c>
      <c r="D268" s="23"/>
      <c r="E268" s="23"/>
      <c r="F268" s="23"/>
      <c r="G268" s="23"/>
      <c r="H268" s="23"/>
      <c r="I268" s="10"/>
      <c r="J268" s="9"/>
      <c r="K268" s="9"/>
      <c r="L268" s="9"/>
      <c r="M268" s="9"/>
      <c r="N268" s="9"/>
      <c r="O268" s="9"/>
      <c r="P268" s="9"/>
      <c r="Q268" s="10"/>
      <c r="R268" s="9"/>
      <c r="S268" s="9"/>
      <c r="T268" s="9"/>
      <c r="U268" s="9"/>
      <c r="V268" s="9"/>
      <c r="W268" s="9"/>
      <c r="X268" s="10"/>
      <c r="Y268" s="9"/>
      <c r="Z268" s="9"/>
      <c r="AA268" s="9"/>
      <c r="AB268" s="9"/>
      <c r="AC268" s="9"/>
      <c r="AD268" s="9"/>
      <c r="AE268" s="10"/>
      <c r="AF268" s="9"/>
      <c r="AG268" s="9"/>
      <c r="AH268" s="9"/>
    </row>
    <row r="269" spans="1:34">
      <c r="A269" s="172"/>
      <c r="B269" s="8"/>
      <c r="C269" s="8"/>
      <c r="D269" s="181"/>
      <c r="E269" s="182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  <c r="AA269" s="181"/>
      <c r="AB269" s="181"/>
      <c r="AC269" s="181"/>
      <c r="AD269" s="181"/>
      <c r="AE269" s="181"/>
      <c r="AF269" s="181"/>
      <c r="AG269" s="181"/>
      <c r="AH269" s="181"/>
    </row>
    <row r="270" spans="1:34">
      <c r="A270" s="172">
        <v>2503</v>
      </c>
      <c r="B270" s="8" t="s">
        <v>246</v>
      </c>
      <c r="C270" s="8" t="s">
        <v>247</v>
      </c>
      <c r="D270" s="23"/>
      <c r="E270" s="23"/>
      <c r="F270" s="23"/>
      <c r="G270" s="23"/>
      <c r="H270" s="23"/>
      <c r="I270" s="10"/>
      <c r="J270" s="9"/>
      <c r="K270" s="9"/>
      <c r="L270" s="9"/>
      <c r="M270" s="9"/>
      <c r="N270" s="9"/>
      <c r="O270" s="9"/>
      <c r="P270" s="9"/>
      <c r="Q270" s="10"/>
      <c r="R270" s="9"/>
      <c r="S270" s="9"/>
      <c r="T270" s="9"/>
      <c r="U270" s="9"/>
      <c r="V270" s="9"/>
      <c r="W270" s="9"/>
      <c r="X270" s="10"/>
      <c r="Y270" s="9"/>
      <c r="Z270" s="9"/>
      <c r="AA270" s="9"/>
      <c r="AB270" s="9"/>
      <c r="AC270" s="9"/>
      <c r="AD270" s="9"/>
      <c r="AE270" s="10"/>
      <c r="AF270" s="9"/>
      <c r="AG270" s="9"/>
      <c r="AH270" s="9"/>
    </row>
    <row r="271" spans="1:34">
      <c r="A271" s="172"/>
      <c r="B271" s="8"/>
      <c r="C271" s="8"/>
      <c r="D271" s="181"/>
      <c r="E271" s="182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  <c r="AF271" s="181"/>
      <c r="AG271" s="181"/>
      <c r="AH271" s="181"/>
    </row>
    <row r="272" spans="1:34">
      <c r="A272" s="172">
        <v>2560</v>
      </c>
      <c r="B272" s="8" t="s">
        <v>248</v>
      </c>
      <c r="C272" s="8" t="s">
        <v>67</v>
      </c>
      <c r="D272" s="23"/>
      <c r="E272" s="23"/>
      <c r="F272" s="23"/>
      <c r="G272" s="23"/>
      <c r="H272" s="23"/>
      <c r="I272" s="10"/>
      <c r="J272" s="9"/>
      <c r="K272" s="9"/>
      <c r="L272" s="9"/>
      <c r="M272" s="9"/>
      <c r="N272" s="9"/>
      <c r="O272" s="9"/>
      <c r="P272" s="9"/>
      <c r="Q272" s="10"/>
      <c r="R272" s="9"/>
      <c r="S272" s="9"/>
      <c r="T272" s="9"/>
      <c r="U272" s="9"/>
      <c r="V272" s="9"/>
      <c r="W272" s="9"/>
      <c r="X272" s="10"/>
      <c r="Y272" s="9"/>
      <c r="Z272" s="9"/>
      <c r="AA272" s="9"/>
      <c r="AB272" s="9"/>
      <c r="AC272" s="9"/>
      <c r="AD272" s="9"/>
      <c r="AE272" s="10"/>
      <c r="AF272" s="9"/>
      <c r="AG272" s="9"/>
      <c r="AH272" s="9"/>
    </row>
    <row r="273" spans="1:34">
      <c r="A273" s="172"/>
      <c r="B273" s="8"/>
      <c r="C273" s="8"/>
      <c r="D273" s="181"/>
      <c r="E273" s="182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</row>
    <row r="274" spans="1:34">
      <c r="A274" s="172">
        <v>2569</v>
      </c>
      <c r="B274" s="8" t="s">
        <v>249</v>
      </c>
      <c r="C274" s="8" t="s">
        <v>250</v>
      </c>
      <c r="D274" s="23"/>
      <c r="E274" s="23"/>
      <c r="F274" s="23"/>
      <c r="G274" s="23"/>
      <c r="H274" s="23"/>
      <c r="I274" s="10"/>
      <c r="J274" s="9"/>
      <c r="K274" s="9"/>
      <c r="L274" s="9"/>
      <c r="M274" s="9"/>
      <c r="N274" s="9"/>
      <c r="O274" s="9"/>
      <c r="P274" s="9"/>
      <c r="Q274" s="10"/>
      <c r="R274" s="9"/>
      <c r="S274" s="9"/>
      <c r="T274" s="9"/>
      <c r="U274" s="9"/>
      <c r="V274" s="9"/>
      <c r="W274" s="9"/>
      <c r="X274" s="10"/>
      <c r="Y274" s="9"/>
      <c r="Z274" s="9"/>
      <c r="AA274" s="9"/>
      <c r="AB274" s="9"/>
      <c r="AC274" s="9"/>
      <c r="AD274" s="9"/>
      <c r="AE274" s="10"/>
      <c r="AF274" s="9"/>
      <c r="AG274" s="9"/>
      <c r="AH274" s="9"/>
    </row>
    <row r="275" spans="1:34">
      <c r="A275" s="172"/>
      <c r="B275" s="8"/>
      <c r="C275" s="8"/>
      <c r="D275" s="181"/>
      <c r="E275" s="182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  <c r="AF275" s="181"/>
      <c r="AG275" s="181"/>
      <c r="AH275" s="181"/>
    </row>
    <row r="276" spans="1:34">
      <c r="A276" s="172">
        <v>2597</v>
      </c>
      <c r="B276" s="8" t="s">
        <v>251</v>
      </c>
      <c r="C276" s="8" t="s">
        <v>252</v>
      </c>
      <c r="D276" s="23"/>
      <c r="E276" s="23"/>
      <c r="F276" s="23"/>
      <c r="G276" s="23"/>
      <c r="H276" s="23"/>
      <c r="I276" s="10"/>
      <c r="J276" s="9"/>
      <c r="K276" s="9"/>
      <c r="L276" s="9"/>
      <c r="M276" s="9"/>
      <c r="N276" s="9"/>
      <c r="O276" s="9"/>
      <c r="P276" s="9"/>
      <c r="Q276" s="10"/>
      <c r="R276" s="9"/>
      <c r="S276" s="9"/>
      <c r="T276" s="9"/>
      <c r="U276" s="9"/>
      <c r="V276" s="9"/>
      <c r="W276" s="9"/>
      <c r="X276" s="10"/>
      <c r="Y276" s="9"/>
      <c r="Z276" s="9"/>
      <c r="AA276" s="9"/>
      <c r="AB276" s="9"/>
      <c r="AC276" s="9"/>
      <c r="AD276" s="9"/>
      <c r="AE276" s="10"/>
      <c r="AF276" s="9"/>
      <c r="AG276" s="9"/>
      <c r="AH276" s="9"/>
    </row>
    <row r="277" spans="1:34">
      <c r="A277" s="172"/>
      <c r="B277" s="8"/>
      <c r="C277" s="8"/>
      <c r="D277" s="181"/>
      <c r="E277" s="182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  <c r="AB277" s="181"/>
      <c r="AC277" s="181"/>
      <c r="AD277" s="181"/>
      <c r="AE277" s="181"/>
      <c r="AF277" s="181"/>
      <c r="AG277" s="181"/>
      <c r="AH277" s="181"/>
    </row>
    <row r="278" spans="1:34">
      <c r="A278" s="172">
        <v>2601</v>
      </c>
      <c r="B278" s="8" t="s">
        <v>253</v>
      </c>
      <c r="C278" s="8" t="s">
        <v>254</v>
      </c>
      <c r="D278" s="23"/>
      <c r="E278" s="23"/>
      <c r="F278" s="23"/>
      <c r="G278" s="23"/>
      <c r="H278" s="23"/>
      <c r="I278" s="10"/>
      <c r="J278" s="9"/>
      <c r="K278" s="9"/>
      <c r="L278" s="9"/>
      <c r="M278" s="9"/>
      <c r="N278" s="9"/>
      <c r="O278" s="9"/>
      <c r="P278" s="9"/>
      <c r="Q278" s="10"/>
      <c r="R278" s="9"/>
      <c r="S278" s="9"/>
      <c r="T278" s="9"/>
      <c r="U278" s="9"/>
      <c r="V278" s="9"/>
      <c r="W278" s="9"/>
      <c r="X278" s="10"/>
      <c r="Y278" s="9"/>
      <c r="Z278" s="9"/>
      <c r="AA278" s="9"/>
      <c r="AB278" s="9"/>
      <c r="AC278" s="9"/>
      <c r="AD278" s="9"/>
      <c r="AE278" s="10"/>
      <c r="AF278" s="9"/>
      <c r="AG278" s="9"/>
      <c r="AH278" s="9"/>
    </row>
    <row r="279" spans="1:34">
      <c r="A279" s="172"/>
      <c r="B279" s="8"/>
      <c r="C279" s="8"/>
      <c r="D279" s="181"/>
      <c r="E279" s="182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  <c r="AA279" s="181"/>
      <c r="AB279" s="181"/>
      <c r="AC279" s="181"/>
      <c r="AD279" s="181"/>
      <c r="AE279" s="181"/>
      <c r="AF279" s="181"/>
      <c r="AG279" s="181"/>
      <c r="AH279" s="181"/>
    </row>
    <row r="280" spans="1:34">
      <c r="A280" s="172">
        <v>2604</v>
      </c>
      <c r="B280" s="8" t="s">
        <v>255</v>
      </c>
      <c r="C280" s="8" t="s">
        <v>105</v>
      </c>
      <c r="D280" s="23"/>
      <c r="E280" s="23"/>
      <c r="F280" s="23"/>
      <c r="G280" s="23"/>
      <c r="H280" s="23"/>
      <c r="I280" s="10"/>
      <c r="J280" s="9"/>
      <c r="K280" s="9"/>
      <c r="L280" s="9"/>
      <c r="M280" s="9"/>
      <c r="N280" s="9"/>
      <c r="O280" s="9"/>
      <c r="P280" s="9"/>
      <c r="Q280" s="10"/>
      <c r="R280" s="9"/>
      <c r="S280" s="9"/>
      <c r="T280" s="9"/>
      <c r="U280" s="9"/>
      <c r="V280" s="9"/>
      <c r="W280" s="9"/>
      <c r="X280" s="10"/>
      <c r="Y280" s="9"/>
      <c r="Z280" s="9"/>
      <c r="AA280" s="9"/>
      <c r="AB280" s="9"/>
      <c r="AC280" s="9"/>
      <c r="AD280" s="9"/>
      <c r="AE280" s="10"/>
      <c r="AF280" s="9"/>
      <c r="AG280" s="9"/>
      <c r="AH280" s="9"/>
    </row>
    <row r="281" spans="1:34">
      <c r="A281" s="172"/>
      <c r="B281" s="8"/>
      <c r="C281" s="8"/>
      <c r="D281" s="181"/>
      <c r="E281" s="182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181"/>
      <c r="AF281" s="181"/>
      <c r="AG281" s="181"/>
      <c r="AH281" s="181"/>
    </row>
    <row r="282" spans="1:34">
      <c r="A282" s="172">
        <v>2618</v>
      </c>
      <c r="B282" s="8" t="s">
        <v>256</v>
      </c>
      <c r="C282" s="8" t="s">
        <v>257</v>
      </c>
      <c r="D282" s="23"/>
      <c r="E282" s="23"/>
      <c r="F282" s="23"/>
      <c r="G282" s="23"/>
      <c r="H282" s="23"/>
      <c r="I282" s="10"/>
      <c r="J282" s="9"/>
      <c r="K282" s="9"/>
      <c r="L282" s="9"/>
      <c r="M282" s="9"/>
      <c r="N282" s="9"/>
      <c r="O282" s="9"/>
      <c r="P282" s="9"/>
      <c r="Q282" s="10"/>
      <c r="R282" s="9"/>
      <c r="S282" s="9"/>
      <c r="T282" s="9"/>
      <c r="U282" s="9"/>
      <c r="V282" s="9"/>
      <c r="W282" s="9"/>
      <c r="X282" s="10"/>
      <c r="Y282" s="9"/>
      <c r="Z282" s="9"/>
      <c r="AA282" s="9"/>
      <c r="AB282" s="9"/>
      <c r="AC282" s="9"/>
      <c r="AD282" s="9"/>
      <c r="AE282" s="10"/>
      <c r="AF282" s="9"/>
      <c r="AG282" s="9"/>
      <c r="AH282" s="9"/>
    </row>
    <row r="283" spans="1:34">
      <c r="A283" s="172"/>
      <c r="B283" s="8"/>
      <c r="C283" s="8"/>
      <c r="D283" s="181"/>
      <c r="E283" s="182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  <c r="AA283" s="181"/>
      <c r="AB283" s="181"/>
      <c r="AC283" s="181"/>
      <c r="AD283" s="181"/>
      <c r="AE283" s="181"/>
      <c r="AF283" s="181"/>
      <c r="AG283" s="181"/>
      <c r="AH283" s="181"/>
    </row>
    <row r="284" spans="1:34">
      <c r="A284" s="172">
        <v>2619</v>
      </c>
      <c r="B284" s="8" t="s">
        <v>258</v>
      </c>
      <c r="C284" s="8" t="s">
        <v>259</v>
      </c>
      <c r="D284" s="23"/>
      <c r="E284" s="23"/>
      <c r="F284" s="23"/>
      <c r="G284" s="23"/>
      <c r="H284" s="23"/>
      <c r="I284" s="10"/>
      <c r="J284" s="9"/>
      <c r="K284" s="9"/>
      <c r="L284" s="9"/>
      <c r="M284" s="9"/>
      <c r="N284" s="9"/>
      <c r="O284" s="9"/>
      <c r="P284" s="9"/>
      <c r="Q284" s="10"/>
      <c r="R284" s="9"/>
      <c r="S284" s="9"/>
      <c r="T284" s="9"/>
      <c r="U284" s="9"/>
      <c r="V284" s="9"/>
      <c r="W284" s="9"/>
      <c r="X284" s="10"/>
      <c r="Y284" s="9"/>
      <c r="Z284" s="9"/>
      <c r="AA284" s="9"/>
      <c r="AB284" s="9"/>
      <c r="AC284" s="9"/>
      <c r="AD284" s="9"/>
      <c r="AE284" s="10"/>
      <c r="AF284" s="9"/>
      <c r="AG284" s="9"/>
      <c r="AH284" s="9"/>
    </row>
    <row r="285" spans="1:34">
      <c r="A285" s="172"/>
      <c r="B285" s="8"/>
      <c r="C285" s="8"/>
      <c r="D285" s="181"/>
      <c r="E285" s="182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  <c r="AA285" s="181"/>
      <c r="AB285" s="181"/>
      <c r="AC285" s="181"/>
      <c r="AD285" s="181"/>
      <c r="AE285" s="181"/>
      <c r="AF285" s="181"/>
      <c r="AG285" s="181"/>
      <c r="AH285" s="181"/>
    </row>
    <row r="286" spans="1:34">
      <c r="A286" s="172">
        <v>2620</v>
      </c>
      <c r="B286" s="8" t="s">
        <v>260</v>
      </c>
      <c r="C286" s="8" t="s">
        <v>99</v>
      </c>
      <c r="D286" s="23"/>
      <c r="E286" s="23"/>
      <c r="F286" s="23"/>
      <c r="G286" s="23"/>
      <c r="H286" s="23"/>
      <c r="I286" s="10"/>
      <c r="J286" s="9"/>
      <c r="K286" s="9"/>
      <c r="L286" s="9"/>
      <c r="M286" s="9"/>
      <c r="N286" s="9"/>
      <c r="O286" s="9"/>
      <c r="P286" s="9"/>
      <c r="Q286" s="10"/>
      <c r="R286" s="9"/>
      <c r="S286" s="9"/>
      <c r="T286" s="9"/>
      <c r="U286" s="9"/>
      <c r="V286" s="9"/>
      <c r="W286" s="9"/>
      <c r="X286" s="10"/>
      <c r="Y286" s="9"/>
      <c r="Z286" s="9"/>
      <c r="AA286" s="9"/>
      <c r="AB286" s="9"/>
      <c r="AC286" s="9"/>
      <c r="AD286" s="9"/>
      <c r="AE286" s="10"/>
      <c r="AF286" s="9"/>
      <c r="AG286" s="9"/>
      <c r="AH286" s="9"/>
    </row>
    <row r="287" spans="1:34">
      <c r="A287" s="172"/>
      <c r="B287" s="8"/>
      <c r="C287" s="8"/>
      <c r="D287" s="181"/>
      <c r="E287" s="182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  <c r="AA287" s="181"/>
      <c r="AB287" s="181"/>
      <c r="AC287" s="181"/>
      <c r="AD287" s="181"/>
      <c r="AE287" s="181"/>
      <c r="AF287" s="181"/>
      <c r="AG287" s="181"/>
      <c r="AH287" s="181"/>
    </row>
    <row r="288" spans="1:34">
      <c r="A288" s="172">
        <v>2623</v>
      </c>
      <c r="B288" s="8" t="s">
        <v>261</v>
      </c>
      <c r="C288" s="8" t="s">
        <v>155</v>
      </c>
      <c r="D288" s="23"/>
      <c r="E288" s="23"/>
      <c r="F288" s="23"/>
      <c r="G288" s="23"/>
      <c r="H288" s="23"/>
      <c r="I288" s="10"/>
      <c r="J288" s="9"/>
      <c r="K288" s="9"/>
      <c r="L288" s="9"/>
      <c r="M288" s="9"/>
      <c r="N288" s="9"/>
      <c r="O288" s="9"/>
      <c r="P288" s="9"/>
      <c r="Q288" s="10"/>
      <c r="R288" s="9"/>
      <c r="S288" s="9"/>
      <c r="T288" s="9"/>
      <c r="U288" s="9"/>
      <c r="V288" s="9"/>
      <c r="W288" s="9"/>
      <c r="X288" s="10"/>
      <c r="Y288" s="9"/>
      <c r="Z288" s="9"/>
      <c r="AA288" s="9"/>
      <c r="AB288" s="9"/>
      <c r="AC288" s="9"/>
      <c r="AD288" s="9"/>
      <c r="AE288" s="10"/>
      <c r="AF288" s="9"/>
      <c r="AG288" s="9"/>
      <c r="AH288" s="9"/>
    </row>
    <row r="289" spans="1:34">
      <c r="A289" s="172"/>
      <c r="B289" s="8"/>
      <c r="C289" s="8"/>
      <c r="D289" s="181"/>
      <c r="E289" s="182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  <c r="AB289" s="181"/>
      <c r="AC289" s="181"/>
      <c r="AD289" s="181"/>
      <c r="AE289" s="181"/>
      <c r="AF289" s="181"/>
      <c r="AG289" s="181"/>
      <c r="AH289" s="181"/>
    </row>
    <row r="290" spans="1:34">
      <c r="A290" s="172">
        <v>2624</v>
      </c>
      <c r="B290" s="8" t="s">
        <v>262</v>
      </c>
      <c r="C290" s="8" t="s">
        <v>263</v>
      </c>
      <c r="D290" s="23"/>
      <c r="E290" s="23"/>
      <c r="F290" s="23"/>
      <c r="G290" s="23"/>
      <c r="H290" s="23"/>
      <c r="I290" s="10"/>
      <c r="J290" s="9"/>
      <c r="K290" s="9"/>
      <c r="L290" s="9"/>
      <c r="M290" s="9"/>
      <c r="N290" s="9"/>
      <c r="O290" s="9"/>
      <c r="P290" s="9"/>
      <c r="Q290" s="10"/>
      <c r="R290" s="9"/>
      <c r="S290" s="9"/>
      <c r="T290" s="9"/>
      <c r="U290" s="9"/>
      <c r="V290" s="9"/>
      <c r="W290" s="9"/>
      <c r="X290" s="10"/>
      <c r="Y290" s="9"/>
      <c r="Z290" s="9"/>
      <c r="AA290" s="9"/>
      <c r="AB290" s="9"/>
      <c r="AC290" s="9"/>
      <c r="AD290" s="9"/>
      <c r="AE290" s="10"/>
      <c r="AF290" s="9"/>
      <c r="AG290" s="9"/>
      <c r="AH290" s="9"/>
    </row>
    <row r="291" spans="1:34">
      <c r="A291" s="172"/>
      <c r="B291" s="8"/>
      <c r="C291" s="8"/>
      <c r="D291" s="181"/>
      <c r="E291" s="182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  <c r="AA291" s="181"/>
      <c r="AB291" s="181"/>
      <c r="AC291" s="181"/>
      <c r="AD291" s="181"/>
      <c r="AE291" s="181"/>
      <c r="AF291" s="181"/>
      <c r="AG291" s="181"/>
      <c r="AH291" s="181"/>
    </row>
    <row r="292" spans="1:34">
      <c r="A292" s="172">
        <v>2639</v>
      </c>
      <c r="B292" s="8" t="s">
        <v>264</v>
      </c>
      <c r="C292" s="8" t="s">
        <v>230</v>
      </c>
      <c r="D292" s="23"/>
      <c r="E292" s="23"/>
      <c r="F292" s="23"/>
      <c r="G292" s="23"/>
      <c r="H292" s="23"/>
      <c r="I292" s="10"/>
      <c r="J292" s="9"/>
      <c r="K292" s="9"/>
      <c r="L292" s="9"/>
      <c r="M292" s="9"/>
      <c r="N292" s="9"/>
      <c r="O292" s="9"/>
      <c r="P292" s="9"/>
      <c r="Q292" s="10"/>
      <c r="R292" s="9"/>
      <c r="S292" s="9"/>
      <c r="T292" s="9"/>
      <c r="U292" s="9"/>
      <c r="V292" s="9"/>
      <c r="W292" s="9"/>
      <c r="X292" s="10"/>
      <c r="Y292" s="9"/>
      <c r="Z292" s="9"/>
      <c r="AA292" s="9"/>
      <c r="AB292" s="9"/>
      <c r="AC292" s="9"/>
      <c r="AD292" s="9"/>
      <c r="AE292" s="10"/>
      <c r="AF292" s="9"/>
      <c r="AG292" s="9"/>
      <c r="AH292" s="9"/>
    </row>
    <row r="293" spans="1:34">
      <c r="A293" s="172"/>
      <c r="B293" s="8"/>
      <c r="C293" s="8"/>
      <c r="D293" s="181"/>
      <c r="E293" s="182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  <c r="V293" s="181"/>
      <c r="W293" s="181"/>
      <c r="X293" s="181"/>
      <c r="Y293" s="181"/>
      <c r="Z293" s="181"/>
      <c r="AA293" s="181"/>
      <c r="AB293" s="181"/>
      <c r="AC293" s="181"/>
      <c r="AD293" s="181"/>
      <c r="AE293" s="181"/>
      <c r="AF293" s="181"/>
      <c r="AG293" s="181"/>
      <c r="AH293" s="181"/>
    </row>
    <row r="294" spans="1:34">
      <c r="A294" s="172">
        <v>2648</v>
      </c>
      <c r="B294" s="8" t="s">
        <v>265</v>
      </c>
      <c r="C294" s="8" t="s">
        <v>205</v>
      </c>
      <c r="D294" s="23"/>
      <c r="E294" s="23"/>
      <c r="F294" s="23"/>
      <c r="G294" s="23"/>
      <c r="H294" s="23"/>
      <c r="I294" s="10"/>
      <c r="J294" s="9"/>
      <c r="K294" s="9"/>
      <c r="L294" s="9"/>
      <c r="M294" s="9"/>
      <c r="N294" s="9"/>
      <c r="O294" s="9"/>
      <c r="P294" s="9"/>
      <c r="Q294" s="10"/>
      <c r="R294" s="9"/>
      <c r="S294" s="9"/>
      <c r="T294" s="9"/>
      <c r="U294" s="9"/>
      <c r="V294" s="9"/>
      <c r="W294" s="9"/>
      <c r="X294" s="10"/>
      <c r="Y294" s="9"/>
      <c r="Z294" s="9"/>
      <c r="AA294" s="9"/>
      <c r="AB294" s="9"/>
      <c r="AC294" s="9"/>
      <c r="AD294" s="9"/>
      <c r="AE294" s="10"/>
      <c r="AF294" s="9"/>
      <c r="AG294" s="9"/>
      <c r="AH294" s="9"/>
    </row>
    <row r="295" spans="1:34">
      <c r="A295" s="172"/>
      <c r="B295" s="8"/>
      <c r="C295" s="8"/>
      <c r="D295" s="181"/>
      <c r="E295" s="182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81"/>
      <c r="Z295" s="181"/>
      <c r="AA295" s="181"/>
      <c r="AB295" s="181"/>
      <c r="AC295" s="181"/>
      <c r="AD295" s="181"/>
      <c r="AE295" s="181"/>
      <c r="AF295" s="181"/>
      <c r="AG295" s="181"/>
      <c r="AH295" s="181"/>
    </row>
    <row r="296" spans="1:34">
      <c r="A296" s="172">
        <v>2651</v>
      </c>
      <c r="B296" s="8" t="s">
        <v>266</v>
      </c>
      <c r="C296" s="8" t="s">
        <v>129</v>
      </c>
      <c r="D296" s="23"/>
      <c r="E296" s="23"/>
      <c r="F296" s="23"/>
      <c r="G296" s="23"/>
      <c r="H296" s="23"/>
      <c r="I296" s="10"/>
      <c r="J296" s="9"/>
      <c r="K296" s="9"/>
      <c r="L296" s="9"/>
      <c r="M296" s="9"/>
      <c r="N296" s="9"/>
      <c r="O296" s="9"/>
      <c r="P296" s="9"/>
      <c r="Q296" s="10"/>
      <c r="R296" s="9"/>
      <c r="S296" s="9"/>
      <c r="T296" s="9"/>
      <c r="U296" s="9"/>
      <c r="V296" s="9"/>
      <c r="W296" s="9"/>
      <c r="X296" s="10"/>
      <c r="Y296" s="9"/>
      <c r="Z296" s="9"/>
      <c r="AA296" s="9"/>
      <c r="AB296" s="9"/>
      <c r="AC296" s="9"/>
      <c r="AD296" s="9"/>
      <c r="AE296" s="10"/>
      <c r="AF296" s="9"/>
      <c r="AG296" s="9"/>
      <c r="AH296" s="9"/>
    </row>
    <row r="297" spans="1:34">
      <c r="A297" s="172"/>
      <c r="B297" s="8"/>
      <c r="C297" s="8"/>
      <c r="D297" s="181"/>
      <c r="E297" s="182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  <c r="V297" s="181"/>
      <c r="W297" s="181"/>
      <c r="X297" s="181"/>
      <c r="Y297" s="181"/>
      <c r="Z297" s="181"/>
      <c r="AA297" s="181"/>
      <c r="AB297" s="181"/>
      <c r="AC297" s="181"/>
      <c r="AD297" s="181"/>
      <c r="AE297" s="181"/>
      <c r="AF297" s="181"/>
      <c r="AG297" s="181"/>
      <c r="AH297" s="181"/>
    </row>
    <row r="298" spans="1:34">
      <c r="A298" s="172">
        <v>2655</v>
      </c>
      <c r="B298" s="8" t="s">
        <v>267</v>
      </c>
      <c r="C298" s="8" t="s">
        <v>268</v>
      </c>
      <c r="D298" s="23"/>
      <c r="E298" s="23"/>
      <c r="F298" s="23"/>
      <c r="G298" s="23"/>
      <c r="H298" s="23"/>
      <c r="I298" s="10"/>
      <c r="J298" s="9"/>
      <c r="K298" s="9"/>
      <c r="L298" s="9"/>
      <c r="M298" s="9"/>
      <c r="N298" s="9"/>
      <c r="O298" s="9"/>
      <c r="P298" s="9"/>
      <c r="Q298" s="10"/>
      <c r="R298" s="9"/>
      <c r="S298" s="9"/>
      <c r="T298" s="9"/>
      <c r="U298" s="9"/>
      <c r="V298" s="9"/>
      <c r="W298" s="9"/>
      <c r="X298" s="10"/>
      <c r="Y298" s="9"/>
      <c r="Z298" s="9"/>
      <c r="AA298" s="9"/>
      <c r="AB298" s="9"/>
      <c r="AC298" s="9"/>
      <c r="AD298" s="9"/>
      <c r="AE298" s="10"/>
      <c r="AF298" s="9"/>
      <c r="AG298" s="9"/>
      <c r="AH298" s="9"/>
    </row>
    <row r="299" spans="1:34">
      <c r="A299" s="172"/>
      <c r="B299" s="8"/>
      <c r="C299" s="8"/>
      <c r="D299" s="181"/>
      <c r="E299" s="182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  <c r="V299" s="181"/>
      <c r="W299" s="181"/>
      <c r="X299" s="181"/>
      <c r="Y299" s="181"/>
      <c r="Z299" s="181"/>
      <c r="AA299" s="181"/>
      <c r="AB299" s="181"/>
      <c r="AC299" s="181"/>
      <c r="AD299" s="181"/>
      <c r="AE299" s="181"/>
      <c r="AF299" s="181"/>
      <c r="AG299" s="181"/>
      <c r="AH299" s="181"/>
    </row>
    <row r="300" spans="1:34">
      <c r="A300" s="172">
        <v>2685</v>
      </c>
      <c r="B300" s="8" t="s">
        <v>269</v>
      </c>
      <c r="C300" s="8" t="s">
        <v>67</v>
      </c>
      <c r="D300" s="23"/>
      <c r="E300" s="23"/>
      <c r="F300" s="23"/>
      <c r="G300" s="23"/>
      <c r="H300" s="23"/>
      <c r="I300" s="10"/>
      <c r="J300" s="9"/>
      <c r="K300" s="9"/>
      <c r="L300" s="9"/>
      <c r="M300" s="9"/>
      <c r="N300" s="9"/>
      <c r="O300" s="9"/>
      <c r="P300" s="9"/>
      <c r="Q300" s="10"/>
      <c r="R300" s="9"/>
      <c r="S300" s="9"/>
      <c r="T300" s="9"/>
      <c r="U300" s="9"/>
      <c r="V300" s="9"/>
      <c r="W300" s="9"/>
      <c r="X300" s="10"/>
      <c r="Y300" s="9"/>
      <c r="Z300" s="9"/>
      <c r="AA300" s="9"/>
      <c r="AB300" s="9"/>
      <c r="AC300" s="9"/>
      <c r="AD300" s="9"/>
      <c r="AE300" s="10"/>
      <c r="AF300" s="9"/>
      <c r="AG300" s="9"/>
      <c r="AH300" s="9"/>
    </row>
    <row r="301" spans="1:34">
      <c r="A301" s="172"/>
      <c r="B301" s="8"/>
      <c r="C301" s="8"/>
      <c r="D301" s="181"/>
      <c r="E301" s="182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  <c r="V301" s="181"/>
      <c r="W301" s="181"/>
      <c r="X301" s="181"/>
      <c r="Y301" s="181"/>
      <c r="Z301" s="181"/>
      <c r="AA301" s="181"/>
      <c r="AB301" s="181"/>
      <c r="AC301" s="181"/>
      <c r="AD301" s="181"/>
      <c r="AE301" s="181"/>
      <c r="AF301" s="181"/>
      <c r="AG301" s="181"/>
      <c r="AH301" s="181"/>
    </row>
    <row r="302" spans="1:34">
      <c r="A302" s="172">
        <v>2755</v>
      </c>
      <c r="B302" s="8" t="s">
        <v>270</v>
      </c>
      <c r="C302" s="8" t="s">
        <v>155</v>
      </c>
      <c r="D302" s="23"/>
      <c r="E302" s="23"/>
      <c r="F302" s="23"/>
      <c r="G302" s="23"/>
      <c r="H302" s="23"/>
      <c r="I302" s="10"/>
      <c r="J302" s="9"/>
      <c r="K302" s="9"/>
      <c r="L302" s="9"/>
      <c r="M302" s="9"/>
      <c r="N302" s="9"/>
      <c r="O302" s="9"/>
      <c r="P302" s="9"/>
      <c r="Q302" s="10"/>
      <c r="R302" s="9"/>
      <c r="S302" s="9"/>
      <c r="T302" s="9"/>
      <c r="U302" s="9"/>
      <c r="V302" s="9"/>
      <c r="W302" s="9"/>
      <c r="X302" s="10"/>
      <c r="Y302" s="9"/>
      <c r="Z302" s="9"/>
      <c r="AA302" s="9"/>
      <c r="AB302" s="9"/>
      <c r="AC302" s="9"/>
      <c r="AD302" s="9"/>
      <c r="AE302" s="10"/>
      <c r="AF302" s="9"/>
      <c r="AG302" s="9"/>
      <c r="AH302" s="9"/>
    </row>
    <row r="303" spans="1:34">
      <c r="A303" s="172"/>
      <c r="B303" s="8"/>
      <c r="C303" s="8"/>
      <c r="D303" s="181"/>
      <c r="E303" s="182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81"/>
      <c r="Z303" s="181"/>
      <c r="AA303" s="181"/>
      <c r="AB303" s="181"/>
      <c r="AC303" s="181"/>
      <c r="AD303" s="181"/>
      <c r="AE303" s="181"/>
      <c r="AF303" s="181"/>
      <c r="AG303" s="181"/>
      <c r="AH303" s="181"/>
    </row>
    <row r="304" spans="1:34">
      <c r="A304" s="172">
        <v>2760</v>
      </c>
      <c r="B304" s="8" t="s">
        <v>271</v>
      </c>
      <c r="C304" s="8" t="s">
        <v>272</v>
      </c>
      <c r="D304" s="23"/>
      <c r="E304" s="23"/>
      <c r="F304" s="23"/>
      <c r="G304" s="23"/>
      <c r="H304" s="23"/>
      <c r="I304" s="10"/>
      <c r="J304" s="9"/>
      <c r="K304" s="9"/>
      <c r="L304" s="9"/>
      <c r="M304" s="9"/>
      <c r="N304" s="9"/>
      <c r="O304" s="9"/>
      <c r="P304" s="9"/>
      <c r="Q304" s="10"/>
      <c r="R304" s="9"/>
      <c r="S304" s="9"/>
      <c r="T304" s="9"/>
      <c r="U304" s="9"/>
      <c r="V304" s="9"/>
      <c r="W304" s="9"/>
      <c r="X304" s="10"/>
      <c r="Y304" s="9"/>
      <c r="Z304" s="9"/>
      <c r="AA304" s="9"/>
      <c r="AB304" s="9"/>
      <c r="AC304" s="9"/>
      <c r="AD304" s="9"/>
      <c r="AE304" s="10"/>
      <c r="AF304" s="9"/>
      <c r="AG304" s="9"/>
      <c r="AH304" s="9"/>
    </row>
    <row r="305" spans="1:34">
      <c r="A305" s="172"/>
      <c r="B305" s="8"/>
      <c r="C305" s="8"/>
      <c r="D305" s="181"/>
      <c r="E305" s="182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  <c r="X305" s="181"/>
      <c r="Y305" s="181"/>
      <c r="Z305" s="181"/>
      <c r="AA305" s="181"/>
      <c r="AB305" s="181"/>
      <c r="AC305" s="181"/>
      <c r="AD305" s="181"/>
      <c r="AE305" s="181"/>
      <c r="AF305" s="181"/>
      <c r="AG305" s="181"/>
      <c r="AH305" s="181"/>
    </row>
    <row r="306" spans="1:34">
      <c r="A306" s="172">
        <v>2762</v>
      </c>
      <c r="B306" s="8" t="s">
        <v>273</v>
      </c>
      <c r="C306" s="8" t="s">
        <v>174</v>
      </c>
      <c r="D306" s="23"/>
      <c r="E306" s="23"/>
      <c r="F306" s="23"/>
      <c r="G306" s="23"/>
      <c r="H306" s="23"/>
      <c r="I306" s="10"/>
      <c r="J306" s="9"/>
      <c r="K306" s="9"/>
      <c r="L306" s="9"/>
      <c r="M306" s="9"/>
      <c r="N306" s="9"/>
      <c r="O306" s="9"/>
      <c r="P306" s="9"/>
      <c r="Q306" s="10"/>
      <c r="R306" s="9"/>
      <c r="S306" s="9"/>
      <c r="T306" s="9"/>
      <c r="U306" s="9"/>
      <c r="V306" s="9"/>
      <c r="W306" s="9"/>
      <c r="X306" s="10"/>
      <c r="Y306" s="9"/>
      <c r="Z306" s="9"/>
      <c r="AA306" s="9"/>
      <c r="AB306" s="9"/>
      <c r="AC306" s="9"/>
      <c r="AD306" s="9"/>
      <c r="AE306" s="10"/>
      <c r="AF306" s="9"/>
      <c r="AG306" s="9"/>
      <c r="AH306" s="9"/>
    </row>
    <row r="307" spans="1:34">
      <c r="A307" s="172"/>
      <c r="B307" s="8"/>
      <c r="C307" s="8"/>
      <c r="D307" s="181"/>
      <c r="E307" s="182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  <c r="V307" s="181"/>
      <c r="W307" s="181"/>
      <c r="X307" s="181"/>
      <c r="Y307" s="181"/>
      <c r="Z307" s="181"/>
      <c r="AA307" s="181"/>
      <c r="AB307" s="181"/>
      <c r="AC307" s="181"/>
      <c r="AD307" s="181"/>
      <c r="AE307" s="181"/>
      <c r="AF307" s="181"/>
      <c r="AG307" s="181"/>
      <c r="AH307" s="181"/>
    </row>
    <row r="308" spans="1:34">
      <c r="A308" s="172">
        <v>2780</v>
      </c>
      <c r="B308" s="8" t="s">
        <v>274</v>
      </c>
      <c r="C308" s="8" t="s">
        <v>275</v>
      </c>
      <c r="D308" s="23"/>
      <c r="E308" s="23"/>
      <c r="F308" s="23"/>
      <c r="G308" s="23"/>
      <c r="H308" s="23"/>
      <c r="I308" s="10"/>
      <c r="J308" s="9"/>
      <c r="K308" s="9"/>
      <c r="L308" s="9"/>
      <c r="M308" s="9"/>
      <c r="N308" s="9"/>
      <c r="O308" s="9"/>
      <c r="P308" s="9"/>
      <c r="Q308" s="10"/>
      <c r="R308" s="9"/>
      <c r="S308" s="9"/>
      <c r="T308" s="9"/>
      <c r="U308" s="9"/>
      <c r="V308" s="9"/>
      <c r="W308" s="9"/>
      <c r="X308" s="10"/>
      <c r="Y308" s="9"/>
      <c r="Z308" s="9"/>
      <c r="AA308" s="9"/>
      <c r="AB308" s="9"/>
      <c r="AC308" s="9"/>
      <c r="AD308" s="9"/>
      <c r="AE308" s="10"/>
      <c r="AF308" s="9"/>
      <c r="AG308" s="9"/>
      <c r="AH308" s="9"/>
    </row>
    <row r="309" spans="1:34">
      <c r="A309" s="172"/>
      <c r="B309" s="8"/>
      <c r="C309" s="8"/>
      <c r="D309" s="181"/>
      <c r="E309" s="182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  <c r="V309" s="181"/>
      <c r="W309" s="181"/>
      <c r="X309" s="181"/>
      <c r="Y309" s="181"/>
      <c r="Z309" s="181"/>
      <c r="AA309" s="181"/>
      <c r="AB309" s="181"/>
      <c r="AC309" s="181"/>
      <c r="AD309" s="181"/>
      <c r="AE309" s="181"/>
      <c r="AF309" s="181"/>
      <c r="AG309" s="181"/>
      <c r="AH309" s="181"/>
    </row>
    <row r="310" spans="1:34">
      <c r="A310" s="172">
        <v>2798</v>
      </c>
      <c r="B310" s="8" t="s">
        <v>276</v>
      </c>
      <c r="C310" s="8" t="s">
        <v>250</v>
      </c>
      <c r="D310" s="23"/>
      <c r="E310" s="23"/>
      <c r="F310" s="23"/>
      <c r="G310" s="23"/>
      <c r="H310" s="23"/>
      <c r="I310" s="10"/>
      <c r="J310" s="9"/>
      <c r="K310" s="9"/>
      <c r="L310" s="9"/>
      <c r="M310" s="9"/>
      <c r="N310" s="9"/>
      <c r="O310" s="9"/>
      <c r="P310" s="9"/>
      <c r="Q310" s="10"/>
      <c r="R310" s="9"/>
      <c r="S310" s="9"/>
      <c r="T310" s="9"/>
      <c r="U310" s="9"/>
      <c r="V310" s="9"/>
      <c r="W310" s="9"/>
      <c r="X310" s="10"/>
      <c r="Y310" s="9"/>
      <c r="Z310" s="9"/>
      <c r="AA310" s="9"/>
      <c r="AB310" s="9"/>
      <c r="AC310" s="9"/>
      <c r="AD310" s="9"/>
      <c r="AE310" s="10"/>
      <c r="AF310" s="9"/>
      <c r="AG310" s="9"/>
      <c r="AH310" s="9"/>
    </row>
    <row r="311" spans="1:34">
      <c r="A311" s="172"/>
      <c r="B311" s="8"/>
      <c r="C311" s="8"/>
      <c r="D311" s="181"/>
      <c r="E311" s="182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  <c r="V311" s="181"/>
      <c r="W311" s="181"/>
      <c r="X311" s="181"/>
      <c r="Y311" s="181"/>
      <c r="Z311" s="181"/>
      <c r="AA311" s="181"/>
      <c r="AB311" s="181"/>
      <c r="AC311" s="181"/>
      <c r="AD311" s="181"/>
      <c r="AE311" s="181"/>
      <c r="AF311" s="181"/>
      <c r="AG311" s="181"/>
      <c r="AH311" s="181"/>
    </row>
    <row r="312" spans="1:34">
      <c r="A312" s="172">
        <v>2854</v>
      </c>
      <c r="B312" s="8" t="s">
        <v>277</v>
      </c>
      <c r="C312" s="8" t="s">
        <v>278</v>
      </c>
      <c r="D312" s="23"/>
      <c r="E312" s="23"/>
      <c r="F312" s="23"/>
      <c r="G312" s="23"/>
      <c r="H312" s="23"/>
      <c r="I312" s="10"/>
      <c r="J312" s="9"/>
      <c r="K312" s="9"/>
      <c r="L312" s="9"/>
      <c r="M312" s="9"/>
      <c r="N312" s="9"/>
      <c r="O312" s="9"/>
      <c r="P312" s="9"/>
      <c r="Q312" s="10"/>
      <c r="R312" s="9"/>
      <c r="S312" s="9"/>
      <c r="T312" s="9"/>
      <c r="U312" s="9"/>
      <c r="V312" s="9"/>
      <c r="W312" s="9"/>
      <c r="X312" s="10"/>
      <c r="Y312" s="9"/>
      <c r="Z312" s="9"/>
      <c r="AA312" s="9"/>
      <c r="AB312" s="9"/>
      <c r="AC312" s="9"/>
      <c r="AD312" s="9"/>
      <c r="AE312" s="10"/>
      <c r="AF312" s="9"/>
      <c r="AG312" s="9"/>
      <c r="AH312" s="9"/>
    </row>
    <row r="313" spans="1:34">
      <c r="A313" s="172"/>
      <c r="B313" s="8"/>
      <c r="C313" s="8"/>
      <c r="D313" s="181"/>
      <c r="E313" s="182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  <c r="V313" s="181"/>
      <c r="W313" s="181"/>
      <c r="X313" s="181"/>
      <c r="Y313" s="181"/>
      <c r="Z313" s="181"/>
      <c r="AA313" s="181"/>
      <c r="AB313" s="181"/>
      <c r="AC313" s="181"/>
      <c r="AD313" s="181"/>
      <c r="AE313" s="181"/>
      <c r="AF313" s="181"/>
      <c r="AG313" s="181"/>
      <c r="AH313" s="181"/>
    </row>
    <row r="314" spans="1:34">
      <c r="A314" s="172">
        <v>2873</v>
      </c>
      <c r="B314" s="8" t="s">
        <v>279</v>
      </c>
      <c r="C314" s="8" t="s">
        <v>109</v>
      </c>
      <c r="D314" s="23"/>
      <c r="E314" s="23"/>
      <c r="F314" s="23"/>
      <c r="G314" s="23"/>
      <c r="H314" s="23"/>
      <c r="I314" s="10"/>
      <c r="J314" s="9"/>
      <c r="K314" s="9"/>
      <c r="L314" s="9"/>
      <c r="M314" s="9"/>
      <c r="N314" s="9"/>
      <c r="O314" s="9"/>
      <c r="P314" s="9"/>
      <c r="Q314" s="10"/>
      <c r="R314" s="9"/>
      <c r="S314" s="9"/>
      <c r="T314" s="9"/>
      <c r="U314" s="9"/>
      <c r="V314" s="9"/>
      <c r="W314" s="9"/>
      <c r="X314" s="10"/>
      <c r="Y314" s="9"/>
      <c r="Z314" s="9"/>
      <c r="AA314" s="9"/>
      <c r="AB314" s="9"/>
      <c r="AC314" s="9"/>
      <c r="AD314" s="9"/>
      <c r="AE314" s="10"/>
      <c r="AF314" s="9"/>
      <c r="AG314" s="9"/>
      <c r="AH314" s="9"/>
    </row>
    <row r="315" spans="1:34">
      <c r="A315" s="172"/>
      <c r="B315" s="8"/>
      <c r="C315" s="8"/>
      <c r="D315" s="181"/>
      <c r="E315" s="182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  <c r="V315" s="181"/>
      <c r="W315" s="181"/>
      <c r="X315" s="181"/>
      <c r="Y315" s="181"/>
      <c r="Z315" s="181"/>
      <c r="AA315" s="181"/>
      <c r="AB315" s="181"/>
      <c r="AC315" s="181"/>
      <c r="AD315" s="181"/>
      <c r="AE315" s="181"/>
      <c r="AF315" s="181"/>
      <c r="AG315" s="181"/>
      <c r="AH315" s="181"/>
    </row>
    <row r="316" spans="1:34">
      <c r="A316" s="172">
        <v>2887</v>
      </c>
      <c r="B316" s="8" t="s">
        <v>280</v>
      </c>
      <c r="C316" s="8" t="s">
        <v>153</v>
      </c>
      <c r="D316" s="23"/>
      <c r="E316" s="23"/>
      <c r="F316" s="23"/>
      <c r="G316" s="23"/>
      <c r="H316" s="23"/>
      <c r="I316" s="10"/>
      <c r="J316" s="9"/>
      <c r="K316" s="9"/>
      <c r="L316" s="9"/>
      <c r="M316" s="9"/>
      <c r="N316" s="9"/>
      <c r="O316" s="9"/>
      <c r="P316" s="9"/>
      <c r="Q316" s="10"/>
      <c r="R316" s="9"/>
      <c r="S316" s="9"/>
      <c r="T316" s="9"/>
      <c r="U316" s="9"/>
      <c r="V316" s="9"/>
      <c r="W316" s="9"/>
      <c r="X316" s="10"/>
      <c r="Y316" s="9"/>
      <c r="Z316" s="9"/>
      <c r="AA316" s="9"/>
      <c r="AB316" s="9"/>
      <c r="AC316" s="9"/>
      <c r="AD316" s="9"/>
      <c r="AE316" s="10"/>
      <c r="AF316" s="9"/>
      <c r="AG316" s="9"/>
      <c r="AH316" s="9"/>
    </row>
    <row r="317" spans="1:34">
      <c r="A317" s="172"/>
      <c r="B317" s="8"/>
      <c r="C317" s="8"/>
      <c r="D317" s="181"/>
      <c r="E317" s="182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  <c r="AA317" s="181"/>
      <c r="AB317" s="181"/>
      <c r="AC317" s="181"/>
      <c r="AD317" s="181"/>
      <c r="AE317" s="181"/>
      <c r="AF317" s="181"/>
      <c r="AG317" s="181"/>
      <c r="AH317" s="181"/>
    </row>
    <row r="318" spans="1:34">
      <c r="A318" s="172">
        <v>2896</v>
      </c>
      <c r="B318" s="8" t="s">
        <v>281</v>
      </c>
      <c r="C318" s="8" t="s">
        <v>282</v>
      </c>
      <c r="D318" s="23"/>
      <c r="E318" s="23"/>
      <c r="F318" s="23"/>
      <c r="G318" s="23"/>
      <c r="H318" s="23"/>
      <c r="I318" s="10"/>
      <c r="J318" s="9"/>
      <c r="K318" s="9"/>
      <c r="L318" s="9"/>
      <c r="M318" s="9"/>
      <c r="N318" s="9"/>
      <c r="O318" s="9"/>
      <c r="P318" s="9"/>
      <c r="Q318" s="10"/>
      <c r="R318" s="9"/>
      <c r="S318" s="9"/>
      <c r="T318" s="9"/>
      <c r="U318" s="9"/>
      <c r="V318" s="9"/>
      <c r="W318" s="9"/>
      <c r="X318" s="10"/>
      <c r="Y318" s="9"/>
      <c r="Z318" s="9"/>
      <c r="AA318" s="9"/>
      <c r="AB318" s="9"/>
      <c r="AC318" s="9"/>
      <c r="AD318" s="9"/>
      <c r="AE318" s="10"/>
      <c r="AF318" s="9"/>
      <c r="AG318" s="9"/>
      <c r="AH318" s="9"/>
    </row>
    <row r="319" spans="1:34">
      <c r="A319" s="172"/>
      <c r="B319" s="8"/>
      <c r="C319" s="8"/>
      <c r="D319" s="181"/>
      <c r="E319" s="182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  <c r="V319" s="181"/>
      <c r="W319" s="181"/>
      <c r="X319" s="181"/>
      <c r="Y319" s="181"/>
      <c r="Z319" s="181"/>
      <c r="AA319" s="181"/>
      <c r="AB319" s="181"/>
      <c r="AC319" s="181"/>
      <c r="AD319" s="181"/>
      <c r="AE319" s="181"/>
      <c r="AF319" s="181"/>
      <c r="AG319" s="181"/>
      <c r="AH319" s="181"/>
    </row>
    <row r="320" spans="1:34">
      <c r="A320" s="172">
        <v>2909</v>
      </c>
      <c r="B320" s="8" t="s">
        <v>283</v>
      </c>
      <c r="C320" s="8" t="s">
        <v>155</v>
      </c>
      <c r="D320" s="23"/>
      <c r="E320" s="23"/>
      <c r="F320" s="23"/>
      <c r="G320" s="23"/>
      <c r="H320" s="23"/>
      <c r="I320" s="10"/>
      <c r="J320" s="9"/>
      <c r="K320" s="9"/>
      <c r="L320" s="9"/>
      <c r="M320" s="9"/>
      <c r="N320" s="9"/>
      <c r="O320" s="9"/>
      <c r="P320" s="9"/>
      <c r="Q320" s="10"/>
      <c r="R320" s="9"/>
      <c r="S320" s="9"/>
      <c r="T320" s="9"/>
      <c r="U320" s="9"/>
      <c r="V320" s="9"/>
      <c r="W320" s="9"/>
      <c r="X320" s="10"/>
      <c r="Y320" s="9"/>
      <c r="Z320" s="9"/>
      <c r="AA320" s="9"/>
      <c r="AB320" s="9"/>
      <c r="AC320" s="9"/>
      <c r="AD320" s="9"/>
      <c r="AE320" s="10"/>
      <c r="AF320" s="9"/>
      <c r="AG320" s="9"/>
      <c r="AH320" s="9"/>
    </row>
    <row r="321" spans="1:34">
      <c r="A321" s="172"/>
      <c r="B321" s="8"/>
      <c r="C321" s="8"/>
      <c r="D321" s="181"/>
      <c r="E321" s="182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</row>
    <row r="322" spans="1:34">
      <c r="A322" s="172">
        <v>2940</v>
      </c>
      <c r="B322" s="8" t="s">
        <v>284</v>
      </c>
      <c r="C322" s="8" t="s">
        <v>109</v>
      </c>
      <c r="D322" s="23"/>
      <c r="E322" s="23"/>
      <c r="F322" s="23"/>
      <c r="G322" s="23"/>
      <c r="H322" s="23"/>
      <c r="I322" s="10"/>
      <c r="J322" s="9"/>
      <c r="K322" s="9"/>
      <c r="L322" s="9"/>
      <c r="M322" s="9"/>
      <c r="N322" s="9"/>
      <c r="O322" s="9"/>
      <c r="P322" s="9"/>
      <c r="Q322" s="10"/>
      <c r="R322" s="9"/>
      <c r="S322" s="9"/>
      <c r="T322" s="9"/>
      <c r="U322" s="9"/>
      <c r="V322" s="9"/>
      <c r="W322" s="9"/>
      <c r="X322" s="10"/>
      <c r="Y322" s="9"/>
      <c r="Z322" s="9"/>
      <c r="AA322" s="9"/>
      <c r="AB322" s="9"/>
      <c r="AC322" s="9"/>
      <c r="AD322" s="9"/>
      <c r="AE322" s="10"/>
      <c r="AF322" s="9"/>
      <c r="AG322" s="9"/>
      <c r="AH322" s="9"/>
    </row>
    <row r="323" spans="1:34">
      <c r="A323" s="172"/>
      <c r="B323" s="8"/>
      <c r="C323" s="8"/>
      <c r="D323" s="181"/>
      <c r="E323" s="182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</row>
    <row r="324" spans="1:34">
      <c r="A324" s="175">
        <v>2944</v>
      </c>
      <c r="B324" s="8" t="s">
        <v>285</v>
      </c>
      <c r="C324" s="8" t="s">
        <v>67</v>
      </c>
      <c r="D324" s="23"/>
      <c r="E324" s="23"/>
      <c r="F324" s="23"/>
      <c r="G324" s="23"/>
      <c r="H324" s="23"/>
      <c r="I324" s="10"/>
      <c r="J324" s="9"/>
      <c r="K324" s="9"/>
      <c r="L324" s="9"/>
      <c r="M324" s="9"/>
      <c r="N324" s="9"/>
      <c r="O324" s="9"/>
      <c r="P324" s="9"/>
      <c r="Q324" s="10"/>
      <c r="R324" s="9"/>
      <c r="S324" s="9"/>
      <c r="T324" s="9"/>
      <c r="U324" s="9"/>
      <c r="V324" s="9"/>
      <c r="W324" s="9"/>
      <c r="X324" s="10"/>
      <c r="Y324" s="9"/>
      <c r="Z324" s="9"/>
      <c r="AA324" s="9"/>
      <c r="AB324" s="9"/>
      <c r="AC324" s="9"/>
      <c r="AD324" s="9"/>
      <c r="AE324" s="10"/>
      <c r="AF324" s="9"/>
      <c r="AG324" s="9"/>
      <c r="AH324" s="9"/>
    </row>
    <row r="325" spans="1:34">
      <c r="A325" s="175"/>
      <c r="B325" s="8"/>
      <c r="C325" s="8"/>
      <c r="D325" s="181"/>
      <c r="E325" s="182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</row>
    <row r="326" spans="1:34">
      <c r="A326" s="175">
        <v>2949</v>
      </c>
      <c r="B326" s="8" t="s">
        <v>286</v>
      </c>
      <c r="C326" s="8" t="s">
        <v>148</v>
      </c>
      <c r="D326" s="23"/>
      <c r="E326" s="23"/>
      <c r="F326" s="23"/>
      <c r="G326" s="23"/>
      <c r="H326" s="23"/>
      <c r="I326" s="10"/>
      <c r="J326" s="9"/>
      <c r="K326" s="9"/>
      <c r="L326" s="9"/>
      <c r="M326" s="9"/>
      <c r="N326" s="9"/>
      <c r="O326" s="9"/>
      <c r="P326" s="9"/>
      <c r="Q326" s="10"/>
      <c r="R326" s="9"/>
      <c r="S326" s="9"/>
      <c r="T326" s="9"/>
      <c r="U326" s="9"/>
      <c r="V326" s="9"/>
      <c r="W326" s="9"/>
      <c r="X326" s="10"/>
      <c r="Y326" s="9"/>
      <c r="Z326" s="9"/>
      <c r="AA326" s="9"/>
      <c r="AB326" s="9"/>
      <c r="AC326" s="9"/>
      <c r="AD326" s="9"/>
      <c r="AE326" s="10"/>
      <c r="AF326" s="9"/>
      <c r="AG326" s="9"/>
      <c r="AH326" s="9"/>
    </row>
    <row r="327" spans="1:34">
      <c r="A327" s="175"/>
      <c r="B327" s="8"/>
      <c r="C327" s="8"/>
      <c r="D327" s="181"/>
      <c r="E327" s="182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</row>
    <row r="328" spans="1:34">
      <c r="A328" s="172">
        <v>2951</v>
      </c>
      <c r="B328" s="8" t="s">
        <v>287</v>
      </c>
      <c r="C328" s="8" t="s">
        <v>288</v>
      </c>
      <c r="D328" s="23"/>
      <c r="E328" s="23"/>
      <c r="F328" s="23"/>
      <c r="G328" s="23"/>
      <c r="H328" s="23"/>
      <c r="I328" s="10"/>
      <c r="J328" s="9"/>
      <c r="K328" s="9"/>
      <c r="L328" s="9"/>
      <c r="M328" s="9"/>
      <c r="N328" s="9"/>
      <c r="O328" s="9"/>
      <c r="P328" s="9"/>
      <c r="Q328" s="10"/>
      <c r="R328" s="9"/>
      <c r="S328" s="9"/>
      <c r="T328" s="9"/>
      <c r="U328" s="9"/>
      <c r="V328" s="9"/>
      <c r="W328" s="9"/>
      <c r="X328" s="10"/>
      <c r="Y328" s="9"/>
      <c r="Z328" s="9"/>
      <c r="AA328" s="9"/>
      <c r="AB328" s="9"/>
      <c r="AC328" s="9"/>
      <c r="AD328" s="9"/>
      <c r="AE328" s="10"/>
      <c r="AF328" s="9"/>
      <c r="AG328" s="9"/>
      <c r="AH328" s="9"/>
    </row>
    <row r="329" spans="1:34">
      <c r="A329" s="172"/>
      <c r="B329" s="8"/>
      <c r="C329" s="8"/>
      <c r="D329" s="181"/>
      <c r="E329" s="182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</row>
    <row r="330" spans="1:34">
      <c r="A330" s="172">
        <v>2957</v>
      </c>
      <c r="B330" s="8" t="s">
        <v>289</v>
      </c>
      <c r="C330" s="8" t="s">
        <v>290</v>
      </c>
      <c r="D330" s="23"/>
      <c r="E330" s="23"/>
      <c r="F330" s="23"/>
      <c r="G330" s="23"/>
      <c r="H330" s="23"/>
      <c r="I330" s="10"/>
      <c r="J330" s="9"/>
      <c r="K330" s="9"/>
      <c r="L330" s="9"/>
      <c r="M330" s="9"/>
      <c r="N330" s="9"/>
      <c r="O330" s="9"/>
      <c r="P330" s="9"/>
      <c r="Q330" s="10"/>
      <c r="R330" s="9"/>
      <c r="S330" s="9"/>
      <c r="T330" s="9"/>
      <c r="U330" s="9"/>
      <c r="V330" s="9"/>
      <c r="W330" s="9"/>
      <c r="X330" s="10"/>
      <c r="Y330" s="9"/>
      <c r="Z330" s="9"/>
      <c r="AA330" s="9"/>
      <c r="AB330" s="9"/>
      <c r="AC330" s="9"/>
      <c r="AD330" s="9"/>
      <c r="AE330" s="10"/>
      <c r="AF330" s="9"/>
      <c r="AG330" s="9"/>
      <c r="AH330" s="9"/>
    </row>
    <row r="331" spans="1:34">
      <c r="A331" s="172"/>
      <c r="B331" s="8"/>
      <c r="C331" s="8"/>
      <c r="D331" s="181"/>
      <c r="E331" s="182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</row>
    <row r="332" spans="1:34">
      <c r="A332" s="172">
        <v>2962</v>
      </c>
      <c r="B332" s="8" t="s">
        <v>291</v>
      </c>
      <c r="C332" s="8" t="s">
        <v>292</v>
      </c>
      <c r="D332" s="23"/>
      <c r="E332" s="23"/>
      <c r="F332" s="23"/>
      <c r="G332" s="23"/>
      <c r="H332" s="23"/>
      <c r="I332" s="10"/>
      <c r="J332" s="9"/>
      <c r="K332" s="9"/>
      <c r="L332" s="9"/>
      <c r="M332" s="9"/>
      <c r="N332" s="9"/>
      <c r="O332" s="9"/>
      <c r="P332" s="9"/>
      <c r="Q332" s="10"/>
      <c r="R332" s="9"/>
      <c r="S332" s="9"/>
      <c r="T332" s="9"/>
      <c r="U332" s="9"/>
      <c r="V332" s="9"/>
      <c r="W332" s="9"/>
      <c r="X332" s="10"/>
      <c r="Y332" s="9"/>
      <c r="Z332" s="9"/>
      <c r="AA332" s="9"/>
      <c r="AB332" s="9"/>
      <c r="AC332" s="9"/>
      <c r="AD332" s="9"/>
      <c r="AE332" s="10"/>
      <c r="AF332" s="9"/>
      <c r="AG332" s="9"/>
      <c r="AH332" s="9"/>
    </row>
    <row r="333" spans="1:34">
      <c r="A333" s="172"/>
      <c r="B333" s="8"/>
      <c r="C333" s="8"/>
      <c r="D333" s="181"/>
      <c r="E333" s="182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</row>
    <row r="334" spans="1:34">
      <c r="A334" s="172">
        <v>2963</v>
      </c>
      <c r="B334" s="8" t="s">
        <v>293</v>
      </c>
      <c r="C334" s="8" t="s">
        <v>294</v>
      </c>
      <c r="D334" s="23"/>
      <c r="E334" s="23"/>
      <c r="F334" s="23"/>
      <c r="G334" s="23"/>
      <c r="H334" s="23"/>
      <c r="I334" s="10"/>
      <c r="J334" s="9"/>
      <c r="K334" s="9"/>
      <c r="L334" s="9"/>
      <c r="M334" s="9"/>
      <c r="N334" s="9"/>
      <c r="O334" s="9"/>
      <c r="P334" s="9"/>
      <c r="Q334" s="10"/>
      <c r="R334" s="9"/>
      <c r="S334" s="9"/>
      <c r="T334" s="9"/>
      <c r="U334" s="9"/>
      <c r="V334" s="9"/>
      <c r="W334" s="9"/>
      <c r="X334" s="10"/>
      <c r="Y334" s="9"/>
      <c r="Z334" s="9"/>
      <c r="AA334" s="9"/>
      <c r="AB334" s="9"/>
      <c r="AC334" s="9"/>
      <c r="AD334" s="9"/>
      <c r="AE334" s="10"/>
      <c r="AF334" s="9"/>
      <c r="AG334" s="9"/>
      <c r="AH334" s="9"/>
    </row>
    <row r="335" spans="1:34">
      <c r="A335" s="172"/>
      <c r="B335" s="8"/>
      <c r="C335" s="8"/>
      <c r="D335" s="181"/>
      <c r="E335" s="182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  <c r="AA335" s="181"/>
      <c r="AB335" s="181"/>
      <c r="AC335" s="181"/>
      <c r="AD335" s="181"/>
      <c r="AE335" s="181"/>
      <c r="AF335" s="181"/>
      <c r="AG335" s="181"/>
      <c r="AH335" s="181"/>
    </row>
    <row r="336" spans="1:34">
      <c r="A336" s="172">
        <v>2964</v>
      </c>
      <c r="B336" s="8" t="s">
        <v>295</v>
      </c>
      <c r="C336" s="8" t="s">
        <v>109</v>
      </c>
      <c r="D336" s="23"/>
      <c r="E336" s="23"/>
      <c r="F336" s="23"/>
      <c r="G336" s="23"/>
      <c r="H336" s="23"/>
      <c r="I336" s="10"/>
      <c r="J336" s="9"/>
      <c r="K336" s="9"/>
      <c r="L336" s="9"/>
      <c r="M336" s="9"/>
      <c r="N336" s="9"/>
      <c r="O336" s="9"/>
      <c r="P336" s="9"/>
      <c r="Q336" s="10"/>
      <c r="R336" s="9"/>
      <c r="S336" s="9"/>
      <c r="T336" s="9"/>
      <c r="U336" s="9"/>
      <c r="V336" s="9"/>
      <c r="W336" s="9"/>
      <c r="X336" s="10"/>
      <c r="Y336" s="9"/>
      <c r="Z336" s="9"/>
      <c r="AA336" s="9"/>
      <c r="AB336" s="9"/>
      <c r="AC336" s="9"/>
      <c r="AD336" s="9"/>
      <c r="AE336" s="10"/>
      <c r="AF336" s="9"/>
      <c r="AG336" s="9"/>
      <c r="AH336" s="9"/>
    </row>
    <row r="337" spans="1:34">
      <c r="A337" s="172"/>
      <c r="B337" s="8"/>
      <c r="C337" s="8"/>
      <c r="D337" s="181"/>
      <c r="E337" s="182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  <c r="X337" s="181"/>
      <c r="Y337" s="181"/>
      <c r="Z337" s="181"/>
      <c r="AA337" s="181"/>
      <c r="AB337" s="181"/>
      <c r="AC337" s="181"/>
      <c r="AD337" s="181"/>
      <c r="AE337" s="181"/>
      <c r="AF337" s="181"/>
      <c r="AG337" s="181"/>
      <c r="AH337" s="181"/>
    </row>
    <row r="338" spans="1:34">
      <c r="A338" s="172">
        <v>2966</v>
      </c>
      <c r="B338" s="8" t="s">
        <v>296</v>
      </c>
      <c r="C338" s="8" t="s">
        <v>109</v>
      </c>
      <c r="D338" s="23"/>
      <c r="E338" s="23"/>
      <c r="F338" s="23"/>
      <c r="G338" s="23"/>
      <c r="H338" s="23"/>
      <c r="I338" s="10"/>
      <c r="J338" s="9"/>
      <c r="K338" s="9"/>
      <c r="L338" s="9"/>
      <c r="M338" s="9"/>
      <c r="N338" s="9"/>
      <c r="O338" s="9"/>
      <c r="P338" s="9"/>
      <c r="Q338" s="10"/>
      <c r="R338" s="9"/>
      <c r="S338" s="9"/>
      <c r="T338" s="9"/>
      <c r="U338" s="9"/>
      <c r="V338" s="9"/>
      <c r="W338" s="9"/>
      <c r="X338" s="10"/>
      <c r="Y338" s="9"/>
      <c r="Z338" s="9"/>
      <c r="AA338" s="9"/>
      <c r="AB338" s="9"/>
      <c r="AC338" s="9"/>
      <c r="AD338" s="9"/>
      <c r="AE338" s="10"/>
      <c r="AF338" s="9"/>
      <c r="AG338" s="9"/>
      <c r="AH338" s="9"/>
    </row>
    <row r="339" spans="1:34">
      <c r="A339" s="172"/>
      <c r="B339" s="8"/>
      <c r="C339" s="8"/>
      <c r="D339" s="181"/>
      <c r="E339" s="182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1"/>
      <c r="W339" s="181"/>
      <c r="X339" s="181"/>
      <c r="Y339" s="181"/>
      <c r="Z339" s="181"/>
      <c r="AA339" s="181"/>
      <c r="AB339" s="181"/>
      <c r="AC339" s="181"/>
      <c r="AD339" s="181"/>
      <c r="AE339" s="181"/>
      <c r="AF339" s="181"/>
      <c r="AG339" s="181"/>
      <c r="AH339" s="181"/>
    </row>
    <row r="340" spans="1:34">
      <c r="A340" s="172">
        <v>2972</v>
      </c>
      <c r="B340" s="8" t="s">
        <v>297</v>
      </c>
      <c r="C340" s="8" t="s">
        <v>298</v>
      </c>
      <c r="D340" s="23"/>
      <c r="E340" s="23"/>
      <c r="F340" s="23"/>
      <c r="G340" s="23"/>
      <c r="H340" s="23"/>
      <c r="I340" s="10"/>
      <c r="J340" s="9"/>
      <c r="K340" s="9"/>
      <c r="L340" s="9"/>
      <c r="M340" s="9"/>
      <c r="N340" s="9"/>
      <c r="O340" s="9"/>
      <c r="P340" s="9"/>
      <c r="Q340" s="10"/>
      <c r="R340" s="9"/>
      <c r="S340" s="9"/>
      <c r="T340" s="9"/>
      <c r="U340" s="9"/>
      <c r="V340" s="9"/>
      <c r="W340" s="9"/>
      <c r="X340" s="10"/>
      <c r="Y340" s="9"/>
      <c r="Z340" s="9"/>
      <c r="AA340" s="9"/>
      <c r="AB340" s="9"/>
      <c r="AC340" s="9"/>
      <c r="AD340" s="9"/>
      <c r="AE340" s="10"/>
      <c r="AF340" s="9"/>
      <c r="AG340" s="9"/>
      <c r="AH340" s="9"/>
    </row>
    <row r="341" spans="1:34">
      <c r="A341" s="172"/>
      <c r="B341" s="8"/>
      <c r="C341" s="8"/>
      <c r="D341" s="181"/>
      <c r="E341" s="182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  <c r="V341" s="181"/>
      <c r="W341" s="181"/>
      <c r="X341" s="181"/>
      <c r="Y341" s="181"/>
      <c r="Z341" s="181"/>
      <c r="AA341" s="181"/>
      <c r="AB341" s="181"/>
      <c r="AC341" s="181"/>
      <c r="AD341" s="181"/>
      <c r="AE341" s="181"/>
      <c r="AF341" s="181"/>
      <c r="AG341" s="181"/>
      <c r="AH341" s="181"/>
    </row>
    <row r="342" spans="1:34">
      <c r="A342" s="172">
        <v>2973</v>
      </c>
      <c r="B342" s="8" t="s">
        <v>299</v>
      </c>
      <c r="C342" s="8" t="s">
        <v>300</v>
      </c>
      <c r="D342" s="23"/>
      <c r="E342" s="23"/>
      <c r="F342" s="23"/>
      <c r="G342" s="23"/>
      <c r="H342" s="23"/>
      <c r="I342" s="10"/>
      <c r="J342" s="9"/>
      <c r="K342" s="9"/>
      <c r="L342" s="9"/>
      <c r="M342" s="9"/>
      <c r="N342" s="9"/>
      <c r="O342" s="9"/>
      <c r="P342" s="9"/>
      <c r="Q342" s="10"/>
      <c r="R342" s="9"/>
      <c r="S342" s="9"/>
      <c r="T342" s="9"/>
      <c r="U342" s="9"/>
      <c r="V342" s="9"/>
      <c r="W342" s="9"/>
      <c r="X342" s="10"/>
      <c r="Y342" s="9"/>
      <c r="Z342" s="9"/>
      <c r="AA342" s="9"/>
      <c r="AB342" s="9"/>
      <c r="AC342" s="9"/>
      <c r="AD342" s="9"/>
      <c r="AE342" s="10"/>
      <c r="AF342" s="9"/>
      <c r="AG342" s="9"/>
      <c r="AH342" s="9"/>
    </row>
    <row r="343" spans="1:34">
      <c r="A343" s="172"/>
      <c r="B343" s="8"/>
      <c r="C343" s="8"/>
      <c r="D343" s="181"/>
      <c r="E343" s="182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  <c r="V343" s="181"/>
      <c r="W343" s="181"/>
      <c r="X343" s="181"/>
      <c r="Y343" s="181"/>
      <c r="Z343" s="181"/>
      <c r="AA343" s="181"/>
      <c r="AB343" s="181"/>
      <c r="AC343" s="181"/>
      <c r="AD343" s="181"/>
      <c r="AE343" s="181"/>
      <c r="AF343" s="181"/>
      <c r="AG343" s="181"/>
      <c r="AH343" s="181"/>
    </row>
    <row r="344" spans="1:34">
      <c r="A344" s="172">
        <v>2976</v>
      </c>
      <c r="B344" s="8" t="s">
        <v>301</v>
      </c>
      <c r="C344" s="8" t="s">
        <v>105</v>
      </c>
      <c r="D344" s="23"/>
      <c r="E344" s="23"/>
      <c r="F344" s="23"/>
      <c r="G344" s="23"/>
      <c r="H344" s="23"/>
      <c r="I344" s="10"/>
      <c r="J344" s="9"/>
      <c r="K344" s="9"/>
      <c r="L344" s="9"/>
      <c r="M344" s="9"/>
      <c r="N344" s="9"/>
      <c r="O344" s="9"/>
      <c r="P344" s="9"/>
      <c r="Q344" s="10"/>
      <c r="R344" s="9"/>
      <c r="S344" s="9"/>
      <c r="T344" s="9"/>
      <c r="U344" s="9"/>
      <c r="V344" s="9"/>
      <c r="W344" s="9"/>
      <c r="X344" s="10"/>
      <c r="Y344" s="9"/>
      <c r="Z344" s="9"/>
      <c r="AA344" s="9"/>
      <c r="AB344" s="9"/>
      <c r="AC344" s="9"/>
      <c r="AD344" s="9"/>
      <c r="AE344" s="10"/>
      <c r="AF344" s="9"/>
      <c r="AG344" s="9"/>
      <c r="AH344" s="9"/>
    </row>
    <row r="345" spans="1:34">
      <c r="A345" s="172"/>
      <c r="B345" s="8"/>
      <c r="C345" s="8"/>
      <c r="D345" s="181"/>
      <c r="E345" s="182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  <c r="V345" s="181"/>
      <c r="W345" s="181"/>
      <c r="X345" s="181"/>
      <c r="Y345" s="181"/>
      <c r="Z345" s="181"/>
      <c r="AA345" s="181"/>
      <c r="AB345" s="181"/>
      <c r="AC345" s="181"/>
      <c r="AD345" s="181"/>
      <c r="AE345" s="181"/>
      <c r="AF345" s="181"/>
      <c r="AG345" s="181"/>
      <c r="AH345" s="181"/>
    </row>
    <row r="346" spans="1:34">
      <c r="A346" s="172">
        <v>2985</v>
      </c>
      <c r="B346" s="8" t="s">
        <v>302</v>
      </c>
      <c r="C346" s="8" t="s">
        <v>303</v>
      </c>
      <c r="D346" s="23"/>
      <c r="E346" s="23"/>
      <c r="F346" s="23"/>
      <c r="G346" s="23"/>
      <c r="H346" s="23"/>
      <c r="I346" s="10"/>
      <c r="J346" s="9"/>
      <c r="K346" s="9"/>
      <c r="L346" s="9"/>
      <c r="M346" s="9"/>
      <c r="N346" s="9"/>
      <c r="O346" s="9"/>
      <c r="P346" s="9"/>
      <c r="Q346" s="10"/>
      <c r="R346" s="9"/>
      <c r="S346" s="9"/>
      <c r="T346" s="9"/>
      <c r="U346" s="9"/>
      <c r="V346" s="9"/>
      <c r="W346" s="9"/>
      <c r="X346" s="10"/>
      <c r="Y346" s="9"/>
      <c r="Z346" s="9"/>
      <c r="AA346" s="9"/>
      <c r="AB346" s="9"/>
      <c r="AC346" s="9"/>
      <c r="AD346" s="9"/>
      <c r="AE346" s="10"/>
      <c r="AF346" s="9"/>
      <c r="AG346" s="9"/>
      <c r="AH346" s="9"/>
    </row>
    <row r="347" spans="1:34">
      <c r="A347" s="172"/>
      <c r="B347" s="8"/>
      <c r="C347" s="8"/>
      <c r="D347" s="181"/>
      <c r="E347" s="182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  <c r="V347" s="181"/>
      <c r="W347" s="181"/>
      <c r="X347" s="181"/>
      <c r="Y347" s="181"/>
      <c r="Z347" s="181"/>
      <c r="AA347" s="181"/>
      <c r="AB347" s="181"/>
      <c r="AC347" s="181"/>
      <c r="AD347" s="181"/>
      <c r="AE347" s="181"/>
      <c r="AF347" s="181"/>
      <c r="AG347" s="181"/>
      <c r="AH347" s="181"/>
    </row>
    <row r="348" spans="1:34">
      <c r="A348" s="175">
        <v>2986</v>
      </c>
      <c r="B348" s="8" t="s">
        <v>304</v>
      </c>
      <c r="C348" s="8" t="s">
        <v>105</v>
      </c>
      <c r="D348" s="23"/>
      <c r="E348" s="23"/>
      <c r="F348" s="23"/>
      <c r="G348" s="23"/>
      <c r="H348" s="23"/>
      <c r="I348" s="10"/>
      <c r="J348" s="9"/>
      <c r="K348" s="9"/>
      <c r="L348" s="9"/>
      <c r="M348" s="9"/>
      <c r="N348" s="9"/>
      <c r="O348" s="9"/>
      <c r="P348" s="9"/>
      <c r="Q348" s="10"/>
      <c r="R348" s="9"/>
      <c r="S348" s="9"/>
      <c r="T348" s="9"/>
      <c r="U348" s="9"/>
      <c r="V348" s="9"/>
      <c r="W348" s="9"/>
      <c r="X348" s="10"/>
      <c r="Y348" s="9"/>
      <c r="Z348" s="9"/>
      <c r="AA348" s="9"/>
      <c r="AB348" s="9"/>
      <c r="AC348" s="9"/>
      <c r="AD348" s="9"/>
      <c r="AE348" s="10"/>
      <c r="AF348" s="9"/>
      <c r="AG348" s="9"/>
      <c r="AH348" s="9"/>
    </row>
    <row r="349" spans="1:34">
      <c r="A349" s="175"/>
      <c r="B349" s="8"/>
      <c r="C349" s="8"/>
      <c r="D349" s="181"/>
      <c r="E349" s="182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  <c r="V349" s="181"/>
      <c r="W349" s="181"/>
      <c r="X349" s="181"/>
      <c r="Y349" s="181"/>
      <c r="Z349" s="181"/>
      <c r="AA349" s="181"/>
      <c r="AB349" s="181"/>
      <c r="AC349" s="181"/>
      <c r="AD349" s="181"/>
      <c r="AE349" s="181"/>
      <c r="AF349" s="181"/>
      <c r="AG349" s="181"/>
      <c r="AH349" s="181"/>
    </row>
    <row r="350" spans="1:34">
      <c r="A350" s="172">
        <v>2988</v>
      </c>
      <c r="B350" s="8" t="s">
        <v>305</v>
      </c>
      <c r="C350" s="8" t="s">
        <v>306</v>
      </c>
      <c r="D350" s="23"/>
      <c r="E350" s="23"/>
      <c r="F350" s="23"/>
      <c r="G350" s="23"/>
      <c r="H350" s="23"/>
      <c r="I350" s="10"/>
      <c r="J350" s="9"/>
      <c r="K350" s="9"/>
      <c r="L350" s="9"/>
      <c r="M350" s="9"/>
      <c r="N350" s="9"/>
      <c r="O350" s="9"/>
      <c r="P350" s="9"/>
      <c r="Q350" s="10"/>
      <c r="R350" s="9"/>
      <c r="S350" s="9"/>
      <c r="T350" s="9"/>
      <c r="U350" s="9"/>
      <c r="V350" s="9"/>
      <c r="W350" s="9"/>
      <c r="X350" s="10"/>
      <c r="Y350" s="9"/>
      <c r="Z350" s="9"/>
      <c r="AA350" s="9"/>
      <c r="AB350" s="9"/>
      <c r="AC350" s="9"/>
      <c r="AD350" s="9"/>
      <c r="AE350" s="10"/>
      <c r="AF350" s="9"/>
      <c r="AG350" s="9"/>
      <c r="AH350" s="9"/>
    </row>
    <row r="351" spans="1:34">
      <c r="A351" s="172"/>
      <c r="B351" s="8"/>
      <c r="C351" s="8"/>
      <c r="D351" s="181"/>
      <c r="E351" s="182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  <c r="V351" s="181"/>
      <c r="W351" s="181"/>
      <c r="X351" s="181"/>
      <c r="Y351" s="181"/>
      <c r="Z351" s="181"/>
      <c r="AA351" s="181"/>
      <c r="AB351" s="181"/>
      <c r="AC351" s="181"/>
      <c r="AD351" s="181"/>
      <c r="AE351" s="181"/>
      <c r="AF351" s="181"/>
      <c r="AG351" s="181"/>
      <c r="AH351" s="181"/>
    </row>
    <row r="352" spans="1:34">
      <c r="A352" s="175">
        <v>2993</v>
      </c>
      <c r="B352" s="8" t="s">
        <v>307</v>
      </c>
      <c r="C352" s="8" t="s">
        <v>148</v>
      </c>
      <c r="D352" s="23"/>
      <c r="E352" s="23"/>
      <c r="F352" s="23"/>
      <c r="G352" s="23"/>
      <c r="H352" s="23"/>
      <c r="I352" s="10"/>
      <c r="J352" s="9"/>
      <c r="K352" s="9"/>
      <c r="L352" s="9"/>
      <c r="M352" s="9"/>
      <c r="N352" s="9"/>
      <c r="O352" s="9"/>
      <c r="P352" s="9"/>
      <c r="Q352" s="10"/>
      <c r="R352" s="9"/>
      <c r="S352" s="9"/>
      <c r="T352" s="9"/>
      <c r="U352" s="9"/>
      <c r="V352" s="9"/>
      <c r="W352" s="9"/>
      <c r="X352" s="10"/>
      <c r="Y352" s="9"/>
      <c r="Z352" s="9"/>
      <c r="AA352" s="9"/>
      <c r="AB352" s="9"/>
      <c r="AC352" s="9"/>
      <c r="AD352" s="9"/>
      <c r="AE352" s="10"/>
      <c r="AF352" s="9"/>
      <c r="AG352" s="9"/>
      <c r="AH352" s="9"/>
    </row>
    <row r="353" spans="1:34">
      <c r="A353" s="175"/>
      <c r="B353" s="8"/>
      <c r="C353" s="8"/>
      <c r="D353" s="181"/>
      <c r="E353" s="182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  <c r="V353" s="181"/>
      <c r="W353" s="181"/>
      <c r="X353" s="181"/>
      <c r="Y353" s="181"/>
      <c r="Z353" s="181"/>
      <c r="AA353" s="181"/>
      <c r="AB353" s="181"/>
      <c r="AC353" s="181"/>
      <c r="AD353" s="181"/>
      <c r="AE353" s="181"/>
      <c r="AF353" s="181"/>
      <c r="AG353" s="181"/>
      <c r="AH353" s="181"/>
    </row>
    <row r="354" spans="1:34">
      <c r="A354" s="172">
        <v>2998</v>
      </c>
      <c r="B354" s="8" t="s">
        <v>308</v>
      </c>
      <c r="C354" s="8" t="s">
        <v>205</v>
      </c>
      <c r="D354" s="23"/>
      <c r="E354" s="23"/>
      <c r="F354" s="23"/>
      <c r="G354" s="23"/>
      <c r="H354" s="23"/>
      <c r="I354" s="10"/>
      <c r="J354" s="9"/>
      <c r="K354" s="9"/>
      <c r="L354" s="9"/>
      <c r="M354" s="9"/>
      <c r="N354" s="9"/>
      <c r="O354" s="9"/>
      <c r="P354" s="9"/>
      <c r="Q354" s="10"/>
      <c r="R354" s="9"/>
      <c r="S354" s="9"/>
      <c r="T354" s="9"/>
      <c r="U354" s="9"/>
      <c r="V354" s="9"/>
      <c r="W354" s="9"/>
      <c r="X354" s="10"/>
      <c r="Y354" s="9"/>
      <c r="Z354" s="9"/>
      <c r="AA354" s="9"/>
      <c r="AB354" s="9"/>
      <c r="AC354" s="9"/>
      <c r="AD354" s="9"/>
      <c r="AE354" s="10"/>
      <c r="AF354" s="9"/>
      <c r="AG354" s="9"/>
      <c r="AH354" s="9"/>
    </row>
    <row r="355" spans="1:34">
      <c r="A355" s="172"/>
      <c r="B355" s="8"/>
      <c r="C355" s="8"/>
      <c r="D355" s="181"/>
      <c r="E355" s="182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  <c r="V355" s="181"/>
      <c r="W355" s="181"/>
      <c r="X355" s="181"/>
      <c r="Y355" s="181"/>
      <c r="Z355" s="181"/>
      <c r="AA355" s="181"/>
      <c r="AB355" s="181"/>
      <c r="AC355" s="181"/>
      <c r="AD355" s="181"/>
      <c r="AE355" s="181"/>
      <c r="AF355" s="181"/>
      <c r="AG355" s="181"/>
      <c r="AH355" s="181"/>
    </row>
    <row r="356" spans="1:34">
      <c r="A356" s="172">
        <v>3012</v>
      </c>
      <c r="B356" s="8" t="s">
        <v>309</v>
      </c>
      <c r="C356" s="8" t="s">
        <v>47</v>
      </c>
      <c r="D356" s="23"/>
      <c r="E356" s="23"/>
      <c r="F356" s="23"/>
      <c r="G356" s="23"/>
      <c r="H356" s="23"/>
      <c r="I356" s="10"/>
      <c r="J356" s="9"/>
      <c r="K356" s="9"/>
      <c r="L356" s="9"/>
      <c r="M356" s="9"/>
      <c r="N356" s="9"/>
      <c r="O356" s="9"/>
      <c r="P356" s="9"/>
      <c r="Q356" s="10"/>
      <c r="R356" s="9"/>
      <c r="S356" s="9"/>
      <c r="T356" s="9"/>
      <c r="U356" s="9"/>
      <c r="V356" s="9"/>
      <c r="W356" s="9"/>
      <c r="X356" s="10"/>
      <c r="Y356" s="9"/>
      <c r="Z356" s="9"/>
      <c r="AA356" s="9"/>
      <c r="AB356" s="9"/>
      <c r="AC356" s="9"/>
      <c r="AD356" s="9"/>
      <c r="AE356" s="10"/>
      <c r="AF356" s="9"/>
      <c r="AG356" s="9"/>
      <c r="AH356" s="9"/>
    </row>
    <row r="357" spans="1:34">
      <c r="A357" s="172"/>
      <c r="B357" s="8"/>
      <c r="C357" s="8"/>
      <c r="D357" s="181"/>
      <c r="E357" s="182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  <c r="V357" s="181"/>
      <c r="W357" s="181"/>
      <c r="X357" s="181"/>
      <c r="Y357" s="181"/>
      <c r="Z357" s="181"/>
      <c r="AA357" s="181"/>
      <c r="AB357" s="181"/>
      <c r="AC357" s="181"/>
      <c r="AD357" s="181"/>
      <c r="AE357" s="181"/>
      <c r="AF357" s="181"/>
      <c r="AG357" s="181"/>
      <c r="AH357" s="181"/>
    </row>
    <row r="358" spans="1:34">
      <c r="A358" s="172">
        <v>3013</v>
      </c>
      <c r="B358" s="8" t="s">
        <v>310</v>
      </c>
      <c r="C358" s="8" t="s">
        <v>205</v>
      </c>
      <c r="D358" s="23"/>
      <c r="E358" s="23"/>
      <c r="F358" s="23"/>
      <c r="G358" s="23"/>
      <c r="H358" s="23"/>
      <c r="I358" s="10"/>
      <c r="J358" s="9"/>
      <c r="K358" s="9"/>
      <c r="L358" s="9"/>
      <c r="M358" s="9"/>
      <c r="N358" s="9"/>
      <c r="O358" s="9"/>
      <c r="P358" s="9"/>
      <c r="Q358" s="10"/>
      <c r="R358" s="9"/>
      <c r="S358" s="9"/>
      <c r="T358" s="9"/>
      <c r="U358" s="9"/>
      <c r="V358" s="9"/>
      <c r="W358" s="9"/>
      <c r="X358" s="10"/>
      <c r="Y358" s="9"/>
      <c r="Z358" s="9"/>
      <c r="AA358" s="9"/>
      <c r="AB358" s="9"/>
      <c r="AC358" s="9"/>
      <c r="AD358" s="9"/>
      <c r="AE358" s="10"/>
      <c r="AF358" s="9"/>
      <c r="AG358" s="9"/>
      <c r="AH358" s="9"/>
    </row>
    <row r="359" spans="1:34">
      <c r="A359" s="172"/>
      <c r="B359" s="8"/>
      <c r="C359" s="8"/>
      <c r="D359" s="181"/>
      <c r="E359" s="182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  <c r="V359" s="181"/>
      <c r="W359" s="181"/>
      <c r="X359" s="181"/>
      <c r="Y359" s="181"/>
      <c r="Z359" s="181"/>
      <c r="AA359" s="181"/>
      <c r="AB359" s="181"/>
      <c r="AC359" s="181"/>
      <c r="AD359" s="181"/>
      <c r="AE359" s="181"/>
      <c r="AF359" s="181"/>
      <c r="AG359" s="181"/>
      <c r="AH359" s="181"/>
    </row>
    <row r="360" spans="1:34">
      <c r="A360" s="172">
        <v>3016</v>
      </c>
      <c r="B360" s="8" t="s">
        <v>311</v>
      </c>
      <c r="C360" s="8" t="s">
        <v>312</v>
      </c>
      <c r="D360" s="23"/>
      <c r="E360" s="23"/>
      <c r="F360" s="23"/>
      <c r="G360" s="23"/>
      <c r="H360" s="23"/>
      <c r="I360" s="10"/>
      <c r="J360" s="9"/>
      <c r="K360" s="9"/>
      <c r="L360" s="9"/>
      <c r="M360" s="9"/>
      <c r="N360" s="9"/>
      <c r="O360" s="9"/>
      <c r="P360" s="9"/>
      <c r="Q360" s="10"/>
      <c r="R360" s="9"/>
      <c r="S360" s="9"/>
      <c r="T360" s="9"/>
      <c r="U360" s="9"/>
      <c r="V360" s="9"/>
      <c r="W360" s="9"/>
      <c r="X360" s="10"/>
      <c r="Y360" s="9"/>
      <c r="Z360" s="9"/>
      <c r="AA360" s="9"/>
      <c r="AB360" s="9"/>
      <c r="AC360" s="9"/>
      <c r="AD360" s="9"/>
      <c r="AE360" s="10"/>
      <c r="AF360" s="9"/>
      <c r="AG360" s="9"/>
      <c r="AH360" s="9"/>
    </row>
    <row r="361" spans="1:34">
      <c r="A361" s="172"/>
      <c r="B361" s="8"/>
      <c r="C361" s="8"/>
      <c r="D361" s="181"/>
      <c r="E361" s="182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  <c r="X361" s="181"/>
      <c r="Y361" s="181"/>
      <c r="Z361" s="181"/>
      <c r="AA361" s="181"/>
      <c r="AB361" s="181"/>
      <c r="AC361" s="181"/>
      <c r="AD361" s="181"/>
      <c r="AE361" s="181"/>
      <c r="AF361" s="181"/>
      <c r="AG361" s="181"/>
      <c r="AH361" s="181"/>
    </row>
    <row r="362" spans="1:34">
      <c r="A362" s="175">
        <v>3018</v>
      </c>
      <c r="B362" s="13" t="s">
        <v>313</v>
      </c>
      <c r="C362" s="8" t="s">
        <v>314</v>
      </c>
      <c r="D362" s="23"/>
      <c r="E362" s="23"/>
      <c r="F362" s="23"/>
      <c r="G362" s="23"/>
      <c r="H362" s="23"/>
      <c r="I362" s="10"/>
      <c r="J362" s="9"/>
      <c r="K362" s="9"/>
      <c r="L362" s="9"/>
      <c r="M362" s="9"/>
      <c r="N362" s="9"/>
      <c r="O362" s="9"/>
      <c r="P362" s="9"/>
      <c r="Q362" s="10"/>
      <c r="R362" s="9"/>
      <c r="S362" s="9"/>
      <c r="T362" s="9"/>
      <c r="U362" s="9"/>
      <c r="V362" s="9"/>
      <c r="W362" s="9"/>
      <c r="X362" s="10"/>
      <c r="Y362" s="9"/>
      <c r="Z362" s="9"/>
      <c r="AA362" s="9"/>
      <c r="AB362" s="9"/>
      <c r="AC362" s="9"/>
      <c r="AD362" s="9"/>
      <c r="AE362" s="10"/>
      <c r="AF362" s="9"/>
      <c r="AG362" s="9"/>
      <c r="AH362" s="9"/>
    </row>
    <row r="363" spans="1:34">
      <c r="A363" s="175"/>
      <c r="B363" s="13"/>
      <c r="C363" s="8"/>
      <c r="D363" s="181"/>
      <c r="E363" s="182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  <c r="X363" s="181"/>
      <c r="Y363" s="181"/>
      <c r="Z363" s="181"/>
      <c r="AA363" s="181"/>
      <c r="AB363" s="181"/>
      <c r="AC363" s="181"/>
      <c r="AD363" s="181"/>
      <c r="AE363" s="181"/>
      <c r="AF363" s="181"/>
      <c r="AG363" s="181"/>
      <c r="AH363" s="181"/>
    </row>
    <row r="364" spans="1:34">
      <c r="A364" s="172">
        <v>3021</v>
      </c>
      <c r="B364" s="8" t="s">
        <v>315</v>
      </c>
      <c r="C364" s="8" t="s">
        <v>316</v>
      </c>
      <c r="D364" s="23"/>
      <c r="E364" s="23"/>
      <c r="F364" s="23"/>
      <c r="G364" s="23"/>
      <c r="H364" s="23"/>
      <c r="I364" s="10"/>
      <c r="J364" s="9"/>
      <c r="K364" s="9"/>
      <c r="L364" s="9"/>
      <c r="M364" s="9"/>
      <c r="N364" s="9"/>
      <c r="O364" s="9"/>
      <c r="P364" s="9"/>
      <c r="Q364" s="10"/>
      <c r="R364" s="9"/>
      <c r="S364" s="9"/>
      <c r="T364" s="9"/>
      <c r="U364" s="9"/>
      <c r="V364" s="9"/>
      <c r="W364" s="9"/>
      <c r="X364" s="10"/>
      <c r="Y364" s="9"/>
      <c r="Z364" s="9"/>
      <c r="AA364" s="9"/>
      <c r="AB364" s="9"/>
      <c r="AC364" s="9"/>
      <c r="AD364" s="9"/>
      <c r="AE364" s="10"/>
      <c r="AF364" s="9"/>
      <c r="AG364" s="9"/>
      <c r="AH364" s="9"/>
    </row>
    <row r="365" spans="1:34">
      <c r="A365" s="172"/>
      <c r="B365" s="8"/>
      <c r="C365" s="8"/>
      <c r="D365" s="181"/>
      <c r="E365" s="182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  <c r="V365" s="181"/>
      <c r="W365" s="181"/>
      <c r="X365" s="181"/>
      <c r="Y365" s="181"/>
      <c r="Z365" s="181"/>
      <c r="AA365" s="181"/>
      <c r="AB365" s="181"/>
      <c r="AC365" s="181"/>
      <c r="AD365" s="181"/>
      <c r="AE365" s="181"/>
      <c r="AF365" s="181"/>
      <c r="AG365" s="181"/>
      <c r="AH365" s="181"/>
    </row>
    <row r="366" spans="1:34">
      <c r="A366" s="172">
        <v>3043</v>
      </c>
      <c r="B366" s="8" t="s">
        <v>317</v>
      </c>
      <c r="C366" s="8" t="s">
        <v>318</v>
      </c>
      <c r="D366" s="23"/>
      <c r="E366" s="23"/>
      <c r="F366" s="23"/>
      <c r="G366" s="23"/>
      <c r="H366" s="23"/>
      <c r="I366" s="10"/>
      <c r="J366" s="9"/>
      <c r="K366" s="9"/>
      <c r="L366" s="9"/>
      <c r="M366" s="9"/>
      <c r="N366" s="9"/>
      <c r="O366" s="9"/>
      <c r="P366" s="9"/>
      <c r="Q366" s="10"/>
      <c r="R366" s="9"/>
      <c r="S366" s="9"/>
      <c r="T366" s="9"/>
      <c r="U366" s="9"/>
      <c r="V366" s="9"/>
      <c r="W366" s="9"/>
      <c r="X366" s="10"/>
      <c r="Y366" s="9"/>
      <c r="Z366" s="9"/>
      <c r="AA366" s="9"/>
      <c r="AB366" s="9"/>
      <c r="AC366" s="9"/>
      <c r="AD366" s="9"/>
      <c r="AE366" s="10"/>
      <c r="AF366" s="9"/>
      <c r="AG366" s="9"/>
      <c r="AH366" s="9"/>
    </row>
    <row r="367" spans="1:34">
      <c r="A367" s="172"/>
      <c r="B367" s="8"/>
      <c r="C367" s="8"/>
      <c r="D367" s="181"/>
      <c r="E367" s="182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  <c r="V367" s="181"/>
      <c r="W367" s="181"/>
      <c r="X367" s="181"/>
      <c r="Y367" s="181"/>
      <c r="Z367" s="181"/>
      <c r="AA367" s="181"/>
      <c r="AB367" s="181"/>
      <c r="AC367" s="181"/>
      <c r="AD367" s="181"/>
      <c r="AE367" s="181"/>
      <c r="AF367" s="181"/>
      <c r="AG367" s="181"/>
      <c r="AH367" s="181"/>
    </row>
    <row r="368" spans="1:34">
      <c r="A368" s="172">
        <v>3046</v>
      </c>
      <c r="B368" s="8" t="s">
        <v>319</v>
      </c>
      <c r="C368" s="8" t="s">
        <v>201</v>
      </c>
      <c r="D368" s="23"/>
      <c r="E368" s="23"/>
      <c r="F368" s="23"/>
      <c r="G368" s="23"/>
      <c r="H368" s="23"/>
      <c r="I368" s="10"/>
      <c r="J368" s="9"/>
      <c r="K368" s="9"/>
      <c r="L368" s="9"/>
      <c r="M368" s="9"/>
      <c r="N368" s="9"/>
      <c r="O368" s="9"/>
      <c r="P368" s="9"/>
      <c r="Q368" s="10"/>
      <c r="R368" s="9"/>
      <c r="S368" s="9"/>
      <c r="T368" s="9"/>
      <c r="U368" s="9"/>
      <c r="V368" s="9"/>
      <c r="W368" s="9"/>
      <c r="X368" s="10"/>
      <c r="Y368" s="9"/>
      <c r="Z368" s="9"/>
      <c r="AA368" s="9"/>
      <c r="AB368" s="9"/>
      <c r="AC368" s="9"/>
      <c r="AD368" s="9"/>
      <c r="AE368" s="10"/>
      <c r="AF368" s="9"/>
      <c r="AG368" s="9"/>
      <c r="AH368" s="9"/>
    </row>
    <row r="369" spans="1:34">
      <c r="A369" s="172"/>
      <c r="B369" s="8"/>
      <c r="C369" s="8"/>
      <c r="D369" s="181"/>
      <c r="E369" s="182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  <c r="V369" s="181"/>
      <c r="W369" s="181"/>
      <c r="X369" s="181"/>
      <c r="Y369" s="181"/>
      <c r="Z369" s="181"/>
      <c r="AA369" s="181"/>
      <c r="AB369" s="181"/>
      <c r="AC369" s="181"/>
      <c r="AD369" s="181"/>
      <c r="AE369" s="181"/>
      <c r="AF369" s="181"/>
      <c r="AG369" s="181"/>
      <c r="AH369" s="181"/>
    </row>
    <row r="370" spans="1:34">
      <c r="A370" s="172">
        <v>3047</v>
      </c>
      <c r="B370" s="8" t="s">
        <v>320</v>
      </c>
      <c r="C370" s="8" t="s">
        <v>321</v>
      </c>
      <c r="D370" s="23"/>
      <c r="E370" s="23"/>
      <c r="F370" s="23"/>
      <c r="G370" s="23"/>
      <c r="H370" s="23"/>
      <c r="I370" s="10"/>
      <c r="J370" s="9"/>
      <c r="K370" s="9"/>
      <c r="L370" s="9"/>
      <c r="M370" s="9"/>
      <c r="N370" s="9"/>
      <c r="O370" s="9"/>
      <c r="P370" s="9"/>
      <c r="Q370" s="10"/>
      <c r="R370" s="9"/>
      <c r="S370" s="9"/>
      <c r="T370" s="9"/>
      <c r="U370" s="9"/>
      <c r="V370" s="9"/>
      <c r="W370" s="9"/>
      <c r="X370" s="10"/>
      <c r="Y370" s="9"/>
      <c r="Z370" s="9"/>
      <c r="AA370" s="9"/>
      <c r="AB370" s="9"/>
      <c r="AC370" s="9"/>
      <c r="AD370" s="9"/>
      <c r="AE370" s="10"/>
      <c r="AF370" s="9"/>
      <c r="AG370" s="9"/>
      <c r="AH370" s="9"/>
    </row>
    <row r="371" spans="1:34">
      <c r="A371" s="172"/>
      <c r="B371" s="8"/>
      <c r="C371" s="8"/>
      <c r="D371" s="181"/>
      <c r="E371" s="182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  <c r="V371" s="181"/>
      <c r="W371" s="181"/>
      <c r="X371" s="181"/>
      <c r="Y371" s="181"/>
      <c r="Z371" s="181"/>
      <c r="AA371" s="181"/>
      <c r="AB371" s="181"/>
      <c r="AC371" s="181"/>
      <c r="AD371" s="181"/>
      <c r="AE371" s="181"/>
      <c r="AF371" s="181"/>
      <c r="AG371" s="181"/>
      <c r="AH371" s="181"/>
    </row>
    <row r="372" spans="1:34">
      <c r="A372" s="172">
        <v>3058</v>
      </c>
      <c r="B372" s="8" t="s">
        <v>322</v>
      </c>
      <c r="C372" s="8" t="s">
        <v>131</v>
      </c>
      <c r="D372" s="23"/>
      <c r="E372" s="23"/>
      <c r="F372" s="23"/>
      <c r="G372" s="23"/>
      <c r="H372" s="23"/>
      <c r="I372" s="10"/>
      <c r="J372" s="9"/>
      <c r="K372" s="9"/>
      <c r="L372" s="9"/>
      <c r="M372" s="9"/>
      <c r="N372" s="9"/>
      <c r="O372" s="9"/>
      <c r="P372" s="9"/>
      <c r="Q372" s="10"/>
      <c r="R372" s="9"/>
      <c r="S372" s="9"/>
      <c r="T372" s="9"/>
      <c r="U372" s="9"/>
      <c r="V372" s="9"/>
      <c r="W372" s="9"/>
      <c r="X372" s="10"/>
      <c r="Y372" s="9"/>
      <c r="Z372" s="9"/>
      <c r="AA372" s="9"/>
      <c r="AB372" s="9"/>
      <c r="AC372" s="9"/>
      <c r="AD372" s="9"/>
      <c r="AE372" s="10"/>
      <c r="AF372" s="9"/>
      <c r="AG372" s="9"/>
      <c r="AH372" s="9"/>
    </row>
    <row r="373" spans="1:34">
      <c r="A373" s="172"/>
      <c r="B373" s="8"/>
      <c r="C373" s="8"/>
      <c r="D373" s="181"/>
      <c r="E373" s="182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  <c r="V373" s="181"/>
      <c r="W373" s="181"/>
      <c r="X373" s="181"/>
      <c r="Y373" s="181"/>
      <c r="Z373" s="181"/>
      <c r="AA373" s="181"/>
      <c r="AB373" s="181"/>
      <c r="AC373" s="181"/>
      <c r="AD373" s="181"/>
      <c r="AE373" s="181"/>
      <c r="AF373" s="181"/>
      <c r="AG373" s="181"/>
      <c r="AH373" s="181"/>
    </row>
    <row r="374" spans="1:34">
      <c r="A374" s="172">
        <v>3061</v>
      </c>
      <c r="B374" s="8" t="s">
        <v>323</v>
      </c>
      <c r="C374" s="8" t="s">
        <v>324</v>
      </c>
      <c r="D374" s="23"/>
      <c r="E374" s="23"/>
      <c r="F374" s="23"/>
      <c r="G374" s="23"/>
      <c r="H374" s="23"/>
      <c r="I374" s="10"/>
      <c r="J374" s="9"/>
      <c r="K374" s="9"/>
      <c r="L374" s="9"/>
      <c r="M374" s="9"/>
      <c r="N374" s="9"/>
      <c r="O374" s="9"/>
      <c r="P374" s="9"/>
      <c r="Q374" s="10"/>
      <c r="R374" s="9"/>
      <c r="S374" s="9"/>
      <c r="T374" s="9"/>
      <c r="U374" s="9"/>
      <c r="V374" s="9"/>
      <c r="W374" s="9"/>
      <c r="X374" s="10"/>
      <c r="Y374" s="9"/>
      <c r="Z374" s="9"/>
      <c r="AA374" s="9"/>
      <c r="AB374" s="9"/>
      <c r="AC374" s="9"/>
      <c r="AD374" s="9"/>
      <c r="AE374" s="10"/>
      <c r="AF374" s="9"/>
      <c r="AG374" s="9"/>
      <c r="AH374" s="9"/>
    </row>
    <row r="375" spans="1:34">
      <c r="A375" s="172"/>
      <c r="B375" s="8"/>
      <c r="C375" s="8"/>
      <c r="D375" s="181"/>
      <c r="E375" s="182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  <c r="V375" s="181"/>
      <c r="W375" s="181"/>
      <c r="X375" s="181"/>
      <c r="Y375" s="181"/>
      <c r="Z375" s="181"/>
      <c r="AA375" s="181"/>
      <c r="AB375" s="181"/>
      <c r="AC375" s="181"/>
      <c r="AD375" s="181"/>
      <c r="AE375" s="181"/>
      <c r="AF375" s="181"/>
      <c r="AG375" s="181"/>
      <c r="AH375" s="181"/>
    </row>
    <row r="376" spans="1:34">
      <c r="A376" s="172">
        <v>3062</v>
      </c>
      <c r="B376" s="8" t="s">
        <v>325</v>
      </c>
      <c r="C376" s="8" t="s">
        <v>326</v>
      </c>
      <c r="D376" s="23"/>
      <c r="E376" s="23"/>
      <c r="F376" s="23"/>
      <c r="G376" s="23"/>
      <c r="H376" s="23"/>
      <c r="I376" s="10"/>
      <c r="J376" s="9"/>
      <c r="K376" s="9"/>
      <c r="L376" s="9"/>
      <c r="M376" s="9"/>
      <c r="N376" s="9"/>
      <c r="O376" s="9"/>
      <c r="P376" s="9"/>
      <c r="Q376" s="10"/>
      <c r="R376" s="9"/>
      <c r="S376" s="9"/>
      <c r="T376" s="9"/>
      <c r="U376" s="9"/>
      <c r="V376" s="9"/>
      <c r="W376" s="9"/>
      <c r="X376" s="10"/>
      <c r="Y376" s="9"/>
      <c r="Z376" s="9"/>
      <c r="AA376" s="9"/>
      <c r="AB376" s="9"/>
      <c r="AC376" s="9"/>
      <c r="AD376" s="9"/>
      <c r="AE376" s="10"/>
      <c r="AF376" s="9"/>
      <c r="AG376" s="9"/>
      <c r="AH376" s="9"/>
    </row>
    <row r="377" spans="1:34">
      <c r="A377" s="172"/>
      <c r="B377" s="8"/>
      <c r="C377" s="8"/>
      <c r="D377" s="181"/>
      <c r="E377" s="182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  <c r="V377" s="181"/>
      <c r="W377" s="181"/>
      <c r="X377" s="181"/>
      <c r="Y377" s="181"/>
      <c r="Z377" s="181"/>
      <c r="AA377" s="181"/>
      <c r="AB377" s="181"/>
      <c r="AC377" s="181"/>
      <c r="AD377" s="181"/>
      <c r="AE377" s="181"/>
      <c r="AF377" s="181"/>
      <c r="AG377" s="181"/>
      <c r="AH377" s="181"/>
    </row>
    <row r="378" spans="1:34">
      <c r="A378" s="172">
        <v>3063</v>
      </c>
      <c r="B378" s="8" t="s">
        <v>327</v>
      </c>
      <c r="C378" s="8" t="s">
        <v>328</v>
      </c>
      <c r="D378" s="23"/>
      <c r="E378" s="23"/>
      <c r="F378" s="23"/>
      <c r="G378" s="23"/>
      <c r="H378" s="23"/>
      <c r="I378" s="10"/>
      <c r="J378" s="9"/>
      <c r="K378" s="9"/>
      <c r="L378" s="9"/>
      <c r="M378" s="9"/>
      <c r="N378" s="9"/>
      <c r="O378" s="9"/>
      <c r="P378" s="9"/>
      <c r="Q378" s="10"/>
      <c r="R378" s="9"/>
      <c r="S378" s="9"/>
      <c r="T378" s="9"/>
      <c r="U378" s="9"/>
      <c r="V378" s="9"/>
      <c r="W378" s="9"/>
      <c r="X378" s="10"/>
      <c r="Y378" s="9"/>
      <c r="Z378" s="9"/>
      <c r="AA378" s="9"/>
      <c r="AB378" s="9"/>
      <c r="AC378" s="9"/>
      <c r="AD378" s="9"/>
      <c r="AE378" s="10"/>
      <c r="AF378" s="9"/>
      <c r="AG378" s="9"/>
      <c r="AH378" s="9"/>
    </row>
    <row r="379" spans="1:34">
      <c r="A379" s="172"/>
      <c r="B379" s="8"/>
      <c r="C379" s="8"/>
      <c r="D379" s="181"/>
      <c r="E379" s="182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  <c r="V379" s="181"/>
      <c r="W379" s="181"/>
      <c r="X379" s="181"/>
      <c r="Y379" s="181"/>
      <c r="Z379" s="181"/>
      <c r="AA379" s="181"/>
      <c r="AB379" s="181"/>
      <c r="AC379" s="181"/>
      <c r="AD379" s="181"/>
      <c r="AE379" s="181"/>
      <c r="AF379" s="181"/>
      <c r="AG379" s="181"/>
      <c r="AH379" s="181"/>
    </row>
    <row r="380" spans="1:34">
      <c r="A380" s="172">
        <v>3069</v>
      </c>
      <c r="B380" s="8" t="s">
        <v>329</v>
      </c>
      <c r="C380" s="8" t="s">
        <v>102</v>
      </c>
      <c r="D380" s="23"/>
      <c r="E380" s="23"/>
      <c r="F380" s="23"/>
      <c r="G380" s="23"/>
      <c r="H380" s="23"/>
      <c r="I380" s="10"/>
      <c r="J380" s="9"/>
      <c r="K380" s="9"/>
      <c r="L380" s="9"/>
      <c r="M380" s="9"/>
      <c r="N380" s="9"/>
      <c r="O380" s="9"/>
      <c r="P380" s="9"/>
      <c r="Q380" s="10"/>
      <c r="R380" s="9"/>
      <c r="S380" s="9"/>
      <c r="T380" s="9"/>
      <c r="U380" s="9"/>
      <c r="V380" s="9"/>
      <c r="W380" s="9"/>
      <c r="X380" s="10"/>
      <c r="Y380" s="9"/>
      <c r="Z380" s="9"/>
      <c r="AA380" s="9"/>
      <c r="AB380" s="9"/>
      <c r="AC380" s="9"/>
      <c r="AD380" s="9"/>
      <c r="AE380" s="10"/>
      <c r="AF380" s="9"/>
      <c r="AG380" s="9"/>
      <c r="AH380" s="9"/>
    </row>
    <row r="381" spans="1:34">
      <c r="A381" s="172"/>
      <c r="B381" s="8"/>
      <c r="C381" s="8"/>
      <c r="D381" s="181"/>
      <c r="E381" s="182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  <c r="V381" s="181"/>
      <c r="W381" s="181"/>
      <c r="X381" s="181"/>
      <c r="Y381" s="181"/>
      <c r="Z381" s="181"/>
      <c r="AA381" s="181"/>
      <c r="AB381" s="181"/>
      <c r="AC381" s="181"/>
      <c r="AD381" s="181"/>
      <c r="AE381" s="181"/>
      <c r="AF381" s="181"/>
      <c r="AG381" s="181"/>
      <c r="AH381" s="181"/>
    </row>
    <row r="382" spans="1:34">
      <c r="A382" s="172">
        <v>3079</v>
      </c>
      <c r="B382" s="8" t="s">
        <v>330</v>
      </c>
      <c r="C382" s="8" t="s">
        <v>331</v>
      </c>
      <c r="D382" s="23"/>
      <c r="E382" s="23"/>
      <c r="F382" s="23"/>
      <c r="G382" s="23"/>
      <c r="H382" s="23"/>
      <c r="I382" s="10"/>
      <c r="J382" s="9"/>
      <c r="K382" s="9"/>
      <c r="L382" s="9"/>
      <c r="M382" s="9"/>
      <c r="N382" s="9"/>
      <c r="O382" s="9"/>
      <c r="P382" s="9"/>
      <c r="Q382" s="10"/>
      <c r="R382" s="9"/>
      <c r="S382" s="9"/>
      <c r="T382" s="9"/>
      <c r="U382" s="9"/>
      <c r="V382" s="9"/>
      <c r="W382" s="9"/>
      <c r="X382" s="10"/>
      <c r="Y382" s="9"/>
      <c r="Z382" s="9"/>
      <c r="AA382" s="9"/>
      <c r="AB382" s="9"/>
      <c r="AC382" s="9"/>
      <c r="AD382" s="9"/>
      <c r="AE382" s="10"/>
      <c r="AF382" s="9"/>
      <c r="AG382" s="9"/>
      <c r="AH382" s="9"/>
    </row>
    <row r="383" spans="1:34">
      <c r="A383" s="172"/>
      <c r="B383" s="8"/>
      <c r="C383" s="8"/>
      <c r="D383" s="181"/>
      <c r="E383" s="182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  <c r="V383" s="181"/>
      <c r="W383" s="181"/>
      <c r="X383" s="181"/>
      <c r="Y383" s="181"/>
      <c r="Z383" s="181"/>
      <c r="AA383" s="181"/>
      <c r="AB383" s="181"/>
      <c r="AC383" s="181"/>
      <c r="AD383" s="181"/>
      <c r="AE383" s="181"/>
      <c r="AF383" s="181"/>
      <c r="AG383" s="181"/>
      <c r="AH383" s="181"/>
    </row>
    <row r="384" spans="1:34">
      <c r="A384" s="172">
        <v>3080</v>
      </c>
      <c r="B384" s="8" t="s">
        <v>332</v>
      </c>
      <c r="C384" s="8" t="s">
        <v>333</v>
      </c>
      <c r="D384" s="23"/>
      <c r="E384" s="23"/>
      <c r="F384" s="23"/>
      <c r="G384" s="23"/>
      <c r="H384" s="23"/>
      <c r="I384" s="10"/>
      <c r="J384" s="9"/>
      <c r="K384" s="9"/>
      <c r="L384" s="9"/>
      <c r="M384" s="9"/>
      <c r="N384" s="9"/>
      <c r="O384" s="9"/>
      <c r="P384" s="9"/>
      <c r="Q384" s="10"/>
      <c r="R384" s="9"/>
      <c r="S384" s="9"/>
      <c r="T384" s="9"/>
      <c r="U384" s="9"/>
      <c r="V384" s="9"/>
      <c r="W384" s="9"/>
      <c r="X384" s="10"/>
      <c r="Y384" s="9"/>
      <c r="Z384" s="9"/>
      <c r="AA384" s="9"/>
      <c r="AB384" s="9"/>
      <c r="AC384" s="9"/>
      <c r="AD384" s="9"/>
      <c r="AE384" s="10"/>
      <c r="AF384" s="9"/>
      <c r="AG384" s="9"/>
      <c r="AH384" s="9"/>
    </row>
    <row r="385" spans="1:34">
      <c r="A385" s="172"/>
      <c r="B385" s="8"/>
      <c r="C385" s="8"/>
      <c r="D385" s="181"/>
      <c r="E385" s="182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  <c r="V385" s="181"/>
      <c r="W385" s="181"/>
      <c r="X385" s="181"/>
      <c r="Y385" s="181"/>
      <c r="Z385" s="181"/>
      <c r="AA385" s="181"/>
      <c r="AB385" s="181"/>
      <c r="AC385" s="181"/>
      <c r="AD385" s="181"/>
      <c r="AE385" s="181"/>
      <c r="AF385" s="181"/>
      <c r="AG385" s="181"/>
      <c r="AH385" s="181"/>
    </row>
    <row r="386" spans="1:34">
      <c r="A386" s="172">
        <v>3081</v>
      </c>
      <c r="B386" s="8" t="s">
        <v>334</v>
      </c>
      <c r="C386" s="8" t="s">
        <v>151</v>
      </c>
      <c r="D386" s="23"/>
      <c r="E386" s="23"/>
      <c r="F386" s="23"/>
      <c r="G386" s="23"/>
      <c r="H386" s="23"/>
      <c r="I386" s="10"/>
      <c r="J386" s="9"/>
      <c r="K386" s="9"/>
      <c r="L386" s="9"/>
      <c r="M386" s="9"/>
      <c r="N386" s="9"/>
      <c r="O386" s="9"/>
      <c r="P386" s="9"/>
      <c r="Q386" s="10"/>
      <c r="R386" s="9"/>
      <c r="S386" s="9"/>
      <c r="T386" s="9"/>
      <c r="U386" s="9"/>
      <c r="V386" s="9"/>
      <c r="W386" s="9"/>
      <c r="X386" s="10"/>
      <c r="Y386" s="9"/>
      <c r="Z386" s="9"/>
      <c r="AA386" s="9"/>
      <c r="AB386" s="9"/>
      <c r="AC386" s="9"/>
      <c r="AD386" s="9"/>
      <c r="AE386" s="10"/>
      <c r="AF386" s="9"/>
      <c r="AG386" s="9"/>
      <c r="AH386" s="9"/>
    </row>
    <row r="387" spans="1:34">
      <c r="A387" s="172"/>
      <c r="B387" s="8"/>
      <c r="C387" s="8"/>
      <c r="D387" s="181"/>
      <c r="E387" s="182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  <c r="V387" s="181"/>
      <c r="W387" s="181"/>
      <c r="X387" s="181"/>
      <c r="Y387" s="181"/>
      <c r="Z387" s="181"/>
      <c r="AA387" s="181"/>
      <c r="AB387" s="181"/>
      <c r="AC387" s="181"/>
      <c r="AD387" s="181"/>
      <c r="AE387" s="181"/>
      <c r="AF387" s="181"/>
      <c r="AG387" s="181"/>
      <c r="AH387" s="181"/>
    </row>
    <row r="388" spans="1:34">
      <c r="A388" s="172">
        <v>3082</v>
      </c>
      <c r="B388" s="8" t="s">
        <v>335</v>
      </c>
      <c r="C388" s="8" t="s">
        <v>109</v>
      </c>
      <c r="D388" s="23"/>
      <c r="E388" s="23"/>
      <c r="F388" s="23"/>
      <c r="G388" s="23"/>
      <c r="H388" s="23"/>
      <c r="I388" s="10"/>
      <c r="J388" s="9"/>
      <c r="K388" s="9"/>
      <c r="L388" s="9"/>
      <c r="M388" s="9"/>
      <c r="N388" s="9"/>
      <c r="O388" s="9"/>
      <c r="P388" s="9"/>
      <c r="Q388" s="10"/>
      <c r="R388" s="9"/>
      <c r="S388" s="9"/>
      <c r="T388" s="9"/>
      <c r="U388" s="9"/>
      <c r="V388" s="9"/>
      <c r="W388" s="9"/>
      <c r="X388" s="10"/>
      <c r="Y388" s="9"/>
      <c r="Z388" s="9"/>
      <c r="AA388" s="9"/>
      <c r="AB388" s="9"/>
      <c r="AC388" s="9"/>
      <c r="AD388" s="9"/>
      <c r="AE388" s="10"/>
      <c r="AF388" s="9"/>
      <c r="AG388" s="9"/>
      <c r="AH388" s="9"/>
    </row>
    <row r="389" spans="1:34">
      <c r="A389" s="172"/>
      <c r="B389" s="8"/>
      <c r="C389" s="8"/>
      <c r="D389" s="181"/>
      <c r="E389" s="182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  <c r="V389" s="181"/>
      <c r="W389" s="181"/>
      <c r="X389" s="181"/>
      <c r="Y389" s="181"/>
      <c r="Z389" s="181"/>
      <c r="AA389" s="181"/>
      <c r="AB389" s="181"/>
      <c r="AC389" s="181"/>
      <c r="AD389" s="181"/>
      <c r="AE389" s="181"/>
      <c r="AF389" s="181"/>
      <c r="AG389" s="181"/>
      <c r="AH389" s="181"/>
    </row>
    <row r="390" spans="1:34">
      <c r="A390" s="172">
        <v>3105</v>
      </c>
      <c r="B390" s="8" t="s">
        <v>336</v>
      </c>
      <c r="C390" s="8" t="s">
        <v>337</v>
      </c>
      <c r="D390" s="23"/>
      <c r="E390" s="23"/>
      <c r="F390" s="23"/>
      <c r="G390" s="23"/>
      <c r="H390" s="23"/>
      <c r="I390" s="10"/>
      <c r="J390" s="9"/>
      <c r="K390" s="9"/>
      <c r="L390" s="9"/>
      <c r="M390" s="9"/>
      <c r="N390" s="9"/>
      <c r="O390" s="9"/>
      <c r="P390" s="9"/>
      <c r="Q390" s="10"/>
      <c r="R390" s="9"/>
      <c r="S390" s="9"/>
      <c r="T390" s="9"/>
      <c r="U390" s="9"/>
      <c r="V390" s="9"/>
      <c r="W390" s="9"/>
      <c r="X390" s="10"/>
      <c r="Y390" s="9"/>
      <c r="Z390" s="9"/>
      <c r="AA390" s="9"/>
      <c r="AB390" s="9"/>
      <c r="AC390" s="9"/>
      <c r="AD390" s="9"/>
      <c r="AE390" s="10"/>
      <c r="AF390" s="9"/>
      <c r="AG390" s="9"/>
      <c r="AH390" s="9"/>
    </row>
    <row r="391" spans="1:34">
      <c r="A391" s="172"/>
      <c r="B391" s="8"/>
      <c r="C391" s="8"/>
      <c r="D391" s="181"/>
      <c r="E391" s="182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  <c r="V391" s="181"/>
      <c r="W391" s="181"/>
      <c r="X391" s="181"/>
      <c r="Y391" s="181"/>
      <c r="Z391" s="181"/>
      <c r="AA391" s="181"/>
      <c r="AB391" s="181"/>
      <c r="AC391" s="181"/>
      <c r="AD391" s="181"/>
      <c r="AE391" s="181"/>
      <c r="AF391" s="181"/>
      <c r="AG391" s="181"/>
      <c r="AH391" s="181"/>
    </row>
    <row r="392" spans="1:34">
      <c r="A392" s="172">
        <v>3109</v>
      </c>
      <c r="B392" s="8" t="s">
        <v>338</v>
      </c>
      <c r="C392" s="8" t="s">
        <v>172</v>
      </c>
      <c r="D392" s="23"/>
      <c r="E392" s="23"/>
      <c r="F392" s="23"/>
      <c r="G392" s="23"/>
      <c r="H392" s="23"/>
      <c r="I392" s="10"/>
      <c r="J392" s="9"/>
      <c r="K392" s="9"/>
      <c r="L392" s="9"/>
      <c r="M392" s="9"/>
      <c r="N392" s="9"/>
      <c r="O392" s="9"/>
      <c r="P392" s="9"/>
      <c r="Q392" s="10"/>
      <c r="R392" s="9"/>
      <c r="S392" s="9"/>
      <c r="T392" s="9"/>
      <c r="U392" s="9"/>
      <c r="V392" s="9"/>
      <c r="W392" s="9"/>
      <c r="X392" s="10"/>
      <c r="Y392" s="9"/>
      <c r="Z392" s="9"/>
      <c r="AA392" s="9"/>
      <c r="AB392" s="9"/>
      <c r="AC392" s="9"/>
      <c r="AD392" s="9"/>
      <c r="AE392" s="10"/>
      <c r="AF392" s="9"/>
      <c r="AG392" s="9"/>
      <c r="AH392" s="9"/>
    </row>
    <row r="393" spans="1:34">
      <c r="A393" s="172"/>
      <c r="B393" s="8"/>
      <c r="C393" s="8"/>
      <c r="D393" s="181"/>
      <c r="E393" s="182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  <c r="V393" s="181"/>
      <c r="W393" s="181"/>
      <c r="X393" s="181"/>
      <c r="Y393" s="181"/>
      <c r="Z393" s="181"/>
      <c r="AA393" s="181"/>
      <c r="AB393" s="181"/>
      <c r="AC393" s="181"/>
      <c r="AD393" s="181"/>
      <c r="AE393" s="181"/>
      <c r="AF393" s="181"/>
      <c r="AG393" s="181"/>
      <c r="AH393" s="181"/>
    </row>
    <row r="394" spans="1:34">
      <c r="A394" s="172">
        <v>3111</v>
      </c>
      <c r="B394" s="8" t="s">
        <v>339</v>
      </c>
      <c r="C394" s="8" t="s">
        <v>340</v>
      </c>
      <c r="D394" s="23"/>
      <c r="E394" s="23"/>
      <c r="F394" s="23"/>
      <c r="G394" s="23"/>
      <c r="H394" s="23"/>
      <c r="I394" s="10"/>
      <c r="J394" s="9"/>
      <c r="K394" s="9"/>
      <c r="L394" s="9"/>
      <c r="M394" s="9"/>
      <c r="N394" s="9"/>
      <c r="O394" s="9"/>
      <c r="P394" s="9"/>
      <c r="Q394" s="10"/>
      <c r="R394" s="9"/>
      <c r="S394" s="9"/>
      <c r="T394" s="9"/>
      <c r="U394" s="9"/>
      <c r="V394" s="9"/>
      <c r="W394" s="9"/>
      <c r="X394" s="10"/>
      <c r="Y394" s="9"/>
      <c r="Z394" s="9"/>
      <c r="AA394" s="9"/>
      <c r="AB394" s="9"/>
      <c r="AC394" s="9"/>
      <c r="AD394" s="9"/>
      <c r="AE394" s="10"/>
      <c r="AF394" s="9"/>
      <c r="AG394" s="9"/>
      <c r="AH394" s="9"/>
    </row>
    <row r="395" spans="1:34">
      <c r="A395" s="172"/>
      <c r="B395" s="8"/>
      <c r="C395" s="8"/>
      <c r="D395" s="181"/>
      <c r="E395" s="182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  <c r="V395" s="181"/>
      <c r="W395" s="181"/>
      <c r="X395" s="181"/>
      <c r="Y395" s="181"/>
      <c r="Z395" s="181"/>
      <c r="AA395" s="181"/>
      <c r="AB395" s="181"/>
      <c r="AC395" s="181"/>
      <c r="AD395" s="181"/>
      <c r="AE395" s="181"/>
      <c r="AF395" s="181"/>
      <c r="AG395" s="181"/>
      <c r="AH395" s="181"/>
    </row>
    <row r="396" spans="1:34">
      <c r="A396" s="172">
        <v>3120</v>
      </c>
      <c r="B396" s="8" t="s">
        <v>341</v>
      </c>
      <c r="C396" s="8" t="s">
        <v>342</v>
      </c>
      <c r="D396" s="23"/>
      <c r="E396" s="23"/>
      <c r="F396" s="23"/>
      <c r="G396" s="23"/>
      <c r="H396" s="23"/>
      <c r="I396" s="10"/>
      <c r="J396" s="9"/>
      <c r="K396" s="9"/>
      <c r="L396" s="9"/>
      <c r="M396" s="9"/>
      <c r="N396" s="9"/>
      <c r="O396" s="9"/>
      <c r="P396" s="9"/>
      <c r="Q396" s="10"/>
      <c r="R396" s="9"/>
      <c r="S396" s="9"/>
      <c r="T396" s="9"/>
      <c r="U396" s="9"/>
      <c r="V396" s="9"/>
      <c r="W396" s="9"/>
      <c r="X396" s="10"/>
      <c r="Y396" s="9"/>
      <c r="Z396" s="9"/>
      <c r="AA396" s="9"/>
      <c r="AB396" s="9"/>
      <c r="AC396" s="9"/>
      <c r="AD396" s="9"/>
      <c r="AE396" s="10"/>
      <c r="AF396" s="9"/>
      <c r="AG396" s="9"/>
      <c r="AH396" s="9"/>
    </row>
    <row r="397" spans="1:34">
      <c r="A397" s="172"/>
      <c r="B397" s="8"/>
      <c r="C397" s="8"/>
      <c r="D397" s="181"/>
      <c r="E397" s="182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  <c r="V397" s="181"/>
      <c r="W397" s="181"/>
      <c r="X397" s="181"/>
      <c r="Y397" s="181"/>
      <c r="Z397" s="181"/>
      <c r="AA397" s="181"/>
      <c r="AB397" s="181"/>
      <c r="AC397" s="181"/>
      <c r="AD397" s="181"/>
      <c r="AE397" s="181"/>
      <c r="AF397" s="181"/>
      <c r="AG397" s="181"/>
      <c r="AH397" s="181"/>
    </row>
    <row r="398" spans="1:34">
      <c r="A398" s="172">
        <v>3127</v>
      </c>
      <c r="B398" s="8" t="s">
        <v>343</v>
      </c>
      <c r="C398" s="8" t="s">
        <v>102</v>
      </c>
      <c r="D398" s="23"/>
      <c r="E398" s="23"/>
      <c r="F398" s="23"/>
      <c r="G398" s="23"/>
      <c r="H398" s="23"/>
      <c r="I398" s="10"/>
      <c r="J398" s="9"/>
      <c r="K398" s="9"/>
      <c r="L398" s="9"/>
      <c r="M398" s="9"/>
      <c r="N398" s="9"/>
      <c r="O398" s="9"/>
      <c r="P398" s="9"/>
      <c r="Q398" s="10"/>
      <c r="R398" s="9"/>
      <c r="S398" s="9"/>
      <c r="T398" s="9"/>
      <c r="U398" s="9"/>
      <c r="V398" s="9"/>
      <c r="W398" s="9"/>
      <c r="X398" s="10"/>
      <c r="Y398" s="9"/>
      <c r="Z398" s="9"/>
      <c r="AA398" s="9"/>
      <c r="AB398" s="9"/>
      <c r="AC398" s="9"/>
      <c r="AD398" s="9"/>
      <c r="AE398" s="10"/>
      <c r="AF398" s="9"/>
      <c r="AG398" s="9"/>
      <c r="AH398" s="9"/>
    </row>
    <row r="399" spans="1:34">
      <c r="A399" s="172"/>
      <c r="B399" s="8"/>
      <c r="C399" s="8"/>
      <c r="D399" s="181"/>
      <c r="E399" s="182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  <c r="V399" s="181"/>
      <c r="W399" s="181"/>
      <c r="X399" s="181"/>
      <c r="Y399" s="181"/>
      <c r="Z399" s="181"/>
      <c r="AA399" s="181"/>
      <c r="AB399" s="181"/>
      <c r="AC399" s="181"/>
      <c r="AD399" s="181"/>
      <c r="AE399" s="181"/>
      <c r="AF399" s="181"/>
      <c r="AG399" s="181"/>
      <c r="AH399" s="181"/>
    </row>
    <row r="400" spans="1:34">
      <c r="A400" s="175">
        <v>3130</v>
      </c>
      <c r="B400" s="8" t="s">
        <v>344</v>
      </c>
      <c r="C400" s="8" t="s">
        <v>345</v>
      </c>
      <c r="D400" s="23"/>
      <c r="E400" s="23"/>
      <c r="F400" s="23"/>
      <c r="G400" s="23"/>
      <c r="H400" s="23"/>
      <c r="I400" s="10"/>
      <c r="J400" s="9"/>
      <c r="K400" s="9"/>
      <c r="L400" s="9"/>
      <c r="M400" s="9"/>
      <c r="N400" s="9"/>
      <c r="O400" s="9"/>
      <c r="P400" s="9"/>
      <c r="Q400" s="10"/>
      <c r="R400" s="9"/>
      <c r="S400" s="9"/>
      <c r="T400" s="9"/>
      <c r="U400" s="9"/>
      <c r="V400" s="9"/>
      <c r="W400" s="9"/>
      <c r="X400" s="10"/>
      <c r="Y400" s="9"/>
      <c r="Z400" s="9"/>
      <c r="AA400" s="9"/>
      <c r="AB400" s="9"/>
      <c r="AC400" s="9"/>
      <c r="AD400" s="9"/>
      <c r="AE400" s="10"/>
      <c r="AF400" s="9"/>
      <c r="AG400" s="9"/>
      <c r="AH400" s="9"/>
    </row>
    <row r="401" spans="1:34">
      <c r="A401" s="175"/>
      <c r="B401" s="8"/>
      <c r="C401" s="8"/>
      <c r="D401" s="181"/>
      <c r="E401" s="182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  <c r="V401" s="181"/>
      <c r="W401" s="181"/>
      <c r="X401" s="181"/>
      <c r="Y401" s="181"/>
      <c r="Z401" s="181"/>
      <c r="AA401" s="181"/>
      <c r="AB401" s="181"/>
      <c r="AC401" s="181"/>
      <c r="AD401" s="181"/>
      <c r="AE401" s="181"/>
      <c r="AF401" s="181"/>
      <c r="AG401" s="181"/>
      <c r="AH401" s="181"/>
    </row>
    <row r="402" spans="1:34">
      <c r="A402" s="172">
        <v>3131</v>
      </c>
      <c r="B402" s="8" t="s">
        <v>346</v>
      </c>
      <c r="C402" s="8" t="s">
        <v>347</v>
      </c>
      <c r="D402" s="23"/>
      <c r="E402" s="23"/>
      <c r="F402" s="23"/>
      <c r="G402" s="23"/>
      <c r="H402" s="23"/>
      <c r="I402" s="10"/>
      <c r="J402" s="9"/>
      <c r="K402" s="9"/>
      <c r="L402" s="9"/>
      <c r="M402" s="9"/>
      <c r="N402" s="9"/>
      <c r="O402" s="9"/>
      <c r="P402" s="9"/>
      <c r="Q402" s="10"/>
      <c r="R402" s="9"/>
      <c r="S402" s="9"/>
      <c r="T402" s="9"/>
      <c r="U402" s="9"/>
      <c r="V402" s="9"/>
      <c r="W402" s="9"/>
      <c r="X402" s="10"/>
      <c r="Y402" s="9"/>
      <c r="Z402" s="9"/>
      <c r="AA402" s="9"/>
      <c r="AB402" s="9"/>
      <c r="AC402" s="9"/>
      <c r="AD402" s="9"/>
      <c r="AE402" s="10"/>
      <c r="AF402" s="9"/>
      <c r="AG402" s="9"/>
      <c r="AH402" s="9"/>
    </row>
    <row r="403" spans="1:34">
      <c r="A403" s="172"/>
      <c r="B403" s="8"/>
      <c r="C403" s="8"/>
      <c r="D403" s="181"/>
      <c r="E403" s="182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  <c r="V403" s="181"/>
      <c r="W403" s="181"/>
      <c r="X403" s="181"/>
      <c r="Y403" s="181"/>
      <c r="Z403" s="181"/>
      <c r="AA403" s="181"/>
      <c r="AB403" s="181"/>
      <c r="AC403" s="181"/>
      <c r="AD403" s="181"/>
      <c r="AE403" s="181"/>
      <c r="AF403" s="181"/>
      <c r="AG403" s="181"/>
      <c r="AH403" s="181"/>
    </row>
    <row r="404" spans="1:34">
      <c r="A404" s="172">
        <v>3134</v>
      </c>
      <c r="B404" s="8" t="s">
        <v>348</v>
      </c>
      <c r="C404" s="8" t="s">
        <v>349</v>
      </c>
      <c r="D404" s="23"/>
      <c r="E404" s="23"/>
      <c r="F404" s="23"/>
      <c r="G404" s="23"/>
      <c r="H404" s="23"/>
      <c r="I404" s="10"/>
      <c r="J404" s="9"/>
      <c r="K404" s="9"/>
      <c r="L404" s="9"/>
      <c r="M404" s="9"/>
      <c r="N404" s="9"/>
      <c r="O404" s="9"/>
      <c r="P404" s="9"/>
      <c r="Q404" s="10"/>
      <c r="R404" s="9"/>
      <c r="S404" s="9"/>
      <c r="T404" s="9"/>
      <c r="U404" s="9"/>
      <c r="V404" s="9"/>
      <c r="W404" s="9"/>
      <c r="X404" s="10"/>
      <c r="Y404" s="9"/>
      <c r="Z404" s="9"/>
      <c r="AA404" s="9"/>
      <c r="AB404" s="9"/>
      <c r="AC404" s="9"/>
      <c r="AD404" s="9"/>
      <c r="AE404" s="10"/>
      <c r="AF404" s="9"/>
      <c r="AG404" s="9"/>
      <c r="AH404" s="9"/>
    </row>
    <row r="405" spans="1:34">
      <c r="A405" s="172"/>
      <c r="B405" s="8"/>
      <c r="C405" s="8"/>
      <c r="D405" s="181"/>
      <c r="E405" s="182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  <c r="V405" s="181"/>
      <c r="W405" s="181"/>
      <c r="X405" s="181"/>
      <c r="Y405" s="181"/>
      <c r="Z405" s="181"/>
      <c r="AA405" s="181"/>
      <c r="AB405" s="181"/>
      <c r="AC405" s="181"/>
      <c r="AD405" s="181"/>
      <c r="AE405" s="181"/>
      <c r="AF405" s="181"/>
      <c r="AG405" s="181"/>
      <c r="AH405" s="181"/>
    </row>
    <row r="406" spans="1:34">
      <c r="A406" s="172">
        <v>3135</v>
      </c>
      <c r="B406" s="8" t="s">
        <v>350</v>
      </c>
      <c r="C406" s="8" t="s">
        <v>153</v>
      </c>
      <c r="D406" s="23"/>
      <c r="E406" s="23"/>
      <c r="F406" s="23"/>
      <c r="G406" s="23"/>
      <c r="H406" s="23"/>
      <c r="I406" s="10"/>
      <c r="J406" s="9"/>
      <c r="K406" s="9"/>
      <c r="L406" s="9"/>
      <c r="M406" s="9"/>
      <c r="N406" s="9"/>
      <c r="O406" s="9"/>
      <c r="P406" s="9"/>
      <c r="Q406" s="10"/>
      <c r="R406" s="9"/>
      <c r="S406" s="9"/>
      <c r="T406" s="9"/>
      <c r="U406" s="9"/>
      <c r="V406" s="9"/>
      <c r="W406" s="9"/>
      <c r="X406" s="10"/>
      <c r="Y406" s="9"/>
      <c r="Z406" s="9"/>
      <c r="AA406" s="9"/>
      <c r="AB406" s="9"/>
      <c r="AC406" s="9"/>
      <c r="AD406" s="9"/>
      <c r="AE406" s="10"/>
      <c r="AF406" s="9"/>
      <c r="AG406" s="9"/>
      <c r="AH406" s="9"/>
    </row>
    <row r="407" spans="1:34">
      <c r="A407" s="172"/>
      <c r="B407" s="8"/>
      <c r="C407" s="8"/>
      <c r="D407" s="181"/>
      <c r="E407" s="182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  <c r="V407" s="181"/>
      <c r="W407" s="181"/>
      <c r="X407" s="181"/>
      <c r="Y407" s="181"/>
      <c r="Z407" s="181"/>
      <c r="AA407" s="181"/>
      <c r="AB407" s="181"/>
      <c r="AC407" s="181"/>
      <c r="AD407" s="181"/>
      <c r="AE407" s="181"/>
      <c r="AF407" s="181"/>
      <c r="AG407" s="181"/>
      <c r="AH407" s="181"/>
    </row>
    <row r="408" spans="1:34">
      <c r="A408" s="172">
        <v>3138</v>
      </c>
      <c r="B408" s="8" t="s">
        <v>351</v>
      </c>
      <c r="C408" s="8" t="s">
        <v>112</v>
      </c>
      <c r="D408" s="23"/>
      <c r="E408" s="23"/>
      <c r="F408" s="23"/>
      <c r="G408" s="23"/>
      <c r="H408" s="23"/>
      <c r="I408" s="10"/>
      <c r="J408" s="9"/>
      <c r="K408" s="9"/>
      <c r="L408" s="9"/>
      <c r="M408" s="9"/>
      <c r="N408" s="9"/>
      <c r="O408" s="9"/>
      <c r="P408" s="9"/>
      <c r="Q408" s="10"/>
      <c r="R408" s="9"/>
      <c r="S408" s="9"/>
      <c r="T408" s="9"/>
      <c r="U408" s="9"/>
      <c r="V408" s="9"/>
      <c r="W408" s="9"/>
      <c r="X408" s="10"/>
      <c r="Y408" s="9"/>
      <c r="Z408" s="9"/>
      <c r="AA408" s="9"/>
      <c r="AB408" s="9"/>
      <c r="AC408" s="9"/>
      <c r="AD408" s="9"/>
      <c r="AE408" s="10"/>
      <c r="AF408" s="9"/>
      <c r="AG408" s="9"/>
      <c r="AH408" s="9"/>
    </row>
    <row r="409" spans="1:34">
      <c r="A409" s="172"/>
      <c r="B409" s="8"/>
      <c r="C409" s="8"/>
      <c r="D409" s="181"/>
      <c r="E409" s="182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  <c r="V409" s="181"/>
      <c r="W409" s="181"/>
      <c r="X409" s="181"/>
      <c r="Y409" s="181"/>
      <c r="Z409" s="181"/>
      <c r="AA409" s="181"/>
      <c r="AB409" s="181"/>
      <c r="AC409" s="181"/>
      <c r="AD409" s="181"/>
      <c r="AE409" s="181"/>
      <c r="AF409" s="181"/>
      <c r="AG409" s="181"/>
      <c r="AH409" s="181"/>
    </row>
    <row r="410" spans="1:34">
      <c r="A410" s="172">
        <v>3167</v>
      </c>
      <c r="B410" s="8" t="s">
        <v>352</v>
      </c>
      <c r="C410" s="8" t="s">
        <v>353</v>
      </c>
      <c r="D410" s="23"/>
      <c r="E410" s="23"/>
      <c r="F410" s="23"/>
      <c r="G410" s="23"/>
      <c r="H410" s="23"/>
      <c r="I410" s="10"/>
      <c r="J410" s="9"/>
      <c r="K410" s="9"/>
      <c r="L410" s="9"/>
      <c r="M410" s="9"/>
      <c r="N410" s="9"/>
      <c r="O410" s="9"/>
      <c r="P410" s="9"/>
      <c r="Q410" s="10"/>
      <c r="R410" s="9"/>
      <c r="S410" s="9"/>
      <c r="T410" s="9"/>
      <c r="U410" s="9"/>
      <c r="V410" s="9"/>
      <c r="W410" s="9"/>
      <c r="X410" s="10"/>
      <c r="Y410" s="9"/>
      <c r="Z410" s="9"/>
      <c r="AA410" s="9"/>
      <c r="AB410" s="9"/>
      <c r="AC410" s="9"/>
      <c r="AD410" s="9"/>
      <c r="AE410" s="10"/>
      <c r="AF410" s="9"/>
      <c r="AG410" s="9"/>
      <c r="AH410" s="9"/>
    </row>
    <row r="411" spans="1:34">
      <c r="A411" s="172"/>
      <c r="B411" s="8"/>
      <c r="C411" s="8"/>
      <c r="D411" s="181"/>
      <c r="E411" s="182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  <c r="V411" s="181"/>
      <c r="W411" s="181"/>
      <c r="X411" s="181"/>
      <c r="Y411" s="181"/>
      <c r="Z411" s="181"/>
      <c r="AA411" s="181"/>
      <c r="AB411" s="181"/>
      <c r="AC411" s="181"/>
      <c r="AD411" s="181"/>
      <c r="AE411" s="181"/>
      <c r="AF411" s="181"/>
      <c r="AG411" s="181"/>
      <c r="AH411" s="181"/>
    </row>
    <row r="412" spans="1:34">
      <c r="A412" s="172">
        <v>3168</v>
      </c>
      <c r="B412" s="8" t="s">
        <v>354</v>
      </c>
      <c r="C412" s="8" t="s">
        <v>355</v>
      </c>
      <c r="D412" s="23"/>
      <c r="E412" s="23"/>
      <c r="F412" s="23"/>
      <c r="G412" s="23"/>
      <c r="H412" s="23"/>
      <c r="I412" s="10"/>
      <c r="J412" s="9"/>
      <c r="K412" s="9"/>
      <c r="L412" s="9"/>
      <c r="M412" s="9"/>
      <c r="N412" s="9"/>
      <c r="O412" s="9"/>
      <c r="P412" s="9"/>
      <c r="Q412" s="10"/>
      <c r="R412" s="9"/>
      <c r="S412" s="9"/>
      <c r="T412" s="9"/>
      <c r="U412" s="9"/>
      <c r="V412" s="9"/>
      <c r="W412" s="9"/>
      <c r="X412" s="10"/>
      <c r="Y412" s="9"/>
      <c r="Z412" s="9"/>
      <c r="AA412" s="9"/>
      <c r="AB412" s="9"/>
      <c r="AC412" s="9"/>
      <c r="AD412" s="9"/>
      <c r="AE412" s="10"/>
      <c r="AF412" s="9"/>
      <c r="AG412" s="9"/>
      <c r="AH412" s="9"/>
    </row>
    <row r="413" spans="1:34">
      <c r="A413" s="172"/>
      <c r="B413" s="8"/>
      <c r="C413" s="8"/>
      <c r="D413" s="181"/>
      <c r="E413" s="182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  <c r="X413" s="181"/>
      <c r="Y413" s="181"/>
      <c r="Z413" s="181"/>
      <c r="AA413" s="181"/>
      <c r="AB413" s="181"/>
      <c r="AC413" s="181"/>
      <c r="AD413" s="181"/>
      <c r="AE413" s="181"/>
      <c r="AF413" s="181"/>
      <c r="AG413" s="181"/>
      <c r="AH413" s="181"/>
    </row>
    <row r="414" spans="1:34">
      <c r="A414" s="172">
        <v>3175</v>
      </c>
      <c r="B414" s="8" t="s">
        <v>356</v>
      </c>
      <c r="C414" s="8" t="s">
        <v>102</v>
      </c>
      <c r="D414" s="23"/>
      <c r="E414" s="23"/>
      <c r="F414" s="23"/>
      <c r="G414" s="23"/>
      <c r="H414" s="23"/>
      <c r="I414" s="10"/>
      <c r="J414" s="9"/>
      <c r="K414" s="9"/>
      <c r="L414" s="9"/>
      <c r="M414" s="9"/>
      <c r="N414" s="9"/>
      <c r="O414" s="9"/>
      <c r="P414" s="9"/>
      <c r="Q414" s="10"/>
      <c r="R414" s="9"/>
      <c r="S414" s="9"/>
      <c r="T414" s="9"/>
      <c r="U414" s="9"/>
      <c r="V414" s="9"/>
      <c r="W414" s="9"/>
      <c r="X414" s="10"/>
      <c r="Y414" s="9"/>
      <c r="Z414" s="9"/>
      <c r="AA414" s="9"/>
      <c r="AB414" s="9"/>
      <c r="AC414" s="9"/>
      <c r="AD414" s="9"/>
      <c r="AE414" s="10"/>
      <c r="AF414" s="9"/>
      <c r="AG414" s="9"/>
      <c r="AH414" s="9"/>
    </row>
    <row r="415" spans="1:34">
      <c r="A415" s="172"/>
      <c r="B415" s="8"/>
      <c r="C415" s="8"/>
      <c r="D415" s="181"/>
      <c r="E415" s="182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  <c r="V415" s="181"/>
      <c r="W415" s="181"/>
      <c r="X415" s="181"/>
      <c r="Y415" s="181"/>
      <c r="Z415" s="181"/>
      <c r="AA415" s="181"/>
      <c r="AB415" s="181"/>
      <c r="AC415" s="181"/>
      <c r="AD415" s="181"/>
      <c r="AE415" s="181"/>
      <c r="AF415" s="181"/>
      <c r="AG415" s="181"/>
      <c r="AH415" s="181"/>
    </row>
    <row r="416" spans="1:34">
      <c r="A416" s="172">
        <v>3178</v>
      </c>
      <c r="B416" s="8" t="s">
        <v>357</v>
      </c>
      <c r="C416" s="8" t="s">
        <v>358</v>
      </c>
      <c r="D416" s="23"/>
      <c r="E416" s="23"/>
      <c r="F416" s="23"/>
      <c r="G416" s="23"/>
      <c r="H416" s="23"/>
      <c r="I416" s="10"/>
      <c r="J416" s="9"/>
      <c r="K416" s="9"/>
      <c r="L416" s="9"/>
      <c r="M416" s="9"/>
      <c r="N416" s="9"/>
      <c r="O416" s="9"/>
      <c r="P416" s="9"/>
      <c r="Q416" s="10"/>
      <c r="R416" s="9"/>
      <c r="S416" s="9"/>
      <c r="T416" s="9"/>
      <c r="U416" s="9"/>
      <c r="V416" s="9"/>
      <c r="W416" s="9"/>
      <c r="X416" s="10"/>
      <c r="Y416" s="9"/>
      <c r="Z416" s="9"/>
      <c r="AA416" s="9"/>
      <c r="AB416" s="9"/>
      <c r="AC416" s="9"/>
      <c r="AD416" s="9"/>
      <c r="AE416" s="10"/>
      <c r="AF416" s="9"/>
      <c r="AG416" s="9"/>
      <c r="AH416" s="9"/>
    </row>
    <row r="417" spans="1:34">
      <c r="A417" s="172"/>
      <c r="B417" s="8"/>
      <c r="C417" s="8"/>
      <c r="D417" s="181"/>
      <c r="E417" s="182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  <c r="V417" s="181"/>
      <c r="W417" s="181"/>
      <c r="X417" s="181"/>
      <c r="Y417" s="181"/>
      <c r="Z417" s="181"/>
      <c r="AA417" s="181"/>
      <c r="AB417" s="181"/>
      <c r="AC417" s="181"/>
      <c r="AD417" s="181"/>
      <c r="AE417" s="181"/>
      <c r="AF417" s="181"/>
      <c r="AG417" s="181"/>
      <c r="AH417" s="181"/>
    </row>
    <row r="418" spans="1:34">
      <c r="A418" s="172">
        <v>3179</v>
      </c>
      <c r="B418" s="8" t="s">
        <v>359</v>
      </c>
      <c r="C418" s="8" t="s">
        <v>109</v>
      </c>
      <c r="D418" s="23"/>
      <c r="E418" s="23"/>
      <c r="F418" s="23"/>
      <c r="G418" s="23"/>
      <c r="H418" s="23"/>
      <c r="I418" s="10"/>
      <c r="J418" s="9"/>
      <c r="K418" s="9"/>
      <c r="L418" s="9"/>
      <c r="M418" s="9"/>
      <c r="N418" s="9"/>
      <c r="O418" s="9"/>
      <c r="P418" s="9"/>
      <c r="Q418" s="10"/>
      <c r="R418" s="9"/>
      <c r="S418" s="9"/>
      <c r="T418" s="9"/>
      <c r="U418" s="9"/>
      <c r="V418" s="9"/>
      <c r="W418" s="9"/>
      <c r="X418" s="10"/>
      <c r="Y418" s="9"/>
      <c r="Z418" s="9"/>
      <c r="AA418" s="9"/>
      <c r="AB418" s="9"/>
      <c r="AC418" s="9"/>
      <c r="AD418" s="9"/>
      <c r="AE418" s="10"/>
      <c r="AF418" s="9"/>
      <c r="AG418" s="9"/>
      <c r="AH418" s="9"/>
    </row>
    <row r="419" spans="1:34">
      <c r="A419" s="172"/>
      <c r="B419" s="8"/>
      <c r="C419" s="8"/>
      <c r="D419" s="181"/>
      <c r="E419" s="182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  <c r="V419" s="181"/>
      <c r="W419" s="181"/>
      <c r="X419" s="181"/>
      <c r="Y419" s="181"/>
      <c r="Z419" s="181"/>
      <c r="AA419" s="181"/>
      <c r="AB419" s="181"/>
      <c r="AC419" s="181"/>
      <c r="AD419" s="181"/>
      <c r="AE419" s="181"/>
      <c r="AF419" s="181"/>
      <c r="AG419" s="181"/>
      <c r="AH419" s="181"/>
    </row>
    <row r="420" spans="1:34">
      <c r="A420" s="172">
        <v>3180</v>
      </c>
      <c r="B420" s="8" t="s">
        <v>360</v>
      </c>
      <c r="C420" s="8" t="s">
        <v>361</v>
      </c>
      <c r="D420" s="23"/>
      <c r="E420" s="23"/>
      <c r="F420" s="23"/>
      <c r="G420" s="23"/>
      <c r="H420" s="23"/>
      <c r="I420" s="10"/>
      <c r="J420" s="9"/>
      <c r="K420" s="9"/>
      <c r="L420" s="9"/>
      <c r="M420" s="9"/>
      <c r="N420" s="9"/>
      <c r="O420" s="9"/>
      <c r="P420" s="9"/>
      <c r="Q420" s="10"/>
      <c r="R420" s="9"/>
      <c r="S420" s="9"/>
      <c r="T420" s="9"/>
      <c r="U420" s="9"/>
      <c r="V420" s="9"/>
      <c r="W420" s="9"/>
      <c r="X420" s="10"/>
      <c r="Y420" s="9"/>
      <c r="Z420" s="9"/>
      <c r="AA420" s="9"/>
      <c r="AB420" s="9"/>
      <c r="AC420" s="9"/>
      <c r="AD420" s="9"/>
      <c r="AE420" s="10"/>
      <c r="AF420" s="9"/>
      <c r="AG420" s="9"/>
      <c r="AH420" s="9"/>
    </row>
    <row r="421" spans="1:34">
      <c r="A421" s="172"/>
      <c r="B421" s="8"/>
      <c r="C421" s="8"/>
      <c r="D421" s="181"/>
      <c r="E421" s="182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  <c r="V421" s="181"/>
      <c r="W421" s="181"/>
      <c r="X421" s="181"/>
      <c r="Y421" s="181"/>
      <c r="Z421" s="181"/>
      <c r="AA421" s="181"/>
      <c r="AB421" s="181"/>
      <c r="AC421" s="181"/>
      <c r="AD421" s="181"/>
      <c r="AE421" s="181"/>
      <c r="AF421" s="181"/>
      <c r="AG421" s="181"/>
      <c r="AH421" s="181"/>
    </row>
    <row r="422" spans="1:34">
      <c r="A422" s="172">
        <v>3181</v>
      </c>
      <c r="B422" s="8" t="s">
        <v>362</v>
      </c>
      <c r="C422" s="8" t="s">
        <v>326</v>
      </c>
      <c r="D422" s="23"/>
      <c r="E422" s="23"/>
      <c r="F422" s="23"/>
      <c r="G422" s="23"/>
      <c r="H422" s="23"/>
      <c r="I422" s="10"/>
      <c r="J422" s="9"/>
      <c r="K422" s="9"/>
      <c r="L422" s="9"/>
      <c r="M422" s="9"/>
      <c r="N422" s="9"/>
      <c r="O422" s="9"/>
      <c r="P422" s="9"/>
      <c r="Q422" s="10"/>
      <c r="R422" s="9"/>
      <c r="S422" s="9"/>
      <c r="T422" s="9"/>
      <c r="U422" s="9"/>
      <c r="V422" s="9"/>
      <c r="W422" s="9"/>
      <c r="X422" s="10"/>
      <c r="Y422" s="9"/>
      <c r="Z422" s="9"/>
      <c r="AA422" s="9"/>
      <c r="AB422" s="9"/>
      <c r="AC422" s="9"/>
      <c r="AD422" s="9"/>
      <c r="AE422" s="10"/>
      <c r="AF422" s="9"/>
      <c r="AG422" s="9"/>
      <c r="AH422" s="9"/>
    </row>
    <row r="423" spans="1:34">
      <c r="A423" s="172"/>
      <c r="B423" s="8"/>
      <c r="C423" s="8"/>
      <c r="D423" s="181"/>
      <c r="E423" s="182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  <c r="V423" s="181"/>
      <c r="W423" s="181"/>
      <c r="X423" s="181"/>
      <c r="Y423" s="181"/>
      <c r="Z423" s="181"/>
      <c r="AA423" s="181"/>
      <c r="AB423" s="181"/>
      <c r="AC423" s="181"/>
      <c r="AD423" s="181"/>
      <c r="AE423" s="181"/>
      <c r="AF423" s="181"/>
      <c r="AG423" s="181"/>
      <c r="AH423" s="181"/>
    </row>
    <row r="424" spans="1:34">
      <c r="A424" s="172">
        <v>3183</v>
      </c>
      <c r="B424" s="8" t="s">
        <v>363</v>
      </c>
      <c r="C424" s="8" t="s">
        <v>364</v>
      </c>
      <c r="D424" s="23"/>
      <c r="E424" s="23"/>
      <c r="F424" s="23"/>
      <c r="G424" s="23"/>
      <c r="H424" s="23"/>
      <c r="I424" s="10"/>
      <c r="J424" s="9"/>
      <c r="K424" s="9"/>
      <c r="L424" s="9"/>
      <c r="M424" s="9"/>
      <c r="N424" s="9"/>
      <c r="O424" s="9"/>
      <c r="P424" s="9"/>
      <c r="Q424" s="10"/>
      <c r="R424" s="9"/>
      <c r="S424" s="9"/>
      <c r="T424" s="9"/>
      <c r="U424" s="9"/>
      <c r="V424" s="9"/>
      <c r="W424" s="9"/>
      <c r="X424" s="10"/>
      <c r="Y424" s="9"/>
      <c r="Z424" s="9"/>
      <c r="AA424" s="9"/>
      <c r="AB424" s="9"/>
      <c r="AC424" s="9"/>
      <c r="AD424" s="9"/>
      <c r="AE424" s="10"/>
      <c r="AF424" s="9"/>
      <c r="AG424" s="9"/>
      <c r="AH424" s="9"/>
    </row>
    <row r="425" spans="1:34">
      <c r="A425" s="172"/>
      <c r="B425" s="8"/>
      <c r="C425" s="8"/>
      <c r="D425" s="181"/>
      <c r="E425" s="182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  <c r="V425" s="181"/>
      <c r="W425" s="181"/>
      <c r="X425" s="181"/>
      <c r="Y425" s="181"/>
      <c r="Z425" s="181"/>
      <c r="AA425" s="181"/>
      <c r="AB425" s="181"/>
      <c r="AC425" s="181"/>
      <c r="AD425" s="181"/>
      <c r="AE425" s="181"/>
      <c r="AF425" s="181"/>
      <c r="AG425" s="181"/>
      <c r="AH425" s="181"/>
    </row>
    <row r="426" spans="1:34">
      <c r="A426" s="172">
        <v>3186</v>
      </c>
      <c r="B426" s="8" t="s">
        <v>365</v>
      </c>
      <c r="C426" s="8" t="s">
        <v>366</v>
      </c>
      <c r="D426" s="23"/>
      <c r="E426" s="23"/>
      <c r="F426" s="23"/>
      <c r="G426" s="23"/>
      <c r="H426" s="23"/>
      <c r="I426" s="10"/>
      <c r="J426" s="9"/>
      <c r="K426" s="9"/>
      <c r="L426" s="9"/>
      <c r="M426" s="9"/>
      <c r="N426" s="9"/>
      <c r="O426" s="9"/>
      <c r="P426" s="9"/>
      <c r="Q426" s="10"/>
      <c r="R426" s="9"/>
      <c r="S426" s="9"/>
      <c r="T426" s="9"/>
      <c r="U426" s="9"/>
      <c r="V426" s="9"/>
      <c r="W426" s="9"/>
      <c r="X426" s="10"/>
      <c r="Y426" s="9"/>
      <c r="Z426" s="9"/>
      <c r="AA426" s="9"/>
      <c r="AB426" s="9"/>
      <c r="AC426" s="9"/>
      <c r="AD426" s="9"/>
      <c r="AE426" s="10"/>
      <c r="AF426" s="9"/>
      <c r="AG426" s="9"/>
      <c r="AH426" s="9"/>
    </row>
    <row r="427" spans="1:34">
      <c r="A427" s="172"/>
      <c r="B427" s="8"/>
      <c r="C427" s="8"/>
      <c r="D427" s="181"/>
      <c r="E427" s="182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  <c r="V427" s="181"/>
      <c r="W427" s="181"/>
      <c r="X427" s="181"/>
      <c r="Y427" s="181"/>
      <c r="Z427" s="181"/>
      <c r="AA427" s="181"/>
      <c r="AB427" s="181"/>
      <c r="AC427" s="181"/>
      <c r="AD427" s="181"/>
      <c r="AE427" s="181"/>
      <c r="AF427" s="181"/>
      <c r="AG427" s="181"/>
      <c r="AH427" s="181"/>
    </row>
    <row r="428" spans="1:34">
      <c r="A428" s="175">
        <v>3191</v>
      </c>
      <c r="B428" s="8" t="s">
        <v>367</v>
      </c>
      <c r="C428" s="8" t="s">
        <v>353</v>
      </c>
      <c r="D428" s="23"/>
      <c r="E428" s="23"/>
      <c r="F428" s="23"/>
      <c r="G428" s="23"/>
      <c r="H428" s="23"/>
      <c r="I428" s="10"/>
      <c r="J428" s="9"/>
      <c r="K428" s="9"/>
      <c r="L428" s="9"/>
      <c r="M428" s="9"/>
      <c r="N428" s="9"/>
      <c r="O428" s="9"/>
      <c r="P428" s="9"/>
      <c r="Q428" s="10"/>
      <c r="R428" s="9"/>
      <c r="S428" s="9"/>
      <c r="T428" s="9"/>
      <c r="U428" s="9"/>
      <c r="V428" s="9"/>
      <c r="W428" s="9"/>
      <c r="X428" s="10"/>
      <c r="Y428" s="9"/>
      <c r="Z428" s="9"/>
      <c r="AA428" s="9"/>
      <c r="AB428" s="9"/>
      <c r="AC428" s="9"/>
      <c r="AD428" s="9"/>
      <c r="AE428" s="10"/>
      <c r="AF428" s="9"/>
      <c r="AG428" s="9"/>
      <c r="AH428" s="9"/>
    </row>
    <row r="429" spans="1:34">
      <c r="A429" s="175"/>
      <c r="B429" s="8"/>
      <c r="C429" s="8"/>
      <c r="D429" s="181"/>
      <c r="E429" s="182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  <c r="V429" s="181"/>
      <c r="W429" s="181"/>
      <c r="X429" s="181"/>
      <c r="Y429" s="181"/>
      <c r="Z429" s="181"/>
      <c r="AA429" s="181"/>
      <c r="AB429" s="181"/>
      <c r="AC429" s="181"/>
      <c r="AD429" s="181"/>
      <c r="AE429" s="181"/>
      <c r="AF429" s="181"/>
      <c r="AG429" s="181"/>
      <c r="AH429" s="181"/>
    </row>
    <row r="430" spans="1:34">
      <c r="A430" s="172">
        <v>3194</v>
      </c>
      <c r="B430" s="8" t="s">
        <v>368</v>
      </c>
      <c r="C430" s="8" t="s">
        <v>155</v>
      </c>
      <c r="D430" s="23"/>
      <c r="E430" s="23"/>
      <c r="F430" s="23"/>
      <c r="G430" s="23"/>
      <c r="H430" s="23"/>
      <c r="I430" s="10"/>
      <c r="J430" s="9"/>
      <c r="K430" s="9"/>
      <c r="L430" s="9"/>
      <c r="M430" s="9"/>
      <c r="N430" s="9"/>
      <c r="O430" s="9"/>
      <c r="P430" s="9"/>
      <c r="Q430" s="10"/>
      <c r="R430" s="9"/>
      <c r="S430" s="9"/>
      <c r="T430" s="9"/>
      <c r="U430" s="9"/>
      <c r="V430" s="9"/>
      <c r="W430" s="9"/>
      <c r="X430" s="10"/>
      <c r="Y430" s="9"/>
      <c r="Z430" s="9"/>
      <c r="AA430" s="9"/>
      <c r="AB430" s="9"/>
      <c r="AC430" s="9"/>
      <c r="AD430" s="9"/>
      <c r="AE430" s="10"/>
      <c r="AF430" s="9"/>
      <c r="AG430" s="9"/>
      <c r="AH430" s="9"/>
    </row>
    <row r="431" spans="1:34">
      <c r="A431" s="172"/>
      <c r="B431" s="8"/>
      <c r="C431" s="8"/>
      <c r="D431" s="181"/>
      <c r="E431" s="182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  <c r="W431" s="181"/>
      <c r="X431" s="181"/>
      <c r="Y431" s="181"/>
      <c r="Z431" s="181"/>
      <c r="AA431" s="181"/>
      <c r="AB431" s="181"/>
      <c r="AC431" s="181"/>
      <c r="AD431" s="181"/>
      <c r="AE431" s="181"/>
      <c r="AF431" s="181"/>
      <c r="AG431" s="181"/>
      <c r="AH431" s="181"/>
    </row>
    <row r="432" spans="1:34">
      <c r="A432" s="172">
        <v>3195</v>
      </c>
      <c r="B432" s="8" t="s">
        <v>369</v>
      </c>
      <c r="C432" s="8" t="s">
        <v>326</v>
      </c>
      <c r="D432" s="23"/>
      <c r="E432" s="23"/>
      <c r="F432" s="23"/>
      <c r="G432" s="23"/>
      <c r="H432" s="23"/>
      <c r="I432" s="10"/>
      <c r="J432" s="9"/>
      <c r="K432" s="9"/>
      <c r="L432" s="9"/>
      <c r="M432" s="9"/>
      <c r="N432" s="9"/>
      <c r="O432" s="9"/>
      <c r="P432" s="9"/>
      <c r="Q432" s="10"/>
      <c r="R432" s="9"/>
      <c r="S432" s="9"/>
      <c r="T432" s="9"/>
      <c r="U432" s="9"/>
      <c r="V432" s="9"/>
      <c r="W432" s="9"/>
      <c r="X432" s="10"/>
      <c r="Y432" s="9"/>
      <c r="Z432" s="9"/>
      <c r="AA432" s="9"/>
      <c r="AB432" s="9"/>
      <c r="AC432" s="9"/>
      <c r="AD432" s="9"/>
      <c r="AE432" s="10"/>
      <c r="AF432" s="9"/>
      <c r="AG432" s="9"/>
      <c r="AH432" s="9"/>
    </row>
    <row r="433" spans="1:34">
      <c r="A433" s="172"/>
      <c r="B433" s="8"/>
      <c r="C433" s="8"/>
      <c r="D433" s="181"/>
      <c r="E433" s="182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  <c r="V433" s="181"/>
      <c r="W433" s="181"/>
      <c r="X433" s="181"/>
      <c r="Y433" s="181"/>
      <c r="Z433" s="181"/>
      <c r="AA433" s="181"/>
      <c r="AB433" s="181"/>
      <c r="AC433" s="181"/>
      <c r="AD433" s="181"/>
      <c r="AE433" s="181"/>
      <c r="AF433" s="181"/>
      <c r="AG433" s="181"/>
      <c r="AH433" s="181"/>
    </row>
    <row r="434" spans="1:34">
      <c r="A434" s="172">
        <v>3200</v>
      </c>
      <c r="B434" s="8" t="s">
        <v>370</v>
      </c>
      <c r="C434" s="8" t="s">
        <v>187</v>
      </c>
      <c r="D434" s="23"/>
      <c r="E434" s="23"/>
      <c r="F434" s="23"/>
      <c r="G434" s="23"/>
      <c r="H434" s="23"/>
      <c r="I434" s="10"/>
      <c r="J434" s="9"/>
      <c r="K434" s="9"/>
      <c r="L434" s="9"/>
      <c r="M434" s="9"/>
      <c r="N434" s="9"/>
      <c r="O434" s="9"/>
      <c r="P434" s="9"/>
      <c r="Q434" s="10"/>
      <c r="R434" s="9"/>
      <c r="S434" s="9"/>
      <c r="T434" s="9"/>
      <c r="U434" s="9"/>
      <c r="V434" s="9"/>
      <c r="W434" s="9"/>
      <c r="X434" s="10"/>
      <c r="Y434" s="9"/>
      <c r="Z434" s="9"/>
      <c r="AA434" s="9"/>
      <c r="AB434" s="9"/>
      <c r="AC434" s="9"/>
      <c r="AD434" s="9"/>
      <c r="AE434" s="10"/>
      <c r="AF434" s="9"/>
      <c r="AG434" s="9"/>
      <c r="AH434" s="9"/>
    </row>
    <row r="435" spans="1:34">
      <c r="A435" s="172"/>
      <c r="B435" s="8"/>
      <c r="C435" s="8"/>
      <c r="D435" s="181"/>
      <c r="E435" s="182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  <c r="V435" s="181"/>
      <c r="W435" s="181"/>
      <c r="X435" s="181"/>
      <c r="Y435" s="181"/>
      <c r="Z435" s="181"/>
      <c r="AA435" s="181"/>
      <c r="AB435" s="181"/>
      <c r="AC435" s="181"/>
      <c r="AD435" s="181"/>
      <c r="AE435" s="181"/>
      <c r="AF435" s="181"/>
      <c r="AG435" s="181"/>
      <c r="AH435" s="181"/>
    </row>
    <row r="436" spans="1:34">
      <c r="A436" s="172">
        <v>3202</v>
      </c>
      <c r="B436" s="8" t="s">
        <v>371</v>
      </c>
      <c r="C436" s="8" t="s">
        <v>372</v>
      </c>
      <c r="D436" s="23"/>
      <c r="E436" s="23"/>
      <c r="F436" s="23"/>
      <c r="G436" s="23"/>
      <c r="H436" s="23"/>
      <c r="I436" s="10"/>
      <c r="J436" s="9"/>
      <c r="K436" s="9"/>
      <c r="L436" s="9"/>
      <c r="M436" s="9"/>
      <c r="N436" s="9"/>
      <c r="O436" s="9"/>
      <c r="P436" s="9"/>
      <c r="Q436" s="10"/>
      <c r="R436" s="9"/>
      <c r="S436" s="9"/>
      <c r="T436" s="9"/>
      <c r="U436" s="9"/>
      <c r="V436" s="9"/>
      <c r="W436" s="9"/>
      <c r="X436" s="10"/>
      <c r="Y436" s="9"/>
      <c r="Z436" s="9"/>
      <c r="AA436" s="9"/>
      <c r="AB436" s="9"/>
      <c r="AC436" s="9"/>
      <c r="AD436" s="9"/>
      <c r="AE436" s="10"/>
      <c r="AF436" s="9"/>
      <c r="AG436" s="9"/>
      <c r="AH436" s="9"/>
    </row>
    <row r="437" spans="1:34">
      <c r="A437" s="172"/>
      <c r="B437" s="8"/>
      <c r="C437" s="8"/>
      <c r="D437" s="181"/>
      <c r="E437" s="182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  <c r="V437" s="181"/>
      <c r="W437" s="181"/>
      <c r="X437" s="181"/>
      <c r="Y437" s="181"/>
      <c r="Z437" s="181"/>
      <c r="AA437" s="181"/>
      <c r="AB437" s="181"/>
      <c r="AC437" s="181"/>
      <c r="AD437" s="181"/>
      <c r="AE437" s="181"/>
      <c r="AF437" s="181"/>
      <c r="AG437" s="181"/>
      <c r="AH437" s="181"/>
    </row>
    <row r="438" spans="1:34">
      <c r="A438" s="172">
        <v>3205</v>
      </c>
      <c r="B438" s="8" t="s">
        <v>373</v>
      </c>
      <c r="C438" s="8" t="s">
        <v>374</v>
      </c>
      <c r="D438" s="23"/>
      <c r="E438" s="23"/>
      <c r="F438" s="23"/>
      <c r="G438" s="23"/>
      <c r="H438" s="23"/>
      <c r="I438" s="10"/>
      <c r="J438" s="9"/>
      <c r="K438" s="9"/>
      <c r="L438" s="9"/>
      <c r="M438" s="9"/>
      <c r="N438" s="9"/>
      <c r="O438" s="9"/>
      <c r="P438" s="9"/>
      <c r="Q438" s="10"/>
      <c r="R438" s="9"/>
      <c r="S438" s="9"/>
      <c r="T438" s="9"/>
      <c r="U438" s="9"/>
      <c r="V438" s="9"/>
      <c r="W438" s="9"/>
      <c r="X438" s="10"/>
      <c r="Y438" s="9"/>
      <c r="Z438" s="9"/>
      <c r="AA438" s="9"/>
      <c r="AB438" s="9"/>
      <c r="AC438" s="9"/>
      <c r="AD438" s="9"/>
      <c r="AE438" s="10"/>
      <c r="AF438" s="9"/>
      <c r="AG438" s="9"/>
      <c r="AH438" s="9"/>
    </row>
    <row r="439" spans="1:34">
      <c r="A439" s="172"/>
      <c r="B439" s="8"/>
      <c r="C439" s="8"/>
      <c r="D439" s="181"/>
      <c r="E439" s="182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81"/>
      <c r="Z439" s="181"/>
      <c r="AA439" s="181"/>
      <c r="AB439" s="181"/>
      <c r="AC439" s="181"/>
      <c r="AD439" s="181"/>
      <c r="AE439" s="181"/>
      <c r="AF439" s="181"/>
      <c r="AG439" s="181"/>
      <c r="AH439" s="181"/>
    </row>
    <row r="440" spans="1:34">
      <c r="A440" s="172">
        <v>3221</v>
      </c>
      <c r="B440" s="8" t="s">
        <v>375</v>
      </c>
      <c r="C440" s="8" t="s">
        <v>353</v>
      </c>
      <c r="D440" s="23"/>
      <c r="E440" s="23"/>
      <c r="F440" s="23"/>
      <c r="G440" s="23"/>
      <c r="H440" s="23"/>
      <c r="I440" s="10"/>
      <c r="J440" s="9"/>
      <c r="K440" s="9"/>
      <c r="L440" s="9"/>
      <c r="M440" s="9"/>
      <c r="N440" s="9"/>
      <c r="O440" s="9"/>
      <c r="P440" s="9"/>
      <c r="Q440" s="10"/>
      <c r="R440" s="9"/>
      <c r="S440" s="9"/>
      <c r="T440" s="9"/>
      <c r="U440" s="9"/>
      <c r="V440" s="9"/>
      <c r="W440" s="9"/>
      <c r="X440" s="10"/>
      <c r="Y440" s="9"/>
      <c r="Z440" s="9"/>
      <c r="AA440" s="9"/>
      <c r="AB440" s="9"/>
      <c r="AC440" s="9"/>
      <c r="AD440" s="9"/>
      <c r="AE440" s="10"/>
      <c r="AF440" s="9"/>
      <c r="AG440" s="9"/>
      <c r="AH440" s="9"/>
    </row>
    <row r="441" spans="1:34">
      <c r="A441" s="172"/>
      <c r="B441" s="8"/>
      <c r="C441" s="8"/>
      <c r="D441" s="181"/>
      <c r="E441" s="182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  <c r="V441" s="181"/>
      <c r="W441" s="181"/>
      <c r="X441" s="181"/>
      <c r="Y441" s="181"/>
      <c r="Z441" s="181"/>
      <c r="AA441" s="181"/>
      <c r="AB441" s="181"/>
      <c r="AC441" s="181"/>
      <c r="AD441" s="181"/>
      <c r="AE441" s="181"/>
      <c r="AF441" s="181"/>
      <c r="AG441" s="181"/>
      <c r="AH441" s="181"/>
    </row>
    <row r="442" spans="1:34">
      <c r="A442" s="172">
        <v>3224</v>
      </c>
      <c r="B442" s="8" t="s">
        <v>376</v>
      </c>
      <c r="C442" s="8" t="s">
        <v>187</v>
      </c>
      <c r="D442" s="23"/>
      <c r="E442" s="23"/>
      <c r="F442" s="23"/>
      <c r="G442" s="23"/>
      <c r="H442" s="23"/>
      <c r="I442" s="10"/>
      <c r="J442" s="9"/>
      <c r="K442" s="9"/>
      <c r="L442" s="9"/>
      <c r="M442" s="9"/>
      <c r="N442" s="9"/>
      <c r="O442" s="9"/>
      <c r="P442" s="9"/>
      <c r="Q442" s="10"/>
      <c r="R442" s="9"/>
      <c r="S442" s="9"/>
      <c r="T442" s="9"/>
      <c r="U442" s="9"/>
      <c r="V442" s="9"/>
      <c r="W442" s="9"/>
      <c r="X442" s="10"/>
      <c r="Y442" s="9"/>
      <c r="Z442" s="9"/>
      <c r="AA442" s="9"/>
      <c r="AB442" s="9"/>
      <c r="AC442" s="9"/>
      <c r="AD442" s="9"/>
      <c r="AE442" s="10"/>
      <c r="AF442" s="9"/>
      <c r="AG442" s="9"/>
      <c r="AH442" s="9"/>
    </row>
    <row r="443" spans="1:34">
      <c r="A443" s="172"/>
      <c r="B443" s="8"/>
      <c r="C443" s="8"/>
      <c r="D443" s="181"/>
      <c r="E443" s="182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  <c r="V443" s="181"/>
      <c r="W443" s="181"/>
      <c r="X443" s="181"/>
      <c r="Y443" s="181"/>
      <c r="Z443" s="181"/>
      <c r="AA443" s="181"/>
      <c r="AB443" s="181"/>
      <c r="AC443" s="181"/>
      <c r="AD443" s="181"/>
      <c r="AE443" s="181"/>
      <c r="AF443" s="181"/>
      <c r="AG443" s="181"/>
      <c r="AH443" s="181"/>
    </row>
    <row r="444" spans="1:34">
      <c r="A444" s="175">
        <v>3236</v>
      </c>
      <c r="B444" s="8" t="s">
        <v>377</v>
      </c>
      <c r="C444" s="8" t="s">
        <v>67</v>
      </c>
      <c r="D444" s="23"/>
      <c r="E444" s="23"/>
      <c r="F444" s="23"/>
      <c r="G444" s="23"/>
      <c r="H444" s="23"/>
      <c r="I444" s="10"/>
      <c r="J444" s="9"/>
      <c r="K444" s="9"/>
      <c r="L444" s="9"/>
      <c r="M444" s="9"/>
      <c r="N444" s="9"/>
      <c r="O444" s="9"/>
      <c r="P444" s="9"/>
      <c r="Q444" s="10"/>
      <c r="R444" s="9"/>
      <c r="S444" s="9"/>
      <c r="T444" s="9"/>
      <c r="U444" s="9"/>
      <c r="V444" s="9"/>
      <c r="W444" s="9"/>
      <c r="X444" s="10"/>
      <c r="Y444" s="9"/>
      <c r="Z444" s="9"/>
      <c r="AA444" s="9"/>
      <c r="AB444" s="9"/>
      <c r="AC444" s="9"/>
      <c r="AD444" s="9"/>
      <c r="AE444" s="10"/>
      <c r="AF444" s="9"/>
      <c r="AG444" s="9"/>
      <c r="AH444" s="9"/>
    </row>
    <row r="445" spans="1:34">
      <c r="A445" s="175"/>
      <c r="B445" s="8"/>
      <c r="C445" s="8"/>
      <c r="D445" s="181"/>
      <c r="E445" s="182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  <c r="V445" s="181"/>
      <c r="W445" s="181"/>
      <c r="X445" s="181"/>
      <c r="Y445" s="181"/>
      <c r="Z445" s="181"/>
      <c r="AA445" s="181"/>
      <c r="AB445" s="181"/>
      <c r="AC445" s="181"/>
      <c r="AD445" s="181"/>
      <c r="AE445" s="181"/>
      <c r="AF445" s="181"/>
      <c r="AG445" s="181"/>
      <c r="AH445" s="181"/>
    </row>
    <row r="446" spans="1:34">
      <c r="A446" s="175">
        <v>3237</v>
      </c>
      <c r="B446" s="8" t="s">
        <v>378</v>
      </c>
      <c r="C446" s="8" t="s">
        <v>67</v>
      </c>
      <c r="D446" s="23"/>
      <c r="E446" s="23"/>
      <c r="F446" s="23"/>
      <c r="G446" s="23"/>
      <c r="H446" s="23"/>
      <c r="I446" s="10"/>
      <c r="J446" s="9"/>
      <c r="K446" s="9"/>
      <c r="L446" s="9"/>
      <c r="M446" s="9"/>
      <c r="N446" s="9"/>
      <c r="O446" s="9"/>
      <c r="P446" s="9"/>
      <c r="Q446" s="10"/>
      <c r="R446" s="9"/>
      <c r="S446" s="9"/>
      <c r="T446" s="9"/>
      <c r="U446" s="9"/>
      <c r="V446" s="9"/>
      <c r="W446" s="9"/>
      <c r="X446" s="10"/>
      <c r="Y446" s="9"/>
      <c r="Z446" s="9"/>
      <c r="AA446" s="9"/>
      <c r="AB446" s="9"/>
      <c r="AC446" s="9"/>
      <c r="AD446" s="9"/>
      <c r="AE446" s="10"/>
      <c r="AF446" s="9"/>
      <c r="AG446" s="9"/>
      <c r="AH446" s="9"/>
    </row>
    <row r="447" spans="1:34">
      <c r="A447" s="175"/>
      <c r="B447" s="8"/>
      <c r="C447" s="8"/>
      <c r="D447" s="181"/>
      <c r="E447" s="182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  <c r="V447" s="181"/>
      <c r="W447" s="181"/>
      <c r="X447" s="181"/>
      <c r="Y447" s="181"/>
      <c r="Z447" s="181"/>
      <c r="AA447" s="181"/>
      <c r="AB447" s="181"/>
      <c r="AC447" s="181"/>
      <c r="AD447" s="181"/>
      <c r="AE447" s="181"/>
      <c r="AF447" s="181"/>
      <c r="AG447" s="181"/>
      <c r="AH447" s="181"/>
    </row>
    <row r="448" spans="1:34">
      <c r="A448" s="175">
        <v>3257</v>
      </c>
      <c r="B448" s="8" t="s">
        <v>380</v>
      </c>
      <c r="C448" s="8" t="s">
        <v>109</v>
      </c>
      <c r="D448" s="23"/>
      <c r="E448" s="23"/>
      <c r="F448" s="23"/>
      <c r="G448" s="23"/>
      <c r="H448" s="23"/>
      <c r="I448" s="10"/>
      <c r="J448" s="9"/>
      <c r="K448" s="9"/>
      <c r="L448" s="9"/>
      <c r="M448" s="9"/>
      <c r="N448" s="9"/>
      <c r="O448" s="9"/>
      <c r="P448" s="9"/>
      <c r="Q448" s="10"/>
      <c r="R448" s="9"/>
      <c r="S448" s="9"/>
      <c r="T448" s="9"/>
      <c r="U448" s="9"/>
      <c r="V448" s="9"/>
      <c r="W448" s="9"/>
      <c r="X448" s="10"/>
      <c r="Y448" s="9"/>
      <c r="Z448" s="9"/>
      <c r="AA448" s="9"/>
      <c r="AB448" s="9"/>
      <c r="AC448" s="9"/>
      <c r="AD448" s="9"/>
      <c r="AE448" s="10"/>
      <c r="AF448" s="9"/>
      <c r="AG448" s="9"/>
      <c r="AH448" s="9"/>
    </row>
    <row r="449" spans="1:34">
      <c r="A449" s="175"/>
      <c r="B449" s="8"/>
      <c r="C449" s="8"/>
      <c r="D449" s="181"/>
      <c r="E449" s="182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  <c r="V449" s="181"/>
      <c r="W449" s="181"/>
      <c r="X449" s="181"/>
      <c r="Y449" s="181"/>
      <c r="Z449" s="181"/>
      <c r="AA449" s="181"/>
      <c r="AB449" s="181"/>
      <c r="AC449" s="181"/>
      <c r="AD449" s="181"/>
      <c r="AE449" s="181"/>
      <c r="AF449" s="181"/>
      <c r="AG449" s="181"/>
      <c r="AH449" s="181"/>
    </row>
    <row r="450" spans="1:34">
      <c r="A450" s="172">
        <v>3271</v>
      </c>
      <c r="B450" s="8" t="s">
        <v>381</v>
      </c>
      <c r="C450" s="8" t="s">
        <v>382</v>
      </c>
      <c r="D450" s="23"/>
      <c r="E450" s="23"/>
      <c r="F450" s="23"/>
      <c r="G450" s="23"/>
      <c r="H450" s="23"/>
      <c r="I450" s="10"/>
      <c r="J450" s="9"/>
      <c r="K450" s="9"/>
      <c r="L450" s="9"/>
      <c r="M450" s="9"/>
      <c r="N450" s="9"/>
      <c r="O450" s="9"/>
      <c r="P450" s="9"/>
      <c r="Q450" s="10"/>
      <c r="R450" s="9"/>
      <c r="S450" s="9"/>
      <c r="T450" s="9"/>
      <c r="U450" s="9"/>
      <c r="V450" s="9"/>
      <c r="W450" s="9"/>
      <c r="X450" s="10"/>
      <c r="Y450" s="9"/>
      <c r="Z450" s="9"/>
      <c r="AA450" s="9"/>
      <c r="AB450" s="9"/>
      <c r="AC450" s="9"/>
      <c r="AD450" s="9"/>
      <c r="AE450" s="10"/>
      <c r="AF450" s="9"/>
      <c r="AG450" s="9"/>
      <c r="AH450" s="9"/>
    </row>
    <row r="451" spans="1:34">
      <c r="A451" s="172"/>
      <c r="B451" s="8"/>
      <c r="C451" s="8"/>
      <c r="D451" s="181"/>
      <c r="E451" s="182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  <c r="V451" s="181"/>
      <c r="W451" s="181"/>
      <c r="X451" s="181"/>
      <c r="Y451" s="181"/>
      <c r="Z451" s="181"/>
      <c r="AA451" s="181"/>
      <c r="AB451" s="181"/>
      <c r="AC451" s="181"/>
      <c r="AD451" s="181"/>
      <c r="AE451" s="181"/>
      <c r="AF451" s="181"/>
      <c r="AG451" s="181"/>
      <c r="AH451" s="181"/>
    </row>
    <row r="452" spans="1:34">
      <c r="A452" s="172">
        <v>3273</v>
      </c>
      <c r="B452" s="8" t="s">
        <v>383</v>
      </c>
      <c r="C452" s="8" t="s">
        <v>384</v>
      </c>
      <c r="D452" s="23"/>
      <c r="E452" s="23"/>
      <c r="F452" s="23"/>
      <c r="G452" s="23"/>
      <c r="H452" s="23"/>
      <c r="I452" s="10"/>
      <c r="J452" s="9"/>
      <c r="K452" s="9"/>
      <c r="L452" s="9"/>
      <c r="M452" s="9"/>
      <c r="N452" s="9"/>
      <c r="O452" s="9"/>
      <c r="P452" s="9"/>
      <c r="Q452" s="10"/>
      <c r="R452" s="9"/>
      <c r="S452" s="9"/>
      <c r="T452" s="9"/>
      <c r="U452" s="9"/>
      <c r="V452" s="9"/>
      <c r="W452" s="9"/>
      <c r="X452" s="10"/>
      <c r="Y452" s="9"/>
      <c r="Z452" s="9"/>
      <c r="AA452" s="9"/>
      <c r="AB452" s="9"/>
      <c r="AC452" s="9"/>
      <c r="AD452" s="9"/>
      <c r="AE452" s="10"/>
      <c r="AF452" s="9"/>
      <c r="AG452" s="9"/>
      <c r="AH452" s="9"/>
    </row>
    <row r="453" spans="1:34">
      <c r="A453" s="172"/>
      <c r="B453" s="8"/>
      <c r="C453" s="8"/>
      <c r="D453" s="181"/>
      <c r="E453" s="182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  <c r="X453" s="181"/>
      <c r="Y453" s="181"/>
      <c r="Z453" s="181"/>
      <c r="AA453" s="181"/>
      <c r="AB453" s="181"/>
      <c r="AC453" s="181"/>
      <c r="AD453" s="181"/>
      <c r="AE453" s="181"/>
      <c r="AF453" s="181"/>
      <c r="AG453" s="181"/>
      <c r="AH453" s="181"/>
    </row>
    <row r="454" spans="1:34">
      <c r="A454" s="175">
        <v>3279</v>
      </c>
      <c r="B454" s="8" t="s">
        <v>385</v>
      </c>
      <c r="C454" s="8" t="s">
        <v>386</v>
      </c>
      <c r="D454" s="23"/>
      <c r="E454" s="23"/>
      <c r="F454" s="23"/>
      <c r="G454" s="23"/>
      <c r="H454" s="23"/>
      <c r="I454" s="10"/>
      <c r="J454" s="9"/>
      <c r="K454" s="9"/>
      <c r="L454" s="9"/>
      <c r="M454" s="9"/>
      <c r="N454" s="9"/>
      <c r="O454" s="9"/>
      <c r="P454" s="9"/>
      <c r="Q454" s="10"/>
      <c r="R454" s="9"/>
      <c r="S454" s="9"/>
      <c r="T454" s="9"/>
      <c r="U454" s="9"/>
      <c r="V454" s="9"/>
      <c r="W454" s="9"/>
      <c r="X454" s="10"/>
      <c r="Y454" s="9"/>
      <c r="Z454" s="9"/>
      <c r="AA454" s="9"/>
      <c r="AB454" s="9"/>
      <c r="AC454" s="9"/>
      <c r="AD454" s="9"/>
      <c r="AE454" s="10"/>
      <c r="AF454" s="9"/>
      <c r="AG454" s="9"/>
      <c r="AH454" s="9"/>
    </row>
    <row r="455" spans="1:34">
      <c r="A455" s="175"/>
      <c r="B455" s="8"/>
      <c r="C455" s="8"/>
      <c r="D455" s="181"/>
      <c r="E455" s="182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  <c r="V455" s="181"/>
      <c r="W455" s="181"/>
      <c r="X455" s="181"/>
      <c r="Y455" s="181"/>
      <c r="Z455" s="181"/>
      <c r="AA455" s="181"/>
      <c r="AB455" s="181"/>
      <c r="AC455" s="181"/>
      <c r="AD455" s="181"/>
      <c r="AE455" s="181"/>
      <c r="AF455" s="181"/>
      <c r="AG455" s="181"/>
      <c r="AH455" s="181"/>
    </row>
    <row r="456" spans="1:34">
      <c r="A456" s="175">
        <v>3289</v>
      </c>
      <c r="B456" s="8" t="s">
        <v>387</v>
      </c>
      <c r="C456" s="8" t="s">
        <v>67</v>
      </c>
      <c r="D456" s="23"/>
      <c r="E456" s="23"/>
      <c r="F456" s="23"/>
      <c r="G456" s="23"/>
      <c r="H456" s="23"/>
      <c r="I456" s="10"/>
      <c r="J456" s="9"/>
      <c r="K456" s="9"/>
      <c r="L456" s="9"/>
      <c r="M456" s="9"/>
      <c r="N456" s="9"/>
      <c r="O456" s="9"/>
      <c r="P456" s="9"/>
      <c r="Q456" s="10"/>
      <c r="R456" s="9"/>
      <c r="S456" s="9"/>
      <c r="T456" s="9"/>
      <c r="U456" s="9"/>
      <c r="V456" s="9"/>
      <c r="W456" s="9"/>
      <c r="X456" s="10"/>
      <c r="Y456" s="9"/>
      <c r="Z456" s="9"/>
      <c r="AA456" s="9"/>
      <c r="AB456" s="9"/>
      <c r="AC456" s="9"/>
      <c r="AD456" s="9"/>
      <c r="AE456" s="10"/>
      <c r="AF456" s="9"/>
      <c r="AG456" s="9"/>
      <c r="AH456" s="9"/>
    </row>
    <row r="457" spans="1:34">
      <c r="A457" s="175"/>
      <c r="B457" s="8"/>
      <c r="C457" s="8"/>
      <c r="D457" s="181"/>
      <c r="E457" s="182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  <c r="V457" s="181"/>
      <c r="W457" s="181"/>
      <c r="X457" s="181"/>
      <c r="Y457" s="181"/>
      <c r="Z457" s="181"/>
      <c r="AA457" s="181"/>
      <c r="AB457" s="181"/>
      <c r="AC457" s="181"/>
      <c r="AD457" s="181"/>
      <c r="AE457" s="181"/>
      <c r="AF457" s="181"/>
      <c r="AG457" s="181"/>
      <c r="AH457" s="181"/>
    </row>
    <row r="458" spans="1:34">
      <c r="A458" s="175">
        <v>3298</v>
      </c>
      <c r="B458" s="8" t="s">
        <v>388</v>
      </c>
      <c r="C458" s="8" t="s">
        <v>67</v>
      </c>
      <c r="D458" s="23"/>
      <c r="E458" s="23"/>
      <c r="F458" s="23"/>
      <c r="G458" s="23"/>
      <c r="H458" s="23"/>
      <c r="I458" s="10"/>
      <c r="J458" s="9"/>
      <c r="K458" s="9"/>
      <c r="L458" s="9"/>
      <c r="M458" s="9"/>
      <c r="N458" s="9"/>
      <c r="O458" s="9"/>
      <c r="P458" s="9"/>
      <c r="Q458" s="10"/>
      <c r="R458" s="9"/>
      <c r="S458" s="9"/>
      <c r="T458" s="9"/>
      <c r="U458" s="9"/>
      <c r="V458" s="9"/>
      <c r="W458" s="9"/>
      <c r="X458" s="10"/>
      <c r="Y458" s="9"/>
      <c r="Z458" s="9"/>
      <c r="AA458" s="9"/>
      <c r="AB458" s="9"/>
      <c r="AC458" s="9"/>
      <c r="AD458" s="9"/>
      <c r="AE458" s="10"/>
      <c r="AF458" s="9"/>
      <c r="AG458" s="9"/>
      <c r="AH458" s="9"/>
    </row>
    <row r="459" spans="1:34">
      <c r="A459" s="175"/>
      <c r="B459" s="8"/>
      <c r="C459" s="8"/>
      <c r="D459" s="181"/>
      <c r="E459" s="182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  <c r="V459" s="181"/>
      <c r="W459" s="181"/>
      <c r="X459" s="181"/>
      <c r="Y459" s="181"/>
      <c r="Z459" s="181"/>
      <c r="AA459" s="181"/>
      <c r="AB459" s="181"/>
      <c r="AC459" s="181"/>
      <c r="AD459" s="181"/>
      <c r="AE459" s="181"/>
      <c r="AF459" s="181"/>
      <c r="AG459" s="181"/>
      <c r="AH459" s="181"/>
    </row>
    <row r="460" spans="1:34">
      <c r="A460" s="175">
        <v>3303</v>
      </c>
      <c r="B460" s="13" t="s">
        <v>389</v>
      </c>
      <c r="C460" s="8" t="s">
        <v>390</v>
      </c>
      <c r="D460" s="23"/>
      <c r="E460" s="23"/>
      <c r="F460" s="23"/>
      <c r="G460" s="23"/>
      <c r="H460" s="23"/>
      <c r="I460" s="10"/>
      <c r="J460" s="9"/>
      <c r="K460" s="9"/>
      <c r="L460" s="9"/>
      <c r="M460" s="9"/>
      <c r="N460" s="9"/>
      <c r="O460" s="9"/>
      <c r="P460" s="9"/>
      <c r="Q460" s="10"/>
      <c r="R460" s="9"/>
      <c r="S460" s="9"/>
      <c r="T460" s="9"/>
      <c r="U460" s="9"/>
      <c r="V460" s="9"/>
      <c r="W460" s="9"/>
      <c r="X460" s="10"/>
      <c r="Y460" s="9"/>
      <c r="Z460" s="9"/>
      <c r="AA460" s="9"/>
      <c r="AB460" s="9"/>
      <c r="AC460" s="9"/>
      <c r="AD460" s="9"/>
      <c r="AE460" s="10"/>
      <c r="AF460" s="9"/>
      <c r="AG460" s="9"/>
      <c r="AH460" s="9"/>
    </row>
    <row r="461" spans="1:34">
      <c r="A461" s="175"/>
      <c r="B461" s="13"/>
      <c r="C461" s="8"/>
      <c r="D461" s="181"/>
      <c r="E461" s="182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  <c r="V461" s="181"/>
      <c r="W461" s="181"/>
      <c r="X461" s="181"/>
      <c r="Y461" s="181"/>
      <c r="Z461" s="181"/>
      <c r="AA461" s="181"/>
      <c r="AB461" s="181"/>
      <c r="AC461" s="181"/>
      <c r="AD461" s="181"/>
      <c r="AE461" s="181"/>
      <c r="AF461" s="181"/>
      <c r="AG461" s="181"/>
      <c r="AH461" s="181"/>
    </row>
    <row r="462" spans="1:34">
      <c r="A462" s="175">
        <v>3306</v>
      </c>
      <c r="B462" s="8" t="s">
        <v>391</v>
      </c>
      <c r="C462" s="8" t="s">
        <v>345</v>
      </c>
      <c r="D462" s="23"/>
      <c r="E462" s="23"/>
      <c r="F462" s="23"/>
      <c r="G462" s="23"/>
      <c r="H462" s="23"/>
      <c r="I462" s="10"/>
      <c r="J462" s="9"/>
      <c r="K462" s="9"/>
      <c r="L462" s="9"/>
      <c r="M462" s="9"/>
      <c r="N462" s="9"/>
      <c r="O462" s="9"/>
      <c r="P462" s="9"/>
      <c r="Q462" s="10"/>
      <c r="R462" s="9"/>
      <c r="S462" s="9"/>
      <c r="T462" s="9"/>
      <c r="U462" s="9"/>
      <c r="V462" s="9"/>
      <c r="W462" s="9"/>
      <c r="X462" s="10"/>
      <c r="Y462" s="9"/>
      <c r="Z462" s="9"/>
      <c r="AA462" s="9"/>
      <c r="AB462" s="9"/>
      <c r="AC462" s="9"/>
      <c r="AD462" s="9"/>
      <c r="AE462" s="10"/>
      <c r="AF462" s="9"/>
      <c r="AG462" s="9"/>
      <c r="AH462" s="9"/>
    </row>
    <row r="463" spans="1:34">
      <c r="A463" s="175"/>
      <c r="B463" s="8"/>
      <c r="C463" s="8"/>
      <c r="D463" s="181"/>
      <c r="E463" s="182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  <c r="V463" s="181"/>
      <c r="W463" s="181"/>
      <c r="X463" s="181"/>
      <c r="Y463" s="181"/>
      <c r="Z463" s="181"/>
      <c r="AA463" s="181"/>
      <c r="AB463" s="181"/>
      <c r="AC463" s="181"/>
      <c r="AD463" s="181"/>
      <c r="AE463" s="181"/>
      <c r="AF463" s="181"/>
      <c r="AG463" s="181"/>
      <c r="AH463" s="181"/>
    </row>
    <row r="464" spans="1:34">
      <c r="A464" s="172">
        <v>3308</v>
      </c>
      <c r="B464" s="8" t="s">
        <v>392</v>
      </c>
      <c r="C464" s="8" t="s">
        <v>155</v>
      </c>
      <c r="D464" s="23"/>
      <c r="E464" s="23"/>
      <c r="F464" s="23"/>
      <c r="G464" s="23"/>
      <c r="H464" s="23"/>
      <c r="I464" s="10"/>
      <c r="J464" s="9"/>
      <c r="K464" s="9"/>
      <c r="L464" s="9"/>
      <c r="M464" s="9"/>
      <c r="N464" s="9"/>
      <c r="O464" s="9"/>
      <c r="P464" s="9"/>
      <c r="Q464" s="10"/>
      <c r="R464" s="9"/>
      <c r="S464" s="9"/>
      <c r="T464" s="9"/>
      <c r="U464" s="9"/>
      <c r="V464" s="9"/>
      <c r="W464" s="9"/>
      <c r="X464" s="10"/>
      <c r="Y464" s="9"/>
      <c r="Z464" s="9"/>
      <c r="AA464" s="9"/>
      <c r="AB464" s="9"/>
      <c r="AC464" s="9"/>
      <c r="AD464" s="9"/>
      <c r="AE464" s="10"/>
      <c r="AF464" s="9"/>
      <c r="AG464" s="9"/>
      <c r="AH464" s="9"/>
    </row>
    <row r="465" spans="1:34">
      <c r="A465" s="172"/>
      <c r="B465" s="8"/>
      <c r="C465" s="8"/>
      <c r="D465" s="181"/>
      <c r="E465" s="182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  <c r="V465" s="181"/>
      <c r="W465" s="181"/>
      <c r="X465" s="181"/>
      <c r="Y465" s="181"/>
      <c r="Z465" s="181"/>
      <c r="AA465" s="181"/>
      <c r="AB465" s="181"/>
      <c r="AC465" s="181"/>
      <c r="AD465" s="181"/>
      <c r="AE465" s="181"/>
      <c r="AF465" s="181"/>
      <c r="AG465" s="181"/>
      <c r="AH465" s="181"/>
    </row>
    <row r="466" spans="1:34">
      <c r="A466" s="175">
        <v>3309</v>
      </c>
      <c r="B466" s="13" t="s">
        <v>393</v>
      </c>
      <c r="C466" s="8" t="s">
        <v>390</v>
      </c>
      <c r="D466" s="23"/>
      <c r="E466" s="23"/>
      <c r="F466" s="23"/>
      <c r="G466" s="23"/>
      <c r="H466" s="23"/>
      <c r="I466" s="10"/>
      <c r="J466" s="9"/>
      <c r="K466" s="9"/>
      <c r="L466" s="9"/>
      <c r="M466" s="9"/>
      <c r="N466" s="9"/>
      <c r="O466" s="9"/>
      <c r="P466" s="9"/>
      <c r="Q466" s="10"/>
      <c r="R466" s="9"/>
      <c r="S466" s="9"/>
      <c r="T466" s="9"/>
      <c r="U466" s="9"/>
      <c r="V466" s="9"/>
      <c r="W466" s="9"/>
      <c r="X466" s="10"/>
      <c r="Y466" s="9"/>
      <c r="Z466" s="9"/>
      <c r="AA466" s="9"/>
      <c r="AB466" s="9"/>
      <c r="AC466" s="9"/>
      <c r="AD466" s="9"/>
      <c r="AE466" s="10"/>
      <c r="AF466" s="9"/>
      <c r="AG466" s="9"/>
      <c r="AH466" s="9"/>
    </row>
    <row r="467" spans="1:34">
      <c r="A467" s="175"/>
      <c r="B467" s="13"/>
      <c r="C467" s="8"/>
      <c r="D467" s="181"/>
      <c r="E467" s="182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  <c r="V467" s="181"/>
      <c r="W467" s="181"/>
      <c r="X467" s="181"/>
      <c r="Y467" s="181"/>
      <c r="Z467" s="181"/>
      <c r="AA467" s="181"/>
      <c r="AB467" s="181"/>
      <c r="AC467" s="181"/>
      <c r="AD467" s="181"/>
      <c r="AE467" s="181"/>
      <c r="AF467" s="181"/>
      <c r="AG467" s="181"/>
      <c r="AH467" s="181"/>
    </row>
    <row r="468" spans="1:34">
      <c r="A468" s="172">
        <v>3319</v>
      </c>
      <c r="B468" s="8" t="s">
        <v>394</v>
      </c>
      <c r="C468" s="8" t="s">
        <v>395</v>
      </c>
      <c r="D468" s="23"/>
      <c r="E468" s="23"/>
      <c r="F468" s="23"/>
      <c r="G468" s="23"/>
      <c r="H468" s="23"/>
      <c r="I468" s="10"/>
      <c r="J468" s="9"/>
      <c r="K468" s="9"/>
      <c r="L468" s="9"/>
      <c r="M468" s="9"/>
      <c r="N468" s="9"/>
      <c r="O468" s="9"/>
      <c r="P468" s="9"/>
      <c r="Q468" s="10"/>
      <c r="R468" s="9"/>
      <c r="S468" s="9"/>
      <c r="T468" s="9"/>
      <c r="U468" s="9"/>
      <c r="V468" s="9"/>
      <c r="W468" s="9"/>
      <c r="X468" s="10"/>
      <c r="Y468" s="9"/>
      <c r="Z468" s="9"/>
      <c r="AA468" s="9"/>
      <c r="AB468" s="9"/>
      <c r="AC468" s="9"/>
      <c r="AD468" s="9"/>
      <c r="AE468" s="10"/>
      <c r="AF468" s="9"/>
      <c r="AG468" s="9"/>
      <c r="AH468" s="9"/>
    </row>
    <row r="469" spans="1:34">
      <c r="A469" s="172"/>
      <c r="B469" s="8"/>
      <c r="C469" s="8"/>
      <c r="D469" s="181"/>
      <c r="E469" s="182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  <c r="V469" s="181"/>
      <c r="W469" s="181"/>
      <c r="X469" s="181"/>
      <c r="Y469" s="181"/>
      <c r="Z469" s="181"/>
      <c r="AA469" s="181"/>
      <c r="AB469" s="181"/>
      <c r="AC469" s="181"/>
      <c r="AD469" s="181"/>
      <c r="AE469" s="181"/>
      <c r="AF469" s="181"/>
      <c r="AG469" s="181"/>
      <c r="AH469" s="181"/>
    </row>
    <row r="470" spans="1:34">
      <c r="A470" s="172">
        <v>3332</v>
      </c>
      <c r="B470" s="8" t="s">
        <v>396</v>
      </c>
      <c r="C470" s="8" t="s">
        <v>397</v>
      </c>
      <c r="D470" s="23"/>
      <c r="E470" s="23"/>
      <c r="F470" s="23"/>
      <c r="G470" s="23"/>
      <c r="H470" s="23"/>
      <c r="I470" s="10"/>
      <c r="J470" s="9"/>
      <c r="K470" s="9"/>
      <c r="L470" s="9"/>
      <c r="M470" s="9"/>
      <c r="N470" s="9"/>
      <c r="O470" s="9"/>
      <c r="P470" s="9"/>
      <c r="Q470" s="10"/>
      <c r="R470" s="9"/>
      <c r="S470" s="9"/>
      <c r="T470" s="9"/>
      <c r="U470" s="9"/>
      <c r="V470" s="9"/>
      <c r="W470" s="9"/>
      <c r="X470" s="10"/>
      <c r="Y470" s="9"/>
      <c r="Z470" s="9"/>
      <c r="AA470" s="9"/>
      <c r="AB470" s="9"/>
      <c r="AC470" s="9"/>
      <c r="AD470" s="9"/>
      <c r="AE470" s="10"/>
      <c r="AF470" s="9"/>
      <c r="AG470" s="9"/>
      <c r="AH470" s="9"/>
    </row>
    <row r="471" spans="1:34">
      <c r="A471" s="172"/>
      <c r="B471" s="8"/>
      <c r="C471" s="8"/>
      <c r="D471" s="181"/>
      <c r="E471" s="182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  <c r="V471" s="181"/>
      <c r="W471" s="181"/>
      <c r="X471" s="181"/>
      <c r="Y471" s="181"/>
      <c r="Z471" s="181"/>
      <c r="AA471" s="181"/>
      <c r="AB471" s="181"/>
      <c r="AC471" s="181"/>
      <c r="AD471" s="181"/>
      <c r="AE471" s="181"/>
      <c r="AF471" s="181"/>
      <c r="AG471" s="181"/>
      <c r="AH471" s="181"/>
    </row>
    <row r="472" spans="1:34">
      <c r="A472" s="172">
        <v>3349</v>
      </c>
      <c r="B472" s="8" t="s">
        <v>399</v>
      </c>
      <c r="C472" s="8" t="s">
        <v>71</v>
      </c>
      <c r="D472" s="23"/>
      <c r="E472" s="23"/>
      <c r="F472" s="23"/>
      <c r="G472" s="23"/>
      <c r="H472" s="23"/>
      <c r="I472" s="10"/>
      <c r="J472" s="9"/>
      <c r="K472" s="9"/>
      <c r="L472" s="9"/>
      <c r="M472" s="9"/>
      <c r="N472" s="9"/>
      <c r="O472" s="9"/>
      <c r="P472" s="9"/>
      <c r="Q472" s="10"/>
      <c r="R472" s="9"/>
      <c r="S472" s="9"/>
      <c r="T472" s="9"/>
      <c r="U472" s="9"/>
      <c r="V472" s="9"/>
      <c r="W472" s="9"/>
      <c r="X472" s="10"/>
      <c r="Y472" s="9"/>
      <c r="Z472" s="9"/>
      <c r="AA472" s="9"/>
      <c r="AB472" s="9"/>
      <c r="AC472" s="9"/>
      <c r="AD472" s="9"/>
      <c r="AE472" s="10"/>
      <c r="AF472" s="9"/>
      <c r="AG472" s="9"/>
      <c r="AH472" s="9"/>
    </row>
    <row r="473" spans="1:34">
      <c r="A473" s="172"/>
      <c r="B473" s="8"/>
      <c r="C473" s="8"/>
      <c r="D473" s="181"/>
      <c r="E473" s="182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  <c r="V473" s="181"/>
      <c r="W473" s="181"/>
      <c r="X473" s="181"/>
      <c r="Y473" s="181"/>
      <c r="Z473" s="181"/>
      <c r="AA473" s="181"/>
      <c r="AB473" s="181"/>
      <c r="AC473" s="181"/>
      <c r="AD473" s="181"/>
      <c r="AE473" s="181"/>
      <c r="AF473" s="181"/>
      <c r="AG473" s="181"/>
      <c r="AH473" s="181"/>
    </row>
    <row r="474" spans="1:34">
      <c r="A474" s="172">
        <v>3353</v>
      </c>
      <c r="B474" s="8" t="s">
        <v>400</v>
      </c>
      <c r="C474" s="8" t="s">
        <v>401</v>
      </c>
      <c r="D474" s="23"/>
      <c r="E474" s="23"/>
      <c r="F474" s="23"/>
      <c r="G474" s="23"/>
      <c r="H474" s="23"/>
      <c r="I474" s="10"/>
      <c r="J474" s="9"/>
      <c r="K474" s="9"/>
      <c r="L474" s="9"/>
      <c r="M474" s="9"/>
      <c r="N474" s="9"/>
      <c r="O474" s="9"/>
      <c r="P474" s="9"/>
      <c r="Q474" s="10"/>
      <c r="R474" s="9"/>
      <c r="S474" s="9"/>
      <c r="T474" s="9"/>
      <c r="U474" s="9"/>
      <c r="V474" s="9"/>
      <c r="W474" s="9"/>
      <c r="X474" s="10"/>
      <c r="Y474" s="9"/>
      <c r="Z474" s="9"/>
      <c r="AA474" s="9"/>
      <c r="AB474" s="9"/>
      <c r="AC474" s="9"/>
      <c r="AD474" s="9"/>
      <c r="AE474" s="10"/>
      <c r="AF474" s="9"/>
      <c r="AG474" s="9"/>
      <c r="AH474" s="9"/>
    </row>
    <row r="475" spans="1:34">
      <c r="A475" s="172"/>
      <c r="B475" s="8"/>
      <c r="C475" s="8"/>
      <c r="D475" s="181"/>
      <c r="E475" s="182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  <c r="V475" s="181"/>
      <c r="W475" s="181"/>
      <c r="X475" s="181"/>
      <c r="Y475" s="181"/>
      <c r="Z475" s="181"/>
      <c r="AA475" s="181"/>
      <c r="AB475" s="181"/>
      <c r="AC475" s="181"/>
      <c r="AD475" s="181"/>
      <c r="AE475" s="181"/>
      <c r="AF475" s="181"/>
      <c r="AG475" s="181"/>
      <c r="AH475" s="181"/>
    </row>
    <row r="476" spans="1:34">
      <c r="A476" s="172">
        <v>3359</v>
      </c>
      <c r="B476" s="8" t="s">
        <v>402</v>
      </c>
      <c r="C476" s="8" t="s">
        <v>59</v>
      </c>
      <c r="D476" s="23"/>
      <c r="E476" s="23"/>
      <c r="F476" s="23"/>
      <c r="G476" s="23"/>
      <c r="H476" s="23"/>
      <c r="I476" s="10"/>
      <c r="J476" s="9"/>
      <c r="K476" s="9"/>
      <c r="L476" s="9"/>
      <c r="M476" s="9"/>
      <c r="N476" s="9"/>
      <c r="O476" s="9"/>
      <c r="P476" s="9"/>
      <c r="Q476" s="10"/>
      <c r="R476" s="9"/>
      <c r="S476" s="9"/>
      <c r="T476" s="9"/>
      <c r="U476" s="9"/>
      <c r="V476" s="9"/>
      <c r="W476" s="9"/>
      <c r="X476" s="10"/>
      <c r="Y476" s="9"/>
      <c r="Z476" s="9"/>
      <c r="AA476" s="9"/>
      <c r="AB476" s="9"/>
      <c r="AC476" s="9"/>
      <c r="AD476" s="9"/>
      <c r="AE476" s="10"/>
      <c r="AF476" s="9"/>
      <c r="AG476" s="9"/>
      <c r="AH476" s="9"/>
    </row>
    <row r="477" spans="1:34">
      <c r="A477" s="172"/>
      <c r="B477" s="8"/>
      <c r="C477" s="8"/>
      <c r="D477" s="181"/>
      <c r="E477" s="182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  <c r="V477" s="181"/>
      <c r="W477" s="181"/>
      <c r="X477" s="181"/>
      <c r="Y477" s="181"/>
      <c r="Z477" s="181"/>
      <c r="AA477" s="181"/>
      <c r="AB477" s="181"/>
      <c r="AC477" s="181"/>
      <c r="AD477" s="181"/>
      <c r="AE477" s="181"/>
      <c r="AF477" s="181"/>
      <c r="AG477" s="181"/>
      <c r="AH477" s="181"/>
    </row>
    <row r="478" spans="1:34">
      <c r="A478" s="172">
        <v>3381</v>
      </c>
      <c r="B478" s="8" t="s">
        <v>403</v>
      </c>
      <c r="C478" s="8" t="s">
        <v>109</v>
      </c>
      <c r="D478" s="23"/>
      <c r="E478" s="23"/>
      <c r="F478" s="23"/>
      <c r="G478" s="23"/>
      <c r="H478" s="23"/>
      <c r="I478" s="10"/>
      <c r="J478" s="9"/>
      <c r="K478" s="9"/>
      <c r="L478" s="9"/>
      <c r="M478" s="9"/>
      <c r="N478" s="9"/>
      <c r="O478" s="9"/>
      <c r="P478" s="9"/>
      <c r="Q478" s="10"/>
      <c r="R478" s="9"/>
      <c r="S478" s="9"/>
      <c r="T478" s="9"/>
      <c r="U478" s="9"/>
      <c r="V478" s="9"/>
      <c r="W478" s="9"/>
      <c r="X478" s="10"/>
      <c r="Y478" s="9"/>
      <c r="Z478" s="9"/>
      <c r="AA478" s="9"/>
      <c r="AB478" s="9"/>
      <c r="AC478" s="9"/>
      <c r="AD478" s="9"/>
      <c r="AE478" s="10"/>
      <c r="AF478" s="9"/>
      <c r="AG478" s="9"/>
      <c r="AH478" s="9"/>
    </row>
    <row r="479" spans="1:34">
      <c r="A479" s="172"/>
      <c r="B479" s="8"/>
      <c r="C479" s="8"/>
      <c r="D479" s="181"/>
      <c r="E479" s="182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  <c r="V479" s="181"/>
      <c r="W479" s="181"/>
      <c r="X479" s="181"/>
      <c r="Y479" s="181"/>
      <c r="Z479" s="181"/>
      <c r="AA479" s="181"/>
      <c r="AB479" s="181"/>
      <c r="AC479" s="181"/>
      <c r="AD479" s="181"/>
      <c r="AE479" s="181"/>
      <c r="AF479" s="181"/>
      <c r="AG479" s="181"/>
      <c r="AH479" s="181"/>
    </row>
    <row r="480" spans="1:34">
      <c r="A480" s="172">
        <v>3383</v>
      </c>
      <c r="B480" s="8" t="s">
        <v>404</v>
      </c>
      <c r="C480" s="8" t="s">
        <v>405</v>
      </c>
      <c r="D480" s="23"/>
      <c r="E480" s="23"/>
      <c r="F480" s="23"/>
      <c r="G480" s="23"/>
      <c r="H480" s="23"/>
      <c r="I480" s="10"/>
      <c r="J480" s="9"/>
      <c r="K480" s="9"/>
      <c r="L480" s="9"/>
      <c r="M480" s="9"/>
      <c r="N480" s="9"/>
      <c r="O480" s="9"/>
      <c r="P480" s="9"/>
      <c r="Q480" s="10"/>
      <c r="R480" s="9"/>
      <c r="S480" s="9"/>
      <c r="T480" s="9"/>
      <c r="U480" s="9"/>
      <c r="V480" s="9"/>
      <c r="W480" s="9"/>
      <c r="X480" s="10"/>
      <c r="Y480" s="9"/>
      <c r="Z480" s="9"/>
      <c r="AA480" s="9"/>
      <c r="AB480" s="9"/>
      <c r="AC480" s="9"/>
      <c r="AD480" s="9"/>
      <c r="AE480" s="10"/>
      <c r="AF480" s="9"/>
      <c r="AG480" s="9"/>
      <c r="AH480" s="9"/>
    </row>
    <row r="481" spans="1:34">
      <c r="A481" s="172"/>
      <c r="B481" s="8"/>
      <c r="C481" s="8"/>
      <c r="D481" s="181"/>
      <c r="E481" s="182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  <c r="V481" s="181"/>
      <c r="W481" s="181"/>
      <c r="X481" s="181"/>
      <c r="Y481" s="181"/>
      <c r="Z481" s="181"/>
      <c r="AA481" s="181"/>
      <c r="AB481" s="181"/>
      <c r="AC481" s="181"/>
      <c r="AD481" s="181"/>
      <c r="AE481" s="181"/>
      <c r="AF481" s="181"/>
      <c r="AG481" s="181"/>
      <c r="AH481" s="181"/>
    </row>
    <row r="482" spans="1:34">
      <c r="A482" s="175">
        <v>3385</v>
      </c>
      <c r="B482" s="13" t="s">
        <v>406</v>
      </c>
      <c r="C482" s="8" t="s">
        <v>353</v>
      </c>
      <c r="D482" s="23"/>
      <c r="E482" s="23"/>
      <c r="F482" s="23"/>
      <c r="G482" s="23"/>
      <c r="H482" s="23"/>
      <c r="I482" s="10"/>
      <c r="J482" s="9"/>
      <c r="K482" s="9"/>
      <c r="L482" s="9"/>
      <c r="M482" s="9"/>
      <c r="N482" s="9"/>
      <c r="O482" s="9"/>
      <c r="P482" s="9"/>
      <c r="Q482" s="10"/>
      <c r="R482" s="9"/>
      <c r="S482" s="9"/>
      <c r="T482" s="9"/>
      <c r="U482" s="9"/>
      <c r="V482" s="9"/>
      <c r="W482" s="9"/>
      <c r="X482" s="10"/>
      <c r="Y482" s="9"/>
      <c r="Z482" s="9"/>
      <c r="AA482" s="9"/>
      <c r="AB482" s="9"/>
      <c r="AC482" s="9"/>
      <c r="AD482" s="9"/>
      <c r="AE482" s="10"/>
      <c r="AF482" s="9"/>
      <c r="AG482" s="9"/>
      <c r="AH482" s="9"/>
    </row>
    <row r="483" spans="1:34">
      <c r="A483" s="175"/>
      <c r="B483" s="13"/>
      <c r="C483" s="8"/>
      <c r="D483" s="181"/>
      <c r="E483" s="182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  <c r="V483" s="181"/>
      <c r="W483" s="181"/>
      <c r="X483" s="181"/>
      <c r="Y483" s="181"/>
      <c r="Z483" s="181"/>
      <c r="AA483" s="181"/>
      <c r="AB483" s="181"/>
      <c r="AC483" s="181"/>
      <c r="AD483" s="181"/>
      <c r="AE483" s="181"/>
      <c r="AF483" s="181"/>
      <c r="AG483" s="181"/>
      <c r="AH483" s="181"/>
    </row>
    <row r="484" spans="1:34">
      <c r="A484" s="172">
        <v>3387</v>
      </c>
      <c r="B484" s="8" t="s">
        <v>407</v>
      </c>
      <c r="C484" s="8" t="s">
        <v>148</v>
      </c>
      <c r="D484" s="23"/>
      <c r="E484" s="23"/>
      <c r="F484" s="23"/>
      <c r="G484" s="23"/>
      <c r="H484" s="23"/>
      <c r="I484" s="10"/>
      <c r="J484" s="9"/>
      <c r="K484" s="9"/>
      <c r="L484" s="9"/>
      <c r="M484" s="9"/>
      <c r="N484" s="9"/>
      <c r="O484" s="9"/>
      <c r="P484" s="9"/>
      <c r="Q484" s="10"/>
      <c r="R484" s="9"/>
      <c r="S484" s="9"/>
      <c r="T484" s="9"/>
      <c r="U484" s="9"/>
      <c r="V484" s="9"/>
      <c r="W484" s="9"/>
      <c r="X484" s="10"/>
      <c r="Y484" s="9"/>
      <c r="Z484" s="9"/>
      <c r="AA484" s="9"/>
      <c r="AB484" s="9"/>
      <c r="AC484" s="9"/>
      <c r="AD484" s="9"/>
      <c r="AE484" s="10"/>
      <c r="AF484" s="9"/>
      <c r="AG484" s="9"/>
      <c r="AH484" s="9"/>
    </row>
    <row r="485" spans="1:34">
      <c r="A485" s="172"/>
      <c r="B485" s="8"/>
      <c r="C485" s="8"/>
      <c r="D485" s="181"/>
      <c r="E485" s="182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  <c r="V485" s="181"/>
      <c r="W485" s="181"/>
      <c r="X485" s="181"/>
      <c r="Y485" s="181"/>
      <c r="Z485" s="181"/>
      <c r="AA485" s="181"/>
      <c r="AB485" s="181"/>
      <c r="AC485" s="181"/>
      <c r="AD485" s="181"/>
      <c r="AE485" s="181"/>
      <c r="AF485" s="181"/>
      <c r="AG485" s="181"/>
      <c r="AH485" s="181"/>
    </row>
    <row r="486" spans="1:34">
      <c r="A486" s="172">
        <v>3391</v>
      </c>
      <c r="B486" s="8" t="s">
        <v>408</v>
      </c>
      <c r="C486" s="8" t="s">
        <v>347</v>
      </c>
      <c r="D486" s="23"/>
      <c r="E486" s="23"/>
      <c r="F486" s="23"/>
      <c r="G486" s="23"/>
      <c r="H486" s="23"/>
      <c r="I486" s="10"/>
      <c r="J486" s="9"/>
      <c r="K486" s="9"/>
      <c r="L486" s="9"/>
      <c r="M486" s="9"/>
      <c r="N486" s="9"/>
      <c r="O486" s="9"/>
      <c r="P486" s="9"/>
      <c r="Q486" s="10"/>
      <c r="R486" s="9"/>
      <c r="S486" s="9"/>
      <c r="T486" s="9"/>
      <c r="U486" s="9"/>
      <c r="V486" s="9"/>
      <c r="W486" s="9"/>
      <c r="X486" s="10"/>
      <c r="Y486" s="9"/>
      <c r="Z486" s="9"/>
      <c r="AA486" s="9"/>
      <c r="AB486" s="9"/>
      <c r="AC486" s="9"/>
      <c r="AD486" s="9"/>
      <c r="AE486" s="10"/>
      <c r="AF486" s="9"/>
      <c r="AG486" s="9"/>
      <c r="AH486" s="9"/>
    </row>
    <row r="487" spans="1:34">
      <c r="A487" s="172"/>
      <c r="B487" s="8"/>
      <c r="C487" s="8"/>
      <c r="D487" s="181"/>
      <c r="E487" s="182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  <c r="V487" s="181"/>
      <c r="W487" s="181"/>
      <c r="X487" s="181"/>
      <c r="Y487" s="181"/>
      <c r="Z487" s="181"/>
      <c r="AA487" s="181"/>
      <c r="AB487" s="181"/>
      <c r="AC487" s="181"/>
      <c r="AD487" s="181"/>
      <c r="AE487" s="181"/>
      <c r="AF487" s="181"/>
      <c r="AG487" s="181"/>
      <c r="AH487" s="181"/>
    </row>
    <row r="488" spans="1:34">
      <c r="A488" s="172">
        <v>3400</v>
      </c>
      <c r="B488" s="8" t="s">
        <v>409</v>
      </c>
      <c r="C488" s="8" t="s">
        <v>230</v>
      </c>
      <c r="D488" s="23"/>
      <c r="E488" s="23"/>
      <c r="F488" s="23"/>
      <c r="G488" s="23"/>
      <c r="H488" s="23"/>
      <c r="I488" s="10"/>
      <c r="J488" s="9"/>
      <c r="K488" s="9"/>
      <c r="L488" s="9"/>
      <c r="M488" s="9"/>
      <c r="N488" s="9"/>
      <c r="O488" s="9"/>
      <c r="P488" s="9"/>
      <c r="Q488" s="10"/>
      <c r="R488" s="9"/>
      <c r="S488" s="9"/>
      <c r="T488" s="9"/>
      <c r="U488" s="9"/>
      <c r="V488" s="9"/>
      <c r="W488" s="9"/>
      <c r="X488" s="10"/>
      <c r="Y488" s="9"/>
      <c r="Z488" s="9"/>
      <c r="AA488" s="9"/>
      <c r="AB488" s="9"/>
      <c r="AC488" s="9"/>
      <c r="AD488" s="9"/>
      <c r="AE488" s="10"/>
      <c r="AF488" s="9"/>
      <c r="AG488" s="9"/>
      <c r="AH488" s="9"/>
    </row>
    <row r="489" spans="1:34">
      <c r="A489" s="172"/>
      <c r="B489" s="8"/>
      <c r="C489" s="8"/>
      <c r="D489" s="181"/>
      <c r="E489" s="182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  <c r="V489" s="181"/>
      <c r="W489" s="181"/>
      <c r="X489" s="181"/>
      <c r="Y489" s="181"/>
      <c r="Z489" s="181"/>
      <c r="AA489" s="181"/>
      <c r="AB489" s="181"/>
      <c r="AC489" s="181"/>
      <c r="AD489" s="181"/>
      <c r="AE489" s="181"/>
      <c r="AF489" s="181"/>
      <c r="AG489" s="181"/>
      <c r="AH489" s="181"/>
    </row>
    <row r="490" spans="1:34">
      <c r="A490" s="175">
        <v>3407</v>
      </c>
      <c r="B490" s="8" t="s">
        <v>410</v>
      </c>
      <c r="C490" s="8" t="s">
        <v>353</v>
      </c>
      <c r="D490" s="23"/>
      <c r="E490" s="23"/>
      <c r="F490" s="23"/>
      <c r="G490" s="23"/>
      <c r="H490" s="23"/>
      <c r="I490" s="10"/>
      <c r="J490" s="9"/>
      <c r="K490" s="9"/>
      <c r="L490" s="9"/>
      <c r="M490" s="9"/>
      <c r="N490" s="9"/>
      <c r="O490" s="9"/>
      <c r="P490" s="9"/>
      <c r="Q490" s="10"/>
      <c r="R490" s="9"/>
      <c r="S490" s="9"/>
      <c r="T490" s="9"/>
      <c r="U490" s="9"/>
      <c r="V490" s="9"/>
      <c r="W490" s="9"/>
      <c r="X490" s="10"/>
      <c r="Y490" s="9"/>
      <c r="Z490" s="9"/>
      <c r="AA490" s="9"/>
      <c r="AB490" s="9"/>
      <c r="AC490" s="9"/>
      <c r="AD490" s="9"/>
      <c r="AE490" s="10"/>
      <c r="AF490" s="9"/>
      <c r="AG490" s="9"/>
      <c r="AH490" s="9"/>
    </row>
    <row r="491" spans="1:34">
      <c r="A491" s="175"/>
      <c r="B491" s="8"/>
      <c r="C491" s="8"/>
      <c r="D491" s="181"/>
      <c r="E491" s="182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81"/>
      <c r="Z491" s="181"/>
      <c r="AA491" s="181"/>
      <c r="AB491" s="181"/>
      <c r="AC491" s="181"/>
      <c r="AD491" s="181"/>
      <c r="AE491" s="181"/>
      <c r="AF491" s="181"/>
      <c r="AG491" s="181"/>
      <c r="AH491" s="181"/>
    </row>
    <row r="492" spans="1:34">
      <c r="A492" s="172">
        <v>3409</v>
      </c>
      <c r="B492" s="8" t="s">
        <v>411</v>
      </c>
      <c r="C492" s="8" t="s">
        <v>316</v>
      </c>
      <c r="D492" s="23"/>
      <c r="E492" s="23"/>
      <c r="F492" s="23"/>
      <c r="G492" s="23"/>
      <c r="H492" s="23"/>
      <c r="I492" s="10"/>
      <c r="J492" s="9"/>
      <c r="K492" s="9"/>
      <c r="L492" s="9"/>
      <c r="M492" s="9"/>
      <c r="N492" s="9"/>
      <c r="O492" s="9"/>
      <c r="P492" s="9"/>
      <c r="Q492" s="10"/>
      <c r="R492" s="9"/>
      <c r="S492" s="9"/>
      <c r="T492" s="9"/>
      <c r="U492" s="9"/>
      <c r="V492" s="9"/>
      <c r="W492" s="9"/>
      <c r="X492" s="10"/>
      <c r="Y492" s="9"/>
      <c r="Z492" s="9"/>
      <c r="AA492" s="9"/>
      <c r="AB492" s="9"/>
      <c r="AC492" s="9"/>
      <c r="AD492" s="9"/>
      <c r="AE492" s="10"/>
      <c r="AF492" s="9"/>
      <c r="AG492" s="9"/>
      <c r="AH492" s="9"/>
    </row>
    <row r="493" spans="1:34">
      <c r="A493" s="172"/>
      <c r="B493" s="8"/>
      <c r="C493" s="8"/>
      <c r="D493" s="181"/>
      <c r="E493" s="182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  <c r="V493" s="181"/>
      <c r="W493" s="181"/>
      <c r="X493" s="181"/>
      <c r="Y493" s="181"/>
      <c r="Z493" s="181"/>
      <c r="AA493" s="181"/>
      <c r="AB493" s="181"/>
      <c r="AC493" s="181"/>
      <c r="AD493" s="181"/>
      <c r="AE493" s="181"/>
      <c r="AF493" s="181"/>
      <c r="AG493" s="181"/>
      <c r="AH493" s="181"/>
    </row>
    <row r="494" spans="1:34">
      <c r="A494" s="172">
        <v>3421</v>
      </c>
      <c r="B494" s="8" t="s">
        <v>412</v>
      </c>
      <c r="C494" s="8" t="s">
        <v>413</v>
      </c>
      <c r="D494" s="23"/>
      <c r="E494" s="23"/>
      <c r="F494" s="23"/>
      <c r="G494" s="23"/>
      <c r="H494" s="23"/>
      <c r="I494" s="10"/>
      <c r="J494" s="9"/>
      <c r="K494" s="9"/>
      <c r="L494" s="9"/>
      <c r="M494" s="9"/>
      <c r="N494" s="9"/>
      <c r="O494" s="9"/>
      <c r="P494" s="9"/>
      <c r="Q494" s="10"/>
      <c r="R494" s="9"/>
      <c r="S494" s="9"/>
      <c r="T494" s="9"/>
      <c r="U494" s="9"/>
      <c r="V494" s="9"/>
      <c r="W494" s="9"/>
      <c r="X494" s="10"/>
      <c r="Y494" s="9"/>
      <c r="Z494" s="9"/>
      <c r="AA494" s="9"/>
      <c r="AB494" s="9"/>
      <c r="AC494" s="9"/>
      <c r="AD494" s="9"/>
      <c r="AE494" s="10"/>
      <c r="AF494" s="9"/>
      <c r="AG494" s="9"/>
      <c r="AH494" s="9"/>
    </row>
    <row r="495" spans="1:34">
      <c r="A495" s="172"/>
      <c r="B495" s="8"/>
      <c r="C495" s="8"/>
      <c r="D495" s="181"/>
      <c r="E495" s="182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  <c r="V495" s="181"/>
      <c r="W495" s="181"/>
      <c r="X495" s="181"/>
      <c r="Y495" s="181"/>
      <c r="Z495" s="181"/>
      <c r="AA495" s="181"/>
      <c r="AB495" s="181"/>
      <c r="AC495" s="181"/>
      <c r="AD495" s="181"/>
      <c r="AE495" s="181"/>
      <c r="AF495" s="181"/>
      <c r="AG495" s="181"/>
      <c r="AH495" s="181"/>
    </row>
    <row r="496" spans="1:34">
      <c r="A496" s="172">
        <v>3424</v>
      </c>
      <c r="B496" s="8" t="s">
        <v>414</v>
      </c>
      <c r="C496" s="8" t="s">
        <v>86</v>
      </c>
      <c r="D496" s="23"/>
      <c r="E496" s="23"/>
      <c r="F496" s="23"/>
      <c r="G496" s="23"/>
      <c r="H496" s="23"/>
      <c r="I496" s="10"/>
      <c r="J496" s="9"/>
      <c r="K496" s="9"/>
      <c r="L496" s="9"/>
      <c r="M496" s="9"/>
      <c r="N496" s="9"/>
      <c r="O496" s="9"/>
      <c r="P496" s="9"/>
      <c r="Q496" s="10"/>
      <c r="R496" s="9"/>
      <c r="S496" s="9"/>
      <c r="T496" s="9"/>
      <c r="U496" s="9"/>
      <c r="V496" s="9"/>
      <c r="W496" s="9"/>
      <c r="X496" s="10"/>
      <c r="Y496" s="9"/>
      <c r="Z496" s="9"/>
      <c r="AA496" s="9"/>
      <c r="AB496" s="9"/>
      <c r="AC496" s="9"/>
      <c r="AD496" s="9"/>
      <c r="AE496" s="10"/>
      <c r="AF496" s="9"/>
      <c r="AG496" s="9"/>
      <c r="AH496" s="9"/>
    </row>
    <row r="497" spans="1:34">
      <c r="A497" s="172"/>
      <c r="B497" s="8"/>
      <c r="C497" s="8"/>
      <c r="D497" s="181"/>
      <c r="E497" s="182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  <c r="V497" s="181"/>
      <c r="W497" s="181"/>
      <c r="X497" s="181"/>
      <c r="Y497" s="181"/>
      <c r="Z497" s="181"/>
      <c r="AA497" s="181"/>
      <c r="AB497" s="181"/>
      <c r="AC497" s="181"/>
      <c r="AD497" s="181"/>
      <c r="AE497" s="181"/>
      <c r="AF497" s="181"/>
      <c r="AG497" s="181"/>
      <c r="AH497" s="181"/>
    </row>
    <row r="498" spans="1:34">
      <c r="A498" s="172">
        <v>3426</v>
      </c>
      <c r="B498" s="8" t="s">
        <v>415</v>
      </c>
      <c r="C498" s="8" t="s">
        <v>67</v>
      </c>
      <c r="D498" s="23"/>
      <c r="E498" s="23"/>
      <c r="F498" s="23"/>
      <c r="G498" s="23"/>
      <c r="H498" s="23"/>
      <c r="I498" s="10"/>
      <c r="J498" s="9"/>
      <c r="K498" s="9"/>
      <c r="L498" s="9"/>
      <c r="M498" s="9"/>
      <c r="N498" s="9"/>
      <c r="O498" s="9"/>
      <c r="P498" s="9"/>
      <c r="Q498" s="10"/>
      <c r="R498" s="9"/>
      <c r="S498" s="9"/>
      <c r="T498" s="9"/>
      <c r="U498" s="9"/>
      <c r="V498" s="9"/>
      <c r="W498" s="9"/>
      <c r="X498" s="10"/>
      <c r="Y498" s="9"/>
      <c r="Z498" s="9"/>
      <c r="AA498" s="9"/>
      <c r="AB498" s="9"/>
      <c r="AC498" s="9"/>
      <c r="AD498" s="9"/>
      <c r="AE498" s="10"/>
      <c r="AF498" s="9"/>
      <c r="AG498" s="9"/>
      <c r="AH498" s="9"/>
    </row>
    <row r="499" spans="1:34">
      <c r="A499" s="172"/>
      <c r="B499" s="8"/>
      <c r="C499" s="8"/>
      <c r="D499" s="181"/>
      <c r="E499" s="182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  <c r="V499" s="181"/>
      <c r="W499" s="181"/>
      <c r="X499" s="181"/>
      <c r="Y499" s="181"/>
      <c r="Z499" s="181"/>
      <c r="AA499" s="181"/>
      <c r="AB499" s="181"/>
      <c r="AC499" s="181"/>
      <c r="AD499" s="181"/>
      <c r="AE499" s="181"/>
      <c r="AF499" s="181"/>
      <c r="AG499" s="181"/>
      <c r="AH499" s="181"/>
    </row>
    <row r="500" spans="1:34">
      <c r="A500" s="172">
        <v>3429</v>
      </c>
      <c r="B500" s="8" t="s">
        <v>416</v>
      </c>
      <c r="C500" s="8" t="s">
        <v>155</v>
      </c>
      <c r="D500" s="23"/>
      <c r="E500" s="23"/>
      <c r="F500" s="23"/>
      <c r="G500" s="23"/>
      <c r="H500" s="23"/>
      <c r="I500" s="10"/>
      <c r="J500" s="9"/>
      <c r="K500" s="9"/>
      <c r="L500" s="9"/>
      <c r="M500" s="9"/>
      <c r="N500" s="9"/>
      <c r="O500" s="9"/>
      <c r="P500" s="9"/>
      <c r="Q500" s="10"/>
      <c r="R500" s="9"/>
      <c r="S500" s="9"/>
      <c r="T500" s="9"/>
      <c r="U500" s="9"/>
      <c r="V500" s="9"/>
      <c r="W500" s="9"/>
      <c r="X500" s="10"/>
      <c r="Y500" s="9"/>
      <c r="Z500" s="9"/>
      <c r="AA500" s="9"/>
      <c r="AB500" s="9"/>
      <c r="AC500" s="9"/>
      <c r="AD500" s="9"/>
      <c r="AE500" s="10"/>
      <c r="AF500" s="9"/>
      <c r="AG500" s="9"/>
      <c r="AH500" s="9"/>
    </row>
    <row r="501" spans="1:34">
      <c r="A501" s="172"/>
      <c r="B501" s="8"/>
      <c r="C501" s="8"/>
      <c r="D501" s="181"/>
      <c r="E501" s="182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  <c r="V501" s="181"/>
      <c r="W501" s="181"/>
      <c r="X501" s="181"/>
      <c r="Y501" s="181"/>
      <c r="Z501" s="181"/>
      <c r="AA501" s="181"/>
      <c r="AB501" s="181"/>
      <c r="AC501" s="181"/>
      <c r="AD501" s="181"/>
      <c r="AE501" s="181"/>
      <c r="AF501" s="181"/>
      <c r="AG501" s="181"/>
      <c r="AH501" s="181"/>
    </row>
    <row r="502" spans="1:34">
      <c r="A502" s="175">
        <v>3430</v>
      </c>
      <c r="B502" s="13" t="s">
        <v>417</v>
      </c>
      <c r="C502" s="8" t="s">
        <v>155</v>
      </c>
      <c r="D502" s="23"/>
      <c r="E502" s="23"/>
      <c r="F502" s="23"/>
      <c r="G502" s="23"/>
      <c r="H502" s="23"/>
      <c r="I502" s="10"/>
      <c r="J502" s="9"/>
      <c r="K502" s="9"/>
      <c r="L502" s="9"/>
      <c r="M502" s="9"/>
      <c r="N502" s="9"/>
      <c r="O502" s="9"/>
      <c r="P502" s="9"/>
      <c r="Q502" s="10"/>
      <c r="R502" s="9"/>
      <c r="S502" s="9"/>
      <c r="T502" s="9"/>
      <c r="U502" s="9"/>
      <c r="V502" s="9"/>
      <c r="W502" s="9"/>
      <c r="X502" s="10"/>
      <c r="Y502" s="9"/>
      <c r="Z502" s="9"/>
      <c r="AA502" s="9"/>
      <c r="AB502" s="9"/>
      <c r="AC502" s="9"/>
      <c r="AD502" s="9"/>
      <c r="AE502" s="10"/>
      <c r="AF502" s="9"/>
      <c r="AG502" s="9"/>
      <c r="AH502" s="9"/>
    </row>
    <row r="503" spans="1:34">
      <c r="A503" s="175"/>
      <c r="B503" s="13"/>
      <c r="C503" s="8"/>
      <c r="D503" s="181"/>
      <c r="E503" s="182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  <c r="V503" s="181"/>
      <c r="W503" s="181"/>
      <c r="X503" s="181"/>
      <c r="Y503" s="181"/>
      <c r="Z503" s="181"/>
      <c r="AA503" s="181"/>
      <c r="AB503" s="181"/>
      <c r="AC503" s="181"/>
      <c r="AD503" s="181"/>
      <c r="AE503" s="181"/>
      <c r="AF503" s="181"/>
      <c r="AG503" s="181"/>
      <c r="AH503" s="181"/>
    </row>
    <row r="504" spans="1:34">
      <c r="A504" s="172">
        <v>3432</v>
      </c>
      <c r="B504" s="8" t="s">
        <v>418</v>
      </c>
      <c r="C504" s="8" t="s">
        <v>419</v>
      </c>
      <c r="D504" s="23"/>
      <c r="E504" s="23"/>
      <c r="F504" s="23"/>
      <c r="G504" s="23"/>
      <c r="H504" s="23"/>
      <c r="I504" s="10"/>
      <c r="J504" s="9"/>
      <c r="K504" s="9"/>
      <c r="L504" s="9"/>
      <c r="M504" s="9"/>
      <c r="N504" s="9"/>
      <c r="O504" s="9"/>
      <c r="P504" s="9"/>
      <c r="Q504" s="10"/>
      <c r="R504" s="9"/>
      <c r="S504" s="9"/>
      <c r="T504" s="9"/>
      <c r="U504" s="9"/>
      <c r="V504" s="9"/>
      <c r="W504" s="9"/>
      <c r="X504" s="10"/>
      <c r="Y504" s="9"/>
      <c r="Z504" s="9"/>
      <c r="AA504" s="9"/>
      <c r="AB504" s="9"/>
      <c r="AC504" s="9"/>
      <c r="AD504" s="9"/>
      <c r="AE504" s="10"/>
      <c r="AF504" s="9"/>
      <c r="AG504" s="9"/>
      <c r="AH504" s="9"/>
    </row>
    <row r="505" spans="1:34">
      <c r="A505" s="172"/>
      <c r="B505" s="8"/>
      <c r="C505" s="8"/>
      <c r="D505" s="181"/>
      <c r="E505" s="182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  <c r="V505" s="181"/>
      <c r="W505" s="181"/>
      <c r="X505" s="181"/>
      <c r="Y505" s="181"/>
      <c r="Z505" s="181"/>
      <c r="AA505" s="181"/>
      <c r="AB505" s="181"/>
      <c r="AC505" s="181"/>
      <c r="AD505" s="181"/>
      <c r="AE505" s="181"/>
      <c r="AF505" s="181"/>
      <c r="AG505" s="181"/>
      <c r="AH505" s="181"/>
    </row>
    <row r="506" spans="1:34">
      <c r="A506" s="172">
        <v>3445</v>
      </c>
      <c r="B506" s="8" t="s">
        <v>420</v>
      </c>
      <c r="C506" s="8" t="s">
        <v>148</v>
      </c>
      <c r="D506" s="23"/>
      <c r="E506" s="23"/>
      <c r="F506" s="23"/>
      <c r="G506" s="23"/>
      <c r="H506" s="23"/>
      <c r="I506" s="10"/>
      <c r="J506" s="9"/>
      <c r="K506" s="9"/>
      <c r="L506" s="9"/>
      <c r="M506" s="9"/>
      <c r="N506" s="9"/>
      <c r="O506" s="9"/>
      <c r="P506" s="9"/>
      <c r="Q506" s="10"/>
      <c r="R506" s="9"/>
      <c r="S506" s="9"/>
      <c r="T506" s="9"/>
      <c r="U506" s="9"/>
      <c r="V506" s="9"/>
      <c r="W506" s="9"/>
      <c r="X506" s="10"/>
      <c r="Y506" s="9"/>
      <c r="Z506" s="9"/>
      <c r="AA506" s="9"/>
      <c r="AB506" s="9"/>
      <c r="AC506" s="9"/>
      <c r="AD506" s="9"/>
      <c r="AE506" s="10"/>
      <c r="AF506" s="9"/>
      <c r="AG506" s="9"/>
      <c r="AH506" s="9"/>
    </row>
    <row r="507" spans="1:34">
      <c r="A507" s="172"/>
      <c r="B507" s="8"/>
      <c r="C507" s="8"/>
      <c r="D507" s="181"/>
      <c r="E507" s="182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  <c r="V507" s="181"/>
      <c r="W507" s="181"/>
      <c r="X507" s="181"/>
      <c r="Y507" s="181"/>
      <c r="Z507" s="181"/>
      <c r="AA507" s="181"/>
      <c r="AB507" s="181"/>
      <c r="AC507" s="181"/>
      <c r="AD507" s="181"/>
      <c r="AE507" s="181"/>
      <c r="AF507" s="181"/>
      <c r="AG507" s="181"/>
      <c r="AH507" s="181"/>
    </row>
    <row r="508" spans="1:34">
      <c r="A508" s="172">
        <v>3453</v>
      </c>
      <c r="B508" s="8" t="s">
        <v>421</v>
      </c>
      <c r="C508" s="8" t="s">
        <v>105</v>
      </c>
      <c r="D508" s="23"/>
      <c r="E508" s="23"/>
      <c r="F508" s="23"/>
      <c r="G508" s="23"/>
      <c r="H508" s="23"/>
      <c r="I508" s="10"/>
      <c r="J508" s="9"/>
      <c r="K508" s="9"/>
      <c r="L508" s="9"/>
      <c r="M508" s="9"/>
      <c r="N508" s="9"/>
      <c r="O508" s="9"/>
      <c r="P508" s="9"/>
      <c r="Q508" s="10"/>
      <c r="R508" s="9"/>
      <c r="S508" s="9"/>
      <c r="T508" s="9"/>
      <c r="U508" s="9"/>
      <c r="V508" s="9"/>
      <c r="W508" s="9"/>
      <c r="X508" s="10"/>
      <c r="Y508" s="9"/>
      <c r="Z508" s="9"/>
      <c r="AA508" s="9"/>
      <c r="AB508" s="9"/>
      <c r="AC508" s="9"/>
      <c r="AD508" s="9"/>
      <c r="AE508" s="10"/>
      <c r="AF508" s="9"/>
      <c r="AG508" s="9"/>
      <c r="AH508" s="9"/>
    </row>
    <row r="509" spans="1:34">
      <c r="A509" s="172"/>
      <c r="B509" s="8"/>
      <c r="C509" s="8"/>
      <c r="D509" s="181"/>
      <c r="E509" s="182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  <c r="V509" s="181"/>
      <c r="W509" s="181"/>
      <c r="X509" s="181"/>
      <c r="Y509" s="181"/>
      <c r="Z509" s="181"/>
      <c r="AA509" s="181"/>
      <c r="AB509" s="181"/>
      <c r="AC509" s="181"/>
      <c r="AD509" s="181"/>
      <c r="AE509" s="181"/>
      <c r="AF509" s="181"/>
      <c r="AG509" s="181"/>
      <c r="AH509" s="181"/>
    </row>
    <row r="510" spans="1:34">
      <c r="A510" s="175">
        <v>3454</v>
      </c>
      <c r="B510" s="8" t="s">
        <v>422</v>
      </c>
      <c r="C510" s="8" t="s">
        <v>105</v>
      </c>
      <c r="D510" s="23"/>
      <c r="E510" s="23"/>
      <c r="F510" s="23"/>
      <c r="G510" s="23"/>
      <c r="H510" s="23"/>
      <c r="I510" s="10"/>
      <c r="J510" s="9"/>
      <c r="K510" s="9"/>
      <c r="L510" s="9"/>
      <c r="M510" s="9"/>
      <c r="N510" s="9"/>
      <c r="O510" s="9"/>
      <c r="P510" s="9"/>
      <c r="Q510" s="10"/>
      <c r="R510" s="9"/>
      <c r="S510" s="9"/>
      <c r="T510" s="9"/>
      <c r="U510" s="9"/>
      <c r="V510" s="9"/>
      <c r="W510" s="9"/>
      <c r="X510" s="10"/>
      <c r="Y510" s="9"/>
      <c r="Z510" s="9"/>
      <c r="AA510" s="9"/>
      <c r="AB510" s="9"/>
      <c r="AC510" s="9"/>
      <c r="AD510" s="9"/>
      <c r="AE510" s="10"/>
      <c r="AF510" s="9"/>
      <c r="AG510" s="9"/>
      <c r="AH510" s="9"/>
    </row>
    <row r="511" spans="1:34">
      <c r="A511" s="175"/>
      <c r="B511" s="8"/>
      <c r="C511" s="8"/>
      <c r="D511" s="181"/>
      <c r="E511" s="182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  <c r="V511" s="181"/>
      <c r="W511" s="181"/>
      <c r="X511" s="181"/>
      <c r="Y511" s="181"/>
      <c r="Z511" s="181"/>
      <c r="AA511" s="181"/>
      <c r="AB511" s="181"/>
      <c r="AC511" s="181"/>
      <c r="AD511" s="181"/>
      <c r="AE511" s="181"/>
      <c r="AF511" s="181"/>
      <c r="AG511" s="181"/>
      <c r="AH511" s="181"/>
    </row>
    <row r="512" spans="1:34">
      <c r="A512" s="172">
        <v>3456</v>
      </c>
      <c r="B512" s="8" t="s">
        <v>423</v>
      </c>
      <c r="C512" s="8" t="s">
        <v>105</v>
      </c>
      <c r="D512" s="23"/>
      <c r="E512" s="23"/>
      <c r="F512" s="23"/>
      <c r="G512" s="23"/>
      <c r="H512" s="23"/>
      <c r="I512" s="10"/>
      <c r="J512" s="9"/>
      <c r="K512" s="9"/>
      <c r="L512" s="9"/>
      <c r="M512" s="9"/>
      <c r="N512" s="9"/>
      <c r="O512" s="9"/>
      <c r="P512" s="9"/>
      <c r="Q512" s="10"/>
      <c r="R512" s="9"/>
      <c r="S512" s="9"/>
      <c r="T512" s="9"/>
      <c r="U512" s="9"/>
      <c r="V512" s="9"/>
      <c r="W512" s="9"/>
      <c r="X512" s="10"/>
      <c r="Y512" s="9"/>
      <c r="Z512" s="9"/>
      <c r="AA512" s="9"/>
      <c r="AB512" s="9"/>
      <c r="AC512" s="9"/>
      <c r="AD512" s="9"/>
      <c r="AE512" s="10"/>
      <c r="AF512" s="9"/>
      <c r="AG512" s="9"/>
      <c r="AH512" s="9"/>
    </row>
    <row r="513" spans="1:34">
      <c r="A513" s="172"/>
      <c r="B513" s="8"/>
      <c r="C513" s="8"/>
      <c r="D513" s="181"/>
      <c r="E513" s="182"/>
      <c r="F513" s="181"/>
      <c r="G513" s="181"/>
      <c r="H513" s="181"/>
      <c r="I513" s="181"/>
      <c r="J513" s="181"/>
      <c r="K513" s="181"/>
      <c r="L513" s="181"/>
      <c r="M513" s="181"/>
      <c r="N513" s="181"/>
      <c r="O513" s="181"/>
      <c r="P513" s="181"/>
      <c r="Q513" s="181"/>
      <c r="R513" s="181"/>
      <c r="S513" s="181"/>
      <c r="T513" s="181"/>
      <c r="U513" s="181"/>
      <c r="V513" s="181"/>
      <c r="W513" s="181"/>
      <c r="X513" s="181"/>
      <c r="Y513" s="181"/>
      <c r="Z513" s="181"/>
      <c r="AA513" s="181"/>
      <c r="AB513" s="181"/>
      <c r="AC513" s="181"/>
      <c r="AD513" s="181"/>
      <c r="AE513" s="181"/>
      <c r="AF513" s="181"/>
      <c r="AG513" s="181"/>
      <c r="AH513" s="181"/>
    </row>
    <row r="514" spans="1:34">
      <c r="A514" s="172">
        <v>3471</v>
      </c>
      <c r="B514" s="8" t="s">
        <v>424</v>
      </c>
      <c r="C514" s="8" t="s">
        <v>105</v>
      </c>
      <c r="D514" s="23"/>
      <c r="E514" s="23"/>
      <c r="F514" s="23"/>
      <c r="G514" s="23"/>
      <c r="H514" s="23"/>
      <c r="I514" s="10"/>
      <c r="J514" s="9"/>
      <c r="K514" s="9"/>
      <c r="L514" s="9"/>
      <c r="M514" s="9"/>
      <c r="N514" s="9"/>
      <c r="O514" s="9"/>
      <c r="P514" s="9"/>
      <c r="Q514" s="10"/>
      <c r="R514" s="9"/>
      <c r="S514" s="9"/>
      <c r="T514" s="9"/>
      <c r="U514" s="9"/>
      <c r="V514" s="9"/>
      <c r="W514" s="9"/>
      <c r="X514" s="10"/>
      <c r="Y514" s="9"/>
      <c r="Z514" s="9"/>
      <c r="AA514" s="9"/>
      <c r="AB514" s="9"/>
      <c r="AC514" s="9"/>
      <c r="AD514" s="9"/>
      <c r="AE514" s="10"/>
      <c r="AF514" s="9"/>
      <c r="AG514" s="9"/>
      <c r="AH514" s="9"/>
    </row>
    <row r="515" spans="1:34">
      <c r="A515" s="172"/>
      <c r="B515" s="8"/>
      <c r="C515" s="8"/>
      <c r="D515" s="181"/>
      <c r="E515" s="182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  <c r="S515" s="181"/>
      <c r="T515" s="181"/>
      <c r="U515" s="181"/>
      <c r="V515" s="181"/>
      <c r="W515" s="181"/>
      <c r="X515" s="181"/>
      <c r="Y515" s="181"/>
      <c r="Z515" s="181"/>
      <c r="AA515" s="181"/>
      <c r="AB515" s="181"/>
      <c r="AC515" s="181"/>
      <c r="AD515" s="181"/>
      <c r="AE515" s="181"/>
      <c r="AF515" s="181"/>
      <c r="AG515" s="181"/>
      <c r="AH515" s="181"/>
    </row>
    <row r="516" spans="1:34">
      <c r="A516" s="172">
        <v>3478</v>
      </c>
      <c r="B516" s="8" t="s">
        <v>425</v>
      </c>
      <c r="C516" s="8" t="s">
        <v>263</v>
      </c>
      <c r="D516" s="23"/>
      <c r="E516" s="23"/>
      <c r="F516" s="23"/>
      <c r="G516" s="23"/>
      <c r="H516" s="23"/>
      <c r="I516" s="10"/>
      <c r="J516" s="9"/>
      <c r="K516" s="9"/>
      <c r="L516" s="9"/>
      <c r="M516" s="9"/>
      <c r="N516" s="9"/>
      <c r="O516" s="9"/>
      <c r="P516" s="9"/>
      <c r="Q516" s="10"/>
      <c r="R516" s="9"/>
      <c r="S516" s="9"/>
      <c r="T516" s="9"/>
      <c r="U516" s="9"/>
      <c r="V516" s="9"/>
      <c r="W516" s="9"/>
      <c r="X516" s="10"/>
      <c r="Y516" s="9"/>
      <c r="Z516" s="9"/>
      <c r="AA516" s="9"/>
      <c r="AB516" s="9"/>
      <c r="AC516" s="9"/>
      <c r="AD516" s="9"/>
      <c r="AE516" s="10"/>
      <c r="AF516" s="9"/>
      <c r="AG516" s="9"/>
      <c r="AH516" s="9"/>
    </row>
    <row r="517" spans="1:34">
      <c r="A517" s="172"/>
      <c r="B517" s="8"/>
      <c r="C517" s="8"/>
      <c r="D517" s="181"/>
      <c r="E517" s="182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81"/>
      <c r="V517" s="181"/>
      <c r="W517" s="181"/>
      <c r="X517" s="181"/>
      <c r="Y517" s="181"/>
      <c r="Z517" s="181"/>
      <c r="AA517" s="181"/>
      <c r="AB517" s="181"/>
      <c r="AC517" s="181"/>
      <c r="AD517" s="181"/>
      <c r="AE517" s="181"/>
      <c r="AF517" s="181"/>
      <c r="AG517" s="181"/>
      <c r="AH517" s="181"/>
    </row>
    <row r="518" spans="1:34">
      <c r="A518" s="172">
        <v>3481</v>
      </c>
      <c r="B518" s="8" t="s">
        <v>426</v>
      </c>
      <c r="C518" s="8" t="s">
        <v>82</v>
      </c>
      <c r="D518" s="23"/>
      <c r="E518" s="23"/>
      <c r="F518" s="23"/>
      <c r="G518" s="23"/>
      <c r="H518" s="23"/>
      <c r="I518" s="10"/>
      <c r="J518" s="9"/>
      <c r="K518" s="9"/>
      <c r="L518" s="9"/>
      <c r="M518" s="9"/>
      <c r="N518" s="9"/>
      <c r="O518" s="9"/>
      <c r="P518" s="9"/>
      <c r="Q518" s="10"/>
      <c r="R518" s="9"/>
      <c r="S518" s="9"/>
      <c r="T518" s="9"/>
      <c r="U518" s="9"/>
      <c r="V518" s="9"/>
      <c r="W518" s="9"/>
      <c r="X518" s="10"/>
      <c r="Y518" s="9"/>
      <c r="Z518" s="9"/>
      <c r="AA518" s="9"/>
      <c r="AB518" s="9"/>
      <c r="AC518" s="9"/>
      <c r="AD518" s="9"/>
      <c r="AE518" s="10"/>
      <c r="AF518" s="9"/>
      <c r="AG518" s="9"/>
      <c r="AH518" s="9"/>
    </row>
    <row r="519" spans="1:34">
      <c r="A519" s="172"/>
      <c r="B519" s="8"/>
      <c r="C519" s="8"/>
      <c r="D519" s="181"/>
      <c r="E519" s="182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1"/>
      <c r="T519" s="181"/>
      <c r="U519" s="181"/>
      <c r="V519" s="181"/>
      <c r="W519" s="181"/>
      <c r="X519" s="181"/>
      <c r="Y519" s="181"/>
      <c r="Z519" s="181"/>
      <c r="AA519" s="181"/>
      <c r="AB519" s="181"/>
      <c r="AC519" s="181"/>
      <c r="AD519" s="181"/>
      <c r="AE519" s="181"/>
      <c r="AF519" s="181"/>
      <c r="AG519" s="181"/>
      <c r="AH519" s="181"/>
    </row>
    <row r="520" spans="1:34">
      <c r="A520" s="172">
        <v>3483</v>
      </c>
      <c r="B520" s="8" t="s">
        <v>427</v>
      </c>
      <c r="C520" s="8" t="s">
        <v>428</v>
      </c>
      <c r="D520" s="23"/>
      <c r="E520" s="23"/>
      <c r="F520" s="23"/>
      <c r="G520" s="23"/>
      <c r="H520" s="23"/>
      <c r="I520" s="10"/>
      <c r="J520" s="9"/>
      <c r="K520" s="9"/>
      <c r="L520" s="9"/>
      <c r="M520" s="9"/>
      <c r="N520" s="9"/>
      <c r="O520" s="9"/>
      <c r="P520" s="9"/>
      <c r="Q520" s="10"/>
      <c r="R520" s="9"/>
      <c r="S520" s="9"/>
      <c r="T520" s="9"/>
      <c r="U520" s="9"/>
      <c r="V520" s="9"/>
      <c r="W520" s="9"/>
      <c r="X520" s="10"/>
      <c r="Y520" s="9"/>
      <c r="Z520" s="9"/>
      <c r="AA520" s="9"/>
      <c r="AB520" s="9"/>
      <c r="AC520" s="9"/>
      <c r="AD520" s="9"/>
      <c r="AE520" s="10"/>
      <c r="AF520" s="9"/>
      <c r="AG520" s="9"/>
      <c r="AH520" s="9"/>
    </row>
    <row r="521" spans="1:34">
      <c r="A521" s="172"/>
      <c r="B521" s="8"/>
      <c r="C521" s="8"/>
      <c r="D521" s="181"/>
      <c r="E521" s="182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1"/>
      <c r="T521" s="181"/>
      <c r="U521" s="181"/>
      <c r="V521" s="181"/>
      <c r="W521" s="181"/>
      <c r="X521" s="181"/>
      <c r="Y521" s="181"/>
      <c r="Z521" s="181"/>
      <c r="AA521" s="181"/>
      <c r="AB521" s="181"/>
      <c r="AC521" s="181"/>
      <c r="AD521" s="181"/>
      <c r="AE521" s="181"/>
      <c r="AF521" s="181"/>
      <c r="AG521" s="181"/>
      <c r="AH521" s="181"/>
    </row>
    <row r="522" spans="1:34">
      <c r="A522" s="172">
        <v>3484</v>
      </c>
      <c r="B522" s="8" t="s">
        <v>429</v>
      </c>
      <c r="C522" s="8" t="s">
        <v>109</v>
      </c>
      <c r="D522" s="23"/>
      <c r="E522" s="23"/>
      <c r="F522" s="23"/>
      <c r="G522" s="23"/>
      <c r="H522" s="23"/>
      <c r="I522" s="10"/>
      <c r="J522" s="9"/>
      <c r="K522" s="9"/>
      <c r="L522" s="9"/>
      <c r="M522" s="9"/>
      <c r="N522" s="9"/>
      <c r="O522" s="9"/>
      <c r="P522" s="9"/>
      <c r="Q522" s="10"/>
      <c r="R522" s="9"/>
      <c r="S522" s="9"/>
      <c r="T522" s="9"/>
      <c r="U522" s="9"/>
      <c r="V522" s="9"/>
      <c r="W522" s="9"/>
      <c r="X522" s="10"/>
      <c r="Y522" s="9"/>
      <c r="Z522" s="9"/>
      <c r="AA522" s="9"/>
      <c r="AB522" s="9"/>
      <c r="AC522" s="9"/>
      <c r="AD522" s="9"/>
      <c r="AE522" s="10"/>
      <c r="AF522" s="9"/>
      <c r="AG522" s="9"/>
      <c r="AH522" s="9"/>
    </row>
    <row r="523" spans="1:34">
      <c r="A523" s="172"/>
      <c r="B523" s="8"/>
      <c r="C523" s="8"/>
      <c r="D523" s="181"/>
      <c r="E523" s="182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1"/>
      <c r="T523" s="181"/>
      <c r="U523" s="181"/>
      <c r="V523" s="181"/>
      <c r="W523" s="181"/>
      <c r="X523" s="181"/>
      <c r="Y523" s="181"/>
      <c r="Z523" s="181"/>
      <c r="AA523" s="181"/>
      <c r="AB523" s="181"/>
      <c r="AC523" s="181"/>
      <c r="AD523" s="181"/>
      <c r="AE523" s="181"/>
      <c r="AF523" s="181"/>
      <c r="AG523" s="181"/>
      <c r="AH523" s="181"/>
    </row>
    <row r="524" spans="1:34">
      <c r="A524" s="175">
        <v>3490</v>
      </c>
      <c r="B524" s="8" t="s">
        <v>430</v>
      </c>
      <c r="C524" s="8" t="s">
        <v>353</v>
      </c>
      <c r="D524" s="23"/>
      <c r="E524" s="23"/>
      <c r="F524" s="23"/>
      <c r="G524" s="23"/>
      <c r="H524" s="23"/>
      <c r="I524" s="10"/>
      <c r="J524" s="9"/>
      <c r="K524" s="9"/>
      <c r="L524" s="9"/>
      <c r="M524" s="9"/>
      <c r="N524" s="9"/>
      <c r="O524" s="9"/>
      <c r="P524" s="9"/>
      <c r="Q524" s="10"/>
      <c r="R524" s="9"/>
      <c r="S524" s="9"/>
      <c r="T524" s="9"/>
      <c r="U524" s="9"/>
      <c r="V524" s="9"/>
      <c r="W524" s="9"/>
      <c r="X524" s="10"/>
      <c r="Y524" s="9"/>
      <c r="Z524" s="9"/>
      <c r="AA524" s="9"/>
      <c r="AB524" s="9"/>
      <c r="AC524" s="9"/>
      <c r="AD524" s="9"/>
      <c r="AE524" s="10"/>
      <c r="AF524" s="9"/>
      <c r="AG524" s="9"/>
      <c r="AH524" s="9"/>
    </row>
    <row r="525" spans="1:34">
      <c r="A525" s="175"/>
      <c r="B525" s="8"/>
      <c r="C525" s="8"/>
      <c r="D525" s="181"/>
      <c r="E525" s="182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1"/>
      <c r="T525" s="181"/>
      <c r="U525" s="181"/>
      <c r="V525" s="181"/>
      <c r="W525" s="181"/>
      <c r="X525" s="181"/>
      <c r="Y525" s="181"/>
      <c r="Z525" s="181"/>
      <c r="AA525" s="181"/>
      <c r="AB525" s="181"/>
      <c r="AC525" s="181"/>
      <c r="AD525" s="181"/>
      <c r="AE525" s="181"/>
      <c r="AF525" s="181"/>
      <c r="AG525" s="181"/>
      <c r="AH525" s="181"/>
    </row>
    <row r="526" spans="1:34">
      <c r="A526" s="172">
        <v>3497</v>
      </c>
      <c r="B526" s="24" t="s">
        <v>431</v>
      </c>
      <c r="C526" s="24" t="s">
        <v>372</v>
      </c>
      <c r="D526" s="23"/>
      <c r="E526" s="23"/>
      <c r="F526" s="23"/>
      <c r="G526" s="23"/>
      <c r="H526" s="23"/>
      <c r="I526" s="10"/>
      <c r="J526" s="9"/>
      <c r="K526" s="9"/>
      <c r="L526" s="9"/>
      <c r="M526" s="9"/>
      <c r="N526" s="9"/>
      <c r="O526" s="9"/>
      <c r="P526" s="9"/>
      <c r="Q526" s="10"/>
      <c r="R526" s="9"/>
      <c r="S526" s="9"/>
      <c r="T526" s="9"/>
      <c r="U526" s="9"/>
      <c r="V526" s="9"/>
      <c r="W526" s="9"/>
      <c r="X526" s="10"/>
      <c r="Y526" s="9"/>
      <c r="Z526" s="9"/>
      <c r="AA526" s="9"/>
      <c r="AB526" s="9"/>
      <c r="AC526" s="9"/>
      <c r="AD526" s="9"/>
      <c r="AE526" s="10"/>
      <c r="AF526" s="9"/>
      <c r="AG526" s="9"/>
      <c r="AH526" s="9"/>
    </row>
    <row r="527" spans="1:34">
      <c r="A527" s="172"/>
      <c r="B527" s="24"/>
      <c r="C527" s="24"/>
      <c r="D527" s="181"/>
      <c r="E527" s="182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  <c r="AA527" s="181"/>
      <c r="AB527" s="181"/>
      <c r="AC527" s="181"/>
      <c r="AD527" s="181"/>
      <c r="AE527" s="181"/>
      <c r="AF527" s="181"/>
      <c r="AG527" s="181"/>
      <c r="AH527" s="181"/>
    </row>
    <row r="528" spans="1:34">
      <c r="A528" s="172">
        <v>3500</v>
      </c>
      <c r="B528" s="8" t="s">
        <v>432</v>
      </c>
      <c r="C528" s="8" t="s">
        <v>318</v>
      </c>
      <c r="D528" s="23"/>
      <c r="E528" s="23"/>
      <c r="F528" s="23"/>
      <c r="G528" s="23"/>
      <c r="H528" s="23"/>
      <c r="I528" s="10"/>
      <c r="J528" s="9"/>
      <c r="K528" s="9"/>
      <c r="L528" s="9"/>
      <c r="M528" s="9"/>
      <c r="N528" s="9"/>
      <c r="O528" s="9"/>
      <c r="P528" s="9"/>
      <c r="Q528" s="10"/>
      <c r="R528" s="9"/>
      <c r="S528" s="9"/>
      <c r="T528" s="9"/>
      <c r="U528" s="9"/>
      <c r="V528" s="9"/>
      <c r="W528" s="9"/>
      <c r="X528" s="10"/>
      <c r="Y528" s="9"/>
      <c r="Z528" s="9"/>
      <c r="AA528" s="9"/>
      <c r="AB528" s="9"/>
      <c r="AC528" s="9"/>
      <c r="AD528" s="9"/>
      <c r="AE528" s="10"/>
      <c r="AF528" s="9"/>
      <c r="AG528" s="9"/>
      <c r="AH528" s="9"/>
    </row>
    <row r="529" spans="1:34">
      <c r="A529" s="172"/>
      <c r="B529" s="8"/>
      <c r="C529" s="8"/>
      <c r="D529" s="181"/>
      <c r="E529" s="182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81"/>
      <c r="V529" s="181"/>
      <c r="W529" s="181"/>
      <c r="X529" s="181"/>
      <c r="Y529" s="181"/>
      <c r="Z529" s="181"/>
      <c r="AA529" s="181"/>
      <c r="AB529" s="181"/>
      <c r="AC529" s="181"/>
      <c r="AD529" s="181"/>
      <c r="AE529" s="181"/>
      <c r="AF529" s="181"/>
      <c r="AG529" s="181"/>
      <c r="AH529" s="181"/>
    </row>
    <row r="530" spans="1:34">
      <c r="A530" s="175">
        <v>3505</v>
      </c>
      <c r="B530" s="13" t="s">
        <v>433</v>
      </c>
      <c r="C530" s="8" t="s">
        <v>155</v>
      </c>
      <c r="D530" s="23"/>
      <c r="E530" s="23"/>
      <c r="F530" s="23"/>
      <c r="G530" s="23"/>
      <c r="H530" s="23"/>
      <c r="I530" s="10"/>
      <c r="J530" s="9"/>
      <c r="K530" s="9"/>
      <c r="L530" s="9"/>
      <c r="M530" s="9"/>
      <c r="N530" s="9"/>
      <c r="O530" s="9"/>
      <c r="P530" s="9"/>
      <c r="Q530" s="10"/>
      <c r="R530" s="9"/>
      <c r="S530" s="9"/>
      <c r="T530" s="9"/>
      <c r="U530" s="9"/>
      <c r="V530" s="9"/>
      <c r="W530" s="9"/>
      <c r="X530" s="10"/>
      <c r="Y530" s="9"/>
      <c r="Z530" s="9"/>
      <c r="AA530" s="9"/>
      <c r="AB530" s="9"/>
      <c r="AC530" s="9"/>
      <c r="AD530" s="9"/>
      <c r="AE530" s="10"/>
      <c r="AF530" s="9"/>
      <c r="AG530" s="9"/>
      <c r="AH530" s="9"/>
    </row>
    <row r="531" spans="1:34">
      <c r="A531" s="175"/>
      <c r="B531" s="13"/>
      <c r="C531" s="8"/>
      <c r="D531" s="181"/>
      <c r="E531" s="182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81"/>
      <c r="V531" s="181"/>
      <c r="W531" s="181"/>
      <c r="X531" s="181"/>
      <c r="Y531" s="181"/>
      <c r="Z531" s="181"/>
      <c r="AA531" s="181"/>
      <c r="AB531" s="181"/>
      <c r="AC531" s="181"/>
      <c r="AD531" s="181"/>
      <c r="AE531" s="181"/>
      <c r="AF531" s="181"/>
      <c r="AG531" s="181"/>
      <c r="AH531" s="181"/>
    </row>
    <row r="532" spans="1:34">
      <c r="A532" s="172">
        <v>3508</v>
      </c>
      <c r="B532" s="8" t="s">
        <v>434</v>
      </c>
      <c r="C532" s="8" t="s">
        <v>386</v>
      </c>
      <c r="D532" s="23"/>
      <c r="E532" s="23"/>
      <c r="F532" s="23"/>
      <c r="G532" s="23"/>
      <c r="H532" s="23"/>
      <c r="I532" s="10"/>
      <c r="J532" s="9"/>
      <c r="K532" s="9"/>
      <c r="L532" s="9"/>
      <c r="M532" s="9"/>
      <c r="N532" s="9"/>
      <c r="O532" s="9"/>
      <c r="P532" s="9"/>
      <c r="Q532" s="10"/>
      <c r="R532" s="9"/>
      <c r="S532" s="9"/>
      <c r="T532" s="9"/>
      <c r="U532" s="9"/>
      <c r="V532" s="9"/>
      <c r="W532" s="9"/>
      <c r="X532" s="10"/>
      <c r="Y532" s="9"/>
      <c r="Z532" s="9"/>
      <c r="AA532" s="9"/>
      <c r="AB532" s="9"/>
      <c r="AC532" s="9"/>
      <c r="AD532" s="9"/>
      <c r="AE532" s="10"/>
      <c r="AF532" s="9"/>
      <c r="AG532" s="9"/>
      <c r="AH532" s="9"/>
    </row>
    <row r="533" spans="1:34">
      <c r="A533" s="172"/>
      <c r="B533" s="8"/>
      <c r="C533" s="8"/>
      <c r="D533" s="181"/>
      <c r="E533" s="182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1"/>
      <c r="V533" s="181"/>
      <c r="W533" s="181"/>
      <c r="X533" s="181"/>
      <c r="Y533" s="181"/>
      <c r="Z533" s="181"/>
      <c r="AA533" s="181"/>
      <c r="AB533" s="181"/>
      <c r="AC533" s="181"/>
      <c r="AD533" s="181"/>
      <c r="AE533" s="181"/>
      <c r="AF533" s="181"/>
      <c r="AG533" s="181"/>
      <c r="AH533" s="181"/>
    </row>
    <row r="534" spans="1:34">
      <c r="A534" s="172">
        <v>3512</v>
      </c>
      <c r="B534" s="8" t="s">
        <v>435</v>
      </c>
      <c r="C534" s="8" t="s">
        <v>436</v>
      </c>
      <c r="D534" s="23"/>
      <c r="E534" s="23"/>
      <c r="F534" s="23"/>
      <c r="G534" s="23"/>
      <c r="H534" s="23"/>
      <c r="I534" s="10"/>
      <c r="J534" s="9"/>
      <c r="K534" s="9"/>
      <c r="L534" s="9"/>
      <c r="M534" s="9"/>
      <c r="N534" s="9"/>
      <c r="O534" s="9"/>
      <c r="P534" s="9"/>
      <c r="Q534" s="10"/>
      <c r="R534" s="9"/>
      <c r="S534" s="9"/>
      <c r="T534" s="9"/>
      <c r="U534" s="9"/>
      <c r="V534" s="9"/>
      <c r="W534" s="9"/>
      <c r="X534" s="10"/>
      <c r="Y534" s="9"/>
      <c r="Z534" s="9"/>
      <c r="AA534" s="9"/>
      <c r="AB534" s="9"/>
      <c r="AC534" s="9"/>
      <c r="AD534" s="9"/>
      <c r="AE534" s="10"/>
      <c r="AF534" s="9"/>
      <c r="AG534" s="9"/>
      <c r="AH534" s="9"/>
    </row>
    <row r="535" spans="1:34">
      <c r="A535" s="172"/>
      <c r="B535" s="8"/>
      <c r="C535" s="8"/>
      <c r="D535" s="181"/>
      <c r="E535" s="182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  <c r="Y535" s="181"/>
      <c r="Z535" s="181"/>
      <c r="AA535" s="181"/>
      <c r="AB535" s="181"/>
      <c r="AC535" s="181"/>
      <c r="AD535" s="181"/>
      <c r="AE535" s="181"/>
      <c r="AF535" s="181"/>
      <c r="AG535" s="181"/>
      <c r="AH535" s="181"/>
    </row>
    <row r="536" spans="1:34">
      <c r="A536" s="175">
        <v>3521</v>
      </c>
      <c r="B536" s="8" t="s">
        <v>437</v>
      </c>
      <c r="C536" s="8" t="s">
        <v>419</v>
      </c>
      <c r="D536" s="23"/>
      <c r="E536" s="23"/>
      <c r="F536" s="23"/>
      <c r="G536" s="23"/>
      <c r="H536" s="23"/>
      <c r="I536" s="10"/>
      <c r="J536" s="9"/>
      <c r="K536" s="9"/>
      <c r="L536" s="9"/>
      <c r="M536" s="9"/>
      <c r="N536" s="9"/>
      <c r="O536" s="9"/>
      <c r="P536" s="9"/>
      <c r="Q536" s="10"/>
      <c r="R536" s="9"/>
      <c r="S536" s="9"/>
      <c r="T536" s="9"/>
      <c r="U536" s="9"/>
      <c r="V536" s="9"/>
      <c r="W536" s="9"/>
      <c r="X536" s="10"/>
      <c r="Y536" s="9"/>
      <c r="Z536" s="9"/>
      <c r="AA536" s="9"/>
      <c r="AB536" s="9"/>
      <c r="AC536" s="9"/>
      <c r="AD536" s="9"/>
      <c r="AE536" s="10"/>
      <c r="AF536" s="9"/>
      <c r="AG536" s="9"/>
      <c r="AH536" s="9"/>
    </row>
    <row r="537" spans="1:34">
      <c r="A537" s="175"/>
      <c r="B537" s="8"/>
      <c r="C537" s="8"/>
      <c r="D537" s="181"/>
      <c r="E537" s="182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  <c r="Y537" s="181"/>
      <c r="Z537" s="181"/>
      <c r="AA537" s="181"/>
      <c r="AB537" s="181"/>
      <c r="AC537" s="181"/>
      <c r="AD537" s="181"/>
      <c r="AE537" s="181"/>
      <c r="AF537" s="181"/>
      <c r="AG537" s="181"/>
      <c r="AH537" s="181"/>
    </row>
    <row r="538" spans="1:34">
      <c r="A538" s="172">
        <v>3526</v>
      </c>
      <c r="B538" s="8" t="s">
        <v>438</v>
      </c>
      <c r="C538" s="8" t="s">
        <v>71</v>
      </c>
      <c r="D538" s="23"/>
      <c r="E538" s="23"/>
      <c r="F538" s="23"/>
      <c r="G538" s="23"/>
      <c r="H538" s="23"/>
      <c r="I538" s="10"/>
      <c r="J538" s="9"/>
      <c r="K538" s="9"/>
      <c r="L538" s="9"/>
      <c r="M538" s="9"/>
      <c r="N538" s="9"/>
      <c r="O538" s="9"/>
      <c r="P538" s="9"/>
      <c r="Q538" s="10"/>
      <c r="R538" s="9"/>
      <c r="S538" s="9"/>
      <c r="T538" s="9"/>
      <c r="U538" s="9"/>
      <c r="V538" s="9"/>
      <c r="W538" s="9"/>
      <c r="X538" s="10"/>
      <c r="Y538" s="9"/>
      <c r="Z538" s="9"/>
      <c r="AA538" s="9"/>
      <c r="AB538" s="9"/>
      <c r="AC538" s="9"/>
      <c r="AD538" s="9"/>
      <c r="AE538" s="10"/>
      <c r="AF538" s="9"/>
      <c r="AG538" s="9"/>
      <c r="AH538" s="9"/>
    </row>
    <row r="539" spans="1:34">
      <c r="A539" s="172"/>
      <c r="B539" s="8"/>
      <c r="C539" s="8"/>
      <c r="D539" s="181"/>
      <c r="E539" s="182"/>
      <c r="F539" s="181"/>
      <c r="G539" s="181"/>
      <c r="H539" s="181"/>
      <c r="I539" s="181"/>
      <c r="J539" s="181"/>
      <c r="K539" s="181"/>
      <c r="L539" s="181"/>
      <c r="M539" s="181"/>
      <c r="N539" s="181"/>
      <c r="O539" s="181"/>
      <c r="P539" s="181"/>
      <c r="Q539" s="181"/>
      <c r="R539" s="181"/>
      <c r="S539" s="181"/>
      <c r="T539" s="181"/>
      <c r="U539" s="181"/>
      <c r="V539" s="181"/>
      <c r="W539" s="181"/>
      <c r="X539" s="181"/>
      <c r="Y539" s="181"/>
      <c r="Z539" s="181"/>
      <c r="AA539" s="181"/>
      <c r="AB539" s="181"/>
      <c r="AC539" s="181"/>
      <c r="AD539" s="181"/>
      <c r="AE539" s="181"/>
      <c r="AF539" s="181"/>
      <c r="AG539" s="181"/>
      <c r="AH539" s="181"/>
    </row>
    <row r="540" spans="1:34">
      <c r="A540" s="172">
        <v>3528</v>
      </c>
      <c r="B540" s="8" t="s">
        <v>439</v>
      </c>
      <c r="C540" s="8" t="s">
        <v>71</v>
      </c>
      <c r="D540" s="23"/>
      <c r="E540" s="23"/>
      <c r="F540" s="23"/>
      <c r="G540" s="23"/>
      <c r="H540" s="23"/>
      <c r="I540" s="10"/>
      <c r="J540" s="9"/>
      <c r="K540" s="9"/>
      <c r="L540" s="9"/>
      <c r="M540" s="9"/>
      <c r="N540" s="9"/>
      <c r="O540" s="9"/>
      <c r="P540" s="9"/>
      <c r="Q540" s="10"/>
      <c r="R540" s="9"/>
      <c r="S540" s="9"/>
      <c r="T540" s="9"/>
      <c r="U540" s="9"/>
      <c r="V540" s="9"/>
      <c r="W540" s="9"/>
      <c r="X540" s="10"/>
      <c r="Y540" s="9"/>
      <c r="Z540" s="9"/>
      <c r="AA540" s="9"/>
      <c r="AB540" s="9"/>
      <c r="AC540" s="9"/>
      <c r="AD540" s="9"/>
      <c r="AE540" s="10"/>
      <c r="AF540" s="9"/>
      <c r="AG540" s="9"/>
      <c r="AH540" s="9"/>
    </row>
    <row r="541" spans="1:34">
      <c r="A541" s="172"/>
      <c r="B541" s="8"/>
      <c r="C541" s="8"/>
      <c r="D541" s="181"/>
      <c r="E541" s="182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  <c r="AA541" s="181"/>
      <c r="AB541" s="181"/>
      <c r="AC541" s="181"/>
      <c r="AD541" s="181"/>
      <c r="AE541" s="181"/>
      <c r="AF541" s="181"/>
      <c r="AG541" s="181"/>
      <c r="AH541" s="181"/>
    </row>
    <row r="542" spans="1:34">
      <c r="A542" s="172">
        <v>3529</v>
      </c>
      <c r="B542" s="8" t="s">
        <v>440</v>
      </c>
      <c r="C542" s="8" t="s">
        <v>436</v>
      </c>
      <c r="D542" s="23"/>
      <c r="E542" s="23"/>
      <c r="F542" s="23"/>
      <c r="G542" s="23"/>
      <c r="H542" s="23"/>
      <c r="I542" s="10"/>
      <c r="J542" s="9"/>
      <c r="K542" s="9"/>
      <c r="L542" s="9"/>
      <c r="M542" s="9"/>
      <c r="N542" s="9"/>
      <c r="O542" s="9"/>
      <c r="P542" s="9"/>
      <c r="Q542" s="10"/>
      <c r="R542" s="9"/>
      <c r="S542" s="9"/>
      <c r="T542" s="9"/>
      <c r="U542" s="9"/>
      <c r="V542" s="9"/>
      <c r="W542" s="9"/>
      <c r="X542" s="10"/>
      <c r="Y542" s="9"/>
      <c r="Z542" s="9"/>
      <c r="AA542" s="9"/>
      <c r="AB542" s="9"/>
      <c r="AC542" s="9"/>
      <c r="AD542" s="9"/>
      <c r="AE542" s="10"/>
      <c r="AF542" s="9"/>
      <c r="AG542" s="9"/>
      <c r="AH542" s="9"/>
    </row>
    <row r="543" spans="1:34">
      <c r="A543" s="172"/>
      <c r="B543" s="8"/>
      <c r="C543" s="8"/>
      <c r="D543" s="181"/>
      <c r="E543" s="182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  <c r="AB543" s="181"/>
      <c r="AC543" s="181"/>
      <c r="AD543" s="181"/>
      <c r="AE543" s="181"/>
      <c r="AF543" s="181"/>
      <c r="AG543" s="181"/>
      <c r="AH543" s="181"/>
    </row>
    <row r="544" spans="1:34">
      <c r="A544" s="172">
        <v>3532</v>
      </c>
      <c r="B544" s="8" t="s">
        <v>441</v>
      </c>
      <c r="C544" s="8" t="s">
        <v>230</v>
      </c>
      <c r="D544" s="23"/>
      <c r="E544" s="23"/>
      <c r="F544" s="23"/>
      <c r="G544" s="23"/>
      <c r="H544" s="23"/>
      <c r="I544" s="10"/>
      <c r="J544" s="9"/>
      <c r="K544" s="9"/>
      <c r="L544" s="9"/>
      <c r="M544" s="9"/>
      <c r="N544" s="9"/>
      <c r="O544" s="9"/>
      <c r="P544" s="9"/>
      <c r="Q544" s="10"/>
      <c r="R544" s="9"/>
      <c r="S544" s="9"/>
      <c r="T544" s="9"/>
      <c r="U544" s="9"/>
      <c r="V544" s="9"/>
      <c r="W544" s="9"/>
      <c r="X544" s="10"/>
      <c r="Y544" s="9"/>
      <c r="Z544" s="9"/>
      <c r="AA544" s="9"/>
      <c r="AB544" s="9"/>
      <c r="AC544" s="9"/>
      <c r="AD544" s="9"/>
      <c r="AE544" s="10"/>
      <c r="AF544" s="9"/>
      <c r="AG544" s="9"/>
      <c r="AH544" s="9"/>
    </row>
    <row r="545" spans="1:34">
      <c r="A545" s="172"/>
      <c r="B545" s="8"/>
      <c r="C545" s="8"/>
      <c r="D545" s="181"/>
      <c r="E545" s="182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1"/>
      <c r="T545" s="181"/>
      <c r="U545" s="181"/>
      <c r="V545" s="181"/>
      <c r="W545" s="181"/>
      <c r="X545" s="181"/>
      <c r="Y545" s="181"/>
      <c r="Z545" s="181"/>
      <c r="AA545" s="181"/>
      <c r="AB545" s="181"/>
      <c r="AC545" s="181"/>
      <c r="AD545" s="181"/>
      <c r="AE545" s="181"/>
      <c r="AF545" s="181"/>
      <c r="AG545" s="181"/>
      <c r="AH545" s="181"/>
    </row>
    <row r="546" spans="1:34">
      <c r="A546" s="172">
        <v>3538</v>
      </c>
      <c r="B546" s="8" t="s">
        <v>442</v>
      </c>
      <c r="C546" s="8" t="s">
        <v>337</v>
      </c>
      <c r="D546" s="23"/>
      <c r="E546" s="23"/>
      <c r="F546" s="23"/>
      <c r="G546" s="23"/>
      <c r="H546" s="23"/>
      <c r="I546" s="10"/>
      <c r="J546" s="9"/>
      <c r="K546" s="9"/>
      <c r="L546" s="9"/>
      <c r="M546" s="9"/>
      <c r="N546" s="9"/>
      <c r="O546" s="9"/>
      <c r="P546" s="9"/>
      <c r="Q546" s="10"/>
      <c r="R546" s="9"/>
      <c r="S546" s="9"/>
      <c r="T546" s="9"/>
      <c r="U546" s="9"/>
      <c r="V546" s="9"/>
      <c r="W546" s="9"/>
      <c r="X546" s="10"/>
      <c r="Y546" s="9"/>
      <c r="Z546" s="9"/>
      <c r="AA546" s="9"/>
      <c r="AB546" s="9"/>
      <c r="AC546" s="9"/>
      <c r="AD546" s="9"/>
      <c r="AE546" s="10"/>
      <c r="AF546" s="9"/>
      <c r="AG546" s="9"/>
      <c r="AH546" s="9"/>
    </row>
    <row r="547" spans="1:34">
      <c r="A547" s="172"/>
      <c r="B547" s="8"/>
      <c r="C547" s="8"/>
      <c r="D547" s="181"/>
      <c r="E547" s="182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81"/>
      <c r="V547" s="181"/>
      <c r="W547" s="181"/>
      <c r="X547" s="181"/>
      <c r="Y547" s="181"/>
      <c r="Z547" s="181"/>
      <c r="AA547" s="181"/>
      <c r="AB547" s="181"/>
      <c r="AC547" s="181"/>
      <c r="AD547" s="181"/>
      <c r="AE547" s="181"/>
      <c r="AF547" s="181"/>
      <c r="AG547" s="181"/>
      <c r="AH547" s="181"/>
    </row>
    <row r="548" spans="1:34">
      <c r="A548" s="172">
        <v>3539</v>
      </c>
      <c r="B548" s="8" t="s">
        <v>443</v>
      </c>
      <c r="C548" s="8" t="s">
        <v>148</v>
      </c>
      <c r="D548" s="23"/>
      <c r="E548" s="23"/>
      <c r="F548" s="23"/>
      <c r="G548" s="23"/>
      <c r="H548" s="23"/>
      <c r="I548" s="10"/>
      <c r="J548" s="9"/>
      <c r="K548" s="9"/>
      <c r="L548" s="9"/>
      <c r="M548" s="9"/>
      <c r="N548" s="9"/>
      <c r="O548" s="9"/>
      <c r="P548" s="9"/>
      <c r="Q548" s="10"/>
      <c r="R548" s="9"/>
      <c r="S548" s="9"/>
      <c r="T548" s="9"/>
      <c r="U548" s="9"/>
      <c r="V548" s="9"/>
      <c r="W548" s="9"/>
      <c r="X548" s="10"/>
      <c r="Y548" s="9"/>
      <c r="Z548" s="9"/>
      <c r="AA548" s="9"/>
      <c r="AB548" s="9"/>
      <c r="AC548" s="9"/>
      <c r="AD548" s="9"/>
      <c r="AE548" s="10"/>
      <c r="AF548" s="9"/>
      <c r="AG548" s="9"/>
      <c r="AH548" s="9"/>
    </row>
    <row r="549" spans="1:34">
      <c r="A549" s="172"/>
      <c r="B549" s="8"/>
      <c r="C549" s="8"/>
      <c r="D549" s="181"/>
      <c r="E549" s="182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81"/>
      <c r="V549" s="181"/>
      <c r="W549" s="181"/>
      <c r="X549" s="181"/>
      <c r="Y549" s="181"/>
      <c r="Z549" s="181"/>
      <c r="AA549" s="181"/>
      <c r="AB549" s="181"/>
      <c r="AC549" s="181"/>
      <c r="AD549" s="181"/>
      <c r="AE549" s="181"/>
      <c r="AF549" s="181"/>
      <c r="AG549" s="181"/>
      <c r="AH549" s="181"/>
    </row>
    <row r="550" spans="1:34">
      <c r="A550" s="172">
        <v>3544</v>
      </c>
      <c r="B550" s="8" t="s">
        <v>444</v>
      </c>
      <c r="C550" s="8" t="s">
        <v>212</v>
      </c>
      <c r="D550" s="23"/>
      <c r="E550" s="23"/>
      <c r="F550" s="23"/>
      <c r="G550" s="23"/>
      <c r="H550" s="23"/>
      <c r="I550" s="10"/>
      <c r="J550" s="9"/>
      <c r="K550" s="9"/>
      <c r="L550" s="9"/>
      <c r="M550" s="9"/>
      <c r="N550" s="9"/>
      <c r="O550" s="9"/>
      <c r="P550" s="9"/>
      <c r="Q550" s="10"/>
      <c r="R550" s="9"/>
      <c r="S550" s="9"/>
      <c r="T550" s="9"/>
      <c r="U550" s="9"/>
      <c r="V550" s="9"/>
      <c r="W550" s="9"/>
      <c r="X550" s="10"/>
      <c r="Y550" s="9"/>
      <c r="Z550" s="9"/>
      <c r="AA550" s="9"/>
      <c r="AB550" s="9"/>
      <c r="AC550" s="9"/>
      <c r="AD550" s="9"/>
      <c r="AE550" s="10"/>
      <c r="AF550" s="9"/>
      <c r="AG550" s="9"/>
      <c r="AH550" s="9"/>
    </row>
    <row r="551" spans="1:34">
      <c r="A551" s="172"/>
      <c r="B551" s="8"/>
      <c r="C551" s="8"/>
      <c r="D551" s="181"/>
      <c r="E551" s="182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81"/>
      <c r="V551" s="181"/>
      <c r="W551" s="181"/>
      <c r="X551" s="181"/>
      <c r="Y551" s="181"/>
      <c r="Z551" s="181"/>
      <c r="AA551" s="181"/>
      <c r="AB551" s="181"/>
      <c r="AC551" s="181"/>
      <c r="AD551" s="181"/>
      <c r="AE551" s="181"/>
      <c r="AF551" s="181"/>
      <c r="AG551" s="181"/>
      <c r="AH551" s="181"/>
    </row>
    <row r="552" spans="1:34">
      <c r="A552" s="172">
        <v>3546</v>
      </c>
      <c r="B552" s="8" t="s">
        <v>445</v>
      </c>
      <c r="C552" s="8" t="s">
        <v>446</v>
      </c>
      <c r="D552" s="23"/>
      <c r="E552" s="23"/>
      <c r="F552" s="23"/>
      <c r="G552" s="23"/>
      <c r="H552" s="23"/>
      <c r="I552" s="10"/>
      <c r="J552" s="9"/>
      <c r="K552" s="9"/>
      <c r="L552" s="9"/>
      <c r="M552" s="9"/>
      <c r="N552" s="9"/>
      <c r="O552" s="9"/>
      <c r="P552" s="9"/>
      <c r="Q552" s="10"/>
      <c r="R552" s="9"/>
      <c r="S552" s="9"/>
      <c r="T552" s="9"/>
      <c r="U552" s="9"/>
      <c r="V552" s="9"/>
      <c r="W552" s="9"/>
      <c r="X552" s="10"/>
      <c r="Y552" s="9"/>
      <c r="Z552" s="9"/>
      <c r="AA552" s="9"/>
      <c r="AB552" s="9"/>
      <c r="AC552" s="9"/>
      <c r="AD552" s="9"/>
      <c r="AE552" s="10"/>
      <c r="AF552" s="9"/>
      <c r="AG552" s="9"/>
      <c r="AH552" s="9"/>
    </row>
    <row r="553" spans="1:34">
      <c r="A553" s="172"/>
      <c r="B553" s="8"/>
      <c r="C553" s="8"/>
      <c r="D553" s="181"/>
      <c r="E553" s="182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81"/>
      <c r="V553" s="181"/>
      <c r="W553" s="181"/>
      <c r="X553" s="181"/>
      <c r="Y553" s="181"/>
      <c r="Z553" s="181"/>
      <c r="AA553" s="181"/>
      <c r="AB553" s="181"/>
      <c r="AC553" s="181"/>
      <c r="AD553" s="181"/>
      <c r="AE553" s="181"/>
      <c r="AF553" s="181"/>
      <c r="AG553" s="181"/>
      <c r="AH553" s="181"/>
    </row>
    <row r="554" spans="1:34">
      <c r="A554" s="172">
        <v>3552</v>
      </c>
      <c r="B554" s="8" t="s">
        <v>447</v>
      </c>
      <c r="C554" s="8" t="s">
        <v>374</v>
      </c>
      <c r="D554" s="23"/>
      <c r="E554" s="23"/>
      <c r="F554" s="23"/>
      <c r="G554" s="23"/>
      <c r="H554" s="23"/>
      <c r="I554" s="10"/>
      <c r="J554" s="9"/>
      <c r="K554" s="9"/>
      <c r="L554" s="9"/>
      <c r="M554" s="9"/>
      <c r="N554" s="9"/>
      <c r="O554" s="9"/>
      <c r="P554" s="9"/>
      <c r="Q554" s="10"/>
      <c r="R554" s="9"/>
      <c r="S554" s="9"/>
      <c r="T554" s="9"/>
      <c r="U554" s="9"/>
      <c r="V554" s="9"/>
      <c r="W554" s="9"/>
      <c r="X554" s="10"/>
      <c r="Y554" s="9"/>
      <c r="Z554" s="9"/>
      <c r="AA554" s="9"/>
      <c r="AB554" s="9"/>
      <c r="AC554" s="9"/>
      <c r="AD554" s="9"/>
      <c r="AE554" s="10"/>
      <c r="AF554" s="9"/>
      <c r="AG554" s="9"/>
      <c r="AH554" s="9"/>
    </row>
    <row r="555" spans="1:34">
      <c r="A555" s="172"/>
      <c r="B555" s="8"/>
      <c r="C555" s="8"/>
      <c r="D555" s="181"/>
      <c r="E555" s="182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1"/>
      <c r="T555" s="181"/>
      <c r="U555" s="181"/>
      <c r="V555" s="181"/>
      <c r="W555" s="181"/>
      <c r="X555" s="181"/>
      <c r="Y555" s="181"/>
      <c r="Z555" s="181"/>
      <c r="AA555" s="181"/>
      <c r="AB555" s="181"/>
      <c r="AC555" s="181"/>
      <c r="AD555" s="181"/>
      <c r="AE555" s="181"/>
      <c r="AF555" s="181"/>
      <c r="AG555" s="181"/>
      <c r="AH555" s="181"/>
    </row>
    <row r="556" spans="1:34">
      <c r="A556" s="175">
        <v>3554</v>
      </c>
      <c r="B556" s="13" t="s">
        <v>448</v>
      </c>
      <c r="C556" s="8" t="s">
        <v>353</v>
      </c>
      <c r="D556" s="23"/>
      <c r="E556" s="23"/>
      <c r="F556" s="23"/>
      <c r="G556" s="23"/>
      <c r="H556" s="23"/>
      <c r="I556" s="10"/>
      <c r="J556" s="9"/>
      <c r="K556" s="9"/>
      <c r="L556" s="9"/>
      <c r="M556" s="9"/>
      <c r="N556" s="9"/>
      <c r="O556" s="9"/>
      <c r="P556" s="9"/>
      <c r="Q556" s="10"/>
      <c r="R556" s="9"/>
      <c r="S556" s="9"/>
      <c r="T556" s="9"/>
      <c r="U556" s="9"/>
      <c r="V556" s="9"/>
      <c r="W556" s="9"/>
      <c r="X556" s="10"/>
      <c r="Y556" s="9"/>
      <c r="Z556" s="9"/>
      <c r="AA556" s="9"/>
      <c r="AB556" s="9"/>
      <c r="AC556" s="9"/>
      <c r="AD556" s="9"/>
      <c r="AE556" s="10"/>
      <c r="AF556" s="9"/>
      <c r="AG556" s="9"/>
      <c r="AH556" s="9"/>
    </row>
    <row r="557" spans="1:34">
      <c r="A557" s="175"/>
      <c r="B557" s="13"/>
      <c r="C557" s="8"/>
      <c r="D557" s="181"/>
      <c r="E557" s="182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  <c r="AA557" s="181"/>
      <c r="AB557" s="181"/>
      <c r="AC557" s="181"/>
      <c r="AD557" s="181"/>
      <c r="AE557" s="181"/>
      <c r="AF557" s="181"/>
      <c r="AG557" s="181"/>
      <c r="AH557" s="181"/>
    </row>
    <row r="558" spans="1:34">
      <c r="A558" s="172">
        <v>3562</v>
      </c>
      <c r="B558" s="8" t="s">
        <v>449</v>
      </c>
      <c r="C558" s="8" t="s">
        <v>436</v>
      </c>
      <c r="D558" s="23"/>
      <c r="E558" s="23"/>
      <c r="F558" s="23"/>
      <c r="G558" s="23"/>
      <c r="H558" s="23"/>
      <c r="I558" s="10"/>
      <c r="J558" s="9"/>
      <c r="K558" s="9"/>
      <c r="L558" s="9"/>
      <c r="M558" s="9"/>
      <c r="N558" s="9"/>
      <c r="O558" s="9"/>
      <c r="P558" s="9"/>
      <c r="Q558" s="10"/>
      <c r="R558" s="9"/>
      <c r="S558" s="9"/>
      <c r="T558" s="9"/>
      <c r="U558" s="9"/>
      <c r="V558" s="9"/>
      <c r="W558" s="9"/>
      <c r="X558" s="10"/>
      <c r="Y558" s="9"/>
      <c r="Z558" s="9"/>
      <c r="AA558" s="9"/>
      <c r="AB558" s="9"/>
      <c r="AC558" s="9"/>
      <c r="AD558" s="9"/>
      <c r="AE558" s="10"/>
      <c r="AF558" s="9"/>
      <c r="AG558" s="9"/>
      <c r="AH558" s="9"/>
    </row>
    <row r="559" spans="1:34">
      <c r="A559" s="172"/>
      <c r="B559" s="8"/>
      <c r="C559" s="8"/>
      <c r="D559" s="181"/>
      <c r="E559" s="182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  <c r="AA559" s="181"/>
      <c r="AB559" s="181"/>
      <c r="AC559" s="181"/>
      <c r="AD559" s="181"/>
      <c r="AE559" s="181"/>
      <c r="AF559" s="181"/>
      <c r="AG559" s="181"/>
      <c r="AH559" s="181"/>
    </row>
    <row r="560" spans="1:34">
      <c r="A560" s="172">
        <v>3563</v>
      </c>
      <c r="B560" s="8" t="s">
        <v>450</v>
      </c>
      <c r="C560" s="8" t="s">
        <v>230</v>
      </c>
      <c r="D560" s="23"/>
      <c r="E560" s="23"/>
      <c r="F560" s="23"/>
      <c r="G560" s="23"/>
      <c r="H560" s="23"/>
      <c r="I560" s="10"/>
      <c r="J560" s="9"/>
      <c r="K560" s="9"/>
      <c r="L560" s="9"/>
      <c r="M560" s="9"/>
      <c r="N560" s="9"/>
      <c r="O560" s="9"/>
      <c r="P560" s="9"/>
      <c r="Q560" s="10"/>
      <c r="R560" s="9"/>
      <c r="S560" s="9"/>
      <c r="T560" s="9"/>
      <c r="U560" s="9"/>
      <c r="V560" s="9"/>
      <c r="W560" s="9"/>
      <c r="X560" s="10"/>
      <c r="Y560" s="9"/>
      <c r="Z560" s="9"/>
      <c r="AA560" s="9"/>
      <c r="AB560" s="9"/>
      <c r="AC560" s="9"/>
      <c r="AD560" s="9"/>
      <c r="AE560" s="10"/>
      <c r="AF560" s="9"/>
      <c r="AG560" s="9"/>
      <c r="AH560" s="9"/>
    </row>
    <row r="561" spans="1:34">
      <c r="A561" s="172"/>
      <c r="B561" s="8"/>
      <c r="C561" s="8"/>
      <c r="D561" s="181"/>
      <c r="E561" s="182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1"/>
      <c r="T561" s="181"/>
      <c r="U561" s="181"/>
      <c r="V561" s="181"/>
      <c r="W561" s="181"/>
      <c r="X561" s="181"/>
      <c r="Y561" s="181"/>
      <c r="Z561" s="181"/>
      <c r="AA561" s="181"/>
      <c r="AB561" s="181"/>
      <c r="AC561" s="181"/>
      <c r="AD561" s="181"/>
      <c r="AE561" s="181"/>
      <c r="AF561" s="181"/>
      <c r="AG561" s="181"/>
      <c r="AH561" s="181"/>
    </row>
    <row r="562" spans="1:34">
      <c r="A562" s="172">
        <v>3564</v>
      </c>
      <c r="B562" s="8" t="s">
        <v>451</v>
      </c>
      <c r="C562" s="8" t="s">
        <v>345</v>
      </c>
      <c r="D562" s="23"/>
      <c r="E562" s="23"/>
      <c r="F562" s="23"/>
      <c r="G562" s="23"/>
      <c r="H562" s="23"/>
      <c r="I562" s="10"/>
      <c r="J562" s="9"/>
      <c r="K562" s="9"/>
      <c r="L562" s="9"/>
      <c r="M562" s="9"/>
      <c r="N562" s="9"/>
      <c r="O562" s="9"/>
      <c r="P562" s="9"/>
      <c r="Q562" s="10"/>
      <c r="R562" s="9"/>
      <c r="S562" s="9"/>
      <c r="T562" s="9"/>
      <c r="U562" s="9"/>
      <c r="V562" s="9"/>
      <c r="W562" s="9"/>
      <c r="X562" s="10"/>
      <c r="Y562" s="9"/>
      <c r="Z562" s="9"/>
      <c r="AA562" s="9"/>
      <c r="AB562" s="9"/>
      <c r="AC562" s="9"/>
      <c r="AD562" s="9"/>
      <c r="AE562" s="10"/>
      <c r="AF562" s="9"/>
      <c r="AG562" s="9"/>
      <c r="AH562" s="9"/>
    </row>
    <row r="563" spans="1:34">
      <c r="A563" s="172"/>
      <c r="B563" s="8"/>
      <c r="C563" s="8"/>
      <c r="D563" s="181"/>
      <c r="E563" s="182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1"/>
      <c r="T563" s="181"/>
      <c r="U563" s="181"/>
      <c r="V563" s="181"/>
      <c r="W563" s="181"/>
      <c r="X563" s="181"/>
      <c r="Y563" s="181"/>
      <c r="Z563" s="181"/>
      <c r="AA563" s="181"/>
      <c r="AB563" s="181"/>
      <c r="AC563" s="181"/>
      <c r="AD563" s="181"/>
      <c r="AE563" s="181"/>
      <c r="AF563" s="181"/>
      <c r="AG563" s="181"/>
      <c r="AH563" s="181"/>
    </row>
    <row r="564" spans="1:34">
      <c r="A564" s="172">
        <v>3565</v>
      </c>
      <c r="B564" s="8" t="s">
        <v>452</v>
      </c>
      <c r="C564" s="8" t="s">
        <v>453</v>
      </c>
      <c r="D564" s="23"/>
      <c r="E564" s="23"/>
      <c r="F564" s="23"/>
      <c r="G564" s="23"/>
      <c r="H564" s="23"/>
      <c r="I564" s="10"/>
      <c r="J564" s="9"/>
      <c r="K564" s="9"/>
      <c r="L564" s="9"/>
      <c r="M564" s="9"/>
      <c r="N564" s="9"/>
      <c r="O564" s="9"/>
      <c r="P564" s="9"/>
      <c r="Q564" s="10"/>
      <c r="R564" s="9"/>
      <c r="S564" s="9"/>
      <c r="T564" s="9"/>
      <c r="U564" s="9"/>
      <c r="V564" s="9"/>
      <c r="W564" s="9"/>
      <c r="X564" s="10"/>
      <c r="Y564" s="9"/>
      <c r="Z564" s="9"/>
      <c r="AA564" s="9"/>
      <c r="AB564" s="9"/>
      <c r="AC564" s="9"/>
      <c r="AD564" s="9"/>
      <c r="AE564" s="10"/>
      <c r="AF564" s="9"/>
      <c r="AG564" s="9"/>
      <c r="AH564" s="9"/>
    </row>
    <row r="565" spans="1:34">
      <c r="A565" s="172"/>
      <c r="B565" s="8"/>
      <c r="C565" s="8"/>
      <c r="D565" s="181"/>
      <c r="E565" s="182"/>
      <c r="F565" s="181"/>
      <c r="G565" s="181"/>
      <c r="H565" s="181"/>
      <c r="I565" s="181"/>
      <c r="J565" s="181"/>
      <c r="K565" s="181"/>
      <c r="L565" s="181"/>
      <c r="M565" s="181"/>
      <c r="N565" s="181"/>
      <c r="O565" s="181"/>
      <c r="P565" s="181"/>
      <c r="Q565" s="181"/>
      <c r="R565" s="181"/>
      <c r="S565" s="181"/>
      <c r="T565" s="181"/>
      <c r="U565" s="181"/>
      <c r="V565" s="181"/>
      <c r="W565" s="181"/>
      <c r="X565" s="181"/>
      <c r="Y565" s="181"/>
      <c r="Z565" s="181"/>
      <c r="AA565" s="181"/>
      <c r="AB565" s="181"/>
      <c r="AC565" s="181"/>
      <c r="AD565" s="181"/>
      <c r="AE565" s="181"/>
      <c r="AF565" s="181"/>
      <c r="AG565" s="181"/>
      <c r="AH565" s="181"/>
    </row>
    <row r="566" spans="1:34">
      <c r="A566" s="175">
        <v>3567</v>
      </c>
      <c r="B566" s="8" t="s">
        <v>454</v>
      </c>
      <c r="C566" s="8" t="s">
        <v>148</v>
      </c>
      <c r="D566" s="23"/>
      <c r="E566" s="23"/>
      <c r="F566" s="23"/>
      <c r="G566" s="23"/>
      <c r="H566" s="23"/>
      <c r="I566" s="10"/>
      <c r="J566" s="9"/>
      <c r="K566" s="9"/>
      <c r="L566" s="9"/>
      <c r="M566" s="9"/>
      <c r="N566" s="9"/>
      <c r="O566" s="9"/>
      <c r="P566" s="9"/>
      <c r="Q566" s="10"/>
      <c r="R566" s="9"/>
      <c r="S566" s="9"/>
      <c r="T566" s="9"/>
      <c r="U566" s="9"/>
      <c r="V566" s="9"/>
      <c r="W566" s="9"/>
      <c r="X566" s="10"/>
      <c r="Y566" s="9"/>
      <c r="Z566" s="9"/>
      <c r="AA566" s="9"/>
      <c r="AB566" s="9"/>
      <c r="AC566" s="9"/>
      <c r="AD566" s="9"/>
      <c r="AE566" s="10"/>
      <c r="AF566" s="9"/>
      <c r="AG566" s="9"/>
      <c r="AH566" s="9"/>
    </row>
    <row r="567" spans="1:34">
      <c r="A567" s="175"/>
      <c r="B567" s="8"/>
      <c r="C567" s="8"/>
      <c r="D567" s="181"/>
      <c r="E567" s="182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1"/>
      <c r="V567" s="181"/>
      <c r="W567" s="181"/>
      <c r="X567" s="181"/>
      <c r="Y567" s="181"/>
      <c r="Z567" s="181"/>
      <c r="AA567" s="181"/>
      <c r="AB567" s="181"/>
      <c r="AC567" s="181"/>
      <c r="AD567" s="181"/>
      <c r="AE567" s="181"/>
      <c r="AF567" s="181"/>
      <c r="AG567" s="181"/>
      <c r="AH567" s="181"/>
    </row>
    <row r="568" spans="1:34">
      <c r="A568" s="172">
        <v>3572</v>
      </c>
      <c r="B568" s="8" t="s">
        <v>455</v>
      </c>
      <c r="C568" s="8" t="s">
        <v>456</v>
      </c>
      <c r="D568" s="23"/>
      <c r="E568" s="23"/>
      <c r="F568" s="23"/>
      <c r="G568" s="23"/>
      <c r="H568" s="23"/>
      <c r="I568" s="10"/>
      <c r="J568" s="9"/>
      <c r="K568" s="9"/>
      <c r="L568" s="9"/>
      <c r="M568" s="9"/>
      <c r="N568" s="9"/>
      <c r="O568" s="9"/>
      <c r="P568" s="9"/>
      <c r="Q568" s="10"/>
      <c r="R568" s="9"/>
      <c r="S568" s="9"/>
      <c r="T568" s="9"/>
      <c r="U568" s="9"/>
      <c r="V568" s="9"/>
      <c r="W568" s="9"/>
      <c r="X568" s="10"/>
      <c r="Y568" s="9"/>
      <c r="Z568" s="9"/>
      <c r="AA568" s="9"/>
      <c r="AB568" s="9"/>
      <c r="AC568" s="9"/>
      <c r="AD568" s="9"/>
      <c r="AE568" s="10"/>
      <c r="AF568" s="9"/>
      <c r="AG568" s="9"/>
      <c r="AH568" s="9"/>
    </row>
    <row r="569" spans="1:34">
      <c r="A569" s="172"/>
      <c r="B569" s="8"/>
      <c r="C569" s="8"/>
      <c r="D569" s="181"/>
      <c r="E569" s="182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  <c r="Y569" s="181"/>
      <c r="Z569" s="181"/>
      <c r="AA569" s="181"/>
      <c r="AB569" s="181"/>
      <c r="AC569" s="181"/>
      <c r="AD569" s="181"/>
      <c r="AE569" s="181"/>
      <c r="AF569" s="181"/>
      <c r="AG569" s="181"/>
      <c r="AH569" s="181"/>
    </row>
    <row r="570" spans="1:34">
      <c r="A570" s="172">
        <v>3577</v>
      </c>
      <c r="B570" s="8" t="s">
        <v>457</v>
      </c>
      <c r="C570" s="8" t="s">
        <v>458</v>
      </c>
      <c r="D570" s="23"/>
      <c r="E570" s="23"/>
      <c r="F570" s="23"/>
      <c r="G570" s="23"/>
      <c r="H570" s="23"/>
      <c r="I570" s="10"/>
      <c r="J570" s="9"/>
      <c r="K570" s="9"/>
      <c r="L570" s="9"/>
      <c r="M570" s="9"/>
      <c r="N570" s="9"/>
      <c r="O570" s="9"/>
      <c r="P570" s="9"/>
      <c r="Q570" s="10"/>
      <c r="R570" s="9"/>
      <c r="S570" s="9"/>
      <c r="T570" s="9"/>
      <c r="U570" s="9"/>
      <c r="V570" s="9"/>
      <c r="W570" s="9"/>
      <c r="X570" s="10"/>
      <c r="Y570" s="9"/>
      <c r="Z570" s="9"/>
      <c r="AA570" s="9"/>
      <c r="AB570" s="9"/>
      <c r="AC570" s="9"/>
      <c r="AD570" s="9"/>
      <c r="AE570" s="10"/>
      <c r="AF570" s="9"/>
      <c r="AG570" s="9"/>
      <c r="AH570" s="9"/>
    </row>
    <row r="571" spans="1:34">
      <c r="A571" s="172"/>
      <c r="B571" s="8"/>
      <c r="C571" s="8"/>
      <c r="D571" s="181"/>
      <c r="E571" s="182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1"/>
      <c r="V571" s="181"/>
      <c r="W571" s="181"/>
      <c r="X571" s="181"/>
      <c r="Y571" s="181"/>
      <c r="Z571" s="181"/>
      <c r="AA571" s="181"/>
      <c r="AB571" s="181"/>
      <c r="AC571" s="181"/>
      <c r="AD571" s="181"/>
      <c r="AE571" s="181"/>
      <c r="AF571" s="181"/>
      <c r="AG571" s="181"/>
      <c r="AH571" s="181"/>
    </row>
    <row r="572" spans="1:34">
      <c r="A572" s="172">
        <v>3589</v>
      </c>
      <c r="B572" s="8" t="s">
        <v>459</v>
      </c>
      <c r="C572" s="8" t="s">
        <v>148</v>
      </c>
      <c r="D572" s="23"/>
      <c r="E572" s="23"/>
      <c r="F572" s="23"/>
      <c r="G572" s="23"/>
      <c r="H572" s="23"/>
      <c r="I572" s="10"/>
      <c r="J572" s="9"/>
      <c r="K572" s="9"/>
      <c r="L572" s="9"/>
      <c r="M572" s="9"/>
      <c r="N572" s="9"/>
      <c r="O572" s="9"/>
      <c r="P572" s="9"/>
      <c r="Q572" s="10"/>
      <c r="R572" s="9"/>
      <c r="S572" s="9"/>
      <c r="T572" s="9"/>
      <c r="U572" s="9"/>
      <c r="V572" s="9"/>
      <c r="W572" s="9"/>
      <c r="X572" s="10"/>
      <c r="Y572" s="9"/>
      <c r="Z572" s="9"/>
      <c r="AA572" s="9"/>
      <c r="AB572" s="9"/>
      <c r="AC572" s="9"/>
      <c r="AD572" s="9"/>
      <c r="AE572" s="10"/>
      <c r="AF572" s="9"/>
      <c r="AG572" s="9"/>
      <c r="AH572" s="9"/>
    </row>
    <row r="573" spans="1:34">
      <c r="A573" s="172"/>
      <c r="B573" s="8"/>
      <c r="C573" s="8"/>
      <c r="D573" s="181"/>
      <c r="E573" s="182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  <c r="Y573" s="181"/>
      <c r="Z573" s="181"/>
      <c r="AA573" s="181"/>
      <c r="AB573" s="181"/>
      <c r="AC573" s="181"/>
      <c r="AD573" s="181"/>
      <c r="AE573" s="181"/>
      <c r="AF573" s="181"/>
      <c r="AG573" s="181"/>
      <c r="AH573" s="181"/>
    </row>
    <row r="574" spans="1:34">
      <c r="A574" s="172">
        <v>3592</v>
      </c>
      <c r="B574" s="8" t="s">
        <v>460</v>
      </c>
      <c r="C574" s="8" t="s">
        <v>82</v>
      </c>
      <c r="D574" s="23"/>
      <c r="E574" s="23"/>
      <c r="F574" s="23"/>
      <c r="G574" s="23"/>
      <c r="H574" s="23"/>
      <c r="I574" s="10"/>
      <c r="J574" s="9"/>
      <c r="K574" s="9"/>
      <c r="L574" s="9"/>
      <c r="M574" s="9"/>
      <c r="N574" s="9"/>
      <c r="O574" s="9"/>
      <c r="P574" s="9"/>
      <c r="Q574" s="10"/>
      <c r="R574" s="9"/>
      <c r="S574" s="9"/>
      <c r="T574" s="9"/>
      <c r="U574" s="9"/>
      <c r="V574" s="9"/>
      <c r="W574" s="9"/>
      <c r="X574" s="10"/>
      <c r="Y574" s="9"/>
      <c r="Z574" s="9"/>
      <c r="AA574" s="9"/>
      <c r="AB574" s="9"/>
      <c r="AC574" s="9"/>
      <c r="AD574" s="9"/>
      <c r="AE574" s="10"/>
      <c r="AF574" s="9"/>
      <c r="AG574" s="9"/>
      <c r="AH574" s="9"/>
    </row>
    <row r="575" spans="1:34">
      <c r="A575" s="172"/>
      <c r="B575" s="8"/>
      <c r="C575" s="8"/>
      <c r="D575" s="181"/>
      <c r="E575" s="182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81"/>
      <c r="Z575" s="181"/>
      <c r="AA575" s="181"/>
      <c r="AB575" s="181"/>
      <c r="AC575" s="181"/>
      <c r="AD575" s="181"/>
      <c r="AE575" s="181"/>
      <c r="AF575" s="181"/>
      <c r="AG575" s="181"/>
      <c r="AH575" s="181"/>
    </row>
    <row r="576" spans="1:34">
      <c r="A576" s="172">
        <v>3596</v>
      </c>
      <c r="B576" s="8" t="s">
        <v>461</v>
      </c>
      <c r="C576" s="8" t="s">
        <v>109</v>
      </c>
      <c r="D576" s="23"/>
      <c r="E576" s="23"/>
      <c r="F576" s="23"/>
      <c r="G576" s="23"/>
      <c r="H576" s="23"/>
      <c r="I576" s="10"/>
      <c r="J576" s="9"/>
      <c r="K576" s="9"/>
      <c r="L576" s="9"/>
      <c r="M576" s="9"/>
      <c r="N576" s="9"/>
      <c r="O576" s="9"/>
      <c r="P576" s="9"/>
      <c r="Q576" s="10"/>
      <c r="R576" s="9"/>
      <c r="S576" s="9"/>
      <c r="T576" s="9"/>
      <c r="U576" s="9"/>
      <c r="V576" s="9"/>
      <c r="W576" s="9"/>
      <c r="X576" s="10"/>
      <c r="Y576" s="9"/>
      <c r="Z576" s="9"/>
      <c r="AA576" s="9"/>
      <c r="AB576" s="9"/>
      <c r="AC576" s="9"/>
      <c r="AD576" s="9"/>
      <c r="AE576" s="10"/>
      <c r="AF576" s="9"/>
      <c r="AG576" s="9"/>
      <c r="AH576" s="9"/>
    </row>
    <row r="577" spans="1:34">
      <c r="A577" s="172"/>
      <c r="B577" s="8"/>
      <c r="C577" s="8"/>
      <c r="D577" s="181"/>
      <c r="E577" s="182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81"/>
      <c r="V577" s="181"/>
      <c r="W577" s="181"/>
      <c r="X577" s="181"/>
      <c r="Y577" s="181"/>
      <c r="Z577" s="181"/>
      <c r="AA577" s="181"/>
      <c r="AB577" s="181"/>
      <c r="AC577" s="181"/>
      <c r="AD577" s="181"/>
      <c r="AE577" s="181"/>
      <c r="AF577" s="181"/>
      <c r="AG577" s="181"/>
      <c r="AH577" s="181"/>
    </row>
    <row r="578" spans="1:34">
      <c r="A578" s="175">
        <v>3598</v>
      </c>
      <c r="B578" s="13" t="s">
        <v>462</v>
      </c>
      <c r="C578" s="8" t="s">
        <v>458</v>
      </c>
      <c r="D578" s="23"/>
      <c r="E578" s="23"/>
      <c r="F578" s="23"/>
      <c r="G578" s="23"/>
      <c r="H578" s="23"/>
      <c r="I578" s="10"/>
      <c r="J578" s="9"/>
      <c r="K578" s="9"/>
      <c r="L578" s="9"/>
      <c r="M578" s="9"/>
      <c r="N578" s="9"/>
      <c r="O578" s="9"/>
      <c r="P578" s="9"/>
      <c r="Q578" s="10"/>
      <c r="R578" s="9"/>
      <c r="S578" s="9"/>
      <c r="T578" s="9"/>
      <c r="U578" s="9"/>
      <c r="V578" s="9"/>
      <c r="W578" s="9"/>
      <c r="X578" s="10"/>
      <c r="Y578" s="9"/>
      <c r="Z578" s="9"/>
      <c r="AA578" s="9"/>
      <c r="AB578" s="9"/>
      <c r="AC578" s="9"/>
      <c r="AD578" s="9"/>
      <c r="AE578" s="10"/>
      <c r="AF578" s="9"/>
      <c r="AG578" s="9"/>
      <c r="AH578" s="9"/>
    </row>
    <row r="579" spans="1:34">
      <c r="A579" s="175"/>
      <c r="B579" s="13"/>
      <c r="C579" s="8"/>
      <c r="D579" s="181"/>
      <c r="E579" s="182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1"/>
      <c r="T579" s="181"/>
      <c r="U579" s="181"/>
      <c r="V579" s="181"/>
      <c r="W579" s="181"/>
      <c r="X579" s="181"/>
      <c r="Y579" s="181"/>
      <c r="Z579" s="181"/>
      <c r="AA579" s="181"/>
      <c r="AB579" s="181"/>
      <c r="AC579" s="181"/>
      <c r="AD579" s="181"/>
      <c r="AE579" s="181"/>
      <c r="AF579" s="181"/>
      <c r="AG579" s="181"/>
      <c r="AH579" s="181"/>
    </row>
    <row r="580" spans="1:34">
      <c r="A580" s="172">
        <v>3607</v>
      </c>
      <c r="B580" s="8" t="s">
        <v>463</v>
      </c>
      <c r="C580" s="8" t="s">
        <v>55</v>
      </c>
      <c r="D580" s="23"/>
      <c r="E580" s="23"/>
      <c r="F580" s="23"/>
      <c r="G580" s="23"/>
      <c r="H580" s="23"/>
      <c r="I580" s="10"/>
      <c r="J580" s="9"/>
      <c r="K580" s="9"/>
      <c r="L580" s="9"/>
      <c r="M580" s="9"/>
      <c r="N580" s="9"/>
      <c r="O580" s="9"/>
      <c r="P580" s="9"/>
      <c r="Q580" s="10"/>
      <c r="R580" s="9"/>
      <c r="S580" s="9"/>
      <c r="T580" s="9"/>
      <c r="U580" s="9"/>
      <c r="V580" s="9"/>
      <c r="W580" s="9"/>
      <c r="X580" s="10"/>
      <c r="Y580" s="9"/>
      <c r="Z580" s="9"/>
      <c r="AA580" s="9"/>
      <c r="AB580" s="9"/>
      <c r="AC580" s="9"/>
      <c r="AD580" s="9"/>
      <c r="AE580" s="10"/>
      <c r="AF580" s="9"/>
      <c r="AG580" s="9"/>
      <c r="AH580" s="9"/>
    </row>
    <row r="581" spans="1:34">
      <c r="A581" s="172"/>
      <c r="B581" s="8"/>
      <c r="C581" s="8"/>
      <c r="D581" s="181"/>
      <c r="E581" s="182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1"/>
      <c r="T581" s="181"/>
      <c r="U581" s="181"/>
      <c r="V581" s="181"/>
      <c r="W581" s="181"/>
      <c r="X581" s="181"/>
      <c r="Y581" s="181"/>
      <c r="Z581" s="181"/>
      <c r="AA581" s="181"/>
      <c r="AB581" s="181"/>
      <c r="AC581" s="181"/>
      <c r="AD581" s="181"/>
      <c r="AE581" s="181"/>
      <c r="AF581" s="181"/>
      <c r="AG581" s="181"/>
      <c r="AH581" s="181"/>
    </row>
    <row r="582" spans="1:34">
      <c r="A582" s="172">
        <v>3609</v>
      </c>
      <c r="B582" s="8" t="s">
        <v>464</v>
      </c>
      <c r="C582" s="8" t="s">
        <v>342</v>
      </c>
      <c r="D582" s="23"/>
      <c r="E582" s="23"/>
      <c r="F582" s="23"/>
      <c r="G582" s="23"/>
      <c r="H582" s="23"/>
      <c r="I582" s="10"/>
      <c r="J582" s="9"/>
      <c r="K582" s="9"/>
      <c r="L582" s="9"/>
      <c r="M582" s="9"/>
      <c r="N582" s="9"/>
      <c r="O582" s="9"/>
      <c r="P582" s="9"/>
      <c r="Q582" s="10"/>
      <c r="R582" s="9"/>
      <c r="S582" s="9"/>
      <c r="T582" s="9"/>
      <c r="U582" s="9"/>
      <c r="V582" s="9"/>
      <c r="W582" s="9"/>
      <c r="X582" s="10"/>
      <c r="Y582" s="9"/>
      <c r="Z582" s="9"/>
      <c r="AA582" s="9"/>
      <c r="AB582" s="9"/>
      <c r="AC582" s="9"/>
      <c r="AD582" s="9"/>
      <c r="AE582" s="10"/>
      <c r="AF582" s="9"/>
      <c r="AG582" s="9"/>
      <c r="AH582" s="9"/>
    </row>
    <row r="583" spans="1:34">
      <c r="A583" s="172"/>
      <c r="B583" s="8"/>
      <c r="C583" s="8"/>
      <c r="D583" s="181"/>
      <c r="E583" s="182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1"/>
      <c r="T583" s="181"/>
      <c r="U583" s="181"/>
      <c r="V583" s="181"/>
      <c r="W583" s="181"/>
      <c r="X583" s="181"/>
      <c r="Y583" s="181"/>
      <c r="Z583" s="181"/>
      <c r="AA583" s="181"/>
      <c r="AB583" s="181"/>
      <c r="AC583" s="181"/>
      <c r="AD583" s="181"/>
      <c r="AE583" s="181"/>
      <c r="AF583" s="181"/>
      <c r="AG583" s="181"/>
      <c r="AH583" s="181"/>
    </row>
    <row r="584" spans="1:34">
      <c r="A584" s="172">
        <v>3611</v>
      </c>
      <c r="B584" s="8" t="s">
        <v>465</v>
      </c>
      <c r="C584" s="8" t="s">
        <v>353</v>
      </c>
      <c r="D584" s="23"/>
      <c r="E584" s="23"/>
      <c r="F584" s="23"/>
      <c r="G584" s="23"/>
      <c r="H584" s="23"/>
      <c r="I584" s="10"/>
      <c r="J584" s="9"/>
      <c r="K584" s="9"/>
      <c r="L584" s="9"/>
      <c r="M584" s="9"/>
      <c r="N584" s="9"/>
      <c r="O584" s="9"/>
      <c r="P584" s="9"/>
      <c r="Q584" s="10"/>
      <c r="R584" s="9"/>
      <c r="S584" s="9"/>
      <c r="T584" s="9"/>
      <c r="U584" s="9"/>
      <c r="V584" s="9"/>
      <c r="W584" s="9"/>
      <c r="X584" s="10"/>
      <c r="Y584" s="9"/>
      <c r="Z584" s="9"/>
      <c r="AA584" s="9"/>
      <c r="AB584" s="9"/>
      <c r="AC584" s="9"/>
      <c r="AD584" s="9"/>
      <c r="AE584" s="10"/>
      <c r="AF584" s="9"/>
      <c r="AG584" s="9"/>
      <c r="AH584" s="9"/>
    </row>
    <row r="585" spans="1:34">
      <c r="A585" s="172"/>
      <c r="B585" s="8"/>
      <c r="C585" s="8"/>
      <c r="D585" s="181"/>
      <c r="E585" s="182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1"/>
      <c r="T585" s="181"/>
      <c r="U585" s="181"/>
      <c r="V585" s="181"/>
      <c r="W585" s="181"/>
      <c r="X585" s="181"/>
      <c r="Y585" s="181"/>
      <c r="Z585" s="181"/>
      <c r="AA585" s="181"/>
      <c r="AB585" s="181"/>
      <c r="AC585" s="181"/>
      <c r="AD585" s="181"/>
      <c r="AE585" s="181"/>
      <c r="AF585" s="181"/>
      <c r="AG585" s="181"/>
      <c r="AH585" s="181"/>
    </row>
    <row r="586" spans="1:34">
      <c r="A586" s="172">
        <v>3616</v>
      </c>
      <c r="B586" s="8" t="s">
        <v>466</v>
      </c>
      <c r="C586" s="8" t="s">
        <v>372</v>
      </c>
      <c r="D586" s="23"/>
      <c r="E586" s="23"/>
      <c r="F586" s="23"/>
      <c r="G586" s="23"/>
      <c r="H586" s="23"/>
      <c r="I586" s="10"/>
      <c r="J586" s="9"/>
      <c r="K586" s="9"/>
      <c r="L586" s="9"/>
      <c r="M586" s="9"/>
      <c r="N586" s="9"/>
      <c r="O586" s="9"/>
      <c r="P586" s="9"/>
      <c r="Q586" s="10"/>
      <c r="R586" s="9"/>
      <c r="S586" s="9"/>
      <c r="T586" s="9"/>
      <c r="U586" s="9"/>
      <c r="V586" s="9"/>
      <c r="W586" s="9"/>
      <c r="X586" s="10"/>
      <c r="Y586" s="9"/>
      <c r="Z586" s="9"/>
      <c r="AA586" s="9"/>
      <c r="AB586" s="9"/>
      <c r="AC586" s="9"/>
      <c r="AD586" s="9"/>
      <c r="AE586" s="10"/>
      <c r="AF586" s="9"/>
      <c r="AG586" s="9"/>
      <c r="AH586" s="9"/>
    </row>
    <row r="587" spans="1:34">
      <c r="A587" s="172"/>
      <c r="B587" s="8"/>
      <c r="C587" s="8"/>
      <c r="D587" s="181"/>
      <c r="E587" s="182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  <c r="S587" s="181"/>
      <c r="T587" s="181"/>
      <c r="U587" s="181"/>
      <c r="V587" s="181"/>
      <c r="W587" s="181"/>
      <c r="X587" s="181"/>
      <c r="Y587" s="181"/>
      <c r="Z587" s="181"/>
      <c r="AA587" s="181"/>
      <c r="AB587" s="181"/>
      <c r="AC587" s="181"/>
      <c r="AD587" s="181"/>
      <c r="AE587" s="181"/>
      <c r="AF587" s="181"/>
      <c r="AG587" s="181"/>
      <c r="AH587" s="181"/>
    </row>
    <row r="588" spans="1:34">
      <c r="A588" s="172">
        <v>3633</v>
      </c>
      <c r="B588" s="8" t="s">
        <v>467</v>
      </c>
      <c r="C588" s="8" t="s">
        <v>353</v>
      </c>
      <c r="D588" s="23"/>
      <c r="E588" s="23"/>
      <c r="F588" s="23"/>
      <c r="G588" s="23"/>
      <c r="H588" s="23"/>
      <c r="I588" s="10"/>
      <c r="J588" s="9"/>
      <c r="K588" s="9"/>
      <c r="L588" s="9"/>
      <c r="M588" s="9"/>
      <c r="N588" s="9"/>
      <c r="O588" s="9"/>
      <c r="P588" s="9"/>
      <c r="Q588" s="10"/>
      <c r="R588" s="9"/>
      <c r="S588" s="9"/>
      <c r="T588" s="9"/>
      <c r="U588" s="9"/>
      <c r="V588" s="9"/>
      <c r="W588" s="9"/>
      <c r="X588" s="10"/>
      <c r="Y588" s="9"/>
      <c r="Z588" s="9"/>
      <c r="AA588" s="9"/>
      <c r="AB588" s="9"/>
      <c r="AC588" s="9"/>
      <c r="AD588" s="9"/>
      <c r="AE588" s="10"/>
      <c r="AF588" s="9"/>
      <c r="AG588" s="9"/>
      <c r="AH588" s="9"/>
    </row>
    <row r="589" spans="1:34">
      <c r="A589" s="172"/>
      <c r="B589" s="8"/>
      <c r="C589" s="8"/>
      <c r="D589" s="181"/>
      <c r="E589" s="182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1"/>
      <c r="T589" s="181"/>
      <c r="U589" s="181"/>
      <c r="V589" s="181"/>
      <c r="W589" s="181"/>
      <c r="X589" s="181"/>
      <c r="Y589" s="181"/>
      <c r="Z589" s="181"/>
      <c r="AA589" s="181"/>
      <c r="AB589" s="181"/>
      <c r="AC589" s="181"/>
      <c r="AD589" s="181"/>
      <c r="AE589" s="181"/>
      <c r="AF589" s="181"/>
      <c r="AG589" s="181"/>
      <c r="AH589" s="181"/>
    </row>
    <row r="590" spans="1:34">
      <c r="A590" s="172">
        <v>3634</v>
      </c>
      <c r="B590" s="8" t="s">
        <v>468</v>
      </c>
      <c r="C590" s="8" t="s">
        <v>469</v>
      </c>
      <c r="D590" s="23"/>
      <c r="E590" s="23"/>
      <c r="F590" s="23"/>
      <c r="G590" s="23"/>
      <c r="H590" s="23"/>
      <c r="I590" s="10"/>
      <c r="J590" s="9"/>
      <c r="K590" s="9"/>
      <c r="L590" s="9"/>
      <c r="M590" s="9"/>
      <c r="N590" s="9"/>
      <c r="O590" s="9"/>
      <c r="P590" s="9"/>
      <c r="Q590" s="10"/>
      <c r="R590" s="9"/>
      <c r="S590" s="9"/>
      <c r="T590" s="9"/>
      <c r="U590" s="9"/>
      <c r="V590" s="9"/>
      <c r="W590" s="9"/>
      <c r="X590" s="10"/>
      <c r="Y590" s="9"/>
      <c r="Z590" s="9"/>
      <c r="AA590" s="9"/>
      <c r="AB590" s="9"/>
      <c r="AC590" s="9"/>
      <c r="AD590" s="9"/>
      <c r="AE590" s="10"/>
      <c r="AF590" s="9"/>
      <c r="AG590" s="9"/>
      <c r="AH590" s="9"/>
    </row>
    <row r="591" spans="1:34">
      <c r="A591" s="172"/>
      <c r="B591" s="8"/>
      <c r="C591" s="8"/>
      <c r="D591" s="181"/>
      <c r="E591" s="182"/>
      <c r="F591" s="181"/>
      <c r="G591" s="181"/>
      <c r="H591" s="181"/>
      <c r="I591" s="181"/>
      <c r="J591" s="181"/>
      <c r="K591" s="181"/>
      <c r="L591" s="181"/>
      <c r="M591" s="181"/>
      <c r="N591" s="181"/>
      <c r="O591" s="181"/>
      <c r="P591" s="181"/>
      <c r="Q591" s="181"/>
      <c r="R591" s="181"/>
      <c r="S591" s="181"/>
      <c r="T591" s="181"/>
      <c r="U591" s="181"/>
      <c r="V591" s="181"/>
      <c r="W591" s="181"/>
      <c r="X591" s="181"/>
      <c r="Y591" s="181"/>
      <c r="Z591" s="181"/>
      <c r="AA591" s="181"/>
      <c r="AB591" s="181"/>
      <c r="AC591" s="181"/>
      <c r="AD591" s="181"/>
      <c r="AE591" s="181"/>
      <c r="AF591" s="181"/>
      <c r="AG591" s="181"/>
      <c r="AH591" s="181"/>
    </row>
    <row r="592" spans="1:34">
      <c r="A592" s="172">
        <v>3641</v>
      </c>
      <c r="B592" s="8" t="s">
        <v>470</v>
      </c>
      <c r="C592" s="8" t="s">
        <v>405</v>
      </c>
      <c r="D592" s="23"/>
      <c r="E592" s="23"/>
      <c r="F592" s="23"/>
      <c r="G592" s="23"/>
      <c r="H592" s="23"/>
      <c r="I592" s="10"/>
      <c r="J592" s="9"/>
      <c r="K592" s="9"/>
      <c r="L592" s="9"/>
      <c r="M592" s="9"/>
      <c r="N592" s="9"/>
      <c r="O592" s="9"/>
      <c r="P592" s="9"/>
      <c r="Q592" s="10"/>
      <c r="R592" s="9"/>
      <c r="S592" s="9"/>
      <c r="T592" s="9"/>
      <c r="U592" s="9"/>
      <c r="V592" s="9"/>
      <c r="W592" s="9"/>
      <c r="X592" s="10"/>
      <c r="Y592" s="9"/>
      <c r="Z592" s="9"/>
      <c r="AA592" s="9"/>
      <c r="AB592" s="9"/>
      <c r="AC592" s="9"/>
      <c r="AD592" s="9"/>
      <c r="AE592" s="10"/>
      <c r="AF592" s="9"/>
      <c r="AG592" s="9"/>
      <c r="AH592" s="9"/>
    </row>
    <row r="593" spans="1:34">
      <c r="A593" s="172"/>
      <c r="B593" s="8"/>
      <c r="C593" s="8"/>
      <c r="D593" s="181"/>
      <c r="E593" s="182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1"/>
      <c r="T593" s="181"/>
      <c r="U593" s="181"/>
      <c r="V593" s="181"/>
      <c r="W593" s="181"/>
      <c r="X593" s="181"/>
      <c r="Y593" s="181"/>
      <c r="Z593" s="181"/>
      <c r="AA593" s="181"/>
      <c r="AB593" s="181"/>
      <c r="AC593" s="181"/>
      <c r="AD593" s="181"/>
      <c r="AE593" s="181"/>
      <c r="AF593" s="181"/>
      <c r="AG593" s="181"/>
      <c r="AH593" s="181"/>
    </row>
    <row r="594" spans="1:34">
      <c r="A594" s="172">
        <v>3661</v>
      </c>
      <c r="B594" s="8" t="s">
        <v>471</v>
      </c>
      <c r="C594" s="8" t="s">
        <v>230</v>
      </c>
      <c r="D594" s="23"/>
      <c r="E594" s="23"/>
      <c r="F594" s="23"/>
      <c r="G594" s="23"/>
      <c r="H594" s="23"/>
      <c r="I594" s="10"/>
      <c r="J594" s="9"/>
      <c r="K594" s="9"/>
      <c r="L594" s="9"/>
      <c r="M594" s="9"/>
      <c r="N594" s="9"/>
      <c r="O594" s="9"/>
      <c r="P594" s="9"/>
      <c r="Q594" s="10"/>
      <c r="R594" s="9"/>
      <c r="S594" s="9"/>
      <c r="T594" s="9"/>
      <c r="U594" s="9"/>
      <c r="V594" s="9"/>
      <c r="W594" s="9"/>
      <c r="X594" s="10"/>
      <c r="Y594" s="9"/>
      <c r="Z594" s="9"/>
      <c r="AA594" s="9"/>
      <c r="AB594" s="9"/>
      <c r="AC594" s="9"/>
      <c r="AD594" s="9"/>
      <c r="AE594" s="10"/>
      <c r="AF594" s="9"/>
      <c r="AG594" s="9"/>
      <c r="AH594" s="9"/>
    </row>
    <row r="595" spans="1:34">
      <c r="A595" s="172"/>
      <c r="B595" s="8"/>
      <c r="C595" s="8"/>
      <c r="D595" s="181"/>
      <c r="E595" s="182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  <c r="S595" s="181"/>
      <c r="T595" s="181"/>
      <c r="U595" s="181"/>
      <c r="V595" s="181"/>
      <c r="W595" s="181"/>
      <c r="X595" s="181"/>
      <c r="Y595" s="181"/>
      <c r="Z595" s="181"/>
      <c r="AA595" s="181"/>
      <c r="AB595" s="181"/>
      <c r="AC595" s="181"/>
      <c r="AD595" s="181"/>
      <c r="AE595" s="181"/>
      <c r="AF595" s="181"/>
      <c r="AG595" s="181"/>
      <c r="AH595" s="181"/>
    </row>
    <row r="596" spans="1:34">
      <c r="A596" s="172">
        <v>3664</v>
      </c>
      <c r="B596" s="8" t="s">
        <v>472</v>
      </c>
      <c r="C596" s="8" t="s">
        <v>71</v>
      </c>
      <c r="D596" s="23"/>
      <c r="E596" s="23"/>
      <c r="F596" s="23"/>
      <c r="G596" s="23"/>
      <c r="H596" s="23"/>
      <c r="I596" s="10"/>
      <c r="J596" s="9"/>
      <c r="K596" s="9"/>
      <c r="L596" s="9"/>
      <c r="M596" s="9"/>
      <c r="N596" s="9"/>
      <c r="O596" s="9"/>
      <c r="P596" s="9"/>
      <c r="Q596" s="10"/>
      <c r="R596" s="9"/>
      <c r="S596" s="9"/>
      <c r="T596" s="9"/>
      <c r="U596" s="9"/>
      <c r="V596" s="9"/>
      <c r="W596" s="9"/>
      <c r="X596" s="10"/>
      <c r="Y596" s="9"/>
      <c r="Z596" s="9"/>
      <c r="AA596" s="9"/>
      <c r="AB596" s="9"/>
      <c r="AC596" s="9"/>
      <c r="AD596" s="9"/>
      <c r="AE596" s="10"/>
      <c r="AF596" s="9"/>
      <c r="AG596" s="9"/>
      <c r="AH596" s="9"/>
    </row>
    <row r="597" spans="1:34">
      <c r="A597" s="172"/>
      <c r="B597" s="8"/>
      <c r="C597" s="8"/>
      <c r="D597" s="181"/>
      <c r="E597" s="182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1"/>
      <c r="T597" s="181"/>
      <c r="U597" s="181"/>
      <c r="V597" s="181"/>
      <c r="W597" s="181"/>
      <c r="X597" s="181"/>
      <c r="Y597" s="181"/>
      <c r="Z597" s="181"/>
      <c r="AA597" s="181"/>
      <c r="AB597" s="181"/>
      <c r="AC597" s="181"/>
      <c r="AD597" s="181"/>
      <c r="AE597" s="181"/>
      <c r="AF597" s="181"/>
      <c r="AG597" s="181"/>
      <c r="AH597" s="181"/>
    </row>
    <row r="598" spans="1:34">
      <c r="A598" s="172">
        <v>3665</v>
      </c>
      <c r="B598" s="8" t="s">
        <v>473</v>
      </c>
      <c r="C598" s="8" t="s">
        <v>474</v>
      </c>
      <c r="D598" s="23"/>
      <c r="E598" s="23"/>
      <c r="F598" s="23"/>
      <c r="G598" s="23"/>
      <c r="H598" s="23"/>
      <c r="I598" s="10"/>
      <c r="J598" s="9"/>
      <c r="K598" s="9"/>
      <c r="L598" s="9"/>
      <c r="M598" s="9"/>
      <c r="N598" s="9"/>
      <c r="O598" s="9"/>
      <c r="P598" s="9"/>
      <c r="Q598" s="10"/>
      <c r="R598" s="9"/>
      <c r="S598" s="9"/>
      <c r="T598" s="9"/>
      <c r="U598" s="9"/>
      <c r="V598" s="9"/>
      <c r="W598" s="9"/>
      <c r="X598" s="10"/>
      <c r="Y598" s="9"/>
      <c r="Z598" s="9"/>
      <c r="AA598" s="9"/>
      <c r="AB598" s="9"/>
      <c r="AC598" s="9"/>
      <c r="AD598" s="9"/>
      <c r="AE598" s="10"/>
      <c r="AF598" s="9"/>
      <c r="AG598" s="9"/>
      <c r="AH598" s="9"/>
    </row>
    <row r="599" spans="1:34">
      <c r="A599" s="172"/>
      <c r="B599" s="8"/>
      <c r="C599" s="8"/>
      <c r="D599" s="181"/>
      <c r="E599" s="182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1"/>
      <c r="T599" s="181"/>
      <c r="U599" s="181"/>
      <c r="V599" s="181"/>
      <c r="W599" s="181"/>
      <c r="X599" s="181"/>
      <c r="Y599" s="181"/>
      <c r="Z599" s="181"/>
      <c r="AA599" s="181"/>
      <c r="AB599" s="181"/>
      <c r="AC599" s="181"/>
      <c r="AD599" s="181"/>
      <c r="AE599" s="181"/>
      <c r="AF599" s="181"/>
      <c r="AG599" s="181"/>
      <c r="AH599" s="181"/>
    </row>
    <row r="600" spans="1:34">
      <c r="A600" s="172">
        <v>3666</v>
      </c>
      <c r="B600" s="8" t="s">
        <v>475</v>
      </c>
      <c r="C600" s="8" t="s">
        <v>374</v>
      </c>
      <c r="D600" s="23"/>
      <c r="E600" s="23"/>
      <c r="F600" s="23"/>
      <c r="G600" s="23"/>
      <c r="H600" s="23"/>
      <c r="I600" s="10"/>
      <c r="J600" s="9"/>
      <c r="K600" s="9"/>
      <c r="L600" s="9"/>
      <c r="M600" s="9"/>
      <c r="N600" s="9"/>
      <c r="O600" s="9"/>
      <c r="P600" s="9"/>
      <c r="Q600" s="10"/>
      <c r="R600" s="9"/>
      <c r="S600" s="9"/>
      <c r="T600" s="9"/>
      <c r="U600" s="9"/>
      <c r="V600" s="9"/>
      <c r="W600" s="9"/>
      <c r="X600" s="10"/>
      <c r="Y600" s="9"/>
      <c r="Z600" s="9"/>
      <c r="AA600" s="9"/>
      <c r="AB600" s="9"/>
      <c r="AC600" s="9"/>
      <c r="AD600" s="9"/>
      <c r="AE600" s="10"/>
      <c r="AF600" s="9"/>
      <c r="AG600" s="9"/>
      <c r="AH600" s="9"/>
    </row>
    <row r="601" spans="1:34">
      <c r="A601" s="172"/>
      <c r="B601" s="8"/>
      <c r="C601" s="8"/>
      <c r="D601" s="181"/>
      <c r="E601" s="182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1"/>
      <c r="T601" s="181"/>
      <c r="U601" s="181"/>
      <c r="V601" s="181"/>
      <c r="W601" s="181"/>
      <c r="X601" s="181"/>
      <c r="Y601" s="181"/>
      <c r="Z601" s="181"/>
      <c r="AA601" s="181"/>
      <c r="AB601" s="181"/>
      <c r="AC601" s="181"/>
      <c r="AD601" s="181"/>
      <c r="AE601" s="181"/>
      <c r="AF601" s="181"/>
      <c r="AG601" s="181"/>
      <c r="AH601" s="181"/>
    </row>
    <row r="602" spans="1:34">
      <c r="A602" s="172">
        <v>3667</v>
      </c>
      <c r="B602" s="8" t="s">
        <v>476</v>
      </c>
      <c r="C602" s="8" t="s">
        <v>374</v>
      </c>
      <c r="D602" s="23"/>
      <c r="E602" s="23"/>
      <c r="F602" s="23"/>
      <c r="G602" s="23"/>
      <c r="H602" s="23"/>
      <c r="I602" s="10"/>
      <c r="J602" s="9"/>
      <c r="K602" s="9"/>
      <c r="L602" s="9"/>
      <c r="M602" s="9"/>
      <c r="N602" s="9"/>
      <c r="O602" s="9"/>
      <c r="P602" s="9"/>
      <c r="Q602" s="10"/>
      <c r="R602" s="9"/>
      <c r="S602" s="9"/>
      <c r="T602" s="9"/>
      <c r="U602" s="9"/>
      <c r="V602" s="9"/>
      <c r="W602" s="9"/>
      <c r="X602" s="10"/>
      <c r="Y602" s="9"/>
      <c r="Z602" s="9"/>
      <c r="AA602" s="9"/>
      <c r="AB602" s="9"/>
      <c r="AC602" s="9"/>
      <c r="AD602" s="9"/>
      <c r="AE602" s="10"/>
      <c r="AF602" s="9"/>
      <c r="AG602" s="9"/>
      <c r="AH602" s="9"/>
    </row>
    <row r="603" spans="1:34">
      <c r="A603" s="172"/>
      <c r="B603" s="8"/>
      <c r="C603" s="8"/>
      <c r="D603" s="181"/>
      <c r="E603" s="182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1"/>
      <c r="T603" s="181"/>
      <c r="U603" s="181"/>
      <c r="V603" s="181"/>
      <c r="W603" s="181"/>
      <c r="X603" s="181"/>
      <c r="Y603" s="181"/>
      <c r="Z603" s="181"/>
      <c r="AA603" s="181"/>
      <c r="AB603" s="181"/>
      <c r="AC603" s="181"/>
      <c r="AD603" s="181"/>
      <c r="AE603" s="181"/>
      <c r="AF603" s="181"/>
      <c r="AG603" s="181"/>
      <c r="AH603" s="181"/>
    </row>
    <row r="604" spans="1:34">
      <c r="A604" s="172">
        <v>3668</v>
      </c>
      <c r="B604" s="8" t="s">
        <v>477</v>
      </c>
      <c r="C604" s="8" t="s">
        <v>382</v>
      </c>
      <c r="D604" s="23"/>
      <c r="E604" s="23"/>
      <c r="F604" s="23"/>
      <c r="G604" s="23"/>
      <c r="H604" s="23"/>
      <c r="I604" s="10"/>
      <c r="J604" s="9"/>
      <c r="K604" s="9"/>
      <c r="L604" s="9"/>
      <c r="M604" s="9"/>
      <c r="N604" s="9"/>
      <c r="O604" s="9"/>
      <c r="P604" s="9"/>
      <c r="Q604" s="10"/>
      <c r="R604" s="9"/>
      <c r="S604" s="9"/>
      <c r="T604" s="9"/>
      <c r="U604" s="9"/>
      <c r="V604" s="9"/>
      <c r="W604" s="9"/>
      <c r="X604" s="10"/>
      <c r="Y604" s="9"/>
      <c r="Z604" s="9"/>
      <c r="AA604" s="9"/>
      <c r="AB604" s="9"/>
      <c r="AC604" s="9"/>
      <c r="AD604" s="9"/>
      <c r="AE604" s="10"/>
      <c r="AF604" s="9"/>
      <c r="AG604" s="9"/>
      <c r="AH604" s="9"/>
    </row>
    <row r="605" spans="1:34">
      <c r="A605" s="172"/>
      <c r="B605" s="8"/>
      <c r="C605" s="8"/>
      <c r="D605" s="181"/>
      <c r="E605" s="182"/>
      <c r="F605" s="181"/>
      <c r="G605" s="181"/>
      <c r="H605" s="181"/>
      <c r="I605" s="181"/>
      <c r="J605" s="181"/>
      <c r="K605" s="181"/>
      <c r="L605" s="181"/>
      <c r="M605" s="181"/>
      <c r="N605" s="181"/>
      <c r="O605" s="181"/>
      <c r="P605" s="181"/>
      <c r="Q605" s="181"/>
      <c r="R605" s="181"/>
      <c r="S605" s="181"/>
      <c r="T605" s="181"/>
      <c r="U605" s="181"/>
      <c r="V605" s="181"/>
      <c r="W605" s="181"/>
      <c r="X605" s="181"/>
      <c r="Y605" s="181"/>
      <c r="Z605" s="181"/>
      <c r="AA605" s="181"/>
      <c r="AB605" s="181"/>
      <c r="AC605" s="181"/>
      <c r="AD605" s="181"/>
      <c r="AE605" s="181"/>
      <c r="AF605" s="181"/>
      <c r="AG605" s="181"/>
      <c r="AH605" s="181"/>
    </row>
    <row r="606" spans="1:34">
      <c r="A606" s="175">
        <v>3670</v>
      </c>
      <c r="B606" s="8" t="s">
        <v>478</v>
      </c>
      <c r="C606" s="8" t="s">
        <v>148</v>
      </c>
      <c r="D606" s="23"/>
      <c r="E606" s="23"/>
      <c r="F606" s="23"/>
      <c r="G606" s="23"/>
      <c r="H606" s="23"/>
      <c r="I606" s="10"/>
      <c r="J606" s="9"/>
      <c r="K606" s="9"/>
      <c r="L606" s="9"/>
      <c r="M606" s="9"/>
      <c r="N606" s="9"/>
      <c r="O606" s="9"/>
      <c r="P606" s="9"/>
      <c r="Q606" s="10"/>
      <c r="R606" s="9"/>
      <c r="S606" s="9"/>
      <c r="T606" s="9"/>
      <c r="U606" s="9"/>
      <c r="V606" s="9"/>
      <c r="W606" s="9"/>
      <c r="X606" s="10"/>
      <c r="Y606" s="9"/>
      <c r="Z606" s="9"/>
      <c r="AA606" s="9"/>
      <c r="AB606" s="9"/>
      <c r="AC606" s="9"/>
      <c r="AD606" s="9"/>
      <c r="AE606" s="10"/>
      <c r="AF606" s="9"/>
      <c r="AG606" s="9"/>
      <c r="AH606" s="9"/>
    </row>
    <row r="607" spans="1:34">
      <c r="A607" s="175"/>
      <c r="B607" s="8"/>
      <c r="C607" s="8"/>
      <c r="D607" s="181"/>
      <c r="E607" s="182"/>
      <c r="F607" s="181"/>
      <c r="G607" s="181"/>
      <c r="H607" s="181"/>
      <c r="I607" s="181"/>
      <c r="J607" s="181"/>
      <c r="K607" s="181"/>
      <c r="L607" s="181"/>
      <c r="M607" s="181"/>
      <c r="N607" s="181"/>
      <c r="O607" s="181"/>
      <c r="P607" s="181"/>
      <c r="Q607" s="181"/>
      <c r="R607" s="181"/>
      <c r="S607" s="181"/>
      <c r="T607" s="181"/>
      <c r="U607" s="181"/>
      <c r="V607" s="181"/>
      <c r="W607" s="181"/>
      <c r="X607" s="181"/>
      <c r="Y607" s="181"/>
      <c r="Z607" s="181"/>
      <c r="AA607" s="181"/>
      <c r="AB607" s="181"/>
      <c r="AC607" s="181"/>
      <c r="AD607" s="181"/>
      <c r="AE607" s="181"/>
      <c r="AF607" s="181"/>
      <c r="AG607" s="181"/>
      <c r="AH607" s="181"/>
    </row>
    <row r="608" spans="1:34">
      <c r="A608" s="172">
        <v>3680</v>
      </c>
      <c r="B608" s="8" t="s">
        <v>479</v>
      </c>
      <c r="C608" s="8" t="s">
        <v>480</v>
      </c>
      <c r="D608" s="23"/>
      <c r="E608" s="23"/>
      <c r="F608" s="23"/>
      <c r="G608" s="23"/>
      <c r="H608" s="23"/>
      <c r="I608" s="10"/>
      <c r="J608" s="9"/>
      <c r="K608" s="9"/>
      <c r="L608" s="9"/>
      <c r="M608" s="9"/>
      <c r="N608" s="9"/>
      <c r="O608" s="9"/>
      <c r="P608" s="9"/>
      <c r="Q608" s="10"/>
      <c r="R608" s="9"/>
      <c r="S608" s="9"/>
      <c r="T608" s="9"/>
      <c r="U608" s="9"/>
      <c r="V608" s="9"/>
      <c r="W608" s="9"/>
      <c r="X608" s="10"/>
      <c r="Y608" s="9"/>
      <c r="Z608" s="9"/>
      <c r="AA608" s="9"/>
      <c r="AB608" s="9"/>
      <c r="AC608" s="9"/>
      <c r="AD608" s="9"/>
      <c r="AE608" s="10"/>
      <c r="AF608" s="9"/>
      <c r="AG608" s="9"/>
      <c r="AH608" s="9"/>
    </row>
    <row r="609" spans="1:34">
      <c r="A609" s="172"/>
      <c r="B609" s="8"/>
      <c r="C609" s="8"/>
      <c r="D609" s="181"/>
      <c r="E609" s="182"/>
      <c r="F609" s="181"/>
      <c r="G609" s="181"/>
      <c r="H609" s="181"/>
      <c r="I609" s="181"/>
      <c r="J609" s="181"/>
      <c r="K609" s="181"/>
      <c r="L609" s="181"/>
      <c r="M609" s="181"/>
      <c r="N609" s="181"/>
      <c r="O609" s="181"/>
      <c r="P609" s="181"/>
      <c r="Q609" s="181"/>
      <c r="R609" s="181"/>
      <c r="S609" s="181"/>
      <c r="T609" s="181"/>
      <c r="U609" s="181"/>
      <c r="V609" s="181"/>
      <c r="W609" s="181"/>
      <c r="X609" s="181"/>
      <c r="Y609" s="181"/>
      <c r="Z609" s="181"/>
      <c r="AA609" s="181"/>
      <c r="AB609" s="181"/>
      <c r="AC609" s="181"/>
      <c r="AD609" s="181"/>
      <c r="AE609" s="181"/>
      <c r="AF609" s="181"/>
      <c r="AG609" s="181"/>
      <c r="AH609" s="181"/>
    </row>
    <row r="610" spans="1:34">
      <c r="A610" s="172">
        <v>3706</v>
      </c>
      <c r="B610" s="8" t="s">
        <v>483</v>
      </c>
      <c r="C610" s="8" t="s">
        <v>353</v>
      </c>
      <c r="D610" s="23"/>
      <c r="E610" s="23"/>
      <c r="F610" s="23"/>
      <c r="G610" s="23"/>
      <c r="H610" s="23"/>
      <c r="I610" s="10"/>
      <c r="J610" s="9"/>
      <c r="K610" s="9"/>
      <c r="L610" s="9"/>
      <c r="M610" s="9"/>
      <c r="N610" s="9"/>
      <c r="O610" s="9"/>
      <c r="P610" s="9"/>
      <c r="Q610" s="10"/>
      <c r="R610" s="9"/>
      <c r="S610" s="9"/>
      <c r="T610" s="9"/>
      <c r="U610" s="9"/>
      <c r="V610" s="9"/>
      <c r="W610" s="9"/>
      <c r="X610" s="10"/>
      <c r="Y610" s="9"/>
      <c r="Z610" s="9"/>
      <c r="AA610" s="9"/>
      <c r="AB610" s="9"/>
      <c r="AC610" s="9"/>
      <c r="AD610" s="9"/>
      <c r="AE610" s="10"/>
      <c r="AF610" s="9"/>
      <c r="AG610" s="9"/>
      <c r="AH610" s="9"/>
    </row>
    <row r="611" spans="1:34">
      <c r="A611" s="172"/>
      <c r="B611" s="8"/>
      <c r="C611" s="8"/>
      <c r="D611" s="181"/>
      <c r="E611" s="182"/>
      <c r="F611" s="181"/>
      <c r="G611" s="181"/>
      <c r="H611" s="181"/>
      <c r="I611" s="181"/>
      <c r="J611" s="181"/>
      <c r="K611" s="181"/>
      <c r="L611" s="181"/>
      <c r="M611" s="181"/>
      <c r="N611" s="181"/>
      <c r="O611" s="181"/>
      <c r="P611" s="181"/>
      <c r="Q611" s="181"/>
      <c r="R611" s="181"/>
      <c r="S611" s="181"/>
      <c r="T611" s="181"/>
      <c r="U611" s="181"/>
      <c r="V611" s="181"/>
      <c r="W611" s="181"/>
      <c r="X611" s="181"/>
      <c r="Y611" s="181"/>
      <c r="Z611" s="181"/>
      <c r="AA611" s="181"/>
      <c r="AB611" s="181"/>
      <c r="AC611" s="181"/>
      <c r="AD611" s="181"/>
      <c r="AE611" s="181"/>
      <c r="AF611" s="181"/>
      <c r="AG611" s="181"/>
      <c r="AH611" s="181"/>
    </row>
    <row r="612" spans="1:34">
      <c r="A612" s="172">
        <v>3711</v>
      </c>
      <c r="B612" s="8" t="s">
        <v>484</v>
      </c>
      <c r="C612" s="8" t="s">
        <v>53</v>
      </c>
      <c r="D612" s="23"/>
      <c r="E612" s="23"/>
      <c r="F612" s="23"/>
      <c r="G612" s="23"/>
      <c r="H612" s="23"/>
      <c r="I612" s="10"/>
      <c r="J612" s="9"/>
      <c r="K612" s="9"/>
      <c r="L612" s="9"/>
      <c r="M612" s="9"/>
      <c r="N612" s="9"/>
      <c r="O612" s="9"/>
      <c r="P612" s="9"/>
      <c r="Q612" s="10"/>
      <c r="R612" s="9"/>
      <c r="S612" s="9"/>
      <c r="T612" s="9"/>
      <c r="U612" s="9"/>
      <c r="V612" s="9"/>
      <c r="W612" s="9"/>
      <c r="X612" s="10"/>
      <c r="Y612" s="9"/>
      <c r="Z612" s="9"/>
      <c r="AA612" s="9"/>
      <c r="AB612" s="9"/>
      <c r="AC612" s="9"/>
      <c r="AD612" s="9"/>
      <c r="AE612" s="10"/>
      <c r="AF612" s="9"/>
      <c r="AG612" s="9"/>
      <c r="AH612" s="9"/>
    </row>
    <row r="613" spans="1:34">
      <c r="A613" s="172"/>
      <c r="B613" s="8"/>
      <c r="C613" s="8"/>
      <c r="D613" s="181"/>
      <c r="E613" s="182"/>
      <c r="F613" s="181"/>
      <c r="G613" s="181"/>
      <c r="H613" s="181"/>
      <c r="I613" s="181"/>
      <c r="J613" s="181"/>
      <c r="K613" s="181"/>
      <c r="L613" s="181"/>
      <c r="M613" s="181"/>
      <c r="N613" s="181"/>
      <c r="O613" s="181"/>
      <c r="P613" s="181"/>
      <c r="Q613" s="181"/>
      <c r="R613" s="181"/>
      <c r="S613" s="181"/>
      <c r="T613" s="181"/>
      <c r="U613" s="181"/>
      <c r="V613" s="181"/>
      <c r="W613" s="181"/>
      <c r="X613" s="181"/>
      <c r="Y613" s="181"/>
      <c r="Z613" s="181"/>
      <c r="AA613" s="181"/>
      <c r="AB613" s="181"/>
      <c r="AC613" s="181"/>
      <c r="AD613" s="181"/>
      <c r="AE613" s="181"/>
      <c r="AF613" s="181"/>
      <c r="AG613" s="181"/>
      <c r="AH613" s="181"/>
    </row>
    <row r="614" spans="1:34">
      <c r="A614" s="172">
        <v>3712</v>
      </c>
      <c r="B614" s="8" t="s">
        <v>485</v>
      </c>
      <c r="C614" s="8" t="s">
        <v>53</v>
      </c>
      <c r="D614" s="23"/>
      <c r="E614" s="23"/>
      <c r="F614" s="23"/>
      <c r="G614" s="23"/>
      <c r="H614" s="23"/>
      <c r="I614" s="10"/>
      <c r="J614" s="9"/>
      <c r="K614" s="9"/>
      <c r="L614" s="9"/>
      <c r="M614" s="9"/>
      <c r="N614" s="9"/>
      <c r="O614" s="9"/>
      <c r="P614" s="9"/>
      <c r="Q614" s="10"/>
      <c r="R614" s="9"/>
      <c r="S614" s="9"/>
      <c r="T614" s="9"/>
      <c r="U614" s="9"/>
      <c r="V614" s="9"/>
      <c r="W614" s="9"/>
      <c r="X614" s="10"/>
      <c r="Y614" s="9"/>
      <c r="Z614" s="9"/>
      <c r="AA614" s="9"/>
      <c r="AB614" s="9"/>
      <c r="AC614" s="9"/>
      <c r="AD614" s="9"/>
      <c r="AE614" s="10"/>
      <c r="AF614" s="9"/>
      <c r="AG614" s="9"/>
      <c r="AH614" s="9"/>
    </row>
    <row r="615" spans="1:34">
      <c r="A615" s="172"/>
      <c r="B615" s="8"/>
      <c r="C615" s="8"/>
      <c r="D615" s="181"/>
      <c r="E615" s="182"/>
      <c r="F615" s="181"/>
      <c r="G615" s="181"/>
      <c r="H615" s="181"/>
      <c r="I615" s="181"/>
      <c r="J615" s="181"/>
      <c r="K615" s="181"/>
      <c r="L615" s="181"/>
      <c r="M615" s="181"/>
      <c r="N615" s="181"/>
      <c r="O615" s="181"/>
      <c r="P615" s="181"/>
      <c r="Q615" s="181"/>
      <c r="R615" s="181"/>
      <c r="S615" s="181"/>
      <c r="T615" s="181"/>
      <c r="U615" s="181"/>
      <c r="V615" s="181"/>
      <c r="W615" s="181"/>
      <c r="X615" s="181"/>
      <c r="Y615" s="181"/>
      <c r="Z615" s="181"/>
      <c r="AA615" s="181"/>
      <c r="AB615" s="181"/>
      <c r="AC615" s="181"/>
      <c r="AD615" s="181"/>
      <c r="AE615" s="181"/>
      <c r="AF615" s="181"/>
      <c r="AG615" s="181"/>
      <c r="AH615" s="181"/>
    </row>
    <row r="616" spans="1:34">
      <c r="A616" s="172">
        <v>3713</v>
      </c>
      <c r="B616" s="8" t="s">
        <v>486</v>
      </c>
      <c r="C616" s="8" t="s">
        <v>53</v>
      </c>
      <c r="D616" s="23"/>
      <c r="E616" s="23"/>
      <c r="F616" s="23"/>
      <c r="G616" s="23"/>
      <c r="H616" s="23"/>
      <c r="I616" s="10"/>
      <c r="J616" s="9"/>
      <c r="K616" s="9"/>
      <c r="L616" s="9"/>
      <c r="M616" s="9"/>
      <c r="N616" s="9"/>
      <c r="O616" s="9"/>
      <c r="P616" s="9"/>
      <c r="Q616" s="10"/>
      <c r="R616" s="9"/>
      <c r="S616" s="9"/>
      <c r="T616" s="9"/>
      <c r="U616" s="9"/>
      <c r="V616" s="9"/>
      <c r="W616" s="9"/>
      <c r="X616" s="10"/>
      <c r="Y616" s="9"/>
      <c r="Z616" s="9"/>
      <c r="AA616" s="9"/>
      <c r="AB616" s="9"/>
      <c r="AC616" s="9"/>
      <c r="AD616" s="9"/>
      <c r="AE616" s="10"/>
      <c r="AF616" s="9"/>
      <c r="AG616" s="9"/>
      <c r="AH616" s="9"/>
    </row>
    <row r="617" spans="1:34">
      <c r="A617" s="172"/>
      <c r="B617" s="8"/>
      <c r="C617" s="8"/>
      <c r="D617" s="181"/>
      <c r="E617" s="182"/>
      <c r="F617" s="181"/>
      <c r="G617" s="181"/>
      <c r="H617" s="181"/>
      <c r="I617" s="181"/>
      <c r="J617" s="181"/>
      <c r="K617" s="181"/>
      <c r="L617" s="181"/>
      <c r="M617" s="181"/>
      <c r="N617" s="181"/>
      <c r="O617" s="181"/>
      <c r="P617" s="181"/>
      <c r="Q617" s="181"/>
      <c r="R617" s="181"/>
      <c r="S617" s="181"/>
      <c r="T617" s="181"/>
      <c r="U617" s="181"/>
      <c r="V617" s="181"/>
      <c r="W617" s="181"/>
      <c r="X617" s="181"/>
      <c r="Y617" s="181"/>
      <c r="Z617" s="181"/>
      <c r="AA617" s="181"/>
      <c r="AB617" s="181"/>
      <c r="AC617" s="181"/>
      <c r="AD617" s="181"/>
      <c r="AE617" s="181"/>
      <c r="AF617" s="181"/>
      <c r="AG617" s="181"/>
      <c r="AH617" s="181"/>
    </row>
    <row r="618" spans="1:34">
      <c r="A618" s="172">
        <v>3714</v>
      </c>
      <c r="B618" s="8" t="s">
        <v>487</v>
      </c>
      <c r="C618" s="8" t="s">
        <v>53</v>
      </c>
      <c r="D618" s="23"/>
      <c r="E618" s="23"/>
      <c r="F618" s="23"/>
      <c r="G618" s="23"/>
      <c r="H618" s="23"/>
      <c r="I618" s="10"/>
      <c r="J618" s="9"/>
      <c r="K618" s="9"/>
      <c r="L618" s="9"/>
      <c r="M618" s="9"/>
      <c r="N618" s="9"/>
      <c r="O618" s="9"/>
      <c r="P618" s="9"/>
      <c r="Q618" s="10"/>
      <c r="R618" s="9"/>
      <c r="S618" s="9"/>
      <c r="T618" s="9"/>
      <c r="U618" s="9"/>
      <c r="V618" s="9"/>
      <c r="W618" s="9"/>
      <c r="X618" s="10"/>
      <c r="Y618" s="9"/>
      <c r="Z618" s="9"/>
      <c r="AA618" s="9"/>
      <c r="AB618" s="9"/>
      <c r="AC618" s="9"/>
      <c r="AD618" s="9"/>
      <c r="AE618" s="10"/>
      <c r="AF618" s="9"/>
      <c r="AG618" s="9"/>
      <c r="AH618" s="9"/>
    </row>
    <row r="619" spans="1:34">
      <c r="A619" s="172"/>
      <c r="B619" s="8"/>
      <c r="C619" s="8"/>
      <c r="D619" s="181"/>
      <c r="E619" s="182"/>
      <c r="F619" s="181"/>
      <c r="G619" s="181"/>
      <c r="H619" s="181"/>
      <c r="I619" s="181"/>
      <c r="J619" s="181"/>
      <c r="K619" s="181"/>
      <c r="L619" s="181"/>
      <c r="M619" s="181"/>
      <c r="N619" s="181"/>
      <c r="O619" s="181"/>
      <c r="P619" s="181"/>
      <c r="Q619" s="181"/>
      <c r="R619" s="181"/>
      <c r="S619" s="181"/>
      <c r="T619" s="181"/>
      <c r="U619" s="181"/>
      <c r="V619" s="181"/>
      <c r="W619" s="181"/>
      <c r="X619" s="181"/>
      <c r="Y619" s="181"/>
      <c r="Z619" s="181"/>
      <c r="AA619" s="181"/>
      <c r="AB619" s="181"/>
      <c r="AC619" s="181"/>
      <c r="AD619" s="181"/>
      <c r="AE619" s="181"/>
      <c r="AF619" s="181"/>
      <c r="AG619" s="181"/>
      <c r="AH619" s="181"/>
    </row>
    <row r="620" spans="1:34">
      <c r="A620" s="172">
        <v>3716</v>
      </c>
      <c r="B620" s="8" t="s">
        <v>488</v>
      </c>
      <c r="C620" s="8" t="s">
        <v>390</v>
      </c>
      <c r="D620" s="23"/>
      <c r="E620" s="23"/>
      <c r="F620" s="23"/>
      <c r="G620" s="23"/>
      <c r="H620" s="23"/>
      <c r="I620" s="10"/>
      <c r="J620" s="9"/>
      <c r="K620" s="9"/>
      <c r="L620" s="9"/>
      <c r="M620" s="9"/>
      <c r="N620" s="9"/>
      <c r="O620" s="9"/>
      <c r="P620" s="9"/>
      <c r="Q620" s="10"/>
      <c r="R620" s="9"/>
      <c r="S620" s="9"/>
      <c r="T620" s="9"/>
      <c r="U620" s="9"/>
      <c r="V620" s="9"/>
      <c r="W620" s="9"/>
      <c r="X620" s="10"/>
      <c r="Y620" s="9"/>
      <c r="Z620" s="9"/>
      <c r="AA620" s="9"/>
      <c r="AB620" s="9"/>
      <c r="AC620" s="9"/>
      <c r="AD620" s="9"/>
      <c r="AE620" s="10"/>
      <c r="AF620" s="9"/>
      <c r="AG620" s="9"/>
      <c r="AH620" s="9"/>
    </row>
    <row r="621" spans="1:34">
      <c r="A621" s="172"/>
      <c r="B621" s="8"/>
      <c r="C621" s="8"/>
      <c r="D621" s="181"/>
      <c r="E621" s="182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1"/>
      <c r="T621" s="181"/>
      <c r="U621" s="181"/>
      <c r="V621" s="181"/>
      <c r="W621" s="181"/>
      <c r="X621" s="181"/>
      <c r="Y621" s="181"/>
      <c r="Z621" s="181"/>
      <c r="AA621" s="181"/>
      <c r="AB621" s="181"/>
      <c r="AC621" s="181"/>
      <c r="AD621" s="181"/>
      <c r="AE621" s="181"/>
      <c r="AF621" s="181"/>
      <c r="AG621" s="181"/>
      <c r="AH621" s="181"/>
    </row>
    <row r="622" spans="1:34">
      <c r="A622" s="172">
        <v>3717</v>
      </c>
      <c r="B622" s="8" t="s">
        <v>489</v>
      </c>
      <c r="C622" s="8" t="s">
        <v>390</v>
      </c>
      <c r="D622" s="23"/>
      <c r="E622" s="23"/>
      <c r="F622" s="23"/>
      <c r="G622" s="23"/>
      <c r="H622" s="23"/>
      <c r="I622" s="10"/>
      <c r="J622" s="9"/>
      <c r="K622" s="9"/>
      <c r="L622" s="9"/>
      <c r="M622" s="9"/>
      <c r="N622" s="9"/>
      <c r="O622" s="9"/>
      <c r="P622" s="9"/>
      <c r="Q622" s="10"/>
      <c r="R622" s="9"/>
      <c r="S622" s="9"/>
      <c r="T622" s="9"/>
      <c r="U622" s="9"/>
      <c r="V622" s="9"/>
      <c r="W622" s="9"/>
      <c r="X622" s="10"/>
      <c r="Y622" s="9"/>
      <c r="Z622" s="9"/>
      <c r="AA622" s="9"/>
      <c r="AB622" s="9"/>
      <c r="AC622" s="9"/>
      <c r="AD622" s="9"/>
      <c r="AE622" s="10"/>
      <c r="AF622" s="9"/>
      <c r="AG622" s="9"/>
      <c r="AH622" s="9"/>
    </row>
    <row r="623" spans="1:34">
      <c r="A623" s="172"/>
      <c r="B623" s="8"/>
      <c r="C623" s="8"/>
      <c r="D623" s="181"/>
      <c r="E623" s="182"/>
      <c r="F623" s="181"/>
      <c r="G623" s="181"/>
      <c r="H623" s="181"/>
      <c r="I623" s="181"/>
      <c r="J623" s="181"/>
      <c r="K623" s="181"/>
      <c r="L623" s="181"/>
      <c r="M623" s="181"/>
      <c r="N623" s="181"/>
      <c r="O623" s="181"/>
      <c r="P623" s="181"/>
      <c r="Q623" s="181"/>
      <c r="R623" s="181"/>
      <c r="S623" s="181"/>
      <c r="T623" s="181"/>
      <c r="U623" s="181"/>
      <c r="V623" s="181"/>
      <c r="W623" s="181"/>
      <c r="X623" s="181"/>
      <c r="Y623" s="181"/>
      <c r="Z623" s="181"/>
      <c r="AA623" s="181"/>
      <c r="AB623" s="181"/>
      <c r="AC623" s="181"/>
      <c r="AD623" s="181"/>
      <c r="AE623" s="181"/>
      <c r="AF623" s="181"/>
      <c r="AG623" s="181"/>
      <c r="AH623" s="181"/>
    </row>
    <row r="624" spans="1:34">
      <c r="A624" s="172">
        <v>3719</v>
      </c>
      <c r="B624" s="8" t="s">
        <v>490</v>
      </c>
      <c r="C624" s="8" t="s">
        <v>210</v>
      </c>
      <c r="D624" s="23"/>
      <c r="E624" s="23"/>
      <c r="F624" s="23"/>
      <c r="G624" s="23"/>
      <c r="H624" s="23"/>
      <c r="I624" s="10"/>
      <c r="J624" s="9"/>
      <c r="K624" s="9"/>
      <c r="L624" s="9"/>
      <c r="M624" s="9"/>
      <c r="N624" s="9"/>
      <c r="O624" s="9"/>
      <c r="P624" s="9"/>
      <c r="Q624" s="10"/>
      <c r="R624" s="9"/>
      <c r="S624" s="9"/>
      <c r="T624" s="9"/>
      <c r="U624" s="9"/>
      <c r="V624" s="9"/>
      <c r="W624" s="9"/>
      <c r="X624" s="10"/>
      <c r="Y624" s="9"/>
      <c r="Z624" s="9"/>
      <c r="AA624" s="9"/>
      <c r="AB624" s="9"/>
      <c r="AC624" s="9"/>
      <c r="AD624" s="9"/>
      <c r="AE624" s="10"/>
      <c r="AF624" s="9"/>
      <c r="AG624" s="9"/>
      <c r="AH624" s="9"/>
    </row>
    <row r="625" spans="1:34">
      <c r="A625" s="172"/>
      <c r="B625" s="8"/>
      <c r="C625" s="8"/>
      <c r="D625" s="181"/>
      <c r="E625" s="182"/>
      <c r="F625" s="181"/>
      <c r="G625" s="181"/>
      <c r="H625" s="181"/>
      <c r="I625" s="181"/>
      <c r="J625" s="181"/>
      <c r="K625" s="181"/>
      <c r="L625" s="181"/>
      <c r="M625" s="181"/>
      <c r="N625" s="181"/>
      <c r="O625" s="181"/>
      <c r="P625" s="181"/>
      <c r="Q625" s="181"/>
      <c r="R625" s="181"/>
      <c r="S625" s="181"/>
      <c r="T625" s="181"/>
      <c r="U625" s="181"/>
      <c r="V625" s="181"/>
      <c r="W625" s="181"/>
      <c r="X625" s="181"/>
      <c r="Y625" s="181"/>
      <c r="Z625" s="181"/>
      <c r="AA625" s="181"/>
      <c r="AB625" s="181"/>
      <c r="AC625" s="181"/>
      <c r="AD625" s="181"/>
      <c r="AE625" s="181"/>
      <c r="AF625" s="181"/>
      <c r="AG625" s="181"/>
      <c r="AH625" s="181"/>
    </row>
    <row r="626" spans="1:34">
      <c r="A626" s="172">
        <v>3720</v>
      </c>
      <c r="B626" s="8" t="s">
        <v>491</v>
      </c>
      <c r="C626" s="8" t="s">
        <v>99</v>
      </c>
      <c r="D626" s="23"/>
      <c r="E626" s="23"/>
      <c r="F626" s="23"/>
      <c r="G626" s="23"/>
      <c r="H626" s="23"/>
      <c r="I626" s="10"/>
      <c r="J626" s="9"/>
      <c r="K626" s="9"/>
      <c r="L626" s="9"/>
      <c r="M626" s="9"/>
      <c r="N626" s="9"/>
      <c r="O626" s="9"/>
      <c r="P626" s="9"/>
      <c r="Q626" s="10"/>
      <c r="R626" s="9"/>
      <c r="S626" s="9"/>
      <c r="T626" s="9"/>
      <c r="U626" s="9"/>
      <c r="V626" s="9"/>
      <c r="W626" s="9"/>
      <c r="X626" s="10"/>
      <c r="Y626" s="9"/>
      <c r="Z626" s="9"/>
      <c r="AA626" s="9"/>
      <c r="AB626" s="9"/>
      <c r="AC626" s="9"/>
      <c r="AD626" s="9"/>
      <c r="AE626" s="10"/>
      <c r="AF626" s="9"/>
      <c r="AG626" s="9"/>
      <c r="AH626" s="9"/>
    </row>
    <row r="627" spans="1:34">
      <c r="A627" s="172"/>
      <c r="B627" s="8"/>
      <c r="C627" s="8"/>
      <c r="D627" s="181"/>
      <c r="E627" s="182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81"/>
      <c r="S627" s="181"/>
      <c r="T627" s="181"/>
      <c r="U627" s="181"/>
      <c r="V627" s="181"/>
      <c r="W627" s="181"/>
      <c r="X627" s="181"/>
      <c r="Y627" s="181"/>
      <c r="Z627" s="181"/>
      <c r="AA627" s="181"/>
      <c r="AB627" s="181"/>
      <c r="AC627" s="181"/>
      <c r="AD627" s="181"/>
      <c r="AE627" s="181"/>
      <c r="AF627" s="181"/>
      <c r="AG627" s="181"/>
      <c r="AH627" s="181"/>
    </row>
    <row r="628" spans="1:34">
      <c r="A628" s="172">
        <v>3724</v>
      </c>
      <c r="B628" s="8" t="s">
        <v>492</v>
      </c>
      <c r="C628" s="8" t="s">
        <v>493</v>
      </c>
      <c r="D628" s="23"/>
      <c r="E628" s="23"/>
      <c r="F628" s="23"/>
      <c r="G628" s="23"/>
      <c r="H628" s="23"/>
      <c r="I628" s="10"/>
      <c r="J628" s="9"/>
      <c r="K628" s="9"/>
      <c r="L628" s="9"/>
      <c r="M628" s="9"/>
      <c r="N628" s="9"/>
      <c r="O628" s="9"/>
      <c r="P628" s="9"/>
      <c r="Q628" s="10"/>
      <c r="R628" s="9"/>
      <c r="S628" s="9"/>
      <c r="T628" s="9"/>
      <c r="U628" s="9"/>
      <c r="V628" s="9"/>
      <c r="W628" s="9"/>
      <c r="X628" s="10"/>
      <c r="Y628" s="9"/>
      <c r="Z628" s="9"/>
      <c r="AA628" s="9"/>
      <c r="AB628" s="9"/>
      <c r="AC628" s="9"/>
      <c r="AD628" s="9"/>
      <c r="AE628" s="10"/>
      <c r="AF628" s="9"/>
      <c r="AG628" s="9"/>
      <c r="AH628" s="9"/>
    </row>
    <row r="629" spans="1:34">
      <c r="A629" s="172"/>
      <c r="B629" s="8"/>
      <c r="C629" s="8"/>
      <c r="D629" s="181"/>
      <c r="E629" s="182"/>
      <c r="F629" s="181"/>
      <c r="G629" s="181"/>
      <c r="H629" s="181"/>
      <c r="I629" s="181"/>
      <c r="J629" s="181"/>
      <c r="K629" s="181"/>
      <c r="L629" s="181"/>
      <c r="M629" s="181"/>
      <c r="N629" s="181"/>
      <c r="O629" s="181"/>
      <c r="P629" s="181"/>
      <c r="Q629" s="181"/>
      <c r="R629" s="181"/>
      <c r="S629" s="181"/>
      <c r="T629" s="181"/>
      <c r="U629" s="181"/>
      <c r="V629" s="181"/>
      <c r="W629" s="181"/>
      <c r="X629" s="181"/>
      <c r="Y629" s="181"/>
      <c r="Z629" s="181"/>
      <c r="AA629" s="181"/>
      <c r="AB629" s="181"/>
      <c r="AC629" s="181"/>
      <c r="AD629" s="181"/>
      <c r="AE629" s="181"/>
      <c r="AF629" s="181"/>
      <c r="AG629" s="181"/>
      <c r="AH629" s="181"/>
    </row>
    <row r="630" spans="1:34">
      <c r="A630" s="175">
        <v>3732</v>
      </c>
      <c r="B630" s="8" t="s">
        <v>494</v>
      </c>
      <c r="C630" s="8" t="s">
        <v>353</v>
      </c>
      <c r="D630" s="23"/>
      <c r="E630" s="23"/>
      <c r="F630" s="23"/>
      <c r="G630" s="23"/>
      <c r="H630" s="23"/>
      <c r="I630" s="10"/>
      <c r="J630" s="9"/>
      <c r="K630" s="9"/>
      <c r="L630" s="9"/>
      <c r="M630" s="9"/>
      <c r="N630" s="9"/>
      <c r="O630" s="9"/>
      <c r="P630" s="9"/>
      <c r="Q630" s="10"/>
      <c r="R630" s="9"/>
      <c r="S630" s="9"/>
      <c r="T630" s="9"/>
      <c r="U630" s="9"/>
      <c r="V630" s="9"/>
      <c r="W630" s="9"/>
      <c r="X630" s="10"/>
      <c r="Y630" s="9"/>
      <c r="Z630" s="9"/>
      <c r="AA630" s="9"/>
      <c r="AB630" s="9"/>
      <c r="AC630" s="9"/>
      <c r="AD630" s="9"/>
      <c r="AE630" s="10"/>
      <c r="AF630" s="9"/>
      <c r="AG630" s="9"/>
      <c r="AH630" s="9"/>
    </row>
    <row r="631" spans="1:34">
      <c r="A631" s="175"/>
      <c r="B631" s="8"/>
      <c r="C631" s="8"/>
      <c r="D631" s="181"/>
      <c r="E631" s="182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1"/>
      <c r="T631" s="181"/>
      <c r="U631" s="181"/>
      <c r="V631" s="181"/>
      <c r="W631" s="181"/>
      <c r="X631" s="181"/>
      <c r="Y631" s="181"/>
      <c r="Z631" s="181"/>
      <c r="AA631" s="181"/>
      <c r="AB631" s="181"/>
      <c r="AC631" s="181"/>
      <c r="AD631" s="181"/>
      <c r="AE631" s="181"/>
      <c r="AF631" s="181"/>
      <c r="AG631" s="181"/>
      <c r="AH631" s="181"/>
    </row>
    <row r="632" spans="1:34">
      <c r="A632" s="175">
        <v>3735</v>
      </c>
      <c r="B632" s="8" t="s">
        <v>497</v>
      </c>
      <c r="C632" s="8" t="s">
        <v>498</v>
      </c>
      <c r="D632" s="23"/>
      <c r="E632" s="23"/>
      <c r="F632" s="23"/>
      <c r="G632" s="23"/>
      <c r="H632" s="23"/>
      <c r="I632" s="10"/>
      <c r="J632" s="9"/>
      <c r="K632" s="9"/>
      <c r="L632" s="9"/>
      <c r="M632" s="9"/>
      <c r="N632" s="9"/>
      <c r="O632" s="9"/>
      <c r="P632" s="9"/>
      <c r="Q632" s="10"/>
      <c r="R632" s="9"/>
      <c r="S632" s="9"/>
      <c r="T632" s="9"/>
      <c r="U632" s="9"/>
      <c r="V632" s="9"/>
      <c r="W632" s="9"/>
      <c r="X632" s="10"/>
      <c r="Y632" s="9"/>
      <c r="Z632" s="9"/>
      <c r="AA632" s="9"/>
      <c r="AB632" s="9"/>
      <c r="AC632" s="9"/>
      <c r="AD632" s="9"/>
      <c r="AE632" s="10"/>
      <c r="AF632" s="9"/>
      <c r="AG632" s="9"/>
      <c r="AH632" s="9"/>
    </row>
    <row r="633" spans="1:34">
      <c r="A633" s="175"/>
      <c r="B633" s="8"/>
      <c r="C633" s="8"/>
      <c r="D633" s="181"/>
      <c r="E633" s="182"/>
      <c r="F633" s="181"/>
      <c r="G633" s="181"/>
      <c r="H633" s="181"/>
      <c r="I633" s="181"/>
      <c r="J633" s="181"/>
      <c r="K633" s="181"/>
      <c r="L633" s="181"/>
      <c r="M633" s="181"/>
      <c r="N633" s="181"/>
      <c r="O633" s="181"/>
      <c r="P633" s="181"/>
      <c r="Q633" s="181"/>
      <c r="R633" s="181"/>
      <c r="S633" s="181"/>
      <c r="T633" s="181"/>
      <c r="U633" s="181"/>
      <c r="V633" s="181"/>
      <c r="W633" s="181"/>
      <c r="X633" s="181"/>
      <c r="Y633" s="181"/>
      <c r="Z633" s="181"/>
      <c r="AA633" s="181"/>
      <c r="AB633" s="181"/>
      <c r="AC633" s="181"/>
      <c r="AD633" s="181"/>
      <c r="AE633" s="181"/>
      <c r="AF633" s="181"/>
      <c r="AG633" s="181"/>
      <c r="AH633" s="181"/>
    </row>
    <row r="634" spans="1:34">
      <c r="A634" s="172">
        <v>3747</v>
      </c>
      <c r="B634" s="8" t="s">
        <v>499</v>
      </c>
      <c r="C634" s="8" t="s">
        <v>500</v>
      </c>
      <c r="D634" s="23"/>
      <c r="E634" s="23"/>
      <c r="F634" s="23"/>
      <c r="G634" s="23"/>
      <c r="H634" s="23"/>
      <c r="I634" s="10"/>
      <c r="J634" s="9"/>
      <c r="K634" s="9"/>
      <c r="L634" s="9"/>
      <c r="M634" s="9"/>
      <c r="N634" s="9"/>
      <c r="O634" s="9"/>
      <c r="P634" s="9"/>
      <c r="Q634" s="10"/>
      <c r="R634" s="9"/>
      <c r="S634" s="9"/>
      <c r="T634" s="9"/>
      <c r="U634" s="9"/>
      <c r="V634" s="9"/>
      <c r="W634" s="9"/>
      <c r="X634" s="10"/>
      <c r="Y634" s="9"/>
      <c r="Z634" s="9"/>
      <c r="AA634" s="9"/>
      <c r="AB634" s="9"/>
      <c r="AC634" s="9"/>
      <c r="AD634" s="9"/>
      <c r="AE634" s="10"/>
      <c r="AF634" s="9"/>
      <c r="AG634" s="9"/>
      <c r="AH634" s="9"/>
    </row>
    <row r="635" spans="1:34">
      <c r="A635" s="172"/>
      <c r="B635" s="8"/>
      <c r="C635" s="8"/>
      <c r="D635" s="181"/>
      <c r="E635" s="182"/>
      <c r="F635" s="181"/>
      <c r="G635" s="181"/>
      <c r="H635" s="181"/>
      <c r="I635" s="181"/>
      <c r="J635" s="181"/>
      <c r="K635" s="181"/>
      <c r="L635" s="181"/>
      <c r="M635" s="181"/>
      <c r="N635" s="181"/>
      <c r="O635" s="181"/>
      <c r="P635" s="181"/>
      <c r="Q635" s="181"/>
      <c r="R635" s="181"/>
      <c r="S635" s="181"/>
      <c r="T635" s="181"/>
      <c r="U635" s="181"/>
      <c r="V635" s="181"/>
      <c r="W635" s="181"/>
      <c r="X635" s="181"/>
      <c r="Y635" s="181"/>
      <c r="Z635" s="181"/>
      <c r="AA635" s="181"/>
      <c r="AB635" s="181"/>
      <c r="AC635" s="181"/>
      <c r="AD635" s="181"/>
      <c r="AE635" s="181"/>
      <c r="AF635" s="181"/>
      <c r="AG635" s="181"/>
      <c r="AH635" s="181"/>
    </row>
    <row r="636" spans="1:34">
      <c r="A636" s="172">
        <v>3755</v>
      </c>
      <c r="B636" s="8" t="s">
        <v>501</v>
      </c>
      <c r="C636" s="8" t="s">
        <v>502</v>
      </c>
      <c r="D636" s="23"/>
      <c r="E636" s="23"/>
      <c r="F636" s="23"/>
      <c r="G636" s="23"/>
      <c r="H636" s="23"/>
      <c r="I636" s="10"/>
      <c r="J636" s="9"/>
      <c r="K636" s="9"/>
      <c r="L636" s="9"/>
      <c r="M636" s="9"/>
      <c r="N636" s="9"/>
      <c r="O636" s="9"/>
      <c r="P636" s="9"/>
      <c r="Q636" s="10"/>
      <c r="R636" s="9"/>
      <c r="S636" s="9"/>
      <c r="T636" s="9"/>
      <c r="U636" s="9"/>
      <c r="V636" s="9"/>
      <c r="W636" s="9"/>
      <c r="X636" s="10"/>
      <c r="Y636" s="9"/>
      <c r="Z636" s="9"/>
      <c r="AA636" s="9"/>
      <c r="AB636" s="9"/>
      <c r="AC636" s="9"/>
      <c r="AD636" s="9"/>
      <c r="AE636" s="10"/>
      <c r="AF636" s="9"/>
      <c r="AG636" s="9"/>
      <c r="AH636" s="9"/>
    </row>
    <row r="637" spans="1:34">
      <c r="A637" s="172"/>
      <c r="B637" s="8"/>
      <c r="C637" s="8"/>
      <c r="D637" s="181"/>
      <c r="E637" s="182"/>
      <c r="F637" s="181"/>
      <c r="G637" s="181"/>
      <c r="H637" s="181"/>
      <c r="I637" s="181"/>
      <c r="J637" s="181"/>
      <c r="K637" s="181"/>
      <c r="L637" s="181"/>
      <c r="M637" s="181"/>
      <c r="N637" s="181"/>
      <c r="O637" s="181"/>
      <c r="P637" s="181"/>
      <c r="Q637" s="181"/>
      <c r="R637" s="181"/>
      <c r="S637" s="181"/>
      <c r="T637" s="181"/>
      <c r="U637" s="181"/>
      <c r="V637" s="181"/>
      <c r="W637" s="181"/>
      <c r="X637" s="181"/>
      <c r="Y637" s="181"/>
      <c r="Z637" s="181"/>
      <c r="AA637" s="181"/>
      <c r="AB637" s="181"/>
      <c r="AC637" s="181"/>
      <c r="AD637" s="181"/>
      <c r="AE637" s="181"/>
      <c r="AF637" s="181"/>
      <c r="AG637" s="181"/>
      <c r="AH637" s="181"/>
    </row>
    <row r="638" spans="1:34">
      <c r="A638" s="172">
        <v>3757</v>
      </c>
      <c r="B638" s="8" t="s">
        <v>503</v>
      </c>
      <c r="C638" s="8" t="s">
        <v>263</v>
      </c>
      <c r="D638" s="23"/>
      <c r="E638" s="23"/>
      <c r="F638" s="23"/>
      <c r="G638" s="23"/>
      <c r="H638" s="23"/>
      <c r="I638" s="10"/>
      <c r="J638" s="9"/>
      <c r="K638" s="9"/>
      <c r="L638" s="9"/>
      <c r="M638" s="9"/>
      <c r="N638" s="9"/>
      <c r="O638" s="9"/>
      <c r="P638" s="9"/>
      <c r="Q638" s="10"/>
      <c r="R638" s="9"/>
      <c r="S638" s="9"/>
      <c r="T638" s="9"/>
      <c r="U638" s="9"/>
      <c r="V638" s="9"/>
      <c r="W638" s="9"/>
      <c r="X638" s="10"/>
      <c r="Y638" s="9"/>
      <c r="Z638" s="9"/>
      <c r="AA638" s="9"/>
      <c r="AB638" s="9"/>
      <c r="AC638" s="9"/>
      <c r="AD638" s="9"/>
      <c r="AE638" s="10"/>
      <c r="AF638" s="9"/>
      <c r="AG638" s="9"/>
      <c r="AH638" s="9"/>
    </row>
    <row r="639" spans="1:34">
      <c r="A639" s="172"/>
      <c r="B639" s="8"/>
      <c r="C639" s="8"/>
      <c r="D639" s="181"/>
      <c r="E639" s="182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1"/>
      <c r="T639" s="181"/>
      <c r="U639" s="181"/>
      <c r="V639" s="181"/>
      <c r="W639" s="181"/>
      <c r="X639" s="181"/>
      <c r="Y639" s="181"/>
      <c r="Z639" s="181"/>
      <c r="AA639" s="181"/>
      <c r="AB639" s="181"/>
      <c r="AC639" s="181"/>
      <c r="AD639" s="181"/>
      <c r="AE639" s="181"/>
      <c r="AF639" s="181"/>
      <c r="AG639" s="181"/>
      <c r="AH639" s="181"/>
    </row>
    <row r="640" spans="1:34">
      <c r="A640" s="172">
        <v>3761</v>
      </c>
      <c r="B640" s="8" t="s">
        <v>504</v>
      </c>
      <c r="C640" s="8" t="s">
        <v>99</v>
      </c>
      <c r="D640" s="23"/>
      <c r="E640" s="23"/>
      <c r="F640" s="23"/>
      <c r="G640" s="23"/>
      <c r="H640" s="23"/>
      <c r="I640" s="10"/>
      <c r="J640" s="9"/>
      <c r="K640" s="9"/>
      <c r="L640" s="9"/>
      <c r="M640" s="9"/>
      <c r="N640" s="9"/>
      <c r="O640" s="9"/>
      <c r="P640" s="9"/>
      <c r="Q640" s="10"/>
      <c r="R640" s="9"/>
      <c r="S640" s="9"/>
      <c r="T640" s="9"/>
      <c r="U640" s="9"/>
      <c r="V640" s="9"/>
      <c r="W640" s="9"/>
      <c r="X640" s="10"/>
      <c r="Y640" s="9"/>
      <c r="Z640" s="9"/>
      <c r="AA640" s="9"/>
      <c r="AB640" s="9"/>
      <c r="AC640" s="9"/>
      <c r="AD640" s="9"/>
      <c r="AE640" s="10"/>
      <c r="AF640" s="9"/>
      <c r="AG640" s="9"/>
      <c r="AH640" s="9"/>
    </row>
    <row r="641" spans="1:34">
      <c r="A641" s="172"/>
      <c r="B641" s="8"/>
      <c r="C641" s="8"/>
      <c r="D641" s="181"/>
      <c r="E641" s="182"/>
      <c r="F641" s="181"/>
      <c r="G641" s="181"/>
      <c r="H641" s="181"/>
      <c r="I641" s="181"/>
      <c r="J641" s="181"/>
      <c r="K641" s="181"/>
      <c r="L641" s="181"/>
      <c r="M641" s="181"/>
      <c r="N641" s="181"/>
      <c r="O641" s="181"/>
      <c r="P641" s="181"/>
      <c r="Q641" s="181"/>
      <c r="R641" s="181"/>
      <c r="S641" s="181"/>
      <c r="T641" s="181"/>
      <c r="U641" s="181"/>
      <c r="V641" s="181"/>
      <c r="W641" s="181"/>
      <c r="X641" s="181"/>
      <c r="Y641" s="181"/>
      <c r="Z641" s="181"/>
      <c r="AA641" s="181"/>
      <c r="AB641" s="181"/>
      <c r="AC641" s="181"/>
      <c r="AD641" s="181"/>
      <c r="AE641" s="181"/>
      <c r="AF641" s="181"/>
      <c r="AG641" s="181"/>
      <c r="AH641" s="181"/>
    </row>
    <row r="642" spans="1:34">
      <c r="A642" s="175">
        <v>3765</v>
      </c>
      <c r="B642" s="13" t="s">
        <v>505</v>
      </c>
      <c r="C642" s="8" t="s">
        <v>67</v>
      </c>
      <c r="D642" s="23"/>
      <c r="E642" s="23"/>
      <c r="F642" s="23"/>
      <c r="G642" s="23"/>
      <c r="H642" s="23"/>
      <c r="I642" s="10"/>
      <c r="J642" s="9"/>
      <c r="K642" s="9"/>
      <c r="L642" s="9"/>
      <c r="M642" s="9"/>
      <c r="N642" s="9"/>
      <c r="O642" s="9"/>
      <c r="P642" s="9"/>
      <c r="Q642" s="10"/>
      <c r="R642" s="9"/>
      <c r="S642" s="9"/>
      <c r="T642" s="9"/>
      <c r="U642" s="9"/>
      <c r="V642" s="9"/>
      <c r="W642" s="9"/>
      <c r="X642" s="10"/>
      <c r="Y642" s="9"/>
      <c r="Z642" s="9"/>
      <c r="AA642" s="9"/>
      <c r="AB642" s="9"/>
      <c r="AC642" s="9"/>
      <c r="AD642" s="9"/>
      <c r="AE642" s="10"/>
      <c r="AF642" s="9"/>
      <c r="AG642" s="9"/>
      <c r="AH642" s="9"/>
    </row>
    <row r="643" spans="1:34">
      <c r="A643" s="175"/>
      <c r="B643" s="13"/>
      <c r="C643" s="8"/>
      <c r="D643" s="181"/>
      <c r="E643" s="182"/>
      <c r="F643" s="181"/>
      <c r="G643" s="181"/>
      <c r="H643" s="181"/>
      <c r="I643" s="181"/>
      <c r="J643" s="181"/>
      <c r="K643" s="181"/>
      <c r="L643" s="181"/>
      <c r="M643" s="181"/>
      <c r="N643" s="181"/>
      <c r="O643" s="181"/>
      <c r="P643" s="181"/>
      <c r="Q643" s="181"/>
      <c r="R643" s="181"/>
      <c r="S643" s="181"/>
      <c r="T643" s="181"/>
      <c r="U643" s="181"/>
      <c r="V643" s="181"/>
      <c r="W643" s="181"/>
      <c r="X643" s="181"/>
      <c r="Y643" s="181"/>
      <c r="Z643" s="181"/>
      <c r="AA643" s="181"/>
      <c r="AB643" s="181"/>
      <c r="AC643" s="181"/>
      <c r="AD643" s="181"/>
      <c r="AE643" s="181"/>
      <c r="AF643" s="181"/>
      <c r="AG643" s="181"/>
      <c r="AH643" s="181"/>
    </row>
    <row r="644" spans="1:34">
      <c r="A644" s="175">
        <v>3767</v>
      </c>
      <c r="B644" s="13" t="s">
        <v>506</v>
      </c>
      <c r="C644" s="8" t="s">
        <v>82</v>
      </c>
      <c r="D644" s="23"/>
      <c r="E644" s="23"/>
      <c r="F644" s="23"/>
      <c r="G644" s="23"/>
      <c r="H644" s="23"/>
      <c r="I644" s="10"/>
      <c r="J644" s="9"/>
      <c r="K644" s="9"/>
      <c r="L644" s="9"/>
      <c r="M644" s="9"/>
      <c r="N644" s="9"/>
      <c r="O644" s="9"/>
      <c r="P644" s="9"/>
      <c r="Q644" s="10"/>
      <c r="R644" s="9"/>
      <c r="S644" s="9"/>
      <c r="T644" s="9"/>
      <c r="U644" s="9"/>
      <c r="V644" s="9"/>
      <c r="W644" s="9"/>
      <c r="X644" s="10"/>
      <c r="Y644" s="9"/>
      <c r="Z644" s="9"/>
      <c r="AA644" s="9"/>
      <c r="AB644" s="9"/>
      <c r="AC644" s="9"/>
      <c r="AD644" s="9"/>
      <c r="AE644" s="10"/>
      <c r="AF644" s="9"/>
      <c r="AG644" s="9"/>
      <c r="AH644" s="9"/>
    </row>
    <row r="645" spans="1:34">
      <c r="A645" s="175"/>
      <c r="B645" s="13"/>
      <c r="C645" s="8"/>
      <c r="D645" s="181"/>
      <c r="E645" s="182"/>
      <c r="F645" s="181"/>
      <c r="G645" s="181"/>
      <c r="H645" s="181"/>
      <c r="I645" s="181"/>
      <c r="J645" s="181"/>
      <c r="K645" s="181"/>
      <c r="L645" s="181"/>
      <c r="M645" s="181"/>
      <c r="N645" s="181"/>
      <c r="O645" s="181"/>
      <c r="P645" s="181"/>
      <c r="Q645" s="181"/>
      <c r="R645" s="181"/>
      <c r="S645" s="181"/>
      <c r="T645" s="181"/>
      <c r="U645" s="181"/>
      <c r="V645" s="181"/>
      <c r="W645" s="181"/>
      <c r="X645" s="181"/>
      <c r="Y645" s="181"/>
      <c r="Z645" s="181"/>
      <c r="AA645" s="181"/>
      <c r="AB645" s="181"/>
      <c r="AC645" s="181"/>
      <c r="AD645" s="181"/>
      <c r="AE645" s="181"/>
      <c r="AF645" s="181"/>
      <c r="AG645" s="181"/>
      <c r="AH645" s="181"/>
    </row>
    <row r="646" spans="1:34">
      <c r="A646" s="172">
        <v>3768</v>
      </c>
      <c r="B646" s="8" t="s">
        <v>507</v>
      </c>
      <c r="C646" s="8" t="s">
        <v>508</v>
      </c>
      <c r="D646" s="23"/>
      <c r="E646" s="23"/>
      <c r="F646" s="23"/>
      <c r="G646" s="23"/>
      <c r="H646" s="23"/>
      <c r="I646" s="10"/>
      <c r="J646" s="9"/>
      <c r="K646" s="9"/>
      <c r="L646" s="9"/>
      <c r="M646" s="9"/>
      <c r="N646" s="9"/>
      <c r="O646" s="9"/>
      <c r="P646" s="9"/>
      <c r="Q646" s="10"/>
      <c r="R646" s="9"/>
      <c r="S646" s="9"/>
      <c r="T646" s="9"/>
      <c r="U646" s="9"/>
      <c r="V646" s="9"/>
      <c r="W646" s="9"/>
      <c r="X646" s="10"/>
      <c r="Y646" s="9"/>
      <c r="Z646" s="9"/>
      <c r="AA646" s="9"/>
      <c r="AB646" s="9"/>
      <c r="AC646" s="9"/>
      <c r="AD646" s="9"/>
      <c r="AE646" s="10"/>
      <c r="AF646" s="9"/>
      <c r="AG646" s="9"/>
      <c r="AH646" s="9"/>
    </row>
    <row r="647" spans="1:34">
      <c r="A647" s="172"/>
      <c r="B647" s="8"/>
      <c r="C647" s="8"/>
      <c r="D647" s="181"/>
      <c r="E647" s="182"/>
      <c r="F647" s="181"/>
      <c r="G647" s="181"/>
      <c r="H647" s="181"/>
      <c r="I647" s="181"/>
      <c r="J647" s="181"/>
      <c r="K647" s="181"/>
      <c r="L647" s="181"/>
      <c r="M647" s="181"/>
      <c r="N647" s="181"/>
      <c r="O647" s="181"/>
      <c r="P647" s="181"/>
      <c r="Q647" s="181"/>
      <c r="R647" s="181"/>
      <c r="S647" s="181"/>
      <c r="T647" s="181"/>
      <c r="U647" s="181"/>
      <c r="V647" s="181"/>
      <c r="W647" s="181"/>
      <c r="X647" s="181"/>
      <c r="Y647" s="181"/>
      <c r="Z647" s="181"/>
      <c r="AA647" s="181"/>
      <c r="AB647" s="181"/>
      <c r="AC647" s="181"/>
      <c r="AD647" s="181"/>
      <c r="AE647" s="181"/>
      <c r="AF647" s="181"/>
      <c r="AG647" s="181"/>
      <c r="AH647" s="181"/>
    </row>
    <row r="648" spans="1:34">
      <c r="A648" s="172">
        <v>3769</v>
      </c>
      <c r="B648" s="8" t="s">
        <v>509</v>
      </c>
      <c r="C648" s="8" t="s">
        <v>510</v>
      </c>
      <c r="D648" s="23"/>
      <c r="E648" s="23"/>
      <c r="F648" s="23"/>
      <c r="G648" s="23"/>
      <c r="H648" s="23"/>
      <c r="I648" s="10"/>
      <c r="J648" s="9"/>
      <c r="K648" s="9"/>
      <c r="L648" s="9"/>
      <c r="M648" s="9"/>
      <c r="N648" s="9"/>
      <c r="O648" s="9"/>
      <c r="P648" s="9"/>
      <c r="Q648" s="10"/>
      <c r="R648" s="9"/>
      <c r="S648" s="9"/>
      <c r="T648" s="9"/>
      <c r="U648" s="9"/>
      <c r="V648" s="9"/>
      <c r="W648" s="9"/>
      <c r="X648" s="10"/>
      <c r="Y648" s="9"/>
      <c r="Z648" s="9"/>
      <c r="AA648" s="9"/>
      <c r="AB648" s="9"/>
      <c r="AC648" s="9"/>
      <c r="AD648" s="9"/>
      <c r="AE648" s="10"/>
      <c r="AF648" s="9"/>
      <c r="AG648" s="9"/>
      <c r="AH648" s="9"/>
    </row>
    <row r="649" spans="1:34">
      <c r="A649" s="172"/>
      <c r="B649" s="8"/>
      <c r="C649" s="8"/>
      <c r="D649" s="181"/>
      <c r="E649" s="182"/>
      <c r="F649" s="181"/>
      <c r="G649" s="181"/>
      <c r="H649" s="181"/>
      <c r="I649" s="181"/>
      <c r="J649" s="181"/>
      <c r="K649" s="181"/>
      <c r="L649" s="181"/>
      <c r="M649" s="181"/>
      <c r="N649" s="181"/>
      <c r="O649" s="181"/>
      <c r="P649" s="181"/>
      <c r="Q649" s="181"/>
      <c r="R649" s="181"/>
      <c r="S649" s="181"/>
      <c r="T649" s="181"/>
      <c r="U649" s="181"/>
      <c r="V649" s="181"/>
      <c r="W649" s="181"/>
      <c r="X649" s="181"/>
      <c r="Y649" s="181"/>
      <c r="Z649" s="181"/>
      <c r="AA649" s="181"/>
      <c r="AB649" s="181"/>
      <c r="AC649" s="181"/>
      <c r="AD649" s="181"/>
      <c r="AE649" s="181"/>
      <c r="AF649" s="181"/>
      <c r="AG649" s="181"/>
      <c r="AH649" s="181"/>
    </row>
    <row r="650" spans="1:34">
      <c r="A650" s="175">
        <v>3770</v>
      </c>
      <c r="B650" s="15" t="s">
        <v>511</v>
      </c>
      <c r="C650" s="8" t="s">
        <v>345</v>
      </c>
      <c r="D650" s="23"/>
      <c r="E650" s="23"/>
      <c r="F650" s="23"/>
      <c r="G650" s="23"/>
      <c r="H650" s="23"/>
      <c r="I650" s="10"/>
      <c r="J650" s="9"/>
      <c r="K650" s="9"/>
      <c r="L650" s="9"/>
      <c r="M650" s="9"/>
      <c r="N650" s="9"/>
      <c r="O650" s="9"/>
      <c r="P650" s="9"/>
      <c r="Q650" s="10"/>
      <c r="R650" s="9"/>
      <c r="S650" s="9"/>
      <c r="T650" s="9"/>
      <c r="U650" s="9"/>
      <c r="V650" s="9"/>
      <c r="W650" s="9"/>
      <c r="X650" s="10"/>
      <c r="Y650" s="9"/>
      <c r="Z650" s="9"/>
      <c r="AA650" s="9"/>
      <c r="AB650" s="9"/>
      <c r="AC650" s="9"/>
      <c r="AD650" s="9"/>
      <c r="AE650" s="10"/>
      <c r="AF650" s="9"/>
      <c r="AG650" s="9"/>
      <c r="AH650" s="9"/>
    </row>
    <row r="651" spans="1:34">
      <c r="A651" s="175"/>
      <c r="B651" s="15"/>
      <c r="C651" s="8"/>
      <c r="D651" s="181"/>
      <c r="E651" s="182"/>
      <c r="F651" s="181"/>
      <c r="G651" s="181"/>
      <c r="H651" s="181"/>
      <c r="I651" s="181"/>
      <c r="J651" s="181"/>
      <c r="K651" s="181"/>
      <c r="L651" s="181"/>
      <c r="M651" s="181"/>
      <c r="N651" s="181"/>
      <c r="O651" s="181"/>
      <c r="P651" s="181"/>
      <c r="Q651" s="181"/>
      <c r="R651" s="181"/>
      <c r="S651" s="181"/>
      <c r="T651" s="181"/>
      <c r="U651" s="181"/>
      <c r="V651" s="181"/>
      <c r="W651" s="181"/>
      <c r="X651" s="181"/>
      <c r="Y651" s="181"/>
      <c r="Z651" s="181"/>
      <c r="AA651" s="181"/>
      <c r="AB651" s="181"/>
      <c r="AC651" s="181"/>
      <c r="AD651" s="181"/>
      <c r="AE651" s="181"/>
      <c r="AF651" s="181"/>
      <c r="AG651" s="181"/>
      <c r="AH651" s="181"/>
    </row>
    <row r="652" spans="1:34">
      <c r="A652" s="175">
        <v>3772</v>
      </c>
      <c r="B652" s="8" t="s">
        <v>512</v>
      </c>
      <c r="C652" s="8" t="s">
        <v>254</v>
      </c>
      <c r="D652" s="23"/>
      <c r="E652" s="23"/>
      <c r="F652" s="23"/>
      <c r="G652" s="23"/>
      <c r="H652" s="23"/>
      <c r="I652" s="10"/>
      <c r="J652" s="9"/>
      <c r="K652" s="9"/>
      <c r="L652" s="9"/>
      <c r="M652" s="9"/>
      <c r="N652" s="9"/>
      <c r="O652" s="9"/>
      <c r="P652" s="9"/>
      <c r="Q652" s="10"/>
      <c r="R652" s="9"/>
      <c r="S652" s="9"/>
      <c r="T652" s="9"/>
      <c r="U652" s="9"/>
      <c r="V652" s="9"/>
      <c r="W652" s="9"/>
      <c r="X652" s="10"/>
      <c r="Y652" s="9"/>
      <c r="Z652" s="9"/>
      <c r="AA652" s="9"/>
      <c r="AB652" s="9"/>
      <c r="AC652" s="9"/>
      <c r="AD652" s="9"/>
      <c r="AE652" s="10"/>
      <c r="AF652" s="9"/>
      <c r="AG652" s="9"/>
      <c r="AH652" s="9"/>
    </row>
    <row r="653" spans="1:34">
      <c r="A653" s="175"/>
      <c r="B653" s="8"/>
      <c r="C653" s="8"/>
      <c r="D653" s="181"/>
      <c r="E653" s="182"/>
      <c r="F653" s="181"/>
      <c r="G653" s="181"/>
      <c r="H653" s="181"/>
      <c r="I653" s="181"/>
      <c r="J653" s="181"/>
      <c r="K653" s="181"/>
      <c r="L653" s="181"/>
      <c r="M653" s="181"/>
      <c r="N653" s="181"/>
      <c r="O653" s="181"/>
      <c r="P653" s="181"/>
      <c r="Q653" s="181"/>
      <c r="R653" s="181"/>
      <c r="S653" s="181"/>
      <c r="T653" s="181"/>
      <c r="U653" s="181"/>
      <c r="V653" s="181"/>
      <c r="W653" s="181"/>
      <c r="X653" s="181"/>
      <c r="Y653" s="181"/>
      <c r="Z653" s="181"/>
      <c r="AA653" s="181"/>
      <c r="AB653" s="181"/>
      <c r="AC653" s="181"/>
      <c r="AD653" s="181"/>
      <c r="AE653" s="181"/>
      <c r="AF653" s="181"/>
      <c r="AG653" s="181"/>
      <c r="AH653" s="181"/>
    </row>
    <row r="654" spans="1:34">
      <c r="A654" s="175">
        <v>3775</v>
      </c>
      <c r="B654" s="8" t="s">
        <v>513</v>
      </c>
      <c r="C654" s="8" t="s">
        <v>148</v>
      </c>
      <c r="D654" s="23"/>
      <c r="E654" s="23"/>
      <c r="F654" s="23"/>
      <c r="G654" s="23"/>
      <c r="H654" s="23"/>
      <c r="I654" s="10"/>
      <c r="J654" s="9"/>
      <c r="K654" s="9"/>
      <c r="L654" s="9"/>
      <c r="M654" s="9"/>
      <c r="N654" s="9"/>
      <c r="O654" s="9"/>
      <c r="P654" s="9"/>
      <c r="Q654" s="10"/>
      <c r="R654" s="9"/>
      <c r="S654" s="9"/>
      <c r="T654" s="9"/>
      <c r="U654" s="9"/>
      <c r="V654" s="9"/>
      <c r="W654" s="9"/>
      <c r="X654" s="10"/>
      <c r="Y654" s="9"/>
      <c r="Z654" s="9"/>
      <c r="AA654" s="9"/>
      <c r="AB654" s="9"/>
      <c r="AC654" s="9"/>
      <c r="AD654" s="9"/>
      <c r="AE654" s="10"/>
      <c r="AF654" s="9"/>
      <c r="AG654" s="9"/>
      <c r="AH654" s="9"/>
    </row>
    <row r="655" spans="1:34">
      <c r="A655" s="175"/>
      <c r="B655" s="8"/>
      <c r="C655" s="8"/>
      <c r="D655" s="181"/>
      <c r="E655" s="182"/>
      <c r="F655" s="181"/>
      <c r="G655" s="181"/>
      <c r="H655" s="181"/>
      <c r="I655" s="181"/>
      <c r="J655" s="181"/>
      <c r="K655" s="181"/>
      <c r="L655" s="181"/>
      <c r="M655" s="181"/>
      <c r="N655" s="181"/>
      <c r="O655" s="181"/>
      <c r="P655" s="181"/>
      <c r="Q655" s="181"/>
      <c r="R655" s="181"/>
      <c r="S655" s="181"/>
      <c r="T655" s="181"/>
      <c r="U655" s="181"/>
      <c r="V655" s="181"/>
      <c r="W655" s="181"/>
      <c r="X655" s="181"/>
      <c r="Y655" s="181"/>
      <c r="Z655" s="181"/>
      <c r="AA655" s="181"/>
      <c r="AB655" s="181"/>
      <c r="AC655" s="181"/>
      <c r="AD655" s="181"/>
      <c r="AE655" s="181"/>
      <c r="AF655" s="181"/>
      <c r="AG655" s="181"/>
      <c r="AH655" s="181"/>
    </row>
    <row r="656" spans="1:34">
      <c r="A656" s="175">
        <v>3776</v>
      </c>
      <c r="B656" s="8" t="s">
        <v>514</v>
      </c>
      <c r="C656" s="8" t="s">
        <v>353</v>
      </c>
      <c r="D656" s="23"/>
      <c r="E656" s="23"/>
      <c r="F656" s="23"/>
      <c r="G656" s="23"/>
      <c r="H656" s="23"/>
      <c r="I656" s="10"/>
      <c r="J656" s="9"/>
      <c r="K656" s="9"/>
      <c r="L656" s="9"/>
      <c r="M656" s="9"/>
      <c r="N656" s="9"/>
      <c r="O656" s="9"/>
      <c r="P656" s="9"/>
      <c r="Q656" s="10"/>
      <c r="R656" s="9"/>
      <c r="S656" s="9"/>
      <c r="T656" s="9"/>
      <c r="U656" s="9"/>
      <c r="V656" s="9"/>
      <c r="W656" s="9"/>
      <c r="X656" s="10"/>
      <c r="Y656" s="9"/>
      <c r="Z656" s="9"/>
      <c r="AA656" s="9"/>
      <c r="AB656" s="9"/>
      <c r="AC656" s="9"/>
      <c r="AD656" s="9"/>
      <c r="AE656" s="10"/>
      <c r="AF656" s="9"/>
      <c r="AG656" s="9"/>
      <c r="AH656" s="9"/>
    </row>
    <row r="657" spans="1:34">
      <c r="A657" s="175"/>
      <c r="B657" s="8"/>
      <c r="C657" s="8"/>
      <c r="D657" s="181"/>
      <c r="E657" s="182"/>
      <c r="F657" s="181"/>
      <c r="G657" s="181"/>
      <c r="H657" s="181"/>
      <c r="I657" s="181"/>
      <c r="J657" s="181"/>
      <c r="K657" s="181"/>
      <c r="L657" s="181"/>
      <c r="M657" s="181"/>
      <c r="N657" s="181"/>
      <c r="O657" s="181"/>
      <c r="P657" s="181"/>
      <c r="Q657" s="181"/>
      <c r="R657" s="181"/>
      <c r="S657" s="181"/>
      <c r="T657" s="181"/>
      <c r="U657" s="181"/>
      <c r="V657" s="181"/>
      <c r="W657" s="181"/>
      <c r="X657" s="181"/>
      <c r="Y657" s="181"/>
      <c r="Z657" s="181"/>
      <c r="AA657" s="181"/>
      <c r="AB657" s="181"/>
      <c r="AC657" s="181"/>
      <c r="AD657" s="181"/>
      <c r="AE657" s="181"/>
      <c r="AF657" s="181"/>
      <c r="AG657" s="181"/>
      <c r="AH657" s="181"/>
    </row>
    <row r="658" spans="1:34">
      <c r="A658" s="175">
        <v>3779</v>
      </c>
      <c r="B658" s="8" t="s">
        <v>515</v>
      </c>
      <c r="C658" s="8" t="s">
        <v>268</v>
      </c>
      <c r="D658" s="23"/>
      <c r="E658" s="23"/>
      <c r="F658" s="23"/>
      <c r="G658" s="23"/>
      <c r="H658" s="23"/>
      <c r="I658" s="10"/>
      <c r="J658" s="9"/>
      <c r="K658" s="9"/>
      <c r="L658" s="9"/>
      <c r="M658" s="9"/>
      <c r="N658" s="9"/>
      <c r="O658" s="9"/>
      <c r="P658" s="9"/>
      <c r="Q658" s="10"/>
      <c r="R658" s="9"/>
      <c r="S658" s="9"/>
      <c r="T658" s="9"/>
      <c r="U658" s="9"/>
      <c r="V658" s="9"/>
      <c r="W658" s="9"/>
      <c r="X658" s="10"/>
      <c r="Y658" s="9"/>
      <c r="Z658" s="9"/>
      <c r="AA658" s="9"/>
      <c r="AB658" s="9"/>
      <c r="AC658" s="9"/>
      <c r="AD658" s="9"/>
      <c r="AE658" s="10"/>
      <c r="AF658" s="9"/>
      <c r="AG658" s="9"/>
      <c r="AH658" s="9"/>
    </row>
    <row r="659" spans="1:34">
      <c r="A659" s="175"/>
      <c r="B659" s="8"/>
      <c r="C659" s="8"/>
      <c r="D659" s="181"/>
      <c r="E659" s="182"/>
      <c r="F659" s="181"/>
      <c r="G659" s="181"/>
      <c r="H659" s="181"/>
      <c r="I659" s="181"/>
      <c r="J659" s="181"/>
      <c r="K659" s="181"/>
      <c r="L659" s="181"/>
      <c r="M659" s="181"/>
      <c r="N659" s="181"/>
      <c r="O659" s="181"/>
      <c r="P659" s="181"/>
      <c r="Q659" s="181"/>
      <c r="R659" s="181"/>
      <c r="S659" s="181"/>
      <c r="T659" s="181"/>
      <c r="U659" s="181"/>
      <c r="V659" s="181"/>
      <c r="W659" s="181"/>
      <c r="X659" s="181"/>
      <c r="Y659" s="181"/>
      <c r="Z659" s="181"/>
      <c r="AA659" s="181"/>
      <c r="AB659" s="181"/>
      <c r="AC659" s="181"/>
      <c r="AD659" s="181"/>
      <c r="AE659" s="181"/>
      <c r="AF659" s="181"/>
      <c r="AG659" s="181"/>
      <c r="AH659" s="181"/>
    </row>
    <row r="660" spans="1:34">
      <c r="A660" s="175">
        <v>3782</v>
      </c>
      <c r="B660" s="8" t="s">
        <v>516</v>
      </c>
      <c r="C660" s="8" t="s">
        <v>353</v>
      </c>
      <c r="D660" s="23"/>
      <c r="E660" s="23"/>
      <c r="F660" s="23"/>
      <c r="G660" s="23"/>
      <c r="H660" s="23"/>
      <c r="I660" s="10"/>
      <c r="J660" s="9"/>
      <c r="K660" s="9"/>
      <c r="L660" s="9"/>
      <c r="M660" s="9"/>
      <c r="N660" s="9"/>
      <c r="O660" s="9"/>
      <c r="P660" s="9"/>
      <c r="Q660" s="10"/>
      <c r="R660" s="9"/>
      <c r="S660" s="9"/>
      <c r="T660" s="9"/>
      <c r="U660" s="9"/>
      <c r="V660" s="9"/>
      <c r="W660" s="9"/>
      <c r="X660" s="10"/>
      <c r="Y660" s="9"/>
      <c r="Z660" s="9"/>
      <c r="AA660" s="9"/>
      <c r="AB660" s="9"/>
      <c r="AC660" s="9"/>
      <c r="AD660" s="9"/>
      <c r="AE660" s="10"/>
      <c r="AF660" s="9"/>
      <c r="AG660" s="9"/>
      <c r="AH660" s="9"/>
    </row>
    <row r="661" spans="1:34">
      <c r="A661" s="175"/>
      <c r="B661" s="8"/>
      <c r="C661" s="8"/>
      <c r="D661" s="181"/>
      <c r="E661" s="182"/>
      <c r="F661" s="181"/>
      <c r="G661" s="181"/>
      <c r="H661" s="181"/>
      <c r="I661" s="181"/>
      <c r="J661" s="181"/>
      <c r="K661" s="181"/>
      <c r="L661" s="181"/>
      <c r="M661" s="181"/>
      <c r="N661" s="181"/>
      <c r="O661" s="181"/>
      <c r="P661" s="181"/>
      <c r="Q661" s="181"/>
      <c r="R661" s="181"/>
      <c r="S661" s="181"/>
      <c r="T661" s="181"/>
      <c r="U661" s="181"/>
      <c r="V661" s="181"/>
      <c r="W661" s="181"/>
      <c r="X661" s="181"/>
      <c r="Y661" s="181"/>
      <c r="Z661" s="181"/>
      <c r="AA661" s="181"/>
      <c r="AB661" s="181"/>
      <c r="AC661" s="181"/>
      <c r="AD661" s="181"/>
      <c r="AE661" s="181"/>
      <c r="AF661" s="181"/>
      <c r="AG661" s="181"/>
      <c r="AH661" s="181"/>
    </row>
    <row r="662" spans="1:34">
      <c r="A662" s="175">
        <v>3784</v>
      </c>
      <c r="B662" s="8" t="s">
        <v>517</v>
      </c>
      <c r="C662" s="8" t="s">
        <v>397</v>
      </c>
      <c r="D662" s="23"/>
      <c r="E662" s="23"/>
      <c r="F662" s="23"/>
      <c r="G662" s="23"/>
      <c r="H662" s="23"/>
      <c r="I662" s="10"/>
      <c r="J662" s="9"/>
      <c r="K662" s="9"/>
      <c r="L662" s="9"/>
      <c r="M662" s="9"/>
      <c r="N662" s="9"/>
      <c r="O662" s="9"/>
      <c r="P662" s="9"/>
      <c r="Q662" s="10"/>
      <c r="R662" s="9"/>
      <c r="S662" s="9"/>
      <c r="T662" s="9"/>
      <c r="U662" s="9"/>
      <c r="V662" s="9"/>
      <c r="W662" s="9"/>
      <c r="X662" s="10"/>
      <c r="Y662" s="9"/>
      <c r="Z662" s="9"/>
      <c r="AA662" s="9"/>
      <c r="AB662" s="9"/>
      <c r="AC662" s="9"/>
      <c r="AD662" s="9"/>
      <c r="AE662" s="10"/>
      <c r="AF662" s="9"/>
      <c r="AG662" s="9"/>
      <c r="AH662" s="9"/>
    </row>
    <row r="663" spans="1:34">
      <c r="A663" s="175"/>
      <c r="B663" s="8"/>
      <c r="C663" s="8"/>
      <c r="D663" s="181"/>
      <c r="E663" s="182"/>
      <c r="F663" s="181"/>
      <c r="G663" s="181"/>
      <c r="H663" s="181"/>
      <c r="I663" s="181"/>
      <c r="J663" s="181"/>
      <c r="K663" s="181"/>
      <c r="L663" s="181"/>
      <c r="M663" s="181"/>
      <c r="N663" s="181"/>
      <c r="O663" s="181"/>
      <c r="P663" s="181"/>
      <c r="Q663" s="181"/>
      <c r="R663" s="181"/>
      <c r="S663" s="181"/>
      <c r="T663" s="181"/>
      <c r="U663" s="181"/>
      <c r="V663" s="181"/>
      <c r="W663" s="181"/>
      <c r="X663" s="181"/>
      <c r="Y663" s="181"/>
      <c r="Z663" s="181"/>
      <c r="AA663" s="181"/>
      <c r="AB663" s="181"/>
      <c r="AC663" s="181"/>
      <c r="AD663" s="181"/>
      <c r="AE663" s="181"/>
      <c r="AF663" s="181"/>
      <c r="AG663" s="181"/>
      <c r="AH663" s="181"/>
    </row>
    <row r="664" spans="1:34">
      <c r="A664" s="175">
        <v>3786</v>
      </c>
      <c r="B664" s="8" t="s">
        <v>518</v>
      </c>
      <c r="C664" s="8" t="s">
        <v>474</v>
      </c>
      <c r="D664" s="23"/>
      <c r="E664" s="23"/>
      <c r="F664" s="23"/>
      <c r="G664" s="23"/>
      <c r="H664" s="23"/>
      <c r="I664" s="10"/>
      <c r="J664" s="9"/>
      <c r="K664" s="9"/>
      <c r="L664" s="9"/>
      <c r="M664" s="9"/>
      <c r="N664" s="9"/>
      <c r="O664" s="9"/>
      <c r="P664" s="9"/>
      <c r="Q664" s="10"/>
      <c r="R664" s="9"/>
      <c r="S664" s="9"/>
      <c r="T664" s="9"/>
      <c r="U664" s="9"/>
      <c r="V664" s="9"/>
      <c r="W664" s="9"/>
      <c r="X664" s="10"/>
      <c r="Y664" s="9"/>
      <c r="Z664" s="9"/>
      <c r="AA664" s="9"/>
      <c r="AB664" s="9"/>
      <c r="AC664" s="9"/>
      <c r="AD664" s="9"/>
      <c r="AE664" s="10"/>
      <c r="AF664" s="9"/>
      <c r="AG664" s="9"/>
      <c r="AH664" s="9"/>
    </row>
    <row r="665" spans="1:34">
      <c r="A665" s="175"/>
      <c r="B665" s="8"/>
      <c r="C665" s="8"/>
      <c r="D665" s="181"/>
      <c r="E665" s="182"/>
      <c r="F665" s="181"/>
      <c r="G665" s="181"/>
      <c r="H665" s="181"/>
      <c r="I665" s="181"/>
      <c r="J665" s="181"/>
      <c r="K665" s="181"/>
      <c r="L665" s="181"/>
      <c r="M665" s="181"/>
      <c r="N665" s="181"/>
      <c r="O665" s="181"/>
      <c r="P665" s="181"/>
      <c r="Q665" s="181"/>
      <c r="R665" s="181"/>
      <c r="S665" s="181"/>
      <c r="T665" s="181"/>
      <c r="U665" s="181"/>
      <c r="V665" s="181"/>
      <c r="W665" s="181"/>
      <c r="X665" s="181"/>
      <c r="Y665" s="181"/>
      <c r="Z665" s="181"/>
      <c r="AA665" s="181"/>
      <c r="AB665" s="181"/>
      <c r="AC665" s="181"/>
      <c r="AD665" s="181"/>
      <c r="AE665" s="181"/>
      <c r="AF665" s="181"/>
      <c r="AG665" s="181"/>
      <c r="AH665" s="181"/>
    </row>
    <row r="666" spans="1:34">
      <c r="A666" s="175">
        <v>3787</v>
      </c>
      <c r="B666" s="8" t="s">
        <v>519</v>
      </c>
      <c r="C666" s="8" t="s">
        <v>230</v>
      </c>
      <c r="D666" s="23"/>
      <c r="E666" s="23"/>
      <c r="F666" s="23"/>
      <c r="G666" s="23"/>
      <c r="H666" s="23"/>
      <c r="I666" s="10"/>
      <c r="J666" s="9"/>
      <c r="K666" s="9"/>
      <c r="L666" s="9"/>
      <c r="M666" s="9"/>
      <c r="N666" s="9"/>
      <c r="O666" s="9"/>
      <c r="P666" s="9"/>
      <c r="Q666" s="10"/>
      <c r="R666" s="9"/>
      <c r="S666" s="9"/>
      <c r="T666" s="9"/>
      <c r="U666" s="9"/>
      <c r="V666" s="9"/>
      <c r="W666" s="9"/>
      <c r="X666" s="10"/>
      <c r="Y666" s="9"/>
      <c r="Z666" s="9"/>
      <c r="AA666" s="9"/>
      <c r="AB666" s="9"/>
      <c r="AC666" s="9"/>
      <c r="AD666" s="9"/>
      <c r="AE666" s="10"/>
      <c r="AF666" s="9"/>
      <c r="AG666" s="9"/>
      <c r="AH666" s="9"/>
    </row>
    <row r="667" spans="1:34">
      <c r="A667" s="175"/>
      <c r="B667" s="8"/>
      <c r="C667" s="8"/>
      <c r="D667" s="181"/>
      <c r="E667" s="182"/>
      <c r="F667" s="181"/>
      <c r="G667" s="181"/>
      <c r="H667" s="181"/>
      <c r="I667" s="181"/>
      <c r="J667" s="181"/>
      <c r="K667" s="181"/>
      <c r="L667" s="181"/>
      <c r="M667" s="181"/>
      <c r="N667" s="181"/>
      <c r="O667" s="181"/>
      <c r="P667" s="181"/>
      <c r="Q667" s="181"/>
      <c r="R667" s="181"/>
      <c r="S667" s="181"/>
      <c r="T667" s="181"/>
      <c r="U667" s="181"/>
      <c r="V667" s="181"/>
      <c r="W667" s="181"/>
      <c r="X667" s="181"/>
      <c r="Y667" s="181"/>
      <c r="Z667" s="181"/>
      <c r="AA667" s="181"/>
      <c r="AB667" s="181"/>
      <c r="AC667" s="181"/>
      <c r="AD667" s="181"/>
      <c r="AE667" s="181"/>
      <c r="AF667" s="181"/>
      <c r="AG667" s="181"/>
      <c r="AH667" s="181"/>
    </row>
    <row r="668" spans="1:34">
      <c r="A668" s="175">
        <v>3801</v>
      </c>
      <c r="B668" s="8" t="s">
        <v>520</v>
      </c>
      <c r="C668" s="8" t="s">
        <v>155</v>
      </c>
      <c r="D668" s="23"/>
      <c r="E668" s="23"/>
      <c r="F668" s="23"/>
      <c r="G668" s="23"/>
      <c r="H668" s="23"/>
      <c r="I668" s="10"/>
      <c r="J668" s="9"/>
      <c r="K668" s="9"/>
      <c r="L668" s="9"/>
      <c r="M668" s="9"/>
      <c r="N668" s="9"/>
      <c r="O668" s="9"/>
      <c r="P668" s="9"/>
      <c r="Q668" s="10"/>
      <c r="R668" s="9"/>
      <c r="S668" s="9"/>
      <c r="T668" s="9"/>
      <c r="U668" s="9"/>
      <c r="V668" s="9"/>
      <c r="W668" s="9"/>
      <c r="X668" s="10"/>
      <c r="Y668" s="9"/>
      <c r="Z668" s="9"/>
      <c r="AA668" s="9"/>
      <c r="AB668" s="9"/>
      <c r="AC668" s="9"/>
      <c r="AD668" s="9"/>
      <c r="AE668" s="10"/>
      <c r="AF668" s="9"/>
      <c r="AG668" s="9"/>
      <c r="AH668" s="9"/>
    </row>
    <row r="669" spans="1:34">
      <c r="A669" s="175"/>
      <c r="B669" s="8"/>
      <c r="C669" s="8"/>
      <c r="D669" s="181"/>
      <c r="E669" s="182"/>
      <c r="F669" s="181"/>
      <c r="G669" s="181"/>
      <c r="H669" s="181"/>
      <c r="I669" s="181"/>
      <c r="J669" s="181"/>
      <c r="K669" s="181"/>
      <c r="L669" s="181"/>
      <c r="M669" s="181"/>
      <c r="N669" s="181"/>
      <c r="O669" s="181"/>
      <c r="P669" s="181"/>
      <c r="Q669" s="181"/>
      <c r="R669" s="181"/>
      <c r="S669" s="181"/>
      <c r="T669" s="181"/>
      <c r="U669" s="181"/>
      <c r="V669" s="181"/>
      <c r="W669" s="181"/>
      <c r="X669" s="181"/>
      <c r="Y669" s="181"/>
      <c r="Z669" s="181"/>
      <c r="AA669" s="181"/>
      <c r="AB669" s="181"/>
      <c r="AC669" s="181"/>
      <c r="AD669" s="181"/>
      <c r="AE669" s="181"/>
      <c r="AF669" s="181"/>
      <c r="AG669" s="181"/>
      <c r="AH669" s="181"/>
    </row>
    <row r="670" spans="1:34">
      <c r="A670" s="175">
        <v>3804</v>
      </c>
      <c r="B670" s="8" t="s">
        <v>521</v>
      </c>
      <c r="C670" s="8" t="s">
        <v>197</v>
      </c>
      <c r="D670" s="23"/>
      <c r="E670" s="23"/>
      <c r="F670" s="23"/>
      <c r="G670" s="23"/>
      <c r="H670" s="23"/>
      <c r="I670" s="10"/>
      <c r="J670" s="9"/>
      <c r="K670" s="9"/>
      <c r="L670" s="9"/>
      <c r="M670" s="9"/>
      <c r="N670" s="9"/>
      <c r="O670" s="9"/>
      <c r="P670" s="9"/>
      <c r="Q670" s="10"/>
      <c r="R670" s="9"/>
      <c r="S670" s="9"/>
      <c r="T670" s="9"/>
      <c r="U670" s="9"/>
      <c r="V670" s="9"/>
      <c r="W670" s="9"/>
      <c r="X670" s="10"/>
      <c r="Y670" s="9"/>
      <c r="Z670" s="9"/>
      <c r="AA670" s="9"/>
      <c r="AB670" s="9"/>
      <c r="AC670" s="9"/>
      <c r="AD670" s="9"/>
      <c r="AE670" s="10"/>
      <c r="AF670" s="9"/>
      <c r="AG670" s="9"/>
      <c r="AH670" s="9"/>
    </row>
    <row r="671" spans="1:34">
      <c r="A671" s="175"/>
      <c r="B671" s="8"/>
      <c r="C671" s="8"/>
      <c r="D671" s="181"/>
      <c r="E671" s="182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1"/>
      <c r="T671" s="181"/>
      <c r="U671" s="181"/>
      <c r="V671" s="181"/>
      <c r="W671" s="181"/>
      <c r="X671" s="181"/>
      <c r="Y671" s="181"/>
      <c r="Z671" s="181"/>
      <c r="AA671" s="181"/>
      <c r="AB671" s="181"/>
      <c r="AC671" s="181"/>
      <c r="AD671" s="181"/>
      <c r="AE671" s="181"/>
      <c r="AF671" s="181"/>
      <c r="AG671" s="181"/>
      <c r="AH671" s="181"/>
    </row>
    <row r="672" spans="1:34">
      <c r="A672" s="175">
        <v>3806</v>
      </c>
      <c r="B672" s="8" t="s">
        <v>522</v>
      </c>
      <c r="C672" s="8" t="s">
        <v>374</v>
      </c>
      <c r="D672" s="23"/>
      <c r="E672" s="23"/>
      <c r="F672" s="23"/>
      <c r="G672" s="23"/>
      <c r="H672" s="23"/>
      <c r="I672" s="10"/>
      <c r="J672" s="9"/>
      <c r="K672" s="9"/>
      <c r="L672" s="9"/>
      <c r="M672" s="9"/>
      <c r="N672" s="9"/>
      <c r="O672" s="9"/>
      <c r="P672" s="9"/>
      <c r="Q672" s="10"/>
      <c r="R672" s="9"/>
      <c r="S672" s="9"/>
      <c r="T672" s="9"/>
      <c r="U672" s="9"/>
      <c r="V672" s="9"/>
      <c r="W672" s="9"/>
      <c r="X672" s="10"/>
      <c r="Y672" s="9"/>
      <c r="Z672" s="9"/>
      <c r="AA672" s="9"/>
      <c r="AB672" s="9"/>
      <c r="AC672" s="9"/>
      <c r="AD672" s="9"/>
      <c r="AE672" s="10"/>
      <c r="AF672" s="9"/>
      <c r="AG672" s="9"/>
      <c r="AH672" s="9"/>
    </row>
    <row r="673" spans="1:34">
      <c r="A673" s="175"/>
      <c r="B673" s="8"/>
      <c r="C673" s="8"/>
      <c r="D673" s="181"/>
      <c r="E673" s="182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1"/>
      <c r="T673" s="181"/>
      <c r="U673" s="181"/>
      <c r="V673" s="181"/>
      <c r="W673" s="181"/>
      <c r="X673" s="181"/>
      <c r="Y673" s="181"/>
      <c r="Z673" s="181"/>
      <c r="AA673" s="181"/>
      <c r="AB673" s="181"/>
      <c r="AC673" s="181"/>
      <c r="AD673" s="181"/>
      <c r="AE673" s="181"/>
      <c r="AF673" s="181"/>
      <c r="AG673" s="181"/>
      <c r="AH673" s="181"/>
    </row>
    <row r="674" spans="1:34">
      <c r="A674" s="175">
        <v>3807</v>
      </c>
      <c r="B674" s="8" t="s">
        <v>523</v>
      </c>
      <c r="C674" s="8" t="s">
        <v>67</v>
      </c>
      <c r="D674" s="23"/>
      <c r="E674" s="23"/>
      <c r="F674" s="23"/>
      <c r="G674" s="23"/>
      <c r="H674" s="23"/>
      <c r="I674" s="10"/>
      <c r="J674" s="9"/>
      <c r="K674" s="9"/>
      <c r="L674" s="9"/>
      <c r="M674" s="9"/>
      <c r="N674" s="9"/>
      <c r="O674" s="9"/>
      <c r="P674" s="9"/>
      <c r="Q674" s="10"/>
      <c r="R674" s="9"/>
      <c r="S674" s="9"/>
      <c r="T674" s="9"/>
      <c r="U674" s="9"/>
      <c r="V674" s="9"/>
      <c r="W674" s="9"/>
      <c r="X674" s="10"/>
      <c r="Y674" s="9"/>
      <c r="Z674" s="9"/>
      <c r="AA674" s="9"/>
      <c r="AB674" s="9"/>
      <c r="AC674" s="9"/>
      <c r="AD674" s="9"/>
      <c r="AE674" s="10"/>
      <c r="AF674" s="9"/>
      <c r="AG674" s="9"/>
      <c r="AH674" s="9"/>
    </row>
    <row r="675" spans="1:34">
      <c r="A675" s="175"/>
      <c r="B675" s="8"/>
      <c r="C675" s="8"/>
      <c r="D675" s="181"/>
      <c r="E675" s="182"/>
      <c r="F675" s="181"/>
      <c r="G675" s="181"/>
      <c r="H675" s="181"/>
      <c r="I675" s="181"/>
      <c r="J675" s="181"/>
      <c r="K675" s="181"/>
      <c r="L675" s="181"/>
      <c r="M675" s="181"/>
      <c r="N675" s="181"/>
      <c r="O675" s="181"/>
      <c r="P675" s="181"/>
      <c r="Q675" s="181"/>
      <c r="R675" s="181"/>
      <c r="S675" s="181"/>
      <c r="T675" s="181"/>
      <c r="U675" s="181"/>
      <c r="V675" s="181"/>
      <c r="W675" s="181"/>
      <c r="X675" s="181"/>
      <c r="Y675" s="181"/>
      <c r="Z675" s="181"/>
      <c r="AA675" s="181"/>
      <c r="AB675" s="181"/>
      <c r="AC675" s="181"/>
      <c r="AD675" s="181"/>
      <c r="AE675" s="181"/>
      <c r="AF675" s="181"/>
      <c r="AG675" s="181"/>
      <c r="AH675" s="181"/>
    </row>
    <row r="676" spans="1:34">
      <c r="A676" s="175">
        <v>3810</v>
      </c>
      <c r="B676" s="8" t="s">
        <v>524</v>
      </c>
      <c r="C676" s="8" t="s">
        <v>353</v>
      </c>
      <c r="D676" s="23"/>
      <c r="E676" s="23"/>
      <c r="F676" s="23"/>
      <c r="G676" s="23"/>
      <c r="H676" s="23"/>
      <c r="I676" s="10"/>
      <c r="J676" s="9"/>
      <c r="K676" s="9"/>
      <c r="L676" s="9"/>
      <c r="M676" s="9"/>
      <c r="N676" s="9"/>
      <c r="O676" s="9"/>
      <c r="P676" s="9"/>
      <c r="Q676" s="10"/>
      <c r="R676" s="9"/>
      <c r="S676" s="9"/>
      <c r="T676" s="9"/>
      <c r="U676" s="9"/>
      <c r="V676" s="9"/>
      <c r="W676" s="9"/>
      <c r="X676" s="10"/>
      <c r="Y676" s="9"/>
      <c r="Z676" s="9"/>
      <c r="AA676" s="9"/>
      <c r="AB676" s="9"/>
      <c r="AC676" s="9"/>
      <c r="AD676" s="9"/>
      <c r="AE676" s="10"/>
      <c r="AF676" s="9"/>
      <c r="AG676" s="9"/>
      <c r="AH676" s="9"/>
    </row>
    <row r="677" spans="1:34">
      <c r="A677" s="175"/>
      <c r="B677" s="8"/>
      <c r="C677" s="8"/>
      <c r="D677" s="181"/>
      <c r="E677" s="182"/>
      <c r="F677" s="181"/>
      <c r="G677" s="181"/>
      <c r="H677" s="181"/>
      <c r="I677" s="181"/>
      <c r="J677" s="181"/>
      <c r="K677" s="181"/>
      <c r="L677" s="181"/>
      <c r="M677" s="181"/>
      <c r="N677" s="181"/>
      <c r="O677" s="181"/>
      <c r="P677" s="181"/>
      <c r="Q677" s="181"/>
      <c r="R677" s="181"/>
      <c r="S677" s="181"/>
      <c r="T677" s="181"/>
      <c r="U677" s="181"/>
      <c r="V677" s="181"/>
      <c r="W677" s="181"/>
      <c r="X677" s="181"/>
      <c r="Y677" s="181"/>
      <c r="Z677" s="181"/>
      <c r="AA677" s="181"/>
      <c r="AB677" s="181"/>
      <c r="AC677" s="181"/>
      <c r="AD677" s="181"/>
      <c r="AE677" s="181"/>
      <c r="AF677" s="181"/>
      <c r="AG677" s="181"/>
      <c r="AH677" s="181"/>
    </row>
    <row r="678" spans="1:34">
      <c r="A678" s="175">
        <v>3812</v>
      </c>
      <c r="B678" s="8" t="s">
        <v>525</v>
      </c>
      <c r="C678" s="8" t="s">
        <v>67</v>
      </c>
      <c r="D678" s="23"/>
      <c r="E678" s="23"/>
      <c r="F678" s="23"/>
      <c r="G678" s="23"/>
      <c r="H678" s="23"/>
      <c r="I678" s="10"/>
      <c r="J678" s="9"/>
      <c r="K678" s="9"/>
      <c r="L678" s="9"/>
      <c r="M678" s="9"/>
      <c r="N678" s="9"/>
      <c r="O678" s="9"/>
      <c r="P678" s="9"/>
      <c r="Q678" s="10"/>
      <c r="R678" s="9"/>
      <c r="S678" s="9"/>
      <c r="T678" s="9"/>
      <c r="U678" s="9"/>
      <c r="V678" s="9"/>
      <c r="W678" s="9"/>
      <c r="X678" s="10"/>
      <c r="Y678" s="9"/>
      <c r="Z678" s="9"/>
      <c r="AA678" s="9"/>
      <c r="AB678" s="9"/>
      <c r="AC678" s="9"/>
      <c r="AD678" s="9"/>
      <c r="AE678" s="10"/>
      <c r="AF678" s="9"/>
      <c r="AG678" s="9"/>
      <c r="AH678" s="9"/>
    </row>
    <row r="679" spans="1:34">
      <c r="A679" s="175"/>
      <c r="B679" s="8"/>
      <c r="C679" s="8"/>
      <c r="D679" s="181"/>
      <c r="E679" s="182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81"/>
      <c r="S679" s="181"/>
      <c r="T679" s="181"/>
      <c r="U679" s="181"/>
      <c r="V679" s="181"/>
      <c r="W679" s="181"/>
      <c r="X679" s="181"/>
      <c r="Y679" s="181"/>
      <c r="Z679" s="181"/>
      <c r="AA679" s="181"/>
      <c r="AB679" s="181"/>
      <c r="AC679" s="181"/>
      <c r="AD679" s="181"/>
      <c r="AE679" s="181"/>
      <c r="AF679" s="181"/>
      <c r="AG679" s="181"/>
      <c r="AH679" s="181"/>
    </row>
    <row r="680" spans="1:34">
      <c r="A680" s="175">
        <v>3813</v>
      </c>
      <c r="B680" s="8" t="s">
        <v>526</v>
      </c>
      <c r="C680" s="8" t="s">
        <v>345</v>
      </c>
      <c r="D680" s="23"/>
      <c r="E680" s="23"/>
      <c r="F680" s="23"/>
      <c r="G680" s="23"/>
      <c r="H680" s="23"/>
      <c r="I680" s="10"/>
      <c r="J680" s="9"/>
      <c r="K680" s="9"/>
      <c r="L680" s="9"/>
      <c r="M680" s="9"/>
      <c r="N680" s="9"/>
      <c r="O680" s="9"/>
      <c r="P680" s="9"/>
      <c r="Q680" s="10"/>
      <c r="R680" s="9"/>
      <c r="S680" s="9"/>
      <c r="T680" s="9"/>
      <c r="U680" s="9"/>
      <c r="V680" s="9"/>
      <c r="W680" s="9"/>
      <c r="X680" s="10"/>
      <c r="Y680" s="9"/>
      <c r="Z680" s="9"/>
      <c r="AA680" s="9"/>
      <c r="AB680" s="9"/>
      <c r="AC680" s="9"/>
      <c r="AD680" s="9"/>
      <c r="AE680" s="10"/>
      <c r="AF680" s="9"/>
      <c r="AG680" s="9"/>
      <c r="AH680" s="9"/>
    </row>
    <row r="681" spans="1:34">
      <c r="A681" s="175"/>
      <c r="B681" s="8"/>
      <c r="C681" s="8"/>
      <c r="D681" s="181"/>
      <c r="E681" s="182"/>
      <c r="F681" s="181"/>
      <c r="G681" s="181"/>
      <c r="H681" s="181"/>
      <c r="I681" s="181"/>
      <c r="J681" s="181"/>
      <c r="K681" s="181"/>
      <c r="L681" s="181"/>
      <c r="M681" s="181"/>
      <c r="N681" s="181"/>
      <c r="O681" s="181"/>
      <c r="P681" s="181"/>
      <c r="Q681" s="181"/>
      <c r="R681" s="181"/>
      <c r="S681" s="181"/>
      <c r="T681" s="181"/>
      <c r="U681" s="181"/>
      <c r="V681" s="181"/>
      <c r="W681" s="181"/>
      <c r="X681" s="181"/>
      <c r="Y681" s="181"/>
      <c r="Z681" s="181"/>
      <c r="AA681" s="181"/>
      <c r="AB681" s="181"/>
      <c r="AC681" s="181"/>
      <c r="AD681" s="181"/>
      <c r="AE681" s="181"/>
      <c r="AF681" s="181"/>
      <c r="AG681" s="181"/>
      <c r="AH681" s="181"/>
    </row>
    <row r="682" spans="1:34">
      <c r="A682" s="175">
        <v>3814</v>
      </c>
      <c r="B682" s="8" t="s">
        <v>527</v>
      </c>
      <c r="C682" s="8" t="s">
        <v>345</v>
      </c>
      <c r="D682" s="23"/>
      <c r="E682" s="23"/>
      <c r="F682" s="23"/>
      <c r="G682" s="23"/>
      <c r="H682" s="23"/>
      <c r="I682" s="10"/>
      <c r="J682" s="9"/>
      <c r="K682" s="9"/>
      <c r="L682" s="9"/>
      <c r="M682" s="9"/>
      <c r="N682" s="9"/>
      <c r="O682" s="9"/>
      <c r="P682" s="9"/>
      <c r="Q682" s="10"/>
      <c r="R682" s="9"/>
      <c r="S682" s="9"/>
      <c r="T682" s="9"/>
      <c r="U682" s="9"/>
      <c r="V682" s="9"/>
      <c r="W682" s="9"/>
      <c r="X682" s="10"/>
      <c r="Y682" s="9"/>
      <c r="Z682" s="9"/>
      <c r="AA682" s="9"/>
      <c r="AB682" s="9"/>
      <c r="AC682" s="9"/>
      <c r="AD682" s="9"/>
      <c r="AE682" s="10"/>
      <c r="AF682" s="9"/>
      <c r="AG682" s="9"/>
      <c r="AH682" s="9"/>
    </row>
    <row r="683" spans="1:34">
      <c r="A683" s="175"/>
      <c r="B683" s="8"/>
      <c r="C683" s="8"/>
      <c r="D683" s="181"/>
      <c r="E683" s="182"/>
      <c r="F683" s="181"/>
      <c r="G683" s="181"/>
      <c r="H683" s="181"/>
      <c r="I683" s="181"/>
      <c r="J683" s="181"/>
      <c r="K683" s="181"/>
      <c r="L683" s="181"/>
      <c r="M683" s="181"/>
      <c r="N683" s="181"/>
      <c r="O683" s="181"/>
      <c r="P683" s="181"/>
      <c r="Q683" s="181"/>
      <c r="R683" s="181"/>
      <c r="S683" s="181"/>
      <c r="T683" s="181"/>
      <c r="U683" s="181"/>
      <c r="V683" s="181"/>
      <c r="W683" s="181"/>
      <c r="X683" s="181"/>
      <c r="Y683" s="181"/>
      <c r="Z683" s="181"/>
      <c r="AA683" s="181"/>
      <c r="AB683" s="181"/>
      <c r="AC683" s="181"/>
      <c r="AD683" s="181"/>
      <c r="AE683" s="181"/>
      <c r="AF683" s="181"/>
      <c r="AG683" s="181"/>
      <c r="AH683" s="181"/>
    </row>
    <row r="684" spans="1:34">
      <c r="A684" s="175">
        <v>3815</v>
      </c>
      <c r="B684" s="8" t="s">
        <v>528</v>
      </c>
      <c r="C684" s="8" t="s">
        <v>148</v>
      </c>
      <c r="D684" s="23"/>
      <c r="E684" s="23"/>
      <c r="F684" s="23"/>
      <c r="G684" s="23"/>
      <c r="H684" s="23"/>
      <c r="I684" s="10"/>
      <c r="J684" s="9"/>
      <c r="K684" s="9"/>
      <c r="L684" s="9"/>
      <c r="M684" s="9"/>
      <c r="N684" s="9"/>
      <c r="O684" s="9"/>
      <c r="P684" s="9"/>
      <c r="Q684" s="10"/>
      <c r="R684" s="9"/>
      <c r="S684" s="9"/>
      <c r="T684" s="9"/>
      <c r="U684" s="9"/>
      <c r="V684" s="9"/>
      <c r="W684" s="9"/>
      <c r="X684" s="10"/>
      <c r="Y684" s="9"/>
      <c r="Z684" s="9"/>
      <c r="AA684" s="9"/>
      <c r="AB684" s="9"/>
      <c r="AC684" s="9"/>
      <c r="AD684" s="9"/>
      <c r="AE684" s="10"/>
      <c r="AF684" s="9"/>
      <c r="AG684" s="9"/>
      <c r="AH684" s="9"/>
    </row>
    <row r="685" spans="1:34">
      <c r="A685" s="175"/>
      <c r="B685" s="8"/>
      <c r="C685" s="8"/>
      <c r="D685" s="181"/>
      <c r="E685" s="182"/>
      <c r="F685" s="181"/>
      <c r="G685" s="181"/>
      <c r="H685" s="181"/>
      <c r="I685" s="181"/>
      <c r="J685" s="181"/>
      <c r="K685" s="181"/>
      <c r="L685" s="181"/>
      <c r="M685" s="181"/>
      <c r="N685" s="181"/>
      <c r="O685" s="181"/>
      <c r="P685" s="181"/>
      <c r="Q685" s="181"/>
      <c r="R685" s="181"/>
      <c r="S685" s="181"/>
      <c r="T685" s="181"/>
      <c r="U685" s="181"/>
      <c r="V685" s="181"/>
      <c r="W685" s="181"/>
      <c r="X685" s="181"/>
      <c r="Y685" s="181"/>
      <c r="Z685" s="181"/>
      <c r="AA685" s="181"/>
      <c r="AB685" s="181"/>
      <c r="AC685" s="181"/>
      <c r="AD685" s="181"/>
      <c r="AE685" s="181"/>
      <c r="AF685" s="181"/>
      <c r="AG685" s="181"/>
      <c r="AH685" s="181"/>
    </row>
    <row r="686" spans="1:34">
      <c r="A686" s="175">
        <v>3816</v>
      </c>
      <c r="B686" s="8" t="s">
        <v>529</v>
      </c>
      <c r="C686" s="8" t="s">
        <v>148</v>
      </c>
      <c r="D686" s="23"/>
      <c r="E686" s="23"/>
      <c r="F686" s="23"/>
      <c r="G686" s="23"/>
      <c r="H686" s="23"/>
      <c r="I686" s="10"/>
      <c r="J686" s="9"/>
      <c r="K686" s="9"/>
      <c r="L686" s="9"/>
      <c r="M686" s="9"/>
      <c r="N686" s="9"/>
      <c r="O686" s="9"/>
      <c r="P686" s="9"/>
      <c r="Q686" s="10"/>
      <c r="R686" s="9"/>
      <c r="S686" s="9"/>
      <c r="T686" s="9"/>
      <c r="U686" s="9"/>
      <c r="V686" s="9"/>
      <c r="W686" s="9"/>
      <c r="X686" s="10"/>
      <c r="Y686" s="9"/>
      <c r="Z686" s="9"/>
      <c r="AA686" s="9"/>
      <c r="AB686" s="9"/>
      <c r="AC686" s="9"/>
      <c r="AD686" s="9"/>
      <c r="AE686" s="10"/>
      <c r="AF686" s="9"/>
      <c r="AG686" s="9"/>
      <c r="AH686" s="9"/>
    </row>
    <row r="687" spans="1:34">
      <c r="A687" s="175"/>
      <c r="B687" s="8"/>
      <c r="C687" s="8"/>
      <c r="D687" s="181"/>
      <c r="E687" s="182"/>
      <c r="F687" s="181"/>
      <c r="G687" s="181"/>
      <c r="H687" s="181"/>
      <c r="I687" s="181"/>
      <c r="J687" s="181"/>
      <c r="K687" s="181"/>
      <c r="L687" s="181"/>
      <c r="M687" s="181"/>
      <c r="N687" s="181"/>
      <c r="O687" s="181"/>
      <c r="P687" s="181"/>
      <c r="Q687" s="181"/>
      <c r="R687" s="181"/>
      <c r="S687" s="181"/>
      <c r="T687" s="181"/>
      <c r="U687" s="181"/>
      <c r="V687" s="181"/>
      <c r="W687" s="181"/>
      <c r="X687" s="181"/>
      <c r="Y687" s="181"/>
      <c r="Z687" s="181"/>
      <c r="AA687" s="181"/>
      <c r="AB687" s="181"/>
      <c r="AC687" s="181"/>
      <c r="AD687" s="181"/>
      <c r="AE687" s="181"/>
      <c r="AF687" s="181"/>
      <c r="AG687" s="181"/>
      <c r="AH687" s="181"/>
    </row>
    <row r="688" spans="1:34">
      <c r="A688" s="173">
        <v>3819</v>
      </c>
      <c r="B688" s="15" t="s">
        <v>530</v>
      </c>
      <c r="C688" s="8" t="s">
        <v>353</v>
      </c>
      <c r="D688" s="23"/>
      <c r="E688" s="23"/>
      <c r="F688" s="23"/>
      <c r="G688" s="23"/>
      <c r="H688" s="23"/>
      <c r="I688" s="10"/>
      <c r="J688" s="9"/>
      <c r="K688" s="9"/>
      <c r="L688" s="9"/>
      <c r="M688" s="9"/>
      <c r="N688" s="9"/>
      <c r="O688" s="9"/>
      <c r="P688" s="9"/>
      <c r="Q688" s="10"/>
      <c r="R688" s="9"/>
      <c r="S688" s="9"/>
      <c r="T688" s="9"/>
      <c r="U688" s="9"/>
      <c r="V688" s="9"/>
      <c r="W688" s="9"/>
      <c r="X688" s="10"/>
      <c r="Y688" s="9"/>
      <c r="Z688" s="9"/>
      <c r="AA688" s="9"/>
      <c r="AB688" s="9"/>
      <c r="AC688" s="9"/>
      <c r="AD688" s="9"/>
      <c r="AE688" s="10"/>
      <c r="AF688" s="9"/>
      <c r="AG688" s="9"/>
      <c r="AH688" s="9"/>
    </row>
    <row r="689" spans="1:34">
      <c r="A689" s="173"/>
      <c r="B689" s="15"/>
      <c r="C689" s="8"/>
      <c r="D689" s="181"/>
      <c r="E689" s="182"/>
      <c r="F689" s="181"/>
      <c r="G689" s="181"/>
      <c r="H689" s="181"/>
      <c r="I689" s="181"/>
      <c r="J689" s="181"/>
      <c r="K689" s="181"/>
      <c r="L689" s="181"/>
      <c r="M689" s="181"/>
      <c r="N689" s="181"/>
      <c r="O689" s="181"/>
      <c r="P689" s="181"/>
      <c r="Q689" s="181"/>
      <c r="R689" s="181"/>
      <c r="S689" s="181"/>
      <c r="T689" s="181"/>
      <c r="U689" s="181"/>
      <c r="V689" s="181"/>
      <c r="W689" s="181"/>
      <c r="X689" s="181"/>
      <c r="Y689" s="181"/>
      <c r="Z689" s="181"/>
      <c r="AA689" s="181"/>
      <c r="AB689" s="181"/>
      <c r="AC689" s="181"/>
      <c r="AD689" s="181"/>
      <c r="AE689" s="181"/>
      <c r="AF689" s="181"/>
      <c r="AG689" s="181"/>
      <c r="AH689" s="181"/>
    </row>
    <row r="690" spans="1:34">
      <c r="A690" s="175">
        <v>3820</v>
      </c>
      <c r="B690" s="8" t="s">
        <v>531</v>
      </c>
      <c r="C690" s="8" t="s">
        <v>353</v>
      </c>
      <c r="D690" s="23"/>
      <c r="E690" s="23"/>
      <c r="F690" s="23"/>
      <c r="G690" s="23"/>
      <c r="H690" s="23"/>
      <c r="I690" s="10"/>
      <c r="J690" s="9"/>
      <c r="K690" s="9"/>
      <c r="L690" s="9"/>
      <c r="M690" s="9"/>
      <c r="N690" s="9"/>
      <c r="O690" s="9"/>
      <c r="P690" s="9"/>
      <c r="Q690" s="10"/>
      <c r="R690" s="9"/>
      <c r="S690" s="9"/>
      <c r="T690" s="9"/>
      <c r="U690" s="9"/>
      <c r="V690" s="9"/>
      <c r="W690" s="9"/>
      <c r="X690" s="10"/>
      <c r="Y690" s="9"/>
      <c r="Z690" s="9"/>
      <c r="AA690" s="9"/>
      <c r="AB690" s="9"/>
      <c r="AC690" s="9"/>
      <c r="AD690" s="9"/>
      <c r="AE690" s="10"/>
      <c r="AF690" s="9"/>
      <c r="AG690" s="9"/>
      <c r="AH690" s="9"/>
    </row>
    <row r="691" spans="1:34">
      <c r="A691" s="175"/>
      <c r="B691" s="8"/>
      <c r="C691" s="8"/>
      <c r="D691" s="181"/>
      <c r="E691" s="182"/>
      <c r="F691" s="181"/>
      <c r="G691" s="181"/>
      <c r="H691" s="181"/>
      <c r="I691" s="181"/>
      <c r="J691" s="181"/>
      <c r="K691" s="181"/>
      <c r="L691" s="181"/>
      <c r="M691" s="181"/>
      <c r="N691" s="181"/>
      <c r="O691" s="181"/>
      <c r="P691" s="181"/>
      <c r="Q691" s="181"/>
      <c r="R691" s="181"/>
      <c r="S691" s="181"/>
      <c r="T691" s="181"/>
      <c r="U691" s="181"/>
      <c r="V691" s="181"/>
      <c r="W691" s="181"/>
      <c r="X691" s="181"/>
      <c r="Y691" s="181"/>
      <c r="Z691" s="181"/>
      <c r="AA691" s="181"/>
      <c r="AB691" s="181"/>
      <c r="AC691" s="181"/>
      <c r="AD691" s="181"/>
      <c r="AE691" s="181"/>
      <c r="AF691" s="181"/>
      <c r="AG691" s="181"/>
      <c r="AH691" s="181"/>
    </row>
    <row r="692" spans="1:34">
      <c r="A692" s="175">
        <v>3825</v>
      </c>
      <c r="B692" s="8" t="s">
        <v>532</v>
      </c>
      <c r="C692" s="8" t="s">
        <v>172</v>
      </c>
      <c r="D692" s="23"/>
      <c r="E692" s="23"/>
      <c r="F692" s="23"/>
      <c r="G692" s="23"/>
      <c r="H692" s="23"/>
      <c r="I692" s="10"/>
      <c r="J692" s="9"/>
      <c r="K692" s="9"/>
      <c r="L692" s="9"/>
      <c r="M692" s="9"/>
      <c r="N692" s="9"/>
      <c r="O692" s="9"/>
      <c r="P692" s="9"/>
      <c r="Q692" s="10"/>
      <c r="R692" s="9"/>
      <c r="S692" s="9"/>
      <c r="T692" s="9"/>
      <c r="U692" s="9"/>
      <c r="V692" s="9"/>
      <c r="W692" s="9"/>
      <c r="X692" s="10"/>
      <c r="Y692" s="9"/>
      <c r="Z692" s="9"/>
      <c r="AA692" s="9"/>
      <c r="AB692" s="9"/>
      <c r="AC692" s="9"/>
      <c r="AD692" s="9"/>
      <c r="AE692" s="10"/>
      <c r="AF692" s="9"/>
      <c r="AG692" s="9"/>
      <c r="AH692" s="9"/>
    </row>
    <row r="693" spans="1:34">
      <c r="A693" s="175"/>
      <c r="B693" s="8"/>
      <c r="C693" s="8"/>
      <c r="D693" s="181"/>
      <c r="E693" s="182"/>
      <c r="F693" s="181"/>
      <c r="G693" s="181"/>
      <c r="H693" s="181"/>
      <c r="I693" s="181"/>
      <c r="J693" s="181"/>
      <c r="K693" s="181"/>
      <c r="L693" s="181"/>
      <c r="M693" s="181"/>
      <c r="N693" s="181"/>
      <c r="O693" s="181"/>
      <c r="P693" s="181"/>
      <c r="Q693" s="181"/>
      <c r="R693" s="181"/>
      <c r="S693" s="181"/>
      <c r="T693" s="181"/>
      <c r="U693" s="181"/>
      <c r="V693" s="181"/>
      <c r="W693" s="181"/>
      <c r="X693" s="181"/>
      <c r="Y693" s="181"/>
      <c r="Z693" s="181"/>
      <c r="AA693" s="181"/>
      <c r="AB693" s="181"/>
      <c r="AC693" s="181"/>
      <c r="AD693" s="181"/>
      <c r="AE693" s="181"/>
      <c r="AF693" s="181"/>
      <c r="AG693" s="181"/>
      <c r="AH693" s="181"/>
    </row>
    <row r="694" spans="1:34">
      <c r="A694" s="175">
        <v>3826</v>
      </c>
      <c r="B694" s="8" t="s">
        <v>533</v>
      </c>
      <c r="C694" s="8" t="s">
        <v>230</v>
      </c>
      <c r="D694" s="23"/>
      <c r="E694" s="23"/>
      <c r="F694" s="23"/>
      <c r="G694" s="23"/>
      <c r="H694" s="23"/>
      <c r="I694" s="10"/>
      <c r="J694" s="9"/>
      <c r="K694" s="9"/>
      <c r="L694" s="9"/>
      <c r="M694" s="9"/>
      <c r="N694" s="9"/>
      <c r="O694" s="9"/>
      <c r="P694" s="9"/>
      <c r="Q694" s="10"/>
      <c r="R694" s="9"/>
      <c r="S694" s="9"/>
      <c r="T694" s="9"/>
      <c r="U694" s="9"/>
      <c r="V694" s="9"/>
      <c r="W694" s="9"/>
      <c r="X694" s="10"/>
      <c r="Y694" s="9"/>
      <c r="Z694" s="9"/>
      <c r="AA694" s="9"/>
      <c r="AB694" s="9"/>
      <c r="AC694" s="9"/>
      <c r="AD694" s="9"/>
      <c r="AE694" s="10"/>
      <c r="AF694" s="9"/>
      <c r="AG694" s="9"/>
      <c r="AH694" s="9"/>
    </row>
    <row r="695" spans="1:34">
      <c r="A695" s="175"/>
      <c r="B695" s="17"/>
      <c r="C695" s="8"/>
      <c r="D695" s="181"/>
      <c r="E695" s="182"/>
      <c r="F695" s="181"/>
      <c r="G695" s="181"/>
      <c r="H695" s="181"/>
      <c r="I695" s="181"/>
      <c r="J695" s="181"/>
      <c r="K695" s="181"/>
      <c r="L695" s="181"/>
      <c r="M695" s="181"/>
      <c r="N695" s="181"/>
      <c r="O695" s="181"/>
      <c r="P695" s="181"/>
      <c r="Q695" s="181"/>
      <c r="R695" s="181"/>
      <c r="S695" s="181"/>
      <c r="T695" s="181"/>
      <c r="U695" s="181"/>
      <c r="V695" s="181"/>
      <c r="W695" s="181"/>
      <c r="X695" s="181"/>
      <c r="Y695" s="181"/>
      <c r="Z695" s="181"/>
      <c r="AA695" s="181"/>
      <c r="AB695" s="181"/>
      <c r="AC695" s="181"/>
      <c r="AD695" s="181"/>
      <c r="AE695" s="181"/>
      <c r="AF695" s="181"/>
      <c r="AG695" s="181"/>
      <c r="AH695" s="181"/>
    </row>
    <row r="696" spans="1:34">
      <c r="A696" s="175">
        <v>3827</v>
      </c>
      <c r="B696" s="17" t="s">
        <v>534</v>
      </c>
      <c r="C696" s="8" t="s">
        <v>99</v>
      </c>
      <c r="D696" s="23"/>
      <c r="E696" s="23"/>
      <c r="F696" s="23"/>
      <c r="G696" s="23"/>
      <c r="H696" s="23"/>
      <c r="I696" s="10"/>
      <c r="J696" s="9"/>
      <c r="K696" s="9"/>
      <c r="L696" s="9"/>
      <c r="M696" s="9"/>
      <c r="N696" s="9"/>
      <c r="O696" s="9"/>
      <c r="P696" s="9"/>
      <c r="Q696" s="10"/>
      <c r="R696" s="9"/>
      <c r="S696" s="9"/>
      <c r="T696" s="9"/>
      <c r="U696" s="9"/>
      <c r="V696" s="9"/>
      <c r="W696" s="9"/>
      <c r="X696" s="10"/>
      <c r="Y696" s="9"/>
      <c r="Z696" s="9"/>
      <c r="AA696" s="9"/>
      <c r="AB696" s="9"/>
      <c r="AC696" s="9"/>
      <c r="AD696" s="9"/>
      <c r="AE696" s="10"/>
      <c r="AF696" s="9"/>
      <c r="AG696" s="9"/>
      <c r="AH696" s="9"/>
    </row>
    <row r="697" spans="1:34">
      <c r="A697" s="175"/>
      <c r="B697" s="17"/>
      <c r="C697" s="8"/>
      <c r="D697" s="181"/>
      <c r="E697" s="182"/>
      <c r="F697" s="181"/>
      <c r="G697" s="181"/>
      <c r="H697" s="181"/>
      <c r="I697" s="181"/>
      <c r="J697" s="181"/>
      <c r="K697" s="181"/>
      <c r="L697" s="181"/>
      <c r="M697" s="181"/>
      <c r="N697" s="181"/>
      <c r="O697" s="181"/>
      <c r="P697" s="181"/>
      <c r="Q697" s="181"/>
      <c r="R697" s="181"/>
      <c r="S697" s="181"/>
      <c r="T697" s="181"/>
      <c r="U697" s="181"/>
      <c r="V697" s="181"/>
      <c r="W697" s="181"/>
      <c r="X697" s="181"/>
      <c r="Y697" s="181"/>
      <c r="Z697" s="181"/>
      <c r="AA697" s="181"/>
      <c r="AB697" s="181"/>
      <c r="AC697" s="181"/>
      <c r="AD697" s="181"/>
      <c r="AE697" s="181"/>
      <c r="AF697" s="181"/>
      <c r="AG697" s="181"/>
      <c r="AH697" s="181"/>
    </row>
    <row r="698" spans="1:34">
      <c r="A698" s="175">
        <v>3828</v>
      </c>
      <c r="B698" s="17" t="s">
        <v>535</v>
      </c>
      <c r="C698" s="8" t="s">
        <v>458</v>
      </c>
      <c r="D698" s="23"/>
      <c r="E698" s="23"/>
      <c r="F698" s="23"/>
      <c r="G698" s="23"/>
      <c r="H698" s="23"/>
      <c r="I698" s="10"/>
      <c r="J698" s="9"/>
      <c r="K698" s="9"/>
      <c r="L698" s="9"/>
      <c r="M698" s="9"/>
      <c r="N698" s="9"/>
      <c r="O698" s="9"/>
      <c r="P698" s="9"/>
      <c r="Q698" s="10"/>
      <c r="R698" s="9"/>
      <c r="S698" s="9"/>
      <c r="T698" s="9"/>
      <c r="U698" s="9"/>
      <c r="V698" s="9"/>
      <c r="W698" s="9"/>
      <c r="X698" s="10"/>
      <c r="Y698" s="9"/>
      <c r="Z698" s="9"/>
      <c r="AA698" s="9"/>
      <c r="AB698" s="9"/>
      <c r="AC698" s="9"/>
      <c r="AD698" s="9"/>
      <c r="AE698" s="10"/>
      <c r="AF698" s="9"/>
      <c r="AG698" s="9"/>
      <c r="AH698" s="9"/>
    </row>
    <row r="699" spans="1:34">
      <c r="A699" s="175"/>
      <c r="B699" s="17"/>
      <c r="C699" s="8"/>
      <c r="D699" s="181"/>
      <c r="E699" s="182"/>
      <c r="F699" s="181"/>
      <c r="G699" s="181"/>
      <c r="H699" s="181"/>
      <c r="I699" s="181"/>
      <c r="J699" s="181"/>
      <c r="K699" s="181"/>
      <c r="L699" s="181"/>
      <c r="M699" s="181"/>
      <c r="N699" s="181"/>
      <c r="O699" s="181"/>
      <c r="P699" s="181"/>
      <c r="Q699" s="181"/>
      <c r="R699" s="181"/>
      <c r="S699" s="181"/>
      <c r="T699" s="181"/>
      <c r="U699" s="181"/>
      <c r="V699" s="181"/>
      <c r="W699" s="181"/>
      <c r="X699" s="181"/>
      <c r="Y699" s="181"/>
      <c r="Z699" s="181"/>
      <c r="AA699" s="181"/>
      <c r="AB699" s="181"/>
      <c r="AC699" s="181"/>
      <c r="AD699" s="181"/>
      <c r="AE699" s="181"/>
      <c r="AF699" s="181"/>
      <c r="AG699" s="181"/>
      <c r="AH699" s="181"/>
    </row>
    <row r="700" spans="1:34">
      <c r="A700" s="175">
        <v>3829</v>
      </c>
      <c r="B700" s="17" t="s">
        <v>536</v>
      </c>
      <c r="C700" s="8" t="s">
        <v>174</v>
      </c>
      <c r="D700" s="23"/>
      <c r="E700" s="23"/>
      <c r="F700" s="23"/>
      <c r="G700" s="23"/>
      <c r="H700" s="23"/>
      <c r="I700" s="10"/>
      <c r="J700" s="9"/>
      <c r="K700" s="9"/>
      <c r="L700" s="9"/>
      <c r="M700" s="9"/>
      <c r="N700" s="9"/>
      <c r="O700" s="9"/>
      <c r="P700" s="9"/>
      <c r="Q700" s="10"/>
      <c r="R700" s="9"/>
      <c r="S700" s="9"/>
      <c r="T700" s="9"/>
      <c r="U700" s="9"/>
      <c r="V700" s="9"/>
      <c r="W700" s="9"/>
      <c r="X700" s="10"/>
      <c r="Y700" s="9"/>
      <c r="Z700" s="9"/>
      <c r="AA700" s="9"/>
      <c r="AB700" s="9"/>
      <c r="AC700" s="9"/>
      <c r="AD700" s="9"/>
      <c r="AE700" s="10"/>
      <c r="AF700" s="9"/>
      <c r="AG700" s="9"/>
      <c r="AH700" s="9"/>
    </row>
    <row r="701" spans="1:34">
      <c r="A701" s="175"/>
      <c r="B701" s="17"/>
      <c r="C701" s="8"/>
      <c r="D701" s="181"/>
      <c r="E701" s="182"/>
      <c r="F701" s="181"/>
      <c r="G701" s="181"/>
      <c r="H701" s="181"/>
      <c r="I701" s="181"/>
      <c r="J701" s="181"/>
      <c r="K701" s="181"/>
      <c r="L701" s="181"/>
      <c r="M701" s="181"/>
      <c r="N701" s="181"/>
      <c r="O701" s="181"/>
      <c r="P701" s="181"/>
      <c r="Q701" s="181"/>
      <c r="R701" s="181"/>
      <c r="S701" s="181"/>
      <c r="T701" s="181"/>
      <c r="U701" s="181"/>
      <c r="V701" s="181"/>
      <c r="W701" s="181"/>
      <c r="X701" s="181"/>
      <c r="Y701" s="181"/>
      <c r="Z701" s="181"/>
      <c r="AA701" s="181"/>
      <c r="AB701" s="181"/>
      <c r="AC701" s="181"/>
      <c r="AD701" s="181"/>
      <c r="AE701" s="181"/>
      <c r="AF701" s="181"/>
      <c r="AG701" s="181"/>
      <c r="AH701" s="181"/>
    </row>
    <row r="702" spans="1:34">
      <c r="A702" s="175">
        <v>3831</v>
      </c>
      <c r="B702" s="17" t="s">
        <v>537</v>
      </c>
      <c r="C702" s="8" t="s">
        <v>67</v>
      </c>
      <c r="D702" s="23"/>
      <c r="E702" s="23"/>
      <c r="F702" s="23"/>
      <c r="G702" s="23"/>
      <c r="H702" s="23"/>
      <c r="I702" s="10"/>
      <c r="J702" s="9"/>
      <c r="K702" s="9"/>
      <c r="L702" s="9"/>
      <c r="M702" s="9"/>
      <c r="N702" s="9"/>
      <c r="O702" s="9"/>
      <c r="P702" s="9"/>
      <c r="Q702" s="10"/>
      <c r="R702" s="9"/>
      <c r="S702" s="9"/>
      <c r="T702" s="9"/>
      <c r="U702" s="9"/>
      <c r="V702" s="9"/>
      <c r="W702" s="9"/>
      <c r="X702" s="10"/>
      <c r="Y702" s="9"/>
      <c r="Z702" s="9"/>
      <c r="AA702" s="9"/>
      <c r="AB702" s="9"/>
      <c r="AC702" s="9"/>
      <c r="AD702" s="9"/>
      <c r="AE702" s="10"/>
      <c r="AF702" s="9"/>
      <c r="AG702" s="9"/>
      <c r="AH702" s="9"/>
    </row>
    <row r="703" spans="1:34">
      <c r="A703" s="175"/>
      <c r="B703" s="17"/>
      <c r="C703" s="8"/>
      <c r="D703" s="181"/>
      <c r="E703" s="182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1"/>
      <c r="T703" s="181"/>
      <c r="U703" s="181"/>
      <c r="V703" s="181"/>
      <c r="W703" s="181"/>
      <c r="X703" s="181"/>
      <c r="Y703" s="181"/>
      <c r="Z703" s="181"/>
      <c r="AA703" s="181"/>
      <c r="AB703" s="181"/>
      <c r="AC703" s="181"/>
      <c r="AD703" s="181"/>
      <c r="AE703" s="181"/>
      <c r="AF703" s="181"/>
      <c r="AG703" s="181"/>
      <c r="AH703" s="181"/>
    </row>
    <row r="704" spans="1:34">
      <c r="A704" s="175">
        <v>3833</v>
      </c>
      <c r="B704" s="17" t="s">
        <v>538</v>
      </c>
      <c r="C704" s="8" t="s">
        <v>272</v>
      </c>
      <c r="D704" s="23"/>
      <c r="E704" s="23"/>
      <c r="F704" s="23"/>
      <c r="G704" s="23"/>
      <c r="H704" s="23"/>
      <c r="I704" s="10"/>
      <c r="J704" s="9"/>
      <c r="K704" s="9"/>
      <c r="L704" s="9"/>
      <c r="M704" s="9"/>
      <c r="N704" s="9"/>
      <c r="O704" s="9"/>
      <c r="P704" s="9"/>
      <c r="Q704" s="10"/>
      <c r="R704" s="9"/>
      <c r="S704" s="9"/>
      <c r="T704" s="9"/>
      <c r="U704" s="9"/>
      <c r="V704" s="9"/>
      <c r="W704" s="9"/>
      <c r="X704" s="10"/>
      <c r="Y704" s="9"/>
      <c r="Z704" s="9"/>
      <c r="AA704" s="9"/>
      <c r="AB704" s="9"/>
      <c r="AC704" s="9"/>
      <c r="AD704" s="9"/>
      <c r="AE704" s="10"/>
      <c r="AF704" s="9"/>
      <c r="AG704" s="9"/>
      <c r="AH704" s="9"/>
    </row>
    <row r="705" spans="1:34">
      <c r="A705" s="175"/>
      <c r="B705" s="17"/>
      <c r="C705" s="8"/>
      <c r="D705" s="181"/>
      <c r="E705" s="182"/>
      <c r="F705" s="181"/>
      <c r="G705" s="181"/>
      <c r="H705" s="181"/>
      <c r="I705" s="181"/>
      <c r="J705" s="181"/>
      <c r="K705" s="181"/>
      <c r="L705" s="181"/>
      <c r="M705" s="181"/>
      <c r="N705" s="181"/>
      <c r="O705" s="181"/>
      <c r="P705" s="181"/>
      <c r="Q705" s="181"/>
      <c r="R705" s="181"/>
      <c r="S705" s="181"/>
      <c r="T705" s="181"/>
      <c r="U705" s="181"/>
      <c r="V705" s="181"/>
      <c r="W705" s="181"/>
      <c r="X705" s="181"/>
      <c r="Y705" s="181"/>
      <c r="Z705" s="181"/>
      <c r="AA705" s="181"/>
      <c r="AB705" s="181"/>
      <c r="AC705" s="181"/>
      <c r="AD705" s="181"/>
      <c r="AE705" s="181"/>
      <c r="AF705" s="181"/>
      <c r="AG705" s="181"/>
      <c r="AH705" s="181"/>
    </row>
    <row r="706" spans="1:34">
      <c r="A706" s="175">
        <v>3834</v>
      </c>
      <c r="B706" s="17" t="s">
        <v>539</v>
      </c>
      <c r="C706" s="8" t="s">
        <v>353</v>
      </c>
      <c r="D706" s="23"/>
      <c r="E706" s="23"/>
      <c r="F706" s="23"/>
      <c r="G706" s="23"/>
      <c r="H706" s="23"/>
      <c r="I706" s="10"/>
      <c r="J706" s="9"/>
      <c r="K706" s="9"/>
      <c r="L706" s="9"/>
      <c r="M706" s="9"/>
      <c r="N706" s="9"/>
      <c r="O706" s="9"/>
      <c r="P706" s="9"/>
      <c r="Q706" s="10"/>
      <c r="R706" s="9"/>
      <c r="S706" s="9"/>
      <c r="T706" s="9"/>
      <c r="U706" s="9"/>
      <c r="V706" s="9"/>
      <c r="W706" s="9"/>
      <c r="X706" s="10"/>
      <c r="Y706" s="9"/>
      <c r="Z706" s="9"/>
      <c r="AA706" s="9"/>
      <c r="AB706" s="9"/>
      <c r="AC706" s="9"/>
      <c r="AD706" s="9"/>
      <c r="AE706" s="10"/>
      <c r="AF706" s="9"/>
      <c r="AG706" s="9"/>
      <c r="AH706" s="9"/>
    </row>
    <row r="707" spans="1:34">
      <c r="A707" s="175"/>
      <c r="B707" s="17"/>
      <c r="C707" s="8"/>
      <c r="D707" s="181"/>
      <c r="E707" s="182"/>
      <c r="F707" s="181"/>
      <c r="G707" s="181"/>
      <c r="H707" s="181"/>
      <c r="I707" s="181"/>
      <c r="J707" s="181"/>
      <c r="K707" s="181"/>
      <c r="L707" s="181"/>
      <c r="M707" s="181"/>
      <c r="N707" s="181"/>
      <c r="O707" s="181"/>
      <c r="P707" s="181"/>
      <c r="Q707" s="181"/>
      <c r="R707" s="181"/>
      <c r="S707" s="181"/>
      <c r="T707" s="181"/>
      <c r="U707" s="181"/>
      <c r="V707" s="181"/>
      <c r="W707" s="181"/>
      <c r="X707" s="181"/>
      <c r="Y707" s="181"/>
      <c r="Z707" s="181"/>
      <c r="AA707" s="181"/>
      <c r="AB707" s="181"/>
      <c r="AC707" s="181"/>
      <c r="AD707" s="181"/>
      <c r="AE707" s="181"/>
      <c r="AF707" s="181"/>
      <c r="AG707" s="181"/>
      <c r="AH707" s="181"/>
    </row>
    <row r="708" spans="1:34">
      <c r="A708" s="175">
        <v>3836</v>
      </c>
      <c r="B708" s="17" t="s">
        <v>540</v>
      </c>
      <c r="C708" s="8" t="s">
        <v>148</v>
      </c>
      <c r="D708" s="23"/>
      <c r="E708" s="23"/>
      <c r="F708" s="23"/>
      <c r="G708" s="23"/>
      <c r="H708" s="23"/>
      <c r="I708" s="10"/>
      <c r="J708" s="9"/>
      <c r="K708" s="9"/>
      <c r="L708" s="9"/>
      <c r="M708" s="9"/>
      <c r="N708" s="9"/>
      <c r="O708" s="9"/>
      <c r="P708" s="9"/>
      <c r="Q708" s="10"/>
      <c r="R708" s="9"/>
      <c r="S708" s="9"/>
      <c r="T708" s="9"/>
      <c r="U708" s="9"/>
      <c r="V708" s="9"/>
      <c r="W708" s="9"/>
      <c r="X708" s="10"/>
      <c r="Y708" s="9"/>
      <c r="Z708" s="9"/>
      <c r="AA708" s="9"/>
      <c r="AB708" s="9"/>
      <c r="AC708" s="9"/>
      <c r="AD708" s="9"/>
      <c r="AE708" s="10"/>
      <c r="AF708" s="9"/>
      <c r="AG708" s="9"/>
      <c r="AH708" s="9"/>
    </row>
    <row r="709" spans="1:34">
      <c r="A709" s="175"/>
      <c r="B709" s="17"/>
      <c r="C709" s="8"/>
      <c r="D709" s="181"/>
      <c r="E709" s="182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  <c r="AA709" s="181"/>
      <c r="AB709" s="181"/>
      <c r="AC709" s="181"/>
      <c r="AD709" s="181"/>
      <c r="AE709" s="181"/>
      <c r="AF709" s="181"/>
      <c r="AG709" s="181"/>
      <c r="AH709" s="181"/>
    </row>
    <row r="710" spans="1:34">
      <c r="A710" s="175">
        <v>3837</v>
      </c>
      <c r="B710" s="17" t="s">
        <v>541</v>
      </c>
      <c r="C710" s="8" t="s">
        <v>353</v>
      </c>
      <c r="D710" s="23"/>
      <c r="E710" s="23"/>
      <c r="F710" s="23"/>
      <c r="G710" s="23"/>
      <c r="H710" s="23"/>
      <c r="I710" s="10"/>
      <c r="J710" s="9"/>
      <c r="K710" s="9"/>
      <c r="L710" s="9"/>
      <c r="M710" s="9"/>
      <c r="N710" s="9"/>
      <c r="O710" s="9"/>
      <c r="P710" s="9"/>
      <c r="Q710" s="10"/>
      <c r="R710" s="9"/>
      <c r="S710" s="9"/>
      <c r="T710" s="9"/>
      <c r="U710" s="9"/>
      <c r="V710" s="9"/>
      <c r="W710" s="9"/>
      <c r="X710" s="10"/>
      <c r="Y710" s="9"/>
      <c r="Z710" s="9"/>
      <c r="AA710" s="9"/>
      <c r="AB710" s="9"/>
      <c r="AC710" s="9"/>
      <c r="AD710" s="9"/>
      <c r="AE710" s="10"/>
      <c r="AF710" s="9"/>
      <c r="AG710" s="9"/>
      <c r="AH710" s="9"/>
    </row>
    <row r="711" spans="1:34">
      <c r="A711" s="175"/>
      <c r="B711" s="17"/>
      <c r="C711" s="8"/>
      <c r="D711" s="181"/>
      <c r="E711" s="182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1"/>
      <c r="T711" s="181"/>
      <c r="U711" s="181"/>
      <c r="V711" s="181"/>
      <c r="W711" s="181"/>
      <c r="X711" s="181"/>
      <c r="Y711" s="181"/>
      <c r="Z711" s="181"/>
      <c r="AA711" s="181"/>
      <c r="AB711" s="181"/>
      <c r="AC711" s="181"/>
      <c r="AD711" s="181"/>
      <c r="AE711" s="181"/>
      <c r="AF711" s="181"/>
      <c r="AG711" s="181"/>
      <c r="AH711" s="181"/>
    </row>
    <row r="712" spans="1:34">
      <c r="A712" s="175">
        <v>3838</v>
      </c>
      <c r="B712" s="17" t="s">
        <v>542</v>
      </c>
      <c r="C712" s="8" t="s">
        <v>353</v>
      </c>
      <c r="D712" s="23"/>
      <c r="E712" s="23"/>
      <c r="F712" s="23"/>
      <c r="G712" s="23"/>
      <c r="H712" s="23"/>
      <c r="I712" s="10"/>
      <c r="J712" s="9"/>
      <c r="K712" s="9"/>
      <c r="L712" s="9"/>
      <c r="M712" s="9"/>
      <c r="N712" s="9"/>
      <c r="O712" s="9"/>
      <c r="P712" s="9"/>
      <c r="Q712" s="10"/>
      <c r="R712" s="9"/>
      <c r="S712" s="9"/>
      <c r="T712" s="9"/>
      <c r="U712" s="9"/>
      <c r="V712" s="9"/>
      <c r="W712" s="9"/>
      <c r="X712" s="10"/>
      <c r="Y712" s="9"/>
      <c r="Z712" s="9"/>
      <c r="AA712" s="9"/>
      <c r="AB712" s="9"/>
      <c r="AC712" s="9"/>
      <c r="AD712" s="9"/>
      <c r="AE712" s="10"/>
      <c r="AF712" s="9"/>
      <c r="AG712" s="9"/>
      <c r="AH712" s="9"/>
    </row>
    <row r="713" spans="1:34">
      <c r="A713" s="175"/>
      <c r="B713" s="17"/>
      <c r="C713" s="8"/>
      <c r="D713" s="181"/>
      <c r="E713" s="182"/>
      <c r="F713" s="181"/>
      <c r="G713" s="181"/>
      <c r="H713" s="181"/>
      <c r="I713" s="181"/>
      <c r="J713" s="181"/>
      <c r="K713" s="181"/>
      <c r="L713" s="181"/>
      <c r="M713" s="181"/>
      <c r="N713" s="181"/>
      <c r="O713" s="181"/>
      <c r="P713" s="181"/>
      <c r="Q713" s="181"/>
      <c r="R713" s="181"/>
      <c r="S713" s="181"/>
      <c r="T713" s="181"/>
      <c r="U713" s="181"/>
      <c r="V713" s="181"/>
      <c r="W713" s="181"/>
      <c r="X713" s="181"/>
      <c r="Y713" s="181"/>
      <c r="Z713" s="181"/>
      <c r="AA713" s="181"/>
      <c r="AB713" s="181"/>
      <c r="AC713" s="181"/>
      <c r="AD713" s="181"/>
      <c r="AE713" s="181"/>
      <c r="AF713" s="181"/>
      <c r="AG713" s="181"/>
      <c r="AH713" s="181"/>
    </row>
    <row r="714" spans="1:34">
      <c r="A714" s="175">
        <v>3840</v>
      </c>
      <c r="B714" s="17" t="s">
        <v>543</v>
      </c>
      <c r="C714" s="8" t="s">
        <v>353</v>
      </c>
      <c r="D714" s="23"/>
      <c r="E714" s="23"/>
      <c r="F714" s="23"/>
      <c r="G714" s="23"/>
      <c r="H714" s="23"/>
      <c r="I714" s="10"/>
      <c r="J714" s="9"/>
      <c r="K714" s="9"/>
      <c r="L714" s="9"/>
      <c r="M714" s="9"/>
      <c r="N714" s="9"/>
      <c r="O714" s="9"/>
      <c r="P714" s="9"/>
      <c r="Q714" s="10"/>
      <c r="R714" s="9"/>
      <c r="S714" s="9"/>
      <c r="T714" s="9"/>
      <c r="U714" s="9"/>
      <c r="V714" s="9"/>
      <c r="W714" s="9"/>
      <c r="X714" s="10"/>
      <c r="Y714" s="9"/>
      <c r="Z714" s="9"/>
      <c r="AA714" s="9"/>
      <c r="AB714" s="9"/>
      <c r="AC714" s="9"/>
      <c r="AD714" s="9"/>
      <c r="AE714" s="10"/>
      <c r="AF714" s="9"/>
      <c r="AG714" s="9"/>
      <c r="AH714" s="9"/>
    </row>
    <row r="715" spans="1:34">
      <c r="A715" s="175"/>
      <c r="B715" s="17"/>
      <c r="C715" s="8"/>
      <c r="D715" s="181"/>
      <c r="E715" s="182"/>
      <c r="F715" s="181"/>
      <c r="G715" s="181"/>
      <c r="H715" s="181"/>
      <c r="I715" s="181"/>
      <c r="J715" s="181"/>
      <c r="K715" s="181"/>
      <c r="L715" s="181"/>
      <c r="M715" s="181"/>
      <c r="N715" s="181"/>
      <c r="O715" s="181"/>
      <c r="P715" s="181"/>
      <c r="Q715" s="181"/>
      <c r="R715" s="181"/>
      <c r="S715" s="181"/>
      <c r="T715" s="181"/>
      <c r="U715" s="181"/>
      <c r="V715" s="181"/>
      <c r="W715" s="181"/>
      <c r="X715" s="181"/>
      <c r="Y715" s="181"/>
      <c r="Z715" s="181"/>
      <c r="AA715" s="181"/>
      <c r="AB715" s="181"/>
      <c r="AC715" s="181"/>
      <c r="AD715" s="181"/>
      <c r="AE715" s="181"/>
      <c r="AF715" s="181"/>
      <c r="AG715" s="181"/>
      <c r="AH715" s="181"/>
    </row>
    <row r="716" spans="1:34">
      <c r="A716" s="175">
        <v>3841</v>
      </c>
      <c r="B716" s="17" t="s">
        <v>544</v>
      </c>
      <c r="C716" s="8" t="s">
        <v>353</v>
      </c>
      <c r="D716" s="23"/>
      <c r="E716" s="23"/>
      <c r="F716" s="23"/>
      <c r="G716" s="23"/>
      <c r="H716" s="23"/>
      <c r="I716" s="10"/>
      <c r="J716" s="9"/>
      <c r="K716" s="9"/>
      <c r="L716" s="9"/>
      <c r="M716" s="9"/>
      <c r="N716" s="9"/>
      <c r="O716" s="9"/>
      <c r="P716" s="9"/>
      <c r="Q716" s="10"/>
      <c r="R716" s="9"/>
      <c r="S716" s="9"/>
      <c r="T716" s="9"/>
      <c r="U716" s="9"/>
      <c r="V716" s="9"/>
      <c r="W716" s="9"/>
      <c r="X716" s="10"/>
      <c r="Y716" s="9"/>
      <c r="Z716" s="9"/>
      <c r="AA716" s="9"/>
      <c r="AB716" s="9"/>
      <c r="AC716" s="9"/>
      <c r="AD716" s="9"/>
      <c r="AE716" s="10"/>
      <c r="AF716" s="9"/>
      <c r="AG716" s="9"/>
      <c r="AH716" s="9"/>
    </row>
    <row r="717" spans="1:34">
      <c r="A717" s="175"/>
      <c r="B717" s="17"/>
      <c r="C717" s="8"/>
      <c r="D717" s="181"/>
      <c r="E717" s="182"/>
      <c r="F717" s="181"/>
      <c r="G717" s="181"/>
      <c r="H717" s="181"/>
      <c r="I717" s="181"/>
      <c r="J717" s="181"/>
      <c r="K717" s="181"/>
      <c r="L717" s="181"/>
      <c r="M717" s="181"/>
      <c r="N717" s="181"/>
      <c r="O717" s="181"/>
      <c r="P717" s="181"/>
      <c r="Q717" s="181"/>
      <c r="R717" s="181"/>
      <c r="S717" s="181"/>
      <c r="T717" s="181"/>
      <c r="U717" s="181"/>
      <c r="V717" s="181"/>
      <c r="W717" s="181"/>
      <c r="X717" s="181"/>
      <c r="Y717" s="181"/>
      <c r="Z717" s="181"/>
      <c r="AA717" s="181"/>
      <c r="AB717" s="181"/>
      <c r="AC717" s="181"/>
      <c r="AD717" s="181"/>
      <c r="AE717" s="181"/>
      <c r="AF717" s="181"/>
      <c r="AG717" s="181"/>
      <c r="AH717" s="181"/>
    </row>
    <row r="718" spans="1:34">
      <c r="A718" s="175">
        <v>3842</v>
      </c>
      <c r="B718" s="17" t="s">
        <v>545</v>
      </c>
      <c r="C718" s="8" t="s">
        <v>353</v>
      </c>
      <c r="D718" s="23"/>
      <c r="E718" s="23"/>
      <c r="F718" s="23"/>
      <c r="G718" s="23"/>
      <c r="H718" s="23"/>
      <c r="I718" s="10"/>
      <c r="J718" s="9"/>
      <c r="K718" s="9"/>
      <c r="L718" s="9"/>
      <c r="M718" s="9"/>
      <c r="N718" s="9"/>
      <c r="O718" s="9"/>
      <c r="P718" s="9"/>
      <c r="Q718" s="10"/>
      <c r="R718" s="9"/>
      <c r="S718" s="9"/>
      <c r="T718" s="9"/>
      <c r="U718" s="9"/>
      <c r="V718" s="9"/>
      <c r="W718" s="9"/>
      <c r="X718" s="10"/>
      <c r="Y718" s="9"/>
      <c r="Z718" s="9"/>
      <c r="AA718" s="9"/>
      <c r="AB718" s="9"/>
      <c r="AC718" s="9"/>
      <c r="AD718" s="9"/>
      <c r="AE718" s="10"/>
      <c r="AF718" s="9"/>
      <c r="AG718" s="9"/>
      <c r="AH718" s="9"/>
    </row>
    <row r="719" spans="1:34">
      <c r="A719" s="175"/>
      <c r="B719" s="17"/>
      <c r="C719" s="8"/>
      <c r="D719" s="181"/>
      <c r="E719" s="182"/>
      <c r="F719" s="181"/>
      <c r="G719" s="181"/>
      <c r="H719" s="181"/>
      <c r="I719" s="181"/>
      <c r="J719" s="181"/>
      <c r="K719" s="181"/>
      <c r="L719" s="181"/>
      <c r="M719" s="181"/>
      <c r="N719" s="181"/>
      <c r="O719" s="181"/>
      <c r="P719" s="181"/>
      <c r="Q719" s="181"/>
      <c r="R719" s="181"/>
      <c r="S719" s="181"/>
      <c r="T719" s="181"/>
      <c r="U719" s="181"/>
      <c r="V719" s="181"/>
      <c r="W719" s="181"/>
      <c r="X719" s="181"/>
      <c r="Y719" s="181"/>
      <c r="Z719" s="181"/>
      <c r="AA719" s="181"/>
      <c r="AB719" s="181"/>
      <c r="AC719" s="181"/>
      <c r="AD719" s="181"/>
      <c r="AE719" s="181"/>
      <c r="AF719" s="181"/>
      <c r="AG719" s="181"/>
      <c r="AH719" s="181"/>
    </row>
    <row r="720" spans="1:34">
      <c r="A720" s="175">
        <v>3844</v>
      </c>
      <c r="B720" s="17" t="s">
        <v>546</v>
      </c>
      <c r="C720" s="8" t="s">
        <v>172</v>
      </c>
      <c r="D720" s="23"/>
      <c r="E720" s="23"/>
      <c r="F720" s="23"/>
      <c r="G720" s="23"/>
      <c r="H720" s="23"/>
      <c r="I720" s="10"/>
      <c r="J720" s="9"/>
      <c r="K720" s="9"/>
      <c r="L720" s="9"/>
      <c r="M720" s="9"/>
      <c r="N720" s="9"/>
      <c r="O720" s="9"/>
      <c r="P720" s="9"/>
      <c r="Q720" s="10"/>
      <c r="R720" s="9"/>
      <c r="S720" s="9"/>
      <c r="T720" s="9"/>
      <c r="U720" s="9"/>
      <c r="V720" s="9"/>
      <c r="W720" s="9"/>
      <c r="X720" s="10"/>
      <c r="Y720" s="9"/>
      <c r="Z720" s="9"/>
      <c r="AA720" s="9"/>
      <c r="AB720" s="9"/>
      <c r="AC720" s="9"/>
      <c r="AD720" s="9"/>
      <c r="AE720" s="10"/>
      <c r="AF720" s="9"/>
      <c r="AG720" s="9"/>
      <c r="AH720" s="9"/>
    </row>
    <row r="721" spans="1:34">
      <c r="A721" s="175"/>
      <c r="B721" s="17"/>
      <c r="C721" s="8"/>
      <c r="D721" s="181"/>
      <c r="E721" s="182"/>
      <c r="F721" s="181"/>
      <c r="G721" s="181"/>
      <c r="H721" s="181"/>
      <c r="I721" s="181"/>
      <c r="J721" s="181"/>
      <c r="K721" s="181"/>
      <c r="L721" s="181"/>
      <c r="M721" s="181"/>
      <c r="N721" s="181"/>
      <c r="O721" s="181"/>
      <c r="P721" s="181"/>
      <c r="Q721" s="181"/>
      <c r="R721" s="181"/>
      <c r="S721" s="181"/>
      <c r="T721" s="181"/>
      <c r="U721" s="181"/>
      <c r="V721" s="181"/>
      <c r="W721" s="181"/>
      <c r="X721" s="181"/>
      <c r="Y721" s="181"/>
      <c r="Z721" s="181"/>
      <c r="AA721" s="181"/>
      <c r="AB721" s="181"/>
      <c r="AC721" s="181"/>
      <c r="AD721" s="181"/>
      <c r="AE721" s="181"/>
      <c r="AF721" s="181"/>
      <c r="AG721" s="181"/>
      <c r="AH721" s="181"/>
    </row>
    <row r="722" spans="1:34">
      <c r="A722" s="175">
        <v>3845</v>
      </c>
      <c r="B722" s="17" t="s">
        <v>547</v>
      </c>
      <c r="C722" s="8" t="s">
        <v>502</v>
      </c>
      <c r="D722" s="23"/>
      <c r="E722" s="23"/>
      <c r="F722" s="23"/>
      <c r="G722" s="23"/>
      <c r="H722" s="23"/>
      <c r="I722" s="10"/>
      <c r="J722" s="9"/>
      <c r="K722" s="9"/>
      <c r="L722" s="9"/>
      <c r="M722" s="9"/>
      <c r="N722" s="9"/>
      <c r="O722" s="9"/>
      <c r="P722" s="9"/>
      <c r="Q722" s="10"/>
      <c r="R722" s="9"/>
      <c r="S722" s="9"/>
      <c r="T722" s="9"/>
      <c r="U722" s="9"/>
      <c r="V722" s="9"/>
      <c r="W722" s="9"/>
      <c r="X722" s="10"/>
      <c r="Y722" s="9"/>
      <c r="Z722" s="9"/>
      <c r="AA722" s="9"/>
      <c r="AB722" s="9"/>
      <c r="AC722" s="9"/>
      <c r="AD722" s="9"/>
      <c r="AE722" s="10"/>
      <c r="AF722" s="9"/>
      <c r="AG722" s="9"/>
      <c r="AH722" s="9"/>
    </row>
    <row r="723" spans="1:34">
      <c r="A723" s="175"/>
      <c r="B723" s="17"/>
      <c r="C723" s="8"/>
      <c r="D723" s="181"/>
      <c r="E723" s="182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1"/>
      <c r="T723" s="181"/>
      <c r="U723" s="181"/>
      <c r="V723" s="181"/>
      <c r="W723" s="181"/>
      <c r="X723" s="181"/>
      <c r="Y723" s="181"/>
      <c r="Z723" s="181"/>
      <c r="AA723" s="181"/>
      <c r="AB723" s="181"/>
      <c r="AC723" s="181"/>
      <c r="AD723" s="181"/>
      <c r="AE723" s="181"/>
      <c r="AF723" s="181"/>
      <c r="AG723" s="181"/>
      <c r="AH723" s="181"/>
    </row>
    <row r="724" spans="1:34">
      <c r="A724" s="175">
        <v>3847</v>
      </c>
      <c r="B724" s="17" t="s">
        <v>548</v>
      </c>
      <c r="C724" s="8" t="s">
        <v>353</v>
      </c>
      <c r="D724" s="23"/>
      <c r="E724" s="23"/>
      <c r="F724" s="23"/>
      <c r="G724" s="23"/>
      <c r="H724" s="23"/>
      <c r="I724" s="10"/>
      <c r="J724" s="9"/>
      <c r="K724" s="9"/>
      <c r="L724" s="9"/>
      <c r="M724" s="9"/>
      <c r="N724" s="9"/>
      <c r="O724" s="9"/>
      <c r="P724" s="9"/>
      <c r="Q724" s="10"/>
      <c r="R724" s="9"/>
      <c r="S724" s="9"/>
      <c r="T724" s="9"/>
      <c r="U724" s="9"/>
      <c r="V724" s="9"/>
      <c r="W724" s="9"/>
      <c r="X724" s="10"/>
      <c r="Y724" s="9"/>
      <c r="Z724" s="9"/>
      <c r="AA724" s="9"/>
      <c r="AB724" s="9"/>
      <c r="AC724" s="9"/>
      <c r="AD724" s="9"/>
      <c r="AE724" s="10"/>
      <c r="AF724" s="9"/>
      <c r="AG724" s="9"/>
      <c r="AH724" s="9"/>
    </row>
    <row r="725" spans="1:34">
      <c r="A725" s="175"/>
      <c r="B725" s="17"/>
      <c r="C725" s="8"/>
      <c r="D725" s="181"/>
      <c r="E725" s="182"/>
      <c r="F725" s="181"/>
      <c r="G725" s="181"/>
      <c r="H725" s="181"/>
      <c r="I725" s="181"/>
      <c r="J725" s="181"/>
      <c r="K725" s="181"/>
      <c r="L725" s="181"/>
      <c r="M725" s="181"/>
      <c r="N725" s="181"/>
      <c r="O725" s="181"/>
      <c r="P725" s="181"/>
      <c r="Q725" s="181"/>
      <c r="R725" s="181"/>
      <c r="S725" s="181"/>
      <c r="T725" s="181"/>
      <c r="U725" s="181"/>
      <c r="V725" s="181"/>
      <c r="W725" s="181"/>
      <c r="X725" s="181"/>
      <c r="Y725" s="181"/>
      <c r="Z725" s="181"/>
      <c r="AA725" s="181"/>
      <c r="AB725" s="181"/>
      <c r="AC725" s="181"/>
      <c r="AD725" s="181"/>
      <c r="AE725" s="181"/>
      <c r="AF725" s="181"/>
      <c r="AG725" s="181"/>
      <c r="AH725" s="181"/>
    </row>
    <row r="726" spans="1:34">
      <c r="A726" s="175">
        <v>3851</v>
      </c>
      <c r="B726" s="17" t="s">
        <v>549</v>
      </c>
      <c r="C726" s="8" t="s">
        <v>155</v>
      </c>
      <c r="D726" s="23"/>
      <c r="E726" s="23"/>
      <c r="F726" s="23"/>
      <c r="G726" s="23"/>
      <c r="H726" s="23"/>
      <c r="I726" s="10"/>
      <c r="J726" s="9"/>
      <c r="K726" s="9"/>
      <c r="L726" s="9"/>
      <c r="M726" s="9"/>
      <c r="N726" s="9"/>
      <c r="O726" s="9"/>
      <c r="P726" s="9"/>
      <c r="Q726" s="10"/>
      <c r="R726" s="9"/>
      <c r="S726" s="9"/>
      <c r="T726" s="9"/>
      <c r="U726" s="9"/>
      <c r="V726" s="9"/>
      <c r="W726" s="9"/>
      <c r="X726" s="10"/>
      <c r="Y726" s="9"/>
      <c r="Z726" s="9"/>
      <c r="AA726" s="9"/>
      <c r="AB726" s="9"/>
      <c r="AC726" s="9"/>
      <c r="AD726" s="9"/>
      <c r="AE726" s="10"/>
      <c r="AF726" s="9"/>
      <c r="AG726" s="9"/>
      <c r="AH726" s="9"/>
    </row>
    <row r="727" spans="1:34">
      <c r="A727" s="175"/>
      <c r="B727" s="17"/>
      <c r="C727" s="8"/>
      <c r="D727" s="181"/>
      <c r="E727" s="182"/>
      <c r="F727" s="181"/>
      <c r="G727" s="181"/>
      <c r="H727" s="181"/>
      <c r="I727" s="181"/>
      <c r="J727" s="181"/>
      <c r="K727" s="181"/>
      <c r="L727" s="181"/>
      <c r="M727" s="181"/>
      <c r="N727" s="181"/>
      <c r="O727" s="181"/>
      <c r="P727" s="181"/>
      <c r="Q727" s="181"/>
      <c r="R727" s="181"/>
      <c r="S727" s="181"/>
      <c r="T727" s="181"/>
      <c r="U727" s="181"/>
      <c r="V727" s="181"/>
      <c r="W727" s="181"/>
      <c r="X727" s="181"/>
      <c r="Y727" s="181"/>
      <c r="Z727" s="181"/>
      <c r="AA727" s="181"/>
      <c r="AB727" s="181"/>
      <c r="AC727" s="181"/>
      <c r="AD727" s="181"/>
      <c r="AE727" s="181"/>
      <c r="AF727" s="181"/>
      <c r="AG727" s="181"/>
      <c r="AH727" s="181"/>
    </row>
    <row r="728" spans="1:34">
      <c r="A728" s="175">
        <v>3853</v>
      </c>
      <c r="B728" s="17" t="s">
        <v>550</v>
      </c>
      <c r="C728" s="8" t="s">
        <v>551</v>
      </c>
      <c r="D728" s="23"/>
      <c r="E728" s="23"/>
      <c r="F728" s="23"/>
      <c r="G728" s="23"/>
      <c r="H728" s="23"/>
      <c r="I728" s="10"/>
      <c r="J728" s="9"/>
      <c r="K728" s="9"/>
      <c r="L728" s="9"/>
      <c r="M728" s="9"/>
      <c r="N728" s="9"/>
      <c r="O728" s="9"/>
      <c r="P728" s="9"/>
      <c r="Q728" s="10"/>
      <c r="R728" s="9"/>
      <c r="S728" s="9"/>
      <c r="T728" s="9"/>
      <c r="U728" s="9"/>
      <c r="V728" s="9"/>
      <c r="W728" s="9"/>
      <c r="X728" s="10"/>
      <c r="Y728" s="9"/>
      <c r="Z728" s="9"/>
      <c r="AA728" s="9"/>
      <c r="AB728" s="9"/>
      <c r="AC728" s="9"/>
      <c r="AD728" s="9"/>
      <c r="AE728" s="10"/>
      <c r="AF728" s="9"/>
      <c r="AG728" s="9"/>
      <c r="AH728" s="9"/>
    </row>
    <row r="729" spans="1:34">
      <c r="A729" s="175"/>
      <c r="B729" s="17"/>
      <c r="C729" s="8"/>
      <c r="D729" s="181"/>
      <c r="E729" s="182"/>
      <c r="F729" s="181"/>
      <c r="G729" s="181"/>
      <c r="H729" s="181"/>
      <c r="I729" s="181"/>
      <c r="J729" s="181"/>
      <c r="K729" s="181"/>
      <c r="L729" s="181"/>
      <c r="M729" s="181"/>
      <c r="N729" s="181"/>
      <c r="O729" s="181"/>
      <c r="P729" s="181"/>
      <c r="Q729" s="181"/>
      <c r="R729" s="181"/>
      <c r="S729" s="181"/>
      <c r="T729" s="181"/>
      <c r="U729" s="181"/>
      <c r="V729" s="181"/>
      <c r="W729" s="181"/>
      <c r="X729" s="181"/>
      <c r="Y729" s="181"/>
      <c r="Z729" s="181"/>
      <c r="AA729" s="181"/>
      <c r="AB729" s="181"/>
      <c r="AC729" s="181"/>
      <c r="AD729" s="181"/>
      <c r="AE729" s="181"/>
      <c r="AF729" s="181"/>
      <c r="AG729" s="181"/>
      <c r="AH729" s="181"/>
    </row>
    <row r="730" spans="1:34">
      <c r="A730" s="175">
        <v>3854</v>
      </c>
      <c r="B730" s="17" t="s">
        <v>552</v>
      </c>
      <c r="C730" s="8" t="s">
        <v>553</v>
      </c>
      <c r="D730" s="23"/>
      <c r="E730" s="23"/>
      <c r="F730" s="23"/>
      <c r="G730" s="23"/>
      <c r="H730" s="23"/>
      <c r="I730" s="10"/>
      <c r="J730" s="9"/>
      <c r="K730" s="9"/>
      <c r="L730" s="9"/>
      <c r="M730" s="9"/>
      <c r="N730" s="9"/>
      <c r="O730" s="9"/>
      <c r="P730" s="9"/>
      <c r="Q730" s="10"/>
      <c r="R730" s="9"/>
      <c r="S730" s="9"/>
      <c r="T730" s="9"/>
      <c r="U730" s="9"/>
      <c r="V730" s="9"/>
      <c r="W730" s="9"/>
      <c r="X730" s="10"/>
      <c r="Y730" s="9"/>
      <c r="Z730" s="9"/>
      <c r="AA730" s="9"/>
      <c r="AB730" s="9"/>
      <c r="AC730" s="9"/>
      <c r="AD730" s="9"/>
      <c r="AE730" s="10"/>
      <c r="AF730" s="9"/>
      <c r="AG730" s="9"/>
      <c r="AH730" s="9"/>
    </row>
    <row r="731" spans="1:34">
      <c r="A731" s="175"/>
      <c r="B731" s="17"/>
      <c r="C731" s="8"/>
      <c r="D731" s="181"/>
      <c r="E731" s="182"/>
      <c r="F731" s="181"/>
      <c r="G731" s="181"/>
      <c r="H731" s="181"/>
      <c r="I731" s="181"/>
      <c r="J731" s="181"/>
      <c r="K731" s="181"/>
      <c r="L731" s="181"/>
      <c r="M731" s="181"/>
      <c r="N731" s="181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  <c r="AA731" s="181"/>
      <c r="AB731" s="181"/>
      <c r="AC731" s="181"/>
      <c r="AD731" s="181"/>
      <c r="AE731" s="181"/>
      <c r="AF731" s="181"/>
      <c r="AG731" s="181"/>
      <c r="AH731" s="181"/>
    </row>
    <row r="732" spans="1:34">
      <c r="A732" s="175">
        <v>3856</v>
      </c>
      <c r="B732" s="17" t="s">
        <v>554</v>
      </c>
      <c r="C732" s="8" t="s">
        <v>99</v>
      </c>
      <c r="D732" s="23"/>
      <c r="E732" s="23"/>
      <c r="F732" s="23"/>
      <c r="G732" s="23"/>
      <c r="H732" s="23"/>
      <c r="I732" s="10"/>
      <c r="J732" s="9"/>
      <c r="K732" s="9"/>
      <c r="L732" s="9"/>
      <c r="M732" s="9"/>
      <c r="N732" s="9"/>
      <c r="O732" s="9"/>
      <c r="P732" s="9"/>
      <c r="Q732" s="10"/>
      <c r="R732" s="9"/>
      <c r="S732" s="9"/>
      <c r="T732" s="9"/>
      <c r="U732" s="9"/>
      <c r="V732" s="9"/>
      <c r="W732" s="9"/>
      <c r="X732" s="10"/>
      <c r="Y732" s="9"/>
      <c r="Z732" s="9"/>
      <c r="AA732" s="9"/>
      <c r="AB732" s="9"/>
      <c r="AC732" s="9"/>
      <c r="AD732" s="9"/>
      <c r="AE732" s="10"/>
      <c r="AF732" s="9"/>
      <c r="AG732" s="9"/>
      <c r="AH732" s="9"/>
    </row>
    <row r="733" spans="1:34">
      <c r="A733" s="175"/>
      <c r="B733" s="17"/>
      <c r="C733" s="8"/>
      <c r="D733" s="181"/>
      <c r="E733" s="182"/>
      <c r="F733" s="181"/>
      <c r="G733" s="181"/>
      <c r="H733" s="181"/>
      <c r="I733" s="181"/>
      <c r="J733" s="181"/>
      <c r="K733" s="181"/>
      <c r="L733" s="181"/>
      <c r="M733" s="181"/>
      <c r="N733" s="181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  <c r="AA733" s="181"/>
      <c r="AB733" s="181"/>
      <c r="AC733" s="181"/>
      <c r="AD733" s="181"/>
      <c r="AE733" s="181"/>
      <c r="AF733" s="181"/>
      <c r="AG733" s="181"/>
      <c r="AH733" s="181"/>
    </row>
    <row r="734" spans="1:34">
      <c r="A734" s="175">
        <v>3857</v>
      </c>
      <c r="B734" s="17" t="s">
        <v>555</v>
      </c>
      <c r="C734" s="8" t="s">
        <v>67</v>
      </c>
      <c r="D734" s="23"/>
      <c r="E734" s="23"/>
      <c r="F734" s="23"/>
      <c r="G734" s="23"/>
      <c r="H734" s="23"/>
      <c r="I734" s="10"/>
      <c r="J734" s="9"/>
      <c r="K734" s="9"/>
      <c r="L734" s="9"/>
      <c r="M734" s="9"/>
      <c r="N734" s="9"/>
      <c r="O734" s="9"/>
      <c r="P734" s="9"/>
      <c r="Q734" s="10"/>
      <c r="R734" s="9"/>
      <c r="S734" s="9"/>
      <c r="T734" s="9"/>
      <c r="U734" s="9"/>
      <c r="V734" s="9"/>
      <c r="W734" s="9"/>
      <c r="X734" s="10"/>
      <c r="Y734" s="9"/>
      <c r="Z734" s="9"/>
      <c r="AA734" s="9"/>
      <c r="AB734" s="9"/>
      <c r="AC734" s="9"/>
      <c r="AD734" s="9"/>
      <c r="AE734" s="10"/>
      <c r="AF734" s="9"/>
      <c r="AG734" s="9"/>
      <c r="AH734" s="9"/>
    </row>
    <row r="735" spans="1:34">
      <c r="A735" s="175"/>
      <c r="B735" s="17"/>
      <c r="C735" s="8"/>
      <c r="D735" s="181"/>
      <c r="E735" s="182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181"/>
      <c r="Q735" s="181"/>
      <c r="R735" s="181"/>
      <c r="S735" s="181"/>
      <c r="T735" s="181"/>
      <c r="U735" s="181"/>
      <c r="V735" s="181"/>
      <c r="W735" s="181"/>
      <c r="X735" s="181"/>
      <c r="Y735" s="181"/>
      <c r="Z735" s="181"/>
      <c r="AA735" s="181"/>
      <c r="AB735" s="181"/>
      <c r="AC735" s="181"/>
      <c r="AD735" s="181"/>
      <c r="AE735" s="181"/>
      <c r="AF735" s="181"/>
      <c r="AG735" s="181"/>
      <c r="AH735" s="181"/>
    </row>
    <row r="736" spans="1:34">
      <c r="A736" s="175">
        <v>3861</v>
      </c>
      <c r="B736" s="18" t="s">
        <v>556</v>
      </c>
      <c r="C736" s="8" t="s">
        <v>557</v>
      </c>
      <c r="D736" s="23"/>
      <c r="E736" s="23"/>
      <c r="F736" s="23"/>
      <c r="G736" s="23"/>
      <c r="H736" s="23"/>
      <c r="I736" s="10"/>
      <c r="J736" s="9"/>
      <c r="K736" s="9"/>
      <c r="L736" s="9"/>
      <c r="M736" s="9"/>
      <c r="N736" s="9"/>
      <c r="O736" s="9"/>
      <c r="P736" s="9"/>
      <c r="Q736" s="10"/>
      <c r="R736" s="9"/>
      <c r="S736" s="9"/>
      <c r="T736" s="9"/>
      <c r="U736" s="9"/>
      <c r="V736" s="9"/>
      <c r="W736" s="9"/>
      <c r="X736" s="10"/>
      <c r="Y736" s="9"/>
      <c r="Z736" s="9"/>
      <c r="AA736" s="9"/>
      <c r="AB736" s="9"/>
      <c r="AC736" s="9"/>
      <c r="AD736" s="9"/>
      <c r="AE736" s="10"/>
      <c r="AF736" s="9"/>
      <c r="AG736" s="9"/>
      <c r="AH736" s="9"/>
    </row>
    <row r="737" spans="1:34">
      <c r="A737" s="175"/>
      <c r="B737" s="18"/>
      <c r="C737" s="8"/>
      <c r="D737" s="181"/>
      <c r="E737" s="182"/>
      <c r="F737" s="181"/>
      <c r="G737" s="181"/>
      <c r="H737" s="181"/>
      <c r="I737" s="181"/>
      <c r="J737" s="181"/>
      <c r="K737" s="181"/>
      <c r="L737" s="181"/>
      <c r="M737" s="181"/>
      <c r="N737" s="181"/>
      <c r="O737" s="181"/>
      <c r="P737" s="181"/>
      <c r="Q737" s="181"/>
      <c r="R737" s="181"/>
      <c r="S737" s="181"/>
      <c r="T737" s="181"/>
      <c r="U737" s="181"/>
      <c r="V737" s="181"/>
      <c r="W737" s="181"/>
      <c r="X737" s="181"/>
      <c r="Y737" s="181"/>
      <c r="Z737" s="181"/>
      <c r="AA737" s="181"/>
      <c r="AB737" s="181"/>
      <c r="AC737" s="181"/>
      <c r="AD737" s="181"/>
      <c r="AE737" s="181"/>
      <c r="AF737" s="181"/>
      <c r="AG737" s="181"/>
      <c r="AH737" s="181"/>
    </row>
    <row r="738" spans="1:34">
      <c r="A738" s="175">
        <v>3863</v>
      </c>
      <c r="B738" s="20" t="s">
        <v>558</v>
      </c>
      <c r="C738" s="8" t="s">
        <v>230</v>
      </c>
      <c r="D738" s="23"/>
      <c r="E738" s="23"/>
      <c r="F738" s="23"/>
      <c r="G738" s="23"/>
      <c r="H738" s="23"/>
      <c r="I738" s="10"/>
      <c r="J738" s="9"/>
      <c r="K738" s="9"/>
      <c r="L738" s="9"/>
      <c r="M738" s="9"/>
      <c r="N738" s="9"/>
      <c r="O738" s="9"/>
      <c r="P738" s="9"/>
      <c r="Q738" s="10"/>
      <c r="R738" s="9"/>
      <c r="S738" s="9"/>
      <c r="T738" s="9"/>
      <c r="U738" s="9"/>
      <c r="V738" s="9"/>
      <c r="W738" s="9"/>
      <c r="X738" s="10"/>
      <c r="Y738" s="9"/>
      <c r="Z738" s="9"/>
      <c r="AA738" s="9"/>
      <c r="AB738" s="9"/>
      <c r="AC738" s="9"/>
      <c r="AD738" s="9"/>
      <c r="AE738" s="10"/>
      <c r="AF738" s="9"/>
      <c r="AG738" s="9"/>
      <c r="AH738" s="9"/>
    </row>
    <row r="739" spans="1:34">
      <c r="A739" s="175"/>
      <c r="B739" s="20"/>
      <c r="C739" s="8"/>
      <c r="D739" s="181"/>
      <c r="E739" s="182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1"/>
      <c r="T739" s="181"/>
      <c r="U739" s="181"/>
      <c r="V739" s="181"/>
      <c r="W739" s="181"/>
      <c r="X739" s="181"/>
      <c r="Y739" s="181"/>
      <c r="Z739" s="181"/>
      <c r="AA739" s="181"/>
      <c r="AB739" s="181"/>
      <c r="AC739" s="181"/>
      <c r="AD739" s="181"/>
      <c r="AE739" s="181"/>
      <c r="AF739" s="181"/>
      <c r="AG739" s="181"/>
      <c r="AH739" s="181"/>
    </row>
    <row r="740" spans="1:34">
      <c r="A740" s="175">
        <v>3864</v>
      </c>
      <c r="B740" s="18" t="s">
        <v>559</v>
      </c>
      <c r="C740" s="8" t="s">
        <v>560</v>
      </c>
      <c r="D740" s="23"/>
      <c r="E740" s="23"/>
      <c r="F740" s="23"/>
      <c r="G740" s="23"/>
      <c r="H740" s="23"/>
      <c r="I740" s="10"/>
      <c r="J740" s="9"/>
      <c r="K740" s="9"/>
      <c r="L740" s="9"/>
      <c r="M740" s="9"/>
      <c r="N740" s="9"/>
      <c r="O740" s="9"/>
      <c r="P740" s="9"/>
      <c r="Q740" s="10"/>
      <c r="R740" s="9"/>
      <c r="S740" s="9"/>
      <c r="T740" s="9"/>
      <c r="U740" s="9"/>
      <c r="V740" s="9"/>
      <c r="W740" s="9"/>
      <c r="X740" s="10"/>
      <c r="Y740" s="9"/>
      <c r="Z740" s="9"/>
      <c r="AA740" s="9"/>
      <c r="AB740" s="9"/>
      <c r="AC740" s="9"/>
      <c r="AD740" s="9"/>
      <c r="AE740" s="10"/>
      <c r="AF740" s="9"/>
      <c r="AG740" s="9"/>
      <c r="AH740" s="9"/>
    </row>
    <row r="741" spans="1:34">
      <c r="A741" s="175"/>
      <c r="B741" s="18"/>
      <c r="C741" s="8"/>
      <c r="D741" s="181"/>
      <c r="E741" s="182"/>
      <c r="F741" s="181"/>
      <c r="G741" s="181"/>
      <c r="H741" s="181"/>
      <c r="I741" s="181"/>
      <c r="J741" s="181"/>
      <c r="K741" s="181"/>
      <c r="L741" s="181"/>
      <c r="M741" s="181"/>
      <c r="N741" s="181"/>
      <c r="O741" s="181"/>
      <c r="P741" s="181"/>
      <c r="Q741" s="181"/>
      <c r="R741" s="181"/>
      <c r="S741" s="181"/>
      <c r="T741" s="181"/>
      <c r="U741" s="181"/>
      <c r="V741" s="181"/>
      <c r="W741" s="181"/>
      <c r="X741" s="181"/>
      <c r="Y741" s="181"/>
      <c r="Z741" s="181"/>
      <c r="AA741" s="181"/>
      <c r="AB741" s="181"/>
      <c r="AC741" s="181"/>
      <c r="AD741" s="181"/>
      <c r="AE741" s="181"/>
      <c r="AF741" s="181"/>
      <c r="AG741" s="181"/>
      <c r="AH741" s="181"/>
    </row>
    <row r="742" spans="1:34">
      <c r="A742" s="175">
        <v>3865</v>
      </c>
      <c r="B742" s="18" t="s">
        <v>561</v>
      </c>
      <c r="C742" s="8" t="s">
        <v>560</v>
      </c>
      <c r="D742" s="23"/>
      <c r="E742" s="23"/>
      <c r="F742" s="23"/>
      <c r="G742" s="23"/>
      <c r="H742" s="23"/>
      <c r="I742" s="10"/>
      <c r="J742" s="9"/>
      <c r="K742" s="9"/>
      <c r="L742" s="9"/>
      <c r="M742" s="9"/>
      <c r="N742" s="9"/>
      <c r="O742" s="9"/>
      <c r="P742" s="9"/>
      <c r="Q742" s="10"/>
      <c r="R742" s="9"/>
      <c r="S742" s="9"/>
      <c r="T742" s="9"/>
      <c r="U742" s="9"/>
      <c r="V742" s="9"/>
      <c r="W742" s="9"/>
      <c r="X742" s="10"/>
      <c r="Y742" s="9"/>
      <c r="Z742" s="9"/>
      <c r="AA742" s="9"/>
      <c r="AB742" s="9"/>
      <c r="AC742" s="9"/>
      <c r="AD742" s="9"/>
      <c r="AE742" s="10"/>
      <c r="AF742" s="9"/>
      <c r="AG742" s="9"/>
      <c r="AH742" s="9"/>
    </row>
    <row r="743" spans="1:34">
      <c r="A743" s="175"/>
      <c r="B743" s="18"/>
      <c r="C743" s="8"/>
      <c r="D743" s="181"/>
      <c r="E743" s="182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1"/>
      <c r="T743" s="181"/>
      <c r="U743" s="181"/>
      <c r="V743" s="181"/>
      <c r="W743" s="181"/>
      <c r="X743" s="181"/>
      <c r="Y743" s="181"/>
      <c r="Z743" s="181"/>
      <c r="AA743" s="181"/>
      <c r="AB743" s="181"/>
      <c r="AC743" s="181"/>
      <c r="AD743" s="181"/>
      <c r="AE743" s="181"/>
      <c r="AF743" s="181"/>
      <c r="AG743" s="181"/>
      <c r="AH743" s="181"/>
    </row>
    <row r="744" spans="1:34">
      <c r="A744" s="175">
        <v>3866</v>
      </c>
      <c r="B744" s="18" t="s">
        <v>562</v>
      </c>
      <c r="C744" s="8" t="s">
        <v>560</v>
      </c>
      <c r="D744" s="23"/>
      <c r="E744" s="23"/>
      <c r="F744" s="23"/>
      <c r="G744" s="23"/>
      <c r="H744" s="23"/>
      <c r="I744" s="10"/>
      <c r="J744" s="9"/>
      <c r="K744" s="9"/>
      <c r="L744" s="9"/>
      <c r="M744" s="9"/>
      <c r="N744" s="9"/>
      <c r="O744" s="9"/>
      <c r="P744" s="9"/>
      <c r="Q744" s="10"/>
      <c r="R744" s="9"/>
      <c r="S744" s="9"/>
      <c r="T744" s="9"/>
      <c r="U744" s="9"/>
      <c r="V744" s="9"/>
      <c r="W744" s="9"/>
      <c r="X744" s="10"/>
      <c r="Y744" s="9"/>
      <c r="Z744" s="9"/>
      <c r="AA744" s="9"/>
      <c r="AB744" s="9"/>
      <c r="AC744" s="9"/>
      <c r="AD744" s="9"/>
      <c r="AE744" s="10"/>
      <c r="AF744" s="9"/>
      <c r="AG744" s="9"/>
      <c r="AH744" s="9"/>
    </row>
    <row r="745" spans="1:34">
      <c r="A745" s="175"/>
      <c r="B745" s="18"/>
      <c r="C745" s="8"/>
      <c r="D745" s="181"/>
      <c r="E745" s="182"/>
      <c r="F745" s="181"/>
      <c r="G745" s="181"/>
      <c r="H745" s="181"/>
      <c r="I745" s="181"/>
      <c r="J745" s="181"/>
      <c r="K745" s="181"/>
      <c r="L745" s="181"/>
      <c r="M745" s="181"/>
      <c r="N745" s="181"/>
      <c r="O745" s="181"/>
      <c r="P745" s="181"/>
      <c r="Q745" s="181"/>
      <c r="R745" s="181"/>
      <c r="S745" s="181"/>
      <c r="T745" s="181"/>
      <c r="U745" s="181"/>
      <c r="V745" s="181"/>
      <c r="W745" s="181"/>
      <c r="X745" s="181"/>
      <c r="Y745" s="181"/>
      <c r="Z745" s="181"/>
      <c r="AA745" s="181"/>
      <c r="AB745" s="181"/>
      <c r="AC745" s="181"/>
      <c r="AD745" s="181"/>
      <c r="AE745" s="181"/>
      <c r="AF745" s="181"/>
      <c r="AG745" s="181"/>
      <c r="AH745" s="181"/>
    </row>
    <row r="746" spans="1:34">
      <c r="A746" s="175">
        <v>3867</v>
      </c>
      <c r="B746" s="19" t="s">
        <v>563</v>
      </c>
      <c r="C746" s="8" t="s">
        <v>353</v>
      </c>
      <c r="D746" s="23"/>
      <c r="E746" s="23"/>
      <c r="F746" s="23"/>
      <c r="G746" s="23"/>
      <c r="H746" s="23"/>
      <c r="I746" s="10"/>
      <c r="J746" s="9"/>
      <c r="K746" s="9"/>
      <c r="L746" s="9"/>
      <c r="M746" s="9"/>
      <c r="N746" s="9"/>
      <c r="O746" s="9"/>
      <c r="P746" s="9"/>
      <c r="Q746" s="10"/>
      <c r="R746" s="9"/>
      <c r="S746" s="9"/>
      <c r="T746" s="9"/>
      <c r="U746" s="9"/>
      <c r="V746" s="9"/>
      <c r="W746" s="9"/>
      <c r="X746" s="10"/>
      <c r="Y746" s="9"/>
      <c r="Z746" s="9"/>
      <c r="AA746" s="9"/>
      <c r="AB746" s="9"/>
      <c r="AC746" s="9"/>
      <c r="AD746" s="9"/>
      <c r="AE746" s="10"/>
      <c r="AF746" s="9"/>
      <c r="AG746" s="9"/>
      <c r="AH746" s="9"/>
    </row>
    <row r="747" spans="1:34">
      <c r="A747" s="175"/>
      <c r="B747" s="19"/>
      <c r="C747" s="8"/>
      <c r="D747" s="181"/>
      <c r="E747" s="182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1"/>
      <c r="T747" s="181"/>
      <c r="U747" s="181"/>
      <c r="V747" s="181"/>
      <c r="W747" s="181"/>
      <c r="X747" s="181"/>
      <c r="Y747" s="181"/>
      <c r="Z747" s="181"/>
      <c r="AA747" s="181"/>
      <c r="AB747" s="181"/>
      <c r="AC747" s="181"/>
      <c r="AD747" s="181"/>
      <c r="AE747" s="181"/>
      <c r="AF747" s="181"/>
      <c r="AG747" s="181"/>
      <c r="AH747" s="181"/>
    </row>
    <row r="748" spans="1:34">
      <c r="A748" s="175">
        <v>3868</v>
      </c>
      <c r="B748" s="18" t="s">
        <v>564</v>
      </c>
      <c r="C748" s="8" t="s">
        <v>353</v>
      </c>
      <c r="D748" s="23"/>
      <c r="E748" s="23"/>
      <c r="F748" s="23"/>
      <c r="G748" s="23"/>
      <c r="H748" s="23"/>
      <c r="I748" s="10"/>
      <c r="J748" s="9"/>
      <c r="K748" s="9"/>
      <c r="L748" s="9"/>
      <c r="M748" s="9"/>
      <c r="N748" s="9"/>
      <c r="O748" s="9"/>
      <c r="P748" s="9"/>
      <c r="Q748" s="10"/>
      <c r="R748" s="9"/>
      <c r="S748" s="9"/>
      <c r="T748" s="9"/>
      <c r="U748" s="9"/>
      <c r="V748" s="9"/>
      <c r="W748" s="9"/>
      <c r="X748" s="10"/>
      <c r="Y748" s="9"/>
      <c r="Z748" s="9"/>
      <c r="AA748" s="9"/>
      <c r="AB748" s="9"/>
      <c r="AC748" s="9"/>
      <c r="AD748" s="9"/>
      <c r="AE748" s="10"/>
      <c r="AF748" s="9"/>
      <c r="AG748" s="9"/>
      <c r="AH748" s="9"/>
    </row>
    <row r="749" spans="1:34">
      <c r="A749" s="175"/>
      <c r="B749" s="18"/>
      <c r="C749" s="8"/>
      <c r="D749" s="181"/>
      <c r="E749" s="182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1"/>
      <c r="T749" s="181"/>
      <c r="U749" s="181"/>
      <c r="V749" s="181"/>
      <c r="W749" s="181"/>
      <c r="X749" s="181"/>
      <c r="Y749" s="181"/>
      <c r="Z749" s="181"/>
      <c r="AA749" s="181"/>
      <c r="AB749" s="181"/>
      <c r="AC749" s="181"/>
      <c r="AD749" s="181"/>
      <c r="AE749" s="181"/>
      <c r="AF749" s="181"/>
      <c r="AG749" s="181"/>
      <c r="AH749" s="181"/>
    </row>
    <row r="750" spans="1:34">
      <c r="A750" s="175">
        <v>3869</v>
      </c>
      <c r="B750" s="18" t="s">
        <v>565</v>
      </c>
      <c r="C750" s="8" t="s">
        <v>353</v>
      </c>
      <c r="D750" s="23"/>
      <c r="E750" s="23"/>
      <c r="F750" s="23"/>
      <c r="G750" s="23"/>
      <c r="H750" s="23"/>
      <c r="I750" s="10"/>
      <c r="J750" s="9"/>
      <c r="K750" s="9"/>
      <c r="L750" s="9"/>
      <c r="M750" s="9"/>
      <c r="N750" s="9"/>
      <c r="O750" s="9"/>
      <c r="P750" s="9"/>
      <c r="Q750" s="10"/>
      <c r="R750" s="9"/>
      <c r="S750" s="9"/>
      <c r="T750" s="9"/>
      <c r="U750" s="9"/>
      <c r="V750" s="9"/>
      <c r="W750" s="9"/>
      <c r="X750" s="10"/>
      <c r="Y750" s="9"/>
      <c r="Z750" s="9"/>
      <c r="AA750" s="9"/>
      <c r="AB750" s="9"/>
      <c r="AC750" s="9"/>
      <c r="AD750" s="9"/>
      <c r="AE750" s="10"/>
      <c r="AF750" s="9"/>
      <c r="AG750" s="9"/>
      <c r="AH750" s="9"/>
    </row>
    <row r="751" spans="1:34">
      <c r="A751" s="175"/>
      <c r="B751" s="18"/>
      <c r="C751" s="8"/>
      <c r="D751" s="181"/>
      <c r="E751" s="182"/>
      <c r="F751" s="181"/>
      <c r="G751" s="181"/>
      <c r="H751" s="181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1"/>
      <c r="T751" s="181"/>
      <c r="U751" s="181"/>
      <c r="V751" s="181"/>
      <c r="W751" s="181"/>
      <c r="X751" s="181"/>
      <c r="Y751" s="181"/>
      <c r="Z751" s="181"/>
      <c r="AA751" s="181"/>
      <c r="AB751" s="181"/>
      <c r="AC751" s="181"/>
      <c r="AD751" s="181"/>
      <c r="AE751" s="181"/>
      <c r="AF751" s="181"/>
      <c r="AG751" s="181"/>
      <c r="AH751" s="181"/>
    </row>
    <row r="752" spans="1:34">
      <c r="A752" s="175">
        <v>3871</v>
      </c>
      <c r="B752" s="19" t="s">
        <v>566</v>
      </c>
      <c r="C752" s="8" t="s">
        <v>82</v>
      </c>
      <c r="D752" s="23"/>
      <c r="E752" s="23"/>
      <c r="F752" s="23"/>
      <c r="G752" s="23"/>
      <c r="H752" s="23"/>
      <c r="I752" s="10"/>
      <c r="J752" s="9"/>
      <c r="K752" s="9"/>
      <c r="L752" s="9"/>
      <c r="M752" s="9"/>
      <c r="N752" s="9"/>
      <c r="O752" s="9"/>
      <c r="P752" s="9"/>
      <c r="Q752" s="10"/>
      <c r="R752" s="9"/>
      <c r="S752" s="9"/>
      <c r="T752" s="9"/>
      <c r="U752" s="9"/>
      <c r="V752" s="9"/>
      <c r="W752" s="9"/>
      <c r="X752" s="10"/>
      <c r="Y752" s="9"/>
      <c r="Z752" s="9"/>
      <c r="AA752" s="9"/>
      <c r="AB752" s="9"/>
      <c r="AC752" s="9"/>
      <c r="AD752" s="9"/>
      <c r="AE752" s="10"/>
      <c r="AF752" s="9"/>
      <c r="AG752" s="9"/>
      <c r="AH752" s="9"/>
    </row>
    <row r="753" spans="1:34">
      <c r="A753" s="175"/>
      <c r="B753" s="19"/>
      <c r="C753" s="8"/>
      <c r="D753" s="181"/>
      <c r="E753" s="182"/>
      <c r="F753" s="181"/>
      <c r="G753" s="181"/>
      <c r="H753" s="181"/>
      <c r="I753" s="181"/>
      <c r="J753" s="181"/>
      <c r="K753" s="181"/>
      <c r="L753" s="181"/>
      <c r="M753" s="181"/>
      <c r="N753" s="181"/>
      <c r="O753" s="181"/>
      <c r="P753" s="181"/>
      <c r="Q753" s="181"/>
      <c r="R753" s="181"/>
      <c r="S753" s="181"/>
      <c r="T753" s="181"/>
      <c r="U753" s="181"/>
      <c r="V753" s="181"/>
      <c r="W753" s="181"/>
      <c r="X753" s="181"/>
      <c r="Y753" s="181"/>
      <c r="Z753" s="181"/>
      <c r="AA753" s="181"/>
      <c r="AB753" s="181"/>
      <c r="AC753" s="181"/>
      <c r="AD753" s="181"/>
      <c r="AE753" s="181"/>
      <c r="AF753" s="181"/>
      <c r="AG753" s="181"/>
      <c r="AH753" s="181"/>
    </row>
    <row r="754" spans="1:34">
      <c r="A754" s="175">
        <v>3872</v>
      </c>
      <c r="B754" s="19" t="s">
        <v>567</v>
      </c>
      <c r="C754" s="8" t="s">
        <v>353</v>
      </c>
      <c r="D754" s="23"/>
      <c r="E754" s="23"/>
      <c r="F754" s="23"/>
      <c r="G754" s="23"/>
      <c r="H754" s="23"/>
      <c r="I754" s="10"/>
      <c r="J754" s="9"/>
      <c r="K754" s="9"/>
      <c r="L754" s="9"/>
      <c r="M754" s="9"/>
      <c r="N754" s="9"/>
      <c r="O754" s="9"/>
      <c r="P754" s="9"/>
      <c r="Q754" s="10"/>
      <c r="R754" s="9"/>
      <c r="S754" s="9"/>
      <c r="T754" s="9"/>
      <c r="U754" s="9"/>
      <c r="V754" s="9"/>
      <c r="W754" s="9"/>
      <c r="X754" s="10"/>
      <c r="Y754" s="9"/>
      <c r="Z754" s="9"/>
      <c r="AA754" s="9"/>
      <c r="AB754" s="9"/>
      <c r="AC754" s="9"/>
      <c r="AD754" s="9"/>
      <c r="AE754" s="10"/>
      <c r="AF754" s="9"/>
      <c r="AG754" s="9"/>
      <c r="AH754" s="9"/>
    </row>
    <row r="755" spans="1:34">
      <c r="A755" s="175"/>
      <c r="B755" s="19"/>
      <c r="C755" s="8"/>
      <c r="D755" s="181"/>
      <c r="E755" s="182"/>
      <c r="F755" s="181"/>
      <c r="G755" s="181"/>
      <c r="H755" s="181"/>
      <c r="I755" s="181"/>
      <c r="J755" s="181"/>
      <c r="K755" s="181"/>
      <c r="L755" s="181"/>
      <c r="M755" s="181"/>
      <c r="N755" s="181"/>
      <c r="O755" s="181"/>
      <c r="P755" s="181"/>
      <c r="Q755" s="181"/>
      <c r="R755" s="181"/>
      <c r="S755" s="181"/>
      <c r="T755" s="181"/>
      <c r="U755" s="181"/>
      <c r="V755" s="181"/>
      <c r="W755" s="181"/>
      <c r="X755" s="181"/>
      <c r="Y755" s="181"/>
      <c r="Z755" s="181"/>
      <c r="AA755" s="181"/>
      <c r="AB755" s="181"/>
      <c r="AC755" s="181"/>
      <c r="AD755" s="181"/>
      <c r="AE755" s="181"/>
      <c r="AF755" s="181"/>
      <c r="AG755" s="181"/>
      <c r="AH755" s="181"/>
    </row>
    <row r="756" spans="1:34">
      <c r="A756" s="175">
        <v>3873</v>
      </c>
      <c r="B756" s="19" t="s">
        <v>568</v>
      </c>
      <c r="C756" s="8" t="s">
        <v>353</v>
      </c>
      <c r="D756" s="23"/>
      <c r="E756" s="23"/>
      <c r="F756" s="23"/>
      <c r="G756" s="23"/>
      <c r="H756" s="23"/>
      <c r="I756" s="10"/>
      <c r="J756" s="9"/>
      <c r="K756" s="9"/>
      <c r="L756" s="9"/>
      <c r="M756" s="9"/>
      <c r="N756" s="9"/>
      <c r="O756" s="9"/>
      <c r="P756" s="9"/>
      <c r="Q756" s="10"/>
      <c r="R756" s="9"/>
      <c r="S756" s="9"/>
      <c r="T756" s="9"/>
      <c r="U756" s="9"/>
      <c r="V756" s="9"/>
      <c r="W756" s="9"/>
      <c r="X756" s="10"/>
      <c r="Y756" s="9"/>
      <c r="Z756" s="9"/>
      <c r="AA756" s="9"/>
      <c r="AB756" s="9"/>
      <c r="AC756" s="9"/>
      <c r="AD756" s="9"/>
      <c r="AE756" s="10"/>
      <c r="AF756" s="9"/>
      <c r="AG756" s="9"/>
      <c r="AH756" s="9"/>
    </row>
    <row r="757" spans="1:34">
      <c r="A757" s="175"/>
      <c r="B757" s="19"/>
      <c r="C757" s="8"/>
      <c r="D757" s="181"/>
      <c r="E757" s="182"/>
      <c r="F757" s="181"/>
      <c r="G757" s="181"/>
      <c r="H757" s="181"/>
      <c r="I757" s="181"/>
      <c r="J757" s="181"/>
      <c r="K757" s="181"/>
      <c r="L757" s="181"/>
      <c r="M757" s="181"/>
      <c r="N757" s="181"/>
      <c r="O757" s="181"/>
      <c r="P757" s="181"/>
      <c r="Q757" s="181"/>
      <c r="R757" s="181"/>
      <c r="S757" s="181"/>
      <c r="T757" s="181"/>
      <c r="U757" s="181"/>
      <c r="V757" s="181"/>
      <c r="W757" s="181"/>
      <c r="X757" s="181"/>
      <c r="Y757" s="181"/>
      <c r="Z757" s="181"/>
      <c r="AA757" s="181"/>
      <c r="AB757" s="181"/>
      <c r="AC757" s="181"/>
      <c r="AD757" s="181"/>
      <c r="AE757" s="181"/>
      <c r="AF757" s="181"/>
      <c r="AG757" s="181"/>
      <c r="AH757" s="181"/>
    </row>
    <row r="758" spans="1:34">
      <c r="A758" s="175">
        <v>3874</v>
      </c>
      <c r="B758" s="19" t="s">
        <v>569</v>
      </c>
      <c r="C758" s="8" t="s">
        <v>353</v>
      </c>
      <c r="D758" s="23"/>
      <c r="E758" s="23"/>
      <c r="F758" s="23"/>
      <c r="G758" s="23"/>
      <c r="H758" s="23"/>
      <c r="I758" s="10"/>
      <c r="J758" s="9"/>
      <c r="K758" s="9"/>
      <c r="L758" s="9"/>
      <c r="M758" s="9"/>
      <c r="N758" s="9"/>
      <c r="O758" s="9"/>
      <c r="P758" s="9"/>
      <c r="Q758" s="10"/>
      <c r="R758" s="9"/>
      <c r="S758" s="9"/>
      <c r="T758" s="9"/>
      <c r="U758" s="9"/>
      <c r="V758" s="9"/>
      <c r="W758" s="9"/>
      <c r="X758" s="10"/>
      <c r="Y758" s="9"/>
      <c r="Z758" s="9"/>
      <c r="AA758" s="9"/>
      <c r="AB758" s="9"/>
      <c r="AC758" s="9"/>
      <c r="AD758" s="9"/>
      <c r="AE758" s="10"/>
      <c r="AF758" s="9"/>
      <c r="AG758" s="9"/>
      <c r="AH758" s="9"/>
    </row>
    <row r="759" spans="1:34">
      <c r="A759" s="175"/>
      <c r="B759" s="19"/>
      <c r="C759" s="8"/>
      <c r="D759" s="181"/>
      <c r="E759" s="182"/>
      <c r="F759" s="181"/>
      <c r="G759" s="181"/>
      <c r="H759" s="181"/>
      <c r="I759" s="181"/>
      <c r="J759" s="181"/>
      <c r="K759" s="181"/>
      <c r="L759" s="181"/>
      <c r="M759" s="181"/>
      <c r="N759" s="181"/>
      <c r="O759" s="181"/>
      <c r="P759" s="181"/>
      <c r="Q759" s="181"/>
      <c r="R759" s="181"/>
      <c r="S759" s="181"/>
      <c r="T759" s="181"/>
      <c r="U759" s="181"/>
      <c r="V759" s="181"/>
      <c r="W759" s="181"/>
      <c r="X759" s="181"/>
      <c r="Y759" s="181"/>
      <c r="Z759" s="181"/>
      <c r="AA759" s="181"/>
      <c r="AB759" s="181"/>
      <c r="AC759" s="181"/>
      <c r="AD759" s="181"/>
      <c r="AE759" s="181"/>
      <c r="AF759" s="181"/>
      <c r="AG759" s="181"/>
      <c r="AH759" s="181"/>
    </row>
    <row r="760" spans="1:34">
      <c r="A760" s="175">
        <v>3875</v>
      </c>
      <c r="B760" s="19" t="s">
        <v>570</v>
      </c>
      <c r="C760" s="8" t="s">
        <v>71</v>
      </c>
      <c r="D760" s="23"/>
      <c r="E760" s="23"/>
      <c r="F760" s="23"/>
      <c r="G760" s="23"/>
      <c r="H760" s="23"/>
      <c r="I760" s="10"/>
      <c r="J760" s="9"/>
      <c r="K760" s="9"/>
      <c r="L760" s="9"/>
      <c r="M760" s="9"/>
      <c r="N760" s="9"/>
      <c r="O760" s="9"/>
      <c r="P760" s="9"/>
      <c r="Q760" s="10"/>
      <c r="R760" s="9"/>
      <c r="S760" s="9"/>
      <c r="T760" s="9"/>
      <c r="U760" s="9"/>
      <c r="V760" s="9"/>
      <c r="W760" s="9"/>
      <c r="X760" s="10"/>
      <c r="Y760" s="9"/>
      <c r="Z760" s="9"/>
      <c r="AA760" s="9"/>
      <c r="AB760" s="9"/>
      <c r="AC760" s="9"/>
      <c r="AD760" s="9"/>
      <c r="AE760" s="10"/>
      <c r="AF760" s="9"/>
      <c r="AG760" s="9"/>
      <c r="AH760" s="9"/>
    </row>
    <row r="761" spans="1:34">
      <c r="A761" s="175"/>
      <c r="B761" s="19"/>
      <c r="C761" s="8"/>
      <c r="D761" s="181"/>
      <c r="E761" s="182"/>
      <c r="F761" s="181"/>
      <c r="G761" s="181"/>
      <c r="H761" s="181"/>
      <c r="I761" s="181"/>
      <c r="J761" s="181"/>
      <c r="K761" s="181"/>
      <c r="L761" s="181"/>
      <c r="M761" s="181"/>
      <c r="N761" s="181"/>
      <c r="O761" s="181"/>
      <c r="P761" s="181"/>
      <c r="Q761" s="181"/>
      <c r="R761" s="181"/>
      <c r="S761" s="181"/>
      <c r="T761" s="181"/>
      <c r="U761" s="181"/>
      <c r="V761" s="181"/>
      <c r="W761" s="181"/>
      <c r="X761" s="181"/>
      <c r="Y761" s="181"/>
      <c r="Z761" s="181"/>
      <c r="AA761" s="181"/>
      <c r="AB761" s="181"/>
      <c r="AC761" s="181"/>
      <c r="AD761" s="181"/>
      <c r="AE761" s="181"/>
      <c r="AF761" s="181"/>
      <c r="AG761" s="181"/>
      <c r="AH761" s="181"/>
    </row>
    <row r="762" spans="1:34">
      <c r="A762" s="175">
        <v>3876</v>
      </c>
      <c r="B762" s="18" t="s">
        <v>571</v>
      </c>
      <c r="C762" s="8" t="s">
        <v>572</v>
      </c>
      <c r="D762" s="23"/>
      <c r="E762" s="23"/>
      <c r="F762" s="23"/>
      <c r="G762" s="23"/>
      <c r="H762" s="23"/>
      <c r="I762" s="10"/>
      <c r="J762" s="9"/>
      <c r="K762" s="9"/>
      <c r="L762" s="9"/>
      <c r="M762" s="9"/>
      <c r="N762" s="9"/>
      <c r="O762" s="9"/>
      <c r="P762" s="9"/>
      <c r="Q762" s="10"/>
      <c r="R762" s="9"/>
      <c r="S762" s="9"/>
      <c r="T762" s="9"/>
      <c r="U762" s="9"/>
      <c r="V762" s="9"/>
      <c r="W762" s="9"/>
      <c r="X762" s="10"/>
      <c r="Y762" s="9"/>
      <c r="Z762" s="9"/>
      <c r="AA762" s="9"/>
      <c r="AB762" s="9"/>
      <c r="AC762" s="9"/>
      <c r="AD762" s="9"/>
      <c r="AE762" s="10"/>
      <c r="AF762" s="9"/>
      <c r="AG762" s="9"/>
      <c r="AH762" s="9"/>
    </row>
    <row r="763" spans="1:34">
      <c r="A763" s="175"/>
      <c r="B763" s="18"/>
      <c r="C763" s="8"/>
      <c r="D763" s="181"/>
      <c r="E763" s="182"/>
      <c r="F763" s="181"/>
      <c r="G763" s="181"/>
      <c r="H763" s="181"/>
      <c r="I763" s="181"/>
      <c r="J763" s="181"/>
      <c r="K763" s="181"/>
      <c r="L763" s="181"/>
      <c r="M763" s="181"/>
      <c r="N763" s="181"/>
      <c r="O763" s="181"/>
      <c r="P763" s="181"/>
      <c r="Q763" s="181"/>
      <c r="R763" s="181"/>
      <c r="S763" s="181"/>
      <c r="T763" s="181"/>
      <c r="U763" s="181"/>
      <c r="V763" s="181"/>
      <c r="W763" s="181"/>
      <c r="X763" s="181"/>
      <c r="Y763" s="181"/>
      <c r="Z763" s="181"/>
      <c r="AA763" s="181"/>
      <c r="AB763" s="181"/>
      <c r="AC763" s="181"/>
      <c r="AD763" s="181"/>
      <c r="AE763" s="181"/>
      <c r="AF763" s="181"/>
      <c r="AG763" s="181"/>
      <c r="AH763" s="181"/>
    </row>
    <row r="764" spans="1:34">
      <c r="A764" s="175">
        <v>3877</v>
      </c>
      <c r="B764" s="19" t="s">
        <v>573</v>
      </c>
      <c r="C764" s="8" t="s">
        <v>574</v>
      </c>
      <c r="D764" s="23"/>
      <c r="E764" s="23"/>
      <c r="F764" s="23"/>
      <c r="G764" s="23"/>
      <c r="H764" s="23"/>
      <c r="I764" s="10"/>
      <c r="J764" s="9"/>
      <c r="K764" s="9"/>
      <c r="L764" s="9"/>
      <c r="M764" s="9"/>
      <c r="N764" s="9"/>
      <c r="O764" s="9"/>
      <c r="P764" s="9"/>
      <c r="Q764" s="10"/>
      <c r="R764" s="9"/>
      <c r="S764" s="9"/>
      <c r="T764" s="9"/>
      <c r="U764" s="9"/>
      <c r="V764" s="9"/>
      <c r="W764" s="9"/>
      <c r="X764" s="10"/>
      <c r="Y764" s="9"/>
      <c r="Z764" s="9"/>
      <c r="AA764" s="9"/>
      <c r="AB764" s="9"/>
      <c r="AC764" s="9"/>
      <c r="AD764" s="9"/>
      <c r="AE764" s="10"/>
      <c r="AF764" s="9"/>
      <c r="AG764" s="9"/>
      <c r="AH764" s="9"/>
    </row>
    <row r="765" spans="1:34">
      <c r="A765" s="175"/>
      <c r="B765" s="19"/>
      <c r="C765" s="8"/>
      <c r="D765" s="181"/>
      <c r="E765" s="182"/>
      <c r="F765" s="181"/>
      <c r="G765" s="181"/>
      <c r="H765" s="181"/>
      <c r="I765" s="181"/>
      <c r="J765" s="181"/>
      <c r="K765" s="181"/>
      <c r="L765" s="181"/>
      <c r="M765" s="181"/>
      <c r="N765" s="181"/>
      <c r="O765" s="181"/>
      <c r="P765" s="181"/>
      <c r="Q765" s="181"/>
      <c r="R765" s="181"/>
      <c r="S765" s="181"/>
      <c r="T765" s="181"/>
      <c r="U765" s="181"/>
      <c r="V765" s="181"/>
      <c r="W765" s="181"/>
      <c r="X765" s="181"/>
      <c r="Y765" s="181"/>
      <c r="Z765" s="181"/>
      <c r="AA765" s="181"/>
      <c r="AB765" s="181"/>
      <c r="AC765" s="181"/>
      <c r="AD765" s="181"/>
      <c r="AE765" s="181"/>
      <c r="AF765" s="181"/>
      <c r="AG765" s="181"/>
      <c r="AH765" s="181"/>
    </row>
    <row r="766" spans="1:34">
      <c r="A766" s="175">
        <v>3878</v>
      </c>
      <c r="B766" s="18" t="s">
        <v>575</v>
      </c>
      <c r="C766" s="8" t="s">
        <v>230</v>
      </c>
      <c r="D766" s="23"/>
      <c r="E766" s="23"/>
      <c r="F766" s="23"/>
      <c r="G766" s="23"/>
      <c r="H766" s="23"/>
      <c r="I766" s="10"/>
      <c r="J766" s="9"/>
      <c r="K766" s="9"/>
      <c r="L766" s="9"/>
      <c r="M766" s="9"/>
      <c r="N766" s="9"/>
      <c r="O766" s="9"/>
      <c r="P766" s="9"/>
      <c r="Q766" s="10"/>
      <c r="R766" s="9"/>
      <c r="S766" s="9"/>
      <c r="T766" s="9"/>
      <c r="U766" s="9"/>
      <c r="V766" s="9"/>
      <c r="W766" s="9"/>
      <c r="X766" s="10"/>
      <c r="Y766" s="9"/>
      <c r="Z766" s="9"/>
      <c r="AA766" s="9"/>
      <c r="AB766" s="9"/>
      <c r="AC766" s="9"/>
      <c r="AD766" s="9"/>
      <c r="AE766" s="10"/>
      <c r="AF766" s="9"/>
      <c r="AG766" s="9"/>
      <c r="AH766" s="9"/>
    </row>
    <row r="767" spans="1:34">
      <c r="A767" s="175"/>
      <c r="B767" s="18"/>
      <c r="C767" s="8"/>
      <c r="D767" s="181"/>
      <c r="E767" s="182"/>
      <c r="F767" s="181"/>
      <c r="G767" s="181"/>
      <c r="H767" s="181"/>
      <c r="I767" s="181"/>
      <c r="J767" s="181"/>
      <c r="K767" s="181"/>
      <c r="L767" s="181"/>
      <c r="M767" s="181"/>
      <c r="N767" s="181"/>
      <c r="O767" s="181"/>
      <c r="P767" s="181"/>
      <c r="Q767" s="181"/>
      <c r="R767" s="181"/>
      <c r="S767" s="181"/>
      <c r="T767" s="181"/>
      <c r="U767" s="181"/>
      <c r="V767" s="181"/>
      <c r="W767" s="181"/>
      <c r="X767" s="181"/>
      <c r="Y767" s="181"/>
      <c r="Z767" s="181"/>
      <c r="AA767" s="181"/>
      <c r="AB767" s="181"/>
      <c r="AC767" s="181"/>
      <c r="AD767" s="181"/>
      <c r="AE767" s="181"/>
      <c r="AF767" s="181"/>
      <c r="AG767" s="181"/>
      <c r="AH767" s="181"/>
    </row>
    <row r="768" spans="1:34">
      <c r="A768" s="175">
        <v>3880</v>
      </c>
      <c r="B768" s="18" t="s">
        <v>576</v>
      </c>
      <c r="C768" s="8" t="s">
        <v>67</v>
      </c>
      <c r="D768" s="23"/>
      <c r="E768" s="23"/>
      <c r="F768" s="23"/>
      <c r="G768" s="23"/>
      <c r="H768" s="23"/>
      <c r="I768" s="10"/>
      <c r="J768" s="9"/>
      <c r="K768" s="9"/>
      <c r="L768" s="9"/>
      <c r="M768" s="9"/>
      <c r="N768" s="9"/>
      <c r="O768" s="9"/>
      <c r="P768" s="9"/>
      <c r="Q768" s="10"/>
      <c r="R768" s="9"/>
      <c r="S768" s="9"/>
      <c r="T768" s="9"/>
      <c r="U768" s="9"/>
      <c r="V768" s="9"/>
      <c r="W768" s="9"/>
      <c r="X768" s="10"/>
      <c r="Y768" s="9"/>
      <c r="Z768" s="9"/>
      <c r="AA768" s="9"/>
      <c r="AB768" s="9"/>
      <c r="AC768" s="9"/>
      <c r="AD768" s="9"/>
      <c r="AE768" s="10"/>
      <c r="AF768" s="9"/>
      <c r="AG768" s="9"/>
      <c r="AH768" s="9"/>
    </row>
    <row r="769" spans="1:34">
      <c r="A769" s="175"/>
      <c r="B769" s="18"/>
      <c r="C769" s="8"/>
      <c r="D769" s="181"/>
      <c r="E769" s="182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1"/>
      <c r="T769" s="181"/>
      <c r="U769" s="181"/>
      <c r="V769" s="181"/>
      <c r="W769" s="181"/>
      <c r="X769" s="181"/>
      <c r="Y769" s="181"/>
      <c r="Z769" s="181"/>
      <c r="AA769" s="181"/>
      <c r="AB769" s="181"/>
      <c r="AC769" s="181"/>
      <c r="AD769" s="181"/>
      <c r="AE769" s="181"/>
      <c r="AF769" s="181"/>
      <c r="AG769" s="181"/>
      <c r="AH769" s="181"/>
    </row>
    <row r="770" spans="1:34">
      <c r="A770" s="175">
        <v>3881</v>
      </c>
      <c r="B770" s="19" t="s">
        <v>577</v>
      </c>
      <c r="C770" s="8" t="s">
        <v>67</v>
      </c>
      <c r="D770" s="23"/>
      <c r="E770" s="23"/>
      <c r="F770" s="23"/>
      <c r="G770" s="23"/>
      <c r="H770" s="23"/>
      <c r="I770" s="10"/>
      <c r="J770" s="9"/>
      <c r="K770" s="9"/>
      <c r="L770" s="9"/>
      <c r="M770" s="9"/>
      <c r="N770" s="9"/>
      <c r="O770" s="9"/>
      <c r="P770" s="9"/>
      <c r="Q770" s="10"/>
      <c r="R770" s="9"/>
      <c r="S770" s="9"/>
      <c r="T770" s="9"/>
      <c r="U770" s="9"/>
      <c r="V770" s="9"/>
      <c r="W770" s="9"/>
      <c r="X770" s="10"/>
      <c r="Y770" s="9"/>
      <c r="Z770" s="9"/>
      <c r="AA770" s="9"/>
      <c r="AB770" s="9"/>
      <c r="AC770" s="9"/>
      <c r="AD770" s="9"/>
      <c r="AE770" s="10"/>
      <c r="AF770" s="9"/>
      <c r="AG770" s="9"/>
      <c r="AH770" s="9"/>
    </row>
    <row r="771" spans="1:34">
      <c r="A771" s="175"/>
      <c r="B771" s="19"/>
      <c r="C771" s="8"/>
      <c r="D771" s="181"/>
      <c r="E771" s="182"/>
      <c r="F771" s="181"/>
      <c r="G771" s="181"/>
      <c r="H771" s="181"/>
      <c r="I771" s="181"/>
      <c r="J771" s="181"/>
      <c r="K771" s="181"/>
      <c r="L771" s="181"/>
      <c r="M771" s="181"/>
      <c r="N771" s="181"/>
      <c r="O771" s="181"/>
      <c r="P771" s="181"/>
      <c r="Q771" s="181"/>
      <c r="R771" s="181"/>
      <c r="S771" s="181"/>
      <c r="T771" s="181"/>
      <c r="U771" s="181"/>
      <c r="V771" s="181"/>
      <c r="W771" s="181"/>
      <c r="X771" s="181"/>
      <c r="Y771" s="181"/>
      <c r="Z771" s="181"/>
      <c r="AA771" s="181"/>
      <c r="AB771" s="181"/>
      <c r="AC771" s="181"/>
      <c r="AD771" s="181"/>
      <c r="AE771" s="181"/>
      <c r="AF771" s="181"/>
      <c r="AG771" s="181"/>
      <c r="AH771" s="181"/>
    </row>
    <row r="772" spans="1:34">
      <c r="A772" s="175">
        <v>3882</v>
      </c>
      <c r="B772" s="19" t="s">
        <v>578</v>
      </c>
      <c r="C772" s="8" t="s">
        <v>82</v>
      </c>
      <c r="D772" s="23"/>
      <c r="E772" s="23"/>
      <c r="F772" s="23"/>
      <c r="G772" s="23"/>
      <c r="H772" s="23"/>
      <c r="I772" s="10"/>
      <c r="J772" s="9"/>
      <c r="K772" s="9"/>
      <c r="L772" s="9"/>
      <c r="M772" s="9"/>
      <c r="N772" s="9"/>
      <c r="O772" s="9"/>
      <c r="P772" s="9"/>
      <c r="Q772" s="10"/>
      <c r="R772" s="9"/>
      <c r="S772" s="9"/>
      <c r="T772" s="9"/>
      <c r="U772" s="9"/>
      <c r="V772" s="9"/>
      <c r="W772" s="9"/>
      <c r="X772" s="10"/>
      <c r="Y772" s="9"/>
      <c r="Z772" s="9"/>
      <c r="AA772" s="9"/>
      <c r="AB772" s="9"/>
      <c r="AC772" s="9"/>
      <c r="AD772" s="9"/>
      <c r="AE772" s="10"/>
      <c r="AF772" s="9"/>
      <c r="AG772" s="9"/>
      <c r="AH772" s="9"/>
    </row>
    <row r="773" spans="1:34">
      <c r="A773" s="175"/>
      <c r="B773" s="19"/>
      <c r="C773" s="8"/>
      <c r="D773" s="181"/>
      <c r="E773" s="182"/>
      <c r="F773" s="181"/>
      <c r="G773" s="181"/>
      <c r="H773" s="181"/>
      <c r="I773" s="181"/>
      <c r="J773" s="181"/>
      <c r="K773" s="181"/>
      <c r="L773" s="181"/>
      <c r="M773" s="181"/>
      <c r="N773" s="181"/>
      <c r="O773" s="181"/>
      <c r="P773" s="181"/>
      <c r="Q773" s="181"/>
      <c r="R773" s="181"/>
      <c r="S773" s="181"/>
      <c r="T773" s="181"/>
      <c r="U773" s="181"/>
      <c r="V773" s="181"/>
      <c r="W773" s="181"/>
      <c r="X773" s="181"/>
      <c r="Y773" s="181"/>
      <c r="Z773" s="181"/>
      <c r="AA773" s="181"/>
      <c r="AB773" s="181"/>
      <c r="AC773" s="181"/>
      <c r="AD773" s="181"/>
      <c r="AE773" s="181"/>
      <c r="AF773" s="181"/>
      <c r="AG773" s="181"/>
      <c r="AH773" s="181"/>
    </row>
    <row r="774" spans="1:34">
      <c r="A774" s="175">
        <v>3883</v>
      </c>
      <c r="B774" s="19" t="s">
        <v>579</v>
      </c>
      <c r="C774" s="8" t="s">
        <v>155</v>
      </c>
      <c r="D774" s="23"/>
      <c r="E774" s="23"/>
      <c r="F774" s="23"/>
      <c r="G774" s="23"/>
      <c r="H774" s="23"/>
      <c r="I774" s="10"/>
      <c r="J774" s="9"/>
      <c r="K774" s="9"/>
      <c r="L774" s="9"/>
      <c r="M774" s="9"/>
      <c r="N774" s="9"/>
      <c r="O774" s="9"/>
      <c r="P774" s="9"/>
      <c r="Q774" s="10"/>
      <c r="R774" s="9"/>
      <c r="S774" s="9"/>
      <c r="T774" s="9"/>
      <c r="U774" s="9"/>
      <c r="V774" s="9"/>
      <c r="W774" s="9"/>
      <c r="X774" s="10"/>
      <c r="Y774" s="9"/>
      <c r="Z774" s="9"/>
      <c r="AA774" s="9"/>
      <c r="AB774" s="9"/>
      <c r="AC774" s="9"/>
      <c r="AD774" s="9"/>
      <c r="AE774" s="10"/>
      <c r="AF774" s="9"/>
      <c r="AG774" s="9"/>
      <c r="AH774" s="9"/>
    </row>
    <row r="775" spans="1:34">
      <c r="A775" s="175"/>
      <c r="B775" s="19"/>
      <c r="C775" s="8"/>
      <c r="D775" s="181"/>
      <c r="E775" s="182"/>
      <c r="F775" s="181"/>
      <c r="G775" s="181"/>
      <c r="H775" s="181"/>
      <c r="I775" s="181"/>
      <c r="J775" s="181"/>
      <c r="K775" s="181"/>
      <c r="L775" s="181"/>
      <c r="M775" s="181"/>
      <c r="N775" s="181"/>
      <c r="O775" s="181"/>
      <c r="P775" s="181"/>
      <c r="Q775" s="181"/>
      <c r="R775" s="181"/>
      <c r="S775" s="181"/>
      <c r="T775" s="181"/>
      <c r="U775" s="181"/>
      <c r="V775" s="181"/>
      <c r="W775" s="181"/>
      <c r="X775" s="181"/>
      <c r="Y775" s="181"/>
      <c r="Z775" s="181"/>
      <c r="AA775" s="181"/>
      <c r="AB775" s="181"/>
      <c r="AC775" s="181"/>
      <c r="AD775" s="181"/>
      <c r="AE775" s="181"/>
      <c r="AF775" s="181"/>
      <c r="AG775" s="181"/>
      <c r="AH775" s="181"/>
    </row>
    <row r="776" spans="1:34">
      <c r="A776" s="175">
        <v>3884</v>
      </c>
      <c r="B776" s="19" t="s">
        <v>580</v>
      </c>
      <c r="C776" s="8" t="s">
        <v>155</v>
      </c>
      <c r="D776" s="23"/>
      <c r="E776" s="23"/>
      <c r="F776" s="23"/>
      <c r="G776" s="23"/>
      <c r="H776" s="23"/>
      <c r="I776" s="10"/>
      <c r="J776" s="9"/>
      <c r="K776" s="9"/>
      <c r="L776" s="9"/>
      <c r="M776" s="9"/>
      <c r="N776" s="9"/>
      <c r="O776" s="9"/>
      <c r="P776" s="9"/>
      <c r="Q776" s="10"/>
      <c r="R776" s="9"/>
      <c r="S776" s="9"/>
      <c r="T776" s="9"/>
      <c r="U776" s="9"/>
      <c r="V776" s="9"/>
      <c r="W776" s="9"/>
      <c r="X776" s="10"/>
      <c r="Y776" s="9"/>
      <c r="Z776" s="9"/>
      <c r="AA776" s="9"/>
      <c r="AB776" s="9"/>
      <c r="AC776" s="9"/>
      <c r="AD776" s="9"/>
      <c r="AE776" s="10"/>
      <c r="AF776" s="9"/>
      <c r="AG776" s="9"/>
      <c r="AH776" s="9"/>
    </row>
    <row r="777" spans="1:34">
      <c r="A777" s="175"/>
      <c r="B777" s="19"/>
      <c r="C777" s="8"/>
      <c r="D777" s="181"/>
      <c r="E777" s="182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81"/>
      <c r="Q777" s="181"/>
      <c r="R777" s="181"/>
      <c r="S777" s="181"/>
      <c r="T777" s="181"/>
      <c r="U777" s="181"/>
      <c r="V777" s="181"/>
      <c r="W777" s="181"/>
      <c r="X777" s="181"/>
      <c r="Y777" s="181"/>
      <c r="Z777" s="181"/>
      <c r="AA777" s="181"/>
      <c r="AB777" s="181"/>
      <c r="AC777" s="181"/>
      <c r="AD777" s="181"/>
      <c r="AE777" s="181"/>
      <c r="AF777" s="181"/>
      <c r="AG777" s="181"/>
      <c r="AH777" s="181"/>
    </row>
    <row r="778" spans="1:34">
      <c r="A778" s="175">
        <v>3885</v>
      </c>
      <c r="B778" s="18" t="s">
        <v>581</v>
      </c>
      <c r="C778" s="8" t="s">
        <v>155</v>
      </c>
      <c r="D778" s="23"/>
      <c r="E778" s="23"/>
      <c r="F778" s="23"/>
      <c r="G778" s="23"/>
      <c r="H778" s="23"/>
      <c r="I778" s="10"/>
      <c r="J778" s="9"/>
      <c r="K778" s="9"/>
      <c r="L778" s="9"/>
      <c r="M778" s="9"/>
      <c r="N778" s="9"/>
      <c r="O778" s="9"/>
      <c r="P778" s="9"/>
      <c r="Q778" s="10"/>
      <c r="R778" s="9"/>
      <c r="S778" s="9"/>
      <c r="T778" s="9"/>
      <c r="U778" s="9"/>
      <c r="V778" s="9"/>
      <c r="W778" s="9"/>
      <c r="X778" s="10"/>
      <c r="Y778" s="9"/>
      <c r="Z778" s="9"/>
      <c r="AA778" s="9"/>
      <c r="AB778" s="9"/>
      <c r="AC778" s="9"/>
      <c r="AD778" s="9"/>
      <c r="AE778" s="10"/>
      <c r="AF778" s="9"/>
      <c r="AG778" s="9"/>
      <c r="AH778" s="9"/>
    </row>
    <row r="779" spans="1:34">
      <c r="A779" s="175"/>
      <c r="B779" s="18"/>
      <c r="C779" s="8"/>
      <c r="D779" s="181"/>
      <c r="E779" s="182"/>
      <c r="F779" s="181"/>
      <c r="G779" s="181"/>
      <c r="H779" s="181"/>
      <c r="I779" s="181"/>
      <c r="J779" s="181"/>
      <c r="K779" s="181"/>
      <c r="L779" s="181"/>
      <c r="M779" s="181"/>
      <c r="N779" s="181"/>
      <c r="O779" s="181"/>
      <c r="P779" s="181"/>
      <c r="Q779" s="181"/>
      <c r="R779" s="181"/>
      <c r="S779" s="181"/>
      <c r="T779" s="181"/>
      <c r="U779" s="181"/>
      <c r="V779" s="181"/>
      <c r="W779" s="181"/>
      <c r="X779" s="181"/>
      <c r="Y779" s="181"/>
      <c r="Z779" s="181"/>
      <c r="AA779" s="181"/>
      <c r="AB779" s="181"/>
      <c r="AC779" s="181"/>
      <c r="AD779" s="181"/>
      <c r="AE779" s="181"/>
      <c r="AF779" s="181"/>
      <c r="AG779" s="181"/>
      <c r="AH779" s="181"/>
    </row>
    <row r="780" spans="1:34">
      <c r="A780" s="175">
        <v>3886</v>
      </c>
      <c r="B780" s="18" t="s">
        <v>582</v>
      </c>
      <c r="C780" s="8" t="s">
        <v>155</v>
      </c>
      <c r="D780" s="23"/>
      <c r="E780" s="23"/>
      <c r="F780" s="23"/>
      <c r="G780" s="23"/>
      <c r="H780" s="23"/>
      <c r="I780" s="10"/>
      <c r="J780" s="9"/>
      <c r="K780" s="9"/>
      <c r="L780" s="9"/>
      <c r="M780" s="9"/>
      <c r="N780" s="9"/>
      <c r="O780" s="9"/>
      <c r="P780" s="9"/>
      <c r="Q780" s="10"/>
      <c r="R780" s="9"/>
      <c r="S780" s="9"/>
      <c r="T780" s="9"/>
      <c r="U780" s="9"/>
      <c r="V780" s="9"/>
      <c r="W780" s="9"/>
      <c r="X780" s="10"/>
      <c r="Y780" s="9"/>
      <c r="Z780" s="9"/>
      <c r="AA780" s="9"/>
      <c r="AB780" s="9"/>
      <c r="AC780" s="9"/>
      <c r="AD780" s="9"/>
      <c r="AE780" s="10"/>
      <c r="AF780" s="9"/>
      <c r="AG780" s="9"/>
      <c r="AH780" s="9"/>
    </row>
    <row r="781" spans="1:34">
      <c r="A781" s="175"/>
      <c r="B781" s="18"/>
      <c r="C781" s="8"/>
      <c r="D781" s="181"/>
      <c r="E781" s="182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181"/>
      <c r="Q781" s="181"/>
      <c r="R781" s="181"/>
      <c r="S781" s="181"/>
      <c r="T781" s="181"/>
      <c r="U781" s="181"/>
      <c r="V781" s="181"/>
      <c r="W781" s="181"/>
      <c r="X781" s="181"/>
      <c r="Y781" s="181"/>
      <c r="Z781" s="181"/>
      <c r="AA781" s="181"/>
      <c r="AB781" s="181"/>
      <c r="AC781" s="181"/>
      <c r="AD781" s="181"/>
      <c r="AE781" s="181"/>
      <c r="AF781" s="181"/>
      <c r="AG781" s="181"/>
      <c r="AH781" s="181"/>
    </row>
    <row r="782" spans="1:34">
      <c r="A782" s="175">
        <v>3887</v>
      </c>
      <c r="B782" s="19" t="s">
        <v>583</v>
      </c>
      <c r="C782" s="8" t="s">
        <v>155</v>
      </c>
      <c r="D782" s="23"/>
      <c r="E782" s="23"/>
      <c r="F782" s="23"/>
      <c r="G782" s="23"/>
      <c r="H782" s="23"/>
      <c r="I782" s="10"/>
      <c r="J782" s="9"/>
      <c r="K782" s="9"/>
      <c r="L782" s="9"/>
      <c r="M782" s="9"/>
      <c r="N782" s="9"/>
      <c r="O782" s="9"/>
      <c r="P782" s="9"/>
      <c r="Q782" s="10"/>
      <c r="R782" s="9"/>
      <c r="S782" s="9"/>
      <c r="T782" s="9"/>
      <c r="U782" s="9"/>
      <c r="V782" s="9"/>
      <c r="W782" s="9"/>
      <c r="X782" s="10"/>
      <c r="Y782" s="9"/>
      <c r="Z782" s="9"/>
      <c r="AA782" s="9"/>
      <c r="AB782" s="9"/>
      <c r="AC782" s="9"/>
      <c r="AD782" s="9"/>
      <c r="AE782" s="10"/>
      <c r="AF782" s="9"/>
      <c r="AG782" s="9"/>
      <c r="AH782" s="9"/>
    </row>
    <row r="783" spans="1:34">
      <c r="A783" s="177"/>
      <c r="B783" s="19"/>
      <c r="C783" s="8"/>
      <c r="D783" s="181"/>
      <c r="E783" s="182"/>
      <c r="F783" s="181"/>
      <c r="G783" s="181"/>
      <c r="H783" s="181"/>
      <c r="I783" s="181"/>
      <c r="J783" s="181"/>
      <c r="K783" s="181"/>
      <c r="L783" s="181"/>
      <c r="M783" s="181"/>
      <c r="N783" s="181"/>
      <c r="O783" s="181"/>
      <c r="P783" s="181"/>
      <c r="Q783" s="181"/>
      <c r="R783" s="181"/>
      <c r="S783" s="181"/>
      <c r="T783" s="181"/>
      <c r="U783" s="181"/>
      <c r="V783" s="181"/>
      <c r="W783" s="181"/>
      <c r="X783" s="181"/>
      <c r="Y783" s="181"/>
      <c r="Z783" s="181"/>
      <c r="AA783" s="181"/>
      <c r="AB783" s="181"/>
      <c r="AC783" s="181"/>
      <c r="AD783" s="181"/>
      <c r="AE783" s="181"/>
      <c r="AF783" s="181"/>
      <c r="AG783" s="181"/>
      <c r="AH783" s="181"/>
    </row>
    <row r="784" spans="1:34">
      <c r="A784" s="177">
        <v>3888</v>
      </c>
      <c r="B784" s="15" t="s">
        <v>584</v>
      </c>
      <c r="C784" s="8" t="s">
        <v>155</v>
      </c>
      <c r="D784" s="23"/>
      <c r="E784" s="23"/>
      <c r="F784" s="23"/>
      <c r="G784" s="23"/>
      <c r="H784" s="23"/>
      <c r="I784" s="10"/>
      <c r="J784" s="9"/>
      <c r="K784" s="9"/>
      <c r="L784" s="9"/>
      <c r="M784" s="9"/>
      <c r="N784" s="9"/>
      <c r="O784" s="9"/>
      <c r="P784" s="9"/>
      <c r="Q784" s="10"/>
      <c r="R784" s="9"/>
      <c r="S784" s="9"/>
      <c r="T784" s="9"/>
      <c r="U784" s="9"/>
      <c r="V784" s="9"/>
      <c r="W784" s="9"/>
      <c r="X784" s="10"/>
      <c r="Y784" s="9"/>
      <c r="Z784" s="9"/>
      <c r="AA784" s="9"/>
      <c r="AB784" s="9"/>
      <c r="AC784" s="9"/>
      <c r="AD784" s="9"/>
      <c r="AE784" s="10"/>
      <c r="AF784" s="9"/>
      <c r="AG784" s="9"/>
      <c r="AH784" s="9"/>
    </row>
    <row r="785" spans="1:34">
      <c r="A785" s="178"/>
      <c r="B785" s="15"/>
      <c r="C785" s="8"/>
      <c r="D785" s="181"/>
      <c r="E785" s="182"/>
      <c r="F785" s="181"/>
      <c r="G785" s="181"/>
      <c r="H785" s="181"/>
      <c r="I785" s="181"/>
      <c r="J785" s="181"/>
      <c r="K785" s="181"/>
      <c r="L785" s="181"/>
      <c r="M785" s="181"/>
      <c r="N785" s="181"/>
      <c r="O785" s="181"/>
      <c r="P785" s="181"/>
      <c r="Q785" s="181"/>
      <c r="R785" s="181"/>
      <c r="S785" s="181"/>
      <c r="T785" s="181"/>
      <c r="U785" s="181"/>
      <c r="V785" s="181"/>
      <c r="W785" s="181"/>
      <c r="X785" s="181"/>
      <c r="Y785" s="181"/>
      <c r="Z785" s="181"/>
      <c r="AA785" s="181"/>
      <c r="AB785" s="181"/>
      <c r="AC785" s="181"/>
      <c r="AD785" s="181"/>
      <c r="AE785" s="181"/>
      <c r="AF785" s="181"/>
      <c r="AG785" s="181"/>
      <c r="AH785" s="181"/>
    </row>
    <row r="786" spans="1:34">
      <c r="A786" s="179">
        <v>3889</v>
      </c>
      <c r="B786" s="15" t="s">
        <v>585</v>
      </c>
      <c r="C786" s="8" t="s">
        <v>155</v>
      </c>
      <c r="D786" s="23"/>
      <c r="E786" s="23"/>
      <c r="F786" s="23"/>
      <c r="G786" s="23"/>
      <c r="H786" s="23"/>
      <c r="I786" s="10"/>
      <c r="J786" s="9"/>
      <c r="K786" s="9"/>
      <c r="L786" s="9"/>
      <c r="M786" s="9"/>
      <c r="N786" s="9"/>
      <c r="O786" s="9"/>
      <c r="P786" s="9"/>
      <c r="Q786" s="10"/>
      <c r="R786" s="9"/>
      <c r="S786" s="9"/>
      <c r="T786" s="9"/>
      <c r="U786" s="9"/>
      <c r="V786" s="9"/>
      <c r="W786" s="9"/>
      <c r="X786" s="10"/>
      <c r="Y786" s="9"/>
      <c r="Z786" s="9"/>
      <c r="AA786" s="9"/>
      <c r="AB786" s="9"/>
      <c r="AC786" s="9"/>
      <c r="AD786" s="9"/>
      <c r="AE786" s="10"/>
      <c r="AF786" s="9"/>
      <c r="AG786" s="9"/>
      <c r="AH786" s="9"/>
    </row>
    <row r="787" spans="1:34">
      <c r="A787" s="179"/>
      <c r="B787" s="15"/>
      <c r="C787" s="8"/>
      <c r="D787" s="181"/>
      <c r="E787" s="182"/>
      <c r="F787" s="181"/>
      <c r="G787" s="181"/>
      <c r="H787" s="181"/>
      <c r="I787" s="181"/>
      <c r="J787" s="181"/>
      <c r="K787" s="181"/>
      <c r="L787" s="181"/>
      <c r="M787" s="181"/>
      <c r="N787" s="181"/>
      <c r="O787" s="181"/>
      <c r="P787" s="181"/>
      <c r="Q787" s="181"/>
      <c r="R787" s="181"/>
      <c r="S787" s="181"/>
      <c r="T787" s="181"/>
      <c r="U787" s="181"/>
      <c r="V787" s="181"/>
      <c r="W787" s="181"/>
      <c r="X787" s="181"/>
      <c r="Y787" s="181"/>
      <c r="Z787" s="181"/>
      <c r="AA787" s="181"/>
      <c r="AB787" s="181"/>
      <c r="AC787" s="181"/>
      <c r="AD787" s="181"/>
      <c r="AE787" s="181"/>
      <c r="AF787" s="181"/>
      <c r="AG787" s="181"/>
      <c r="AH787" s="181"/>
    </row>
    <row r="788" spans="1:34">
      <c r="A788" s="179">
        <v>3892</v>
      </c>
      <c r="B788" s="15" t="s">
        <v>586</v>
      </c>
      <c r="C788" s="8" t="s">
        <v>353</v>
      </c>
      <c r="D788" s="23"/>
      <c r="E788" s="23"/>
      <c r="F788" s="23"/>
      <c r="G788" s="23"/>
      <c r="H788" s="23"/>
      <c r="I788" s="10"/>
      <c r="J788" s="9"/>
      <c r="K788" s="9"/>
      <c r="L788" s="9"/>
      <c r="M788" s="9"/>
      <c r="N788" s="9"/>
      <c r="O788" s="9"/>
      <c r="P788" s="9"/>
      <c r="Q788" s="10"/>
      <c r="R788" s="9"/>
      <c r="S788" s="9"/>
      <c r="T788" s="9"/>
      <c r="U788" s="9"/>
      <c r="V788" s="9"/>
      <c r="W788" s="9"/>
      <c r="X788" s="10"/>
      <c r="Y788" s="9"/>
      <c r="Z788" s="9"/>
      <c r="AA788" s="9"/>
      <c r="AB788" s="9"/>
      <c r="AC788" s="9"/>
      <c r="AD788" s="9"/>
      <c r="AE788" s="10"/>
      <c r="AF788" s="9"/>
      <c r="AG788" s="9"/>
      <c r="AH788" s="9"/>
    </row>
    <row r="789" spans="1:34">
      <c r="A789" s="193"/>
      <c r="B789" s="292"/>
      <c r="C789" s="194"/>
      <c r="D789" s="195"/>
      <c r="E789" s="195"/>
      <c r="F789" s="195"/>
      <c r="G789" s="195"/>
      <c r="H789" s="195"/>
      <c r="I789" s="196"/>
      <c r="J789" s="195"/>
      <c r="K789" s="195"/>
      <c r="L789" s="195"/>
      <c r="M789" s="195"/>
      <c r="N789" s="195"/>
      <c r="O789" s="195"/>
      <c r="P789" s="195"/>
      <c r="Q789" s="196"/>
      <c r="R789" s="195"/>
      <c r="S789" s="195"/>
      <c r="T789" s="195"/>
      <c r="U789" s="195"/>
      <c r="V789" s="195"/>
      <c r="W789" s="195"/>
      <c r="X789" s="196"/>
      <c r="Y789" s="195"/>
      <c r="Z789" s="195"/>
      <c r="AA789" s="195"/>
      <c r="AB789" s="195"/>
      <c r="AC789" s="195"/>
      <c r="AD789" s="195"/>
      <c r="AE789" s="196"/>
      <c r="AF789" s="195"/>
      <c r="AG789" s="195"/>
      <c r="AH789" s="195"/>
    </row>
    <row r="790" spans="1:34">
      <c r="A790" s="18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</row>
    <row r="791" spans="1:34">
      <c r="A791" s="180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</row>
    <row r="792" spans="1:34">
      <c r="A792" s="180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</row>
    <row r="793" spans="1:34">
      <c r="A793" s="180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</row>
    <row r="794" spans="1:34">
      <c r="A794" s="180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</row>
    <row r="795" spans="1:34">
      <c r="A795" s="180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</row>
    <row r="796" spans="1:34">
      <c r="A796" s="180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</row>
    <row r="797" spans="1:34">
      <c r="A797" s="180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</row>
    <row r="798" spans="1:34">
      <c r="A798" s="180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</row>
    <row r="799" spans="1:34">
      <c r="A799" s="180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</row>
    <row r="800" spans="1:34">
      <c r="A800" s="18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</row>
    <row r="801" spans="1:34">
      <c r="A801" s="180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</row>
    <row r="802" spans="1:34">
      <c r="A802" s="180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</row>
    <row r="803" spans="1:34">
      <c r="A803" s="180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</row>
    <row r="804" spans="1:34">
      <c r="A804" s="180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</row>
    <row r="805" spans="1:34">
      <c r="A805" s="180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</row>
    <row r="806" spans="1:34">
      <c r="A806" s="180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</row>
    <row r="807" spans="1:34">
      <c r="A807" s="180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</row>
    <row r="808" spans="1:34">
      <c r="A808" s="180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</row>
    <row r="809" spans="1:34">
      <c r="A809" s="180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</row>
    <row r="810" spans="1:34">
      <c r="A810" s="18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</row>
    <row r="811" spans="1:34">
      <c r="A811" s="180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</row>
    <row r="812" spans="1:34">
      <c r="A812" s="180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</row>
    <row r="813" spans="1:34">
      <c r="A813" s="180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</row>
    <row r="814" spans="1:34">
      <c r="A814" s="180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</row>
    <row r="815" spans="1:34">
      <c r="A815" s="180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</row>
    <row r="816" spans="1:34">
      <c r="A816" s="180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</row>
    <row r="817" spans="1:34">
      <c r="A817" s="180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</row>
    <row r="818" spans="1:34">
      <c r="A818" s="180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</row>
    <row r="819" spans="1:34">
      <c r="A819" s="180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</row>
    <row r="820" spans="1:34">
      <c r="A820" s="18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</row>
    <row r="821" spans="1:34">
      <c r="A821" s="180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</row>
    <row r="822" spans="1:34">
      <c r="A822" s="180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</row>
    <row r="823" spans="1:34">
      <c r="A823" s="180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</row>
    <row r="824" spans="1:34">
      <c r="A824" s="180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</row>
    <row r="825" spans="1:34">
      <c r="A825" s="180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</row>
    <row r="826" spans="1:34">
      <c r="A826" s="180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</row>
    <row r="827" spans="1:34">
      <c r="A827" s="180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</row>
    <row r="828" spans="1:34">
      <c r="A828" s="180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</row>
    <row r="829" spans="1:34">
      <c r="A829" s="180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</row>
    <row r="830" spans="1:34">
      <c r="A830" s="18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</row>
    <row r="831" spans="1:34">
      <c r="A831" s="180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</row>
    <row r="832" spans="1:34">
      <c r="A832" s="180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</row>
    <row r="833" spans="1:34">
      <c r="A833" s="180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</row>
    <row r="834" spans="1:34">
      <c r="A834" s="180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</row>
    <row r="835" spans="1:34">
      <c r="A835" s="180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</row>
    <row r="836" spans="1:34">
      <c r="A836" s="180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</row>
    <row r="837" spans="1:34">
      <c r="A837" s="180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</row>
    <row r="838" spans="1:34">
      <c r="A838" s="180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</row>
    <row r="839" spans="1:34">
      <c r="A839" s="180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</row>
    <row r="840" spans="1:34">
      <c r="A840" s="18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</row>
    <row r="841" spans="1:34">
      <c r="A841" s="180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</row>
    <row r="842" spans="1:34">
      <c r="A842" s="180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</row>
    <row r="843" spans="1:34">
      <c r="A843" s="180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</row>
    <row r="844" spans="1:34">
      <c r="A844" s="180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</row>
    <row r="845" spans="1:34">
      <c r="A845" s="180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</row>
    <row r="846" spans="1:34">
      <c r="A846" s="180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</row>
    <row r="847" spans="1:34">
      <c r="A847" s="180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</row>
    <row r="848" spans="1:34">
      <c r="A848" s="180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</row>
    <row r="849" spans="1:34">
      <c r="A849" s="180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</row>
    <row r="850" spans="1:34">
      <c r="A850" s="18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</row>
    <row r="851" spans="1:34">
      <c r="A851" s="180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</row>
    <row r="852" spans="1:34">
      <c r="A852" s="180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</row>
    <row r="853" spans="1:34">
      <c r="A853" s="180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</row>
    <row r="854" spans="1:34">
      <c r="A854" s="180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</row>
    <row r="855" spans="1:34">
      <c r="A855" s="180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</row>
    <row r="856" spans="1:34">
      <c r="A856" s="180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</row>
    <row r="857" spans="1:34">
      <c r="A857" s="180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</row>
    <row r="858" spans="1:34">
      <c r="A858" s="180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</row>
    <row r="859" spans="1:34">
      <c r="A859" s="180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</row>
    <row r="860" spans="1:34">
      <c r="A860" s="18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</row>
    <row r="861" spans="1:34">
      <c r="A861" s="180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</row>
    <row r="862" spans="1:34">
      <c r="A862" s="180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</row>
    <row r="863" spans="1:34">
      <c r="A863" s="180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</row>
    <row r="864" spans="1:34">
      <c r="A864" s="180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</row>
    <row r="865" spans="1:34">
      <c r="A865" s="180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</row>
    <row r="866" spans="1:34">
      <c r="A866" s="180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</row>
    <row r="867" spans="1:34">
      <c r="A867" s="180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</row>
    <row r="868" spans="1:34">
      <c r="A868" s="180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</row>
    <row r="869" spans="1:34">
      <c r="A869" s="180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</row>
    <row r="870" spans="1:34">
      <c r="A870" s="18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</row>
    <row r="871" spans="1:34">
      <c r="A871" s="180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</row>
    <row r="872" spans="1:34">
      <c r="A872" s="180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</row>
    <row r="873" spans="1:34">
      <c r="A873" s="180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</row>
    <row r="874" spans="1:34">
      <c r="A874" s="180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</row>
    <row r="875" spans="1:34">
      <c r="A875" s="180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</row>
    <row r="876" spans="1:34">
      <c r="A876" s="180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</row>
    <row r="877" spans="1:34">
      <c r="A877" s="180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</row>
    <row r="878" spans="1:34">
      <c r="A878" s="180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</row>
    <row r="879" spans="1:34">
      <c r="A879" s="180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</row>
    <row r="880" spans="1:34">
      <c r="A880" s="1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</row>
    <row r="881" spans="1:34">
      <c r="A881" s="180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</row>
    <row r="882" spans="1:34">
      <c r="A882" s="180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</row>
    <row r="883" spans="1:34">
      <c r="A883" s="180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</row>
    <row r="884" spans="1:34">
      <c r="A884" s="180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</row>
    <row r="885" spans="1:34">
      <c r="A885" s="180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</row>
    <row r="886" spans="1:34">
      <c r="A886" s="180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</row>
    <row r="887" spans="1:34">
      <c r="A887" s="180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</row>
    <row r="888" spans="1:34">
      <c r="A888" s="180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</row>
    <row r="889" spans="1:34">
      <c r="A889" s="180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</row>
    <row r="890" spans="1:34">
      <c r="A890" s="18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</row>
    <row r="891" spans="1:34">
      <c r="A891" s="180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</row>
    <row r="892" spans="1:34">
      <c r="A892" s="180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</row>
    <row r="893" spans="1:34">
      <c r="A893" s="180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</row>
    <row r="894" spans="1:34">
      <c r="A894" s="180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</row>
    <row r="895" spans="1:34">
      <c r="A895" s="180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</row>
    <row r="896" spans="1:34">
      <c r="A896" s="180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</row>
    <row r="897" spans="1:34">
      <c r="A897" s="180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</row>
    <row r="898" spans="1:34">
      <c r="A898" s="180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</row>
    <row r="899" spans="1:34">
      <c r="A899" s="180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</row>
    <row r="900" spans="1:34">
      <c r="A900" s="18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</row>
    <row r="901" spans="1:34">
      <c r="A901" s="180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</row>
    <row r="902" spans="1:34">
      <c r="A902" s="180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</row>
    <row r="903" spans="1:34">
      <c r="A903" s="180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</row>
    <row r="904" spans="1:34">
      <c r="A904" s="180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</row>
    <row r="905" spans="1:34">
      <c r="A905" s="180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</row>
    <row r="906" spans="1:34">
      <c r="A906" s="180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</row>
    <row r="907" spans="1:34">
      <c r="A907" s="180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</row>
    <row r="908" spans="1:34">
      <c r="A908" s="180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</row>
    <row r="909" spans="1:34">
      <c r="A909" s="180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</row>
    <row r="910" spans="1:34">
      <c r="A910" s="18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</row>
    <row r="911" spans="1:34">
      <c r="A911" s="180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</row>
    <row r="912" spans="1:34">
      <c r="A912" s="180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</row>
    <row r="913" spans="1:34">
      <c r="A913" s="180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</row>
    <row r="914" spans="1:34">
      <c r="A914" s="180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</row>
    <row r="915" spans="1:34">
      <c r="A915" s="180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</row>
    <row r="916" spans="1:34">
      <c r="A916" s="180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</row>
    <row r="917" spans="1:34">
      <c r="A917" s="180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</row>
    <row r="918" spans="1:34">
      <c r="A918" s="180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</row>
    <row r="919" spans="1:34">
      <c r="A919" s="180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</row>
    <row r="920" spans="1:34">
      <c r="A920" s="18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</row>
    <row r="921" spans="1:34">
      <c r="A921" s="180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</row>
    <row r="922" spans="1:34">
      <c r="A922" s="180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</row>
    <row r="923" spans="1:34">
      <c r="A923" s="180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</row>
    <row r="924" spans="1:34">
      <c r="A924" s="180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</row>
    <row r="925" spans="1:34">
      <c r="A925" s="180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</row>
    <row r="926" spans="1:34">
      <c r="A926" s="180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</row>
    <row r="927" spans="1:34">
      <c r="A927" s="180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</row>
    <row r="928" spans="1:34">
      <c r="A928" s="180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</row>
    <row r="929" spans="1:34">
      <c r="A929" s="180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</row>
    <row r="930" spans="1:34">
      <c r="A930" s="18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</row>
    <row r="931" spans="1:34">
      <c r="A931" s="180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</row>
    <row r="932" spans="1:34">
      <c r="A932" s="180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</row>
    <row r="933" spans="1:34">
      <c r="A933" s="180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</row>
    <row r="934" spans="1:34">
      <c r="A934" s="180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</row>
    <row r="935" spans="1:34">
      <c r="A935" s="180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</row>
    <row r="936" spans="1:34">
      <c r="A936" s="180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</row>
    <row r="937" spans="1:34">
      <c r="A937" s="180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</row>
    <row r="938" spans="1:34">
      <c r="A938" s="180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</row>
    <row r="939" spans="1:34">
      <c r="A939" s="180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</row>
    <row r="940" spans="1:34">
      <c r="A940" s="18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</row>
    <row r="941" spans="1:34">
      <c r="A941" s="180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</row>
    <row r="942" spans="1:34">
      <c r="A942" s="180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</row>
    <row r="943" spans="1:34">
      <c r="A943" s="180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</row>
    <row r="944" spans="1:34">
      <c r="A944" s="180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</row>
    <row r="945" spans="1:34">
      <c r="A945" s="180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</row>
    <row r="946" spans="1:34">
      <c r="A946" s="180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</row>
    <row r="947" spans="1:34">
      <c r="A947" s="180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</row>
    <row r="948" spans="1:34">
      <c r="A948" s="180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</row>
    <row r="949" spans="1:34">
      <c r="A949" s="180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</row>
    <row r="950" spans="1:34">
      <c r="A950" s="18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</row>
    <row r="951" spans="1:34">
      <c r="A951" s="180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</row>
    <row r="952" spans="1:34">
      <c r="A952" s="180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</row>
    <row r="953" spans="1:34">
      <c r="A953" s="180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</row>
    <row r="954" spans="1:34">
      <c r="A954" s="180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</row>
    <row r="955" spans="1:34">
      <c r="A955" s="180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</row>
    <row r="956" spans="1:34">
      <c r="A956" s="180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</row>
    <row r="957" spans="1:34">
      <c r="A957" s="180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</row>
    <row r="958" spans="1:34">
      <c r="A958" s="180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</row>
    <row r="959" spans="1:34">
      <c r="A959" s="180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</row>
    <row r="960" spans="1:34">
      <c r="A960" s="18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</row>
    <row r="961" spans="1:34">
      <c r="A961" s="180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</row>
    <row r="962" spans="1:34">
      <c r="A962" s="180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</row>
    <row r="963" spans="1:34">
      <c r="A963" s="180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</row>
    <row r="964" spans="1:34">
      <c r="A964" s="180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</row>
    <row r="965" spans="1:34">
      <c r="A965" s="180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</row>
    <row r="966" spans="1:34">
      <c r="A966" s="180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</row>
    <row r="967" spans="1:34">
      <c r="A967" s="180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</row>
    <row r="968" spans="1:34">
      <c r="A968" s="180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</row>
    <row r="969" spans="1:34">
      <c r="A969" s="180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</row>
    <row r="970" spans="1:34">
      <c r="A970" s="18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</row>
    <row r="971" spans="1:34">
      <c r="A971" s="180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</row>
    <row r="972" spans="1:34">
      <c r="A972" s="180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</row>
    <row r="973" spans="1:34">
      <c r="A973" s="180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</row>
    <row r="974" spans="1:34">
      <c r="A974" s="180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</row>
    <row r="975" spans="1:34">
      <c r="A975" s="180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</row>
    <row r="976" spans="1:34">
      <c r="A976" s="180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</row>
    <row r="977" spans="1:34">
      <c r="A977" s="180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</row>
    <row r="978" spans="1:34">
      <c r="A978" s="180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</row>
    <row r="979" spans="1:34">
      <c r="A979" s="180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</row>
    <row r="980" spans="1:34">
      <c r="A980" s="1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</row>
    <row r="981" spans="1:34">
      <c r="A981" s="180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</row>
    <row r="982" spans="1:34">
      <c r="A982" s="180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</row>
    <row r="983" spans="1:34">
      <c r="A983" s="180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</row>
    <row r="984" spans="1:34">
      <c r="A984" s="180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</row>
    <row r="985" spans="1:34">
      <c r="A985" s="180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</row>
    <row r="986" spans="1:34">
      <c r="A986" s="180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</row>
    <row r="987" spans="1:34">
      <c r="A987" s="180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</row>
    <row r="988" spans="1:34">
      <c r="A988" s="180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</row>
    <row r="989" spans="1:34">
      <c r="A989" s="180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</row>
    <row r="990" spans="1:34">
      <c r="A990" s="18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</row>
    <row r="991" spans="1:34">
      <c r="A991" s="180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</row>
    <row r="992" spans="1:34">
      <c r="A992" s="180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</row>
    <row r="993" spans="1:34">
      <c r="A993" s="180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</row>
    <row r="994" spans="1:34">
      <c r="A994" s="180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</row>
    <row r="995" spans="1:34">
      <c r="A995" s="180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</row>
    <row r="996" spans="1:34">
      <c r="A996" s="180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</row>
    <row r="997" spans="1:34">
      <c r="A997" s="180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</row>
    <row r="998" spans="1:34">
      <c r="A998" s="180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</row>
    <row r="999" spans="1:34">
      <c r="A999" s="180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</row>
    <row r="1000" spans="1:34">
      <c r="A1000" s="18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</row>
    <row r="1001" spans="1:34">
      <c r="A1001" s="180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</row>
    <row r="1002" spans="1:34">
      <c r="A1002" s="180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</row>
    <row r="1003" spans="1:34">
      <c r="A1003" s="180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</row>
    <row r="1004" spans="1:34">
      <c r="A1004" s="180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</row>
    <row r="1005" spans="1:34">
      <c r="A1005" s="180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</row>
    <row r="1006" spans="1:34">
      <c r="A1006" s="180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</row>
    <row r="1007" spans="1:34">
      <c r="A1007" s="180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</row>
    <row r="1008" spans="1:34">
      <c r="A1008" s="180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</row>
    <row r="1009" spans="1:34">
      <c r="A1009" s="180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</row>
    <row r="1010" spans="1:34">
      <c r="A1010" s="18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</row>
    <row r="1011" spans="1:34">
      <c r="A1011" s="180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</row>
    <row r="1012" spans="1:34">
      <c r="A1012" s="180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</row>
    <row r="1013" spans="1:34">
      <c r="A1013" s="180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</row>
    <row r="1014" spans="1:34">
      <c r="A1014" s="180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</row>
    <row r="1015" spans="1:34">
      <c r="A1015" s="180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</row>
    <row r="1016" spans="1:34">
      <c r="A1016" s="180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</row>
    <row r="1017" spans="1:34">
      <c r="A1017" s="180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</row>
    <row r="1018" spans="1:34">
      <c r="A1018" s="180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</row>
    <row r="1019" spans="1:34">
      <c r="A1019" s="180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</row>
    <row r="1020" spans="1:34">
      <c r="A1020" s="18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</row>
    <row r="1021" spans="1:34">
      <c r="A1021" s="180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</row>
    <row r="1022" spans="1:34">
      <c r="A1022" s="180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</row>
    <row r="1023" spans="1:34">
      <c r="A1023" s="180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</row>
    <row r="1024" spans="1:34">
      <c r="A1024" s="180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</row>
    <row r="1025" spans="1:34">
      <c r="A1025" s="180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</row>
    <row r="1026" spans="1:34">
      <c r="A1026" s="180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</row>
    <row r="1027" spans="1:34">
      <c r="A1027" s="180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</row>
    <row r="1028" spans="1:34">
      <c r="A1028" s="180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</row>
    <row r="1029" spans="1:34">
      <c r="A1029" s="180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</row>
    <row r="1030" spans="1:34">
      <c r="A1030" s="18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</row>
    <row r="1031" spans="1:34">
      <c r="A1031" s="180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</row>
    <row r="1032" spans="1:34">
      <c r="A1032" s="180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</row>
    <row r="1033" spans="1:34">
      <c r="A1033" s="180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</row>
    <row r="1034" spans="1:34">
      <c r="A1034" s="180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</row>
    <row r="1035" spans="1:34">
      <c r="A1035" s="180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</row>
    <row r="1036" spans="1:34">
      <c r="A1036" s="180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</row>
    <row r="1037" spans="1:34">
      <c r="A1037" s="180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</row>
    <row r="1038" spans="1:34">
      <c r="A1038" s="180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</row>
    <row r="1039" spans="1:34">
      <c r="A1039" s="180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</row>
    <row r="1040" spans="1:34">
      <c r="A1040" s="18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</row>
    <row r="1041" spans="1:34">
      <c r="A1041" s="180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</row>
    <row r="1042" spans="1:34">
      <c r="A1042" s="180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</row>
    <row r="1043" spans="1:34">
      <c r="A1043" s="180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</row>
    <row r="1044" spans="1:34">
      <c r="A1044" s="180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</row>
    <row r="1045" spans="1:34">
      <c r="A1045" s="180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</row>
    <row r="1046" spans="1:34">
      <c r="A1046" s="180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</row>
    <row r="1047" spans="1:34">
      <c r="A1047" s="180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</row>
    <row r="1048" spans="1:34">
      <c r="A1048" s="180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</row>
    <row r="1049" spans="1:34">
      <c r="A1049" s="180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</row>
    <row r="1050" spans="1:34">
      <c r="A1050" s="18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</row>
    <row r="1051" spans="1:34">
      <c r="A1051" s="180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</row>
    <row r="1052" spans="1:34">
      <c r="A1052" s="180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</row>
    <row r="1053" spans="1:34">
      <c r="A1053" s="180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</row>
    <row r="1054" spans="1:34">
      <c r="A1054" s="180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</row>
    <row r="1055" spans="1:34">
      <c r="A1055" s="180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</row>
    <row r="1056" spans="1:34">
      <c r="A1056" s="180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</row>
    <row r="1057" spans="1:34">
      <c r="A1057" s="180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</row>
    <row r="1058" spans="1:34">
      <c r="A1058" s="180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</row>
    <row r="1059" spans="1:34">
      <c r="A1059" s="180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</row>
    <row r="1060" spans="1:34">
      <c r="A1060" s="18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</row>
    <row r="1061" spans="1:34">
      <c r="A1061" s="180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</row>
    <row r="1062" spans="1:34">
      <c r="A1062" s="180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</row>
    <row r="1063" spans="1:34">
      <c r="A1063" s="180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</row>
    <row r="1064" spans="1:34">
      <c r="A1064" s="180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</row>
    <row r="1065" spans="1:34">
      <c r="A1065" s="180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</row>
    <row r="1066" spans="1:34">
      <c r="A1066" s="180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</row>
    <row r="1067" spans="1:34">
      <c r="A1067" s="180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</row>
    <row r="1068" spans="1:34">
      <c r="A1068" s="180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</row>
    <row r="1069" spans="1:34">
      <c r="A1069" s="180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</row>
    <row r="1070" spans="1:34">
      <c r="A1070" s="18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</row>
    <row r="1071" spans="1:34">
      <c r="A1071" s="180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</row>
    <row r="1072" spans="1:34">
      <c r="A1072" s="180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</row>
    <row r="1073" spans="1:34">
      <c r="A1073" s="180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</row>
    <row r="1074" spans="1:34">
      <c r="A1074" s="180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</row>
    <row r="1075" spans="1:34">
      <c r="A1075" s="180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</row>
    <row r="1076" spans="1:34">
      <c r="A1076" s="180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</row>
    <row r="1077" spans="1:34">
      <c r="A1077" s="180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</row>
    <row r="1078" spans="1:34">
      <c r="A1078" s="180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</row>
    <row r="1079" spans="1:34">
      <c r="A1079" s="180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</row>
    <row r="1080" spans="1:34">
      <c r="A1080" s="1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</row>
    <row r="1081" spans="1:34">
      <c r="A1081" s="180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</row>
    <row r="1082" spans="1:34">
      <c r="A1082" s="180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</row>
    <row r="1083" spans="1:34">
      <c r="A1083" s="180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</row>
    <row r="1084" spans="1:34">
      <c r="A1084" s="180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</row>
    <row r="1085" spans="1:34">
      <c r="A1085" s="180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</row>
    <row r="1086" spans="1:34">
      <c r="A1086" s="180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</row>
    <row r="1087" spans="1:34">
      <c r="A1087" s="180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</row>
    <row r="1088" spans="1:34">
      <c r="A1088" s="180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</row>
    <row r="1089" spans="1:34">
      <c r="A1089" s="180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</row>
    <row r="1090" spans="1:34">
      <c r="A1090" s="18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</row>
    <row r="1091" spans="1:34">
      <c r="A1091" s="180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</row>
    <row r="1092" spans="1:34">
      <c r="A1092" s="180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</row>
    <row r="1093" spans="1:34">
      <c r="A1093" s="180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</row>
    <row r="1094" spans="1:34">
      <c r="A1094" s="180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</row>
    <row r="1095" spans="1:34">
      <c r="A1095" s="180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</row>
    <row r="1096" spans="1:34">
      <c r="A1096" s="180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</row>
    <row r="1097" spans="1:34">
      <c r="A1097" s="180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</row>
    <row r="1098" spans="1:34">
      <c r="A1098" s="180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</row>
    <row r="1099" spans="1:34">
      <c r="A1099" s="180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</row>
    <row r="1100" spans="1:34">
      <c r="A1100" s="18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</row>
    <row r="1101" spans="1:34">
      <c r="A1101" s="180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</row>
    <row r="1102" spans="1:34">
      <c r="A1102" s="180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</row>
    <row r="1103" spans="1:34">
      <c r="A1103" s="180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</row>
    <row r="1104" spans="1:34">
      <c r="A1104" s="180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</row>
    <row r="1105" spans="1:34">
      <c r="A1105" s="180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</row>
    <row r="1106" spans="1:34">
      <c r="A1106" s="180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</row>
    <row r="1107" spans="1:34">
      <c r="A1107" s="180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</row>
    <row r="1108" spans="1:34">
      <c r="A1108" s="180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</row>
    <row r="1109" spans="1:34">
      <c r="A1109" s="180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</row>
    <row r="1110" spans="1:34">
      <c r="A1110" s="18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</row>
    <row r="1111" spans="1:34">
      <c r="A1111" s="180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</row>
    <row r="1112" spans="1:34">
      <c r="A1112" s="180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</row>
    <row r="1113" spans="1:34">
      <c r="A1113" s="180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</row>
    <row r="1114" spans="1:34">
      <c r="A1114" s="180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</row>
    <row r="1115" spans="1:34">
      <c r="A1115" s="180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</row>
    <row r="1116" spans="1:34">
      <c r="A1116" s="180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</row>
    <row r="1117" spans="1:34">
      <c r="A1117" s="180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</row>
    <row r="1118" spans="1:34">
      <c r="A1118" s="180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</row>
    <row r="1119" spans="1:34">
      <c r="A1119" s="180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</row>
    <row r="1120" spans="1:34">
      <c r="A1120" s="18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</row>
    <row r="1121" spans="1:34">
      <c r="A1121" s="180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</row>
    <row r="1122" spans="1:34">
      <c r="A1122" s="180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</row>
    <row r="1123" spans="1:34">
      <c r="A1123" s="180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</row>
    <row r="1124" spans="1:34">
      <c r="A1124" s="180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</row>
    <row r="1125" spans="1:34">
      <c r="A1125" s="180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</row>
    <row r="1126" spans="1:34">
      <c r="A1126" s="180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</row>
    <row r="1127" spans="1:34">
      <c r="A1127" s="180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</row>
    <row r="1128" spans="1:34">
      <c r="A1128" s="180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</row>
    <row r="1129" spans="1:34">
      <c r="A1129" s="180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</row>
    <row r="1130" spans="1:34">
      <c r="A1130" s="18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</row>
    <row r="1131" spans="1:34">
      <c r="A1131" s="180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</row>
    <row r="1132" spans="1:34">
      <c r="A1132" s="180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</row>
    <row r="1133" spans="1:34">
      <c r="A1133" s="180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</row>
    <row r="1134" spans="1:34">
      <c r="A1134" s="180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</row>
    <row r="1135" spans="1:34">
      <c r="A1135" s="180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</row>
    <row r="1136" spans="1:34">
      <c r="A1136" s="180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</row>
    <row r="1137" spans="1:34">
      <c r="A1137" s="180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</row>
    <row r="1138" spans="1:34">
      <c r="A1138" s="180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</row>
    <row r="1139" spans="1:34">
      <c r="A1139" s="180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</row>
    <row r="1140" spans="1:34">
      <c r="A1140" s="18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</row>
    <row r="1141" spans="1:34">
      <c r="A1141" s="180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</row>
    <row r="1142" spans="1:34">
      <c r="A1142" s="180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</row>
    <row r="1143" spans="1:34">
      <c r="A1143" s="180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</row>
    <row r="1144" spans="1:34">
      <c r="A1144" s="180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</row>
    <row r="1145" spans="1:34">
      <c r="A1145" s="180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</row>
    <row r="1146" spans="1:34">
      <c r="A1146" s="180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</row>
    <row r="1147" spans="1:34">
      <c r="A1147" s="180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</row>
    <row r="1148" spans="1:34">
      <c r="A1148" s="180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</row>
    <row r="1149" spans="1:34">
      <c r="A1149" s="180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</row>
    <row r="1150" spans="1:34">
      <c r="A1150" s="18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</row>
    <row r="1151" spans="1:34">
      <c r="A1151" s="180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</row>
    <row r="1152" spans="1:34">
      <c r="A1152" s="180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</row>
    <row r="1153" spans="1:34">
      <c r="A1153" s="180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</row>
    <row r="1154" spans="1:34">
      <c r="A1154" s="180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</row>
    <row r="1155" spans="1:34">
      <c r="A1155" s="180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</row>
    <row r="1156" spans="1:34">
      <c r="A1156" s="180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</row>
    <row r="1157" spans="1:34">
      <c r="A1157" s="180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</row>
    <row r="1158" spans="1:34">
      <c r="A1158" s="180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</row>
    <row r="1159" spans="1:34">
      <c r="A1159" s="180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</row>
    <row r="1160" spans="1:34">
      <c r="A1160" s="18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</row>
    <row r="1161" spans="1:34">
      <c r="A1161" s="180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</row>
    <row r="1162" spans="1:34">
      <c r="A1162" s="180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</row>
    <row r="1163" spans="1:34">
      <c r="A1163" s="180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</row>
    <row r="1164" spans="1:34">
      <c r="A1164" s="180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</row>
    <row r="1165" spans="1:34">
      <c r="A1165" s="180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</row>
    <row r="1166" spans="1:34">
      <c r="A1166" s="180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</row>
    <row r="1167" spans="1:34">
      <c r="A1167" s="180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</row>
    <row r="1168" spans="1:34">
      <c r="A1168" s="180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</row>
    <row r="1169" spans="1:34">
      <c r="A1169" s="180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</row>
    <row r="1170" spans="1:34">
      <c r="A1170" s="18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</row>
    <row r="1171" spans="1:34">
      <c r="A1171" s="180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</row>
    <row r="1172" spans="1:34">
      <c r="A1172" s="180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</row>
    <row r="1173" spans="1:34">
      <c r="A1173" s="180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</row>
    <row r="1174" spans="1:34">
      <c r="A1174" s="180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</row>
    <row r="1175" spans="1:34">
      <c r="A1175" s="180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</row>
    <row r="1176" spans="1:34">
      <c r="A1176" s="180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</row>
    <row r="1177" spans="1:34">
      <c r="A1177" s="180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</row>
    <row r="1178" spans="1:34">
      <c r="A1178" s="180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</row>
    <row r="1179" spans="1:34">
      <c r="A1179" s="180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</row>
    <row r="1180" spans="1:34">
      <c r="A1180" s="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</row>
    <row r="1181" spans="1:34">
      <c r="A1181" s="180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</row>
    <row r="1182" spans="1:34">
      <c r="A1182" s="180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</row>
    <row r="1183" spans="1:34">
      <c r="A1183" s="180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</row>
    <row r="1184" spans="1:34">
      <c r="A1184" s="180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</row>
    <row r="1185" spans="1:34">
      <c r="A1185" s="180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</row>
    <row r="1186" spans="1:34">
      <c r="A1186" s="180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</row>
    <row r="1187" spans="1:34">
      <c r="A1187" s="180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</row>
    <row r="1188" spans="1:34">
      <c r="A1188" s="180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</row>
    <row r="1189" spans="1:34">
      <c r="A1189" s="180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</row>
    <row r="1190" spans="1:34">
      <c r="A1190" s="18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</row>
    <row r="1191" spans="1:34">
      <c r="A1191" s="180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</row>
    <row r="1192" spans="1:34">
      <c r="A1192" s="180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</row>
    <row r="1193" spans="1:34">
      <c r="A1193" s="180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</row>
    <row r="1194" spans="1:34">
      <c r="A1194" s="180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</row>
    <row r="1195" spans="1:34">
      <c r="A1195" s="180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</row>
    <row r="1196" spans="1:34">
      <c r="A1196" s="180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</row>
    <row r="1197" spans="1:34">
      <c r="A1197" s="180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</row>
    <row r="1198" spans="1:34">
      <c r="A1198" s="180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</row>
    <row r="1199" spans="1:34">
      <c r="A1199" s="180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</row>
    <row r="1200" spans="1:34">
      <c r="A1200" s="18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</row>
    <row r="1201" spans="1:34">
      <c r="A1201" s="180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</row>
    <row r="1202" spans="1:34">
      <c r="A1202" s="180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</row>
    <row r="1203" spans="1:34">
      <c r="A1203" s="180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</row>
    <row r="1204" spans="1:34">
      <c r="A1204" s="180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</row>
    <row r="1205" spans="1:34">
      <c r="A1205" s="180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</row>
    <row r="1206" spans="1:34">
      <c r="A1206" s="180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</row>
    <row r="1207" spans="1:34">
      <c r="A1207" s="180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</row>
    <row r="1208" spans="1:34">
      <c r="A1208" s="180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</row>
    <row r="1209" spans="1:34">
      <c r="A1209" s="180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</row>
    <row r="1210" spans="1:34">
      <c r="A1210" s="18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</row>
    <row r="1211" spans="1:34">
      <c r="A1211" s="180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</row>
    <row r="1212" spans="1:34">
      <c r="A1212" s="180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</row>
    <row r="1213" spans="1:34">
      <c r="A1213" s="180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</row>
    <row r="1214" spans="1:34">
      <c r="A1214" s="180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</row>
    <row r="1215" spans="1:34">
      <c r="A1215" s="180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</row>
    <row r="1216" spans="1:34">
      <c r="A1216" s="180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</row>
    <row r="1217" spans="1:34">
      <c r="A1217" s="180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</row>
    <row r="1218" spans="1:34">
      <c r="A1218" s="180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</row>
    <row r="1219" spans="1:34">
      <c r="A1219" s="180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</row>
    <row r="1220" spans="1:34">
      <c r="A1220" s="18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</row>
    <row r="1221" spans="1:34">
      <c r="A1221" s="180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</row>
    <row r="1222" spans="1:34">
      <c r="A1222" s="180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</row>
    <row r="1223" spans="1:34">
      <c r="A1223" s="180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</row>
    <row r="1224" spans="1:34">
      <c r="A1224" s="180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</row>
    <row r="1225" spans="1:34">
      <c r="A1225" s="180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</row>
    <row r="1226" spans="1:34">
      <c r="A1226" s="180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</row>
    <row r="1227" spans="1:34">
      <c r="A1227" s="180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</row>
    <row r="1228" spans="1:34">
      <c r="A1228" s="180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</row>
    <row r="1229" spans="1:34">
      <c r="A1229" s="180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</row>
    <row r="1230" spans="1:34">
      <c r="A1230" s="18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</row>
    <row r="1231" spans="1:34">
      <c r="A1231" s="180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</row>
    <row r="1232" spans="1:34">
      <c r="A1232" s="180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</row>
    <row r="1233" spans="1:34">
      <c r="A1233" s="180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</row>
    <row r="1234" spans="1:34">
      <c r="A1234" s="180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</row>
    <row r="1235" spans="1:34">
      <c r="A1235" s="180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</row>
    <row r="1236" spans="1:34">
      <c r="A1236" s="180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</row>
    <row r="1237" spans="1:34">
      <c r="A1237" s="180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</row>
    <row r="1238" spans="1:34">
      <c r="A1238" s="180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</row>
    <row r="1239" spans="1:34">
      <c r="A1239" s="180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</row>
    <row r="1240" spans="1:34">
      <c r="A1240" s="18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</row>
    <row r="1241" spans="1:34">
      <c r="A1241" s="180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</row>
    <row r="1242" spans="1:34">
      <c r="A1242" s="180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</row>
    <row r="1243" spans="1:34">
      <c r="A1243" s="180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</row>
    <row r="1244" spans="1:34">
      <c r="A1244" s="180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</row>
    <row r="1245" spans="1:34">
      <c r="A1245" s="180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</row>
    <row r="1246" spans="1:34">
      <c r="A1246" s="180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</row>
    <row r="1247" spans="1:34">
      <c r="A1247" s="180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</row>
    <row r="1248" spans="1:34">
      <c r="A1248" s="180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</row>
    <row r="1249" spans="1:34">
      <c r="A1249" s="180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</row>
    <row r="1250" spans="1:34">
      <c r="A1250" s="18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</row>
    <row r="1251" spans="1:34">
      <c r="A1251" s="180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</row>
    <row r="1252" spans="1:34">
      <c r="A1252" s="180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</row>
    <row r="1253" spans="1:34">
      <c r="A1253" s="180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</row>
    <row r="1254" spans="1:34">
      <c r="A1254" s="180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</row>
    <row r="1255" spans="1:34">
      <c r="A1255" s="180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</row>
    <row r="1256" spans="1:34">
      <c r="A1256" s="180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</row>
    <row r="1257" spans="1:34">
      <c r="A1257" s="180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</row>
    <row r="1258" spans="1:34">
      <c r="A1258" s="180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</row>
    <row r="1259" spans="1:34">
      <c r="A1259" s="180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</row>
    <row r="1260" spans="1:34">
      <c r="A1260" s="18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</row>
    <row r="1261" spans="1:34">
      <c r="A1261" s="180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</row>
    <row r="1262" spans="1:34">
      <c r="A1262" s="180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</row>
    <row r="1263" spans="1:34">
      <c r="A1263" s="180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</row>
    <row r="1264" spans="1:34">
      <c r="A1264" s="180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</row>
    <row r="1265" spans="1:34">
      <c r="A1265" s="180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</row>
    <row r="1266" spans="1:34">
      <c r="A1266" s="180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</row>
    <row r="1267" spans="1:34">
      <c r="A1267" s="180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</row>
    <row r="1268" spans="1:34">
      <c r="A1268" s="180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</row>
    <row r="1269" spans="1:34">
      <c r="A1269" s="180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</row>
    <row r="1270" spans="1:34">
      <c r="A1270" s="18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</row>
    <row r="1271" spans="1:34">
      <c r="A1271" s="180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</row>
    <row r="1272" spans="1:34">
      <c r="A1272" s="180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</row>
    <row r="1273" spans="1:34">
      <c r="A1273" s="180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</row>
    <row r="1274" spans="1:34">
      <c r="A1274" s="180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</row>
    <row r="1275" spans="1:34">
      <c r="A1275" s="180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</row>
    <row r="1276" spans="1:34">
      <c r="A1276" s="180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</row>
    <row r="1277" spans="1:34">
      <c r="A1277" s="180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</row>
    <row r="1278" spans="1:34">
      <c r="A1278" s="180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</row>
    <row r="1279" spans="1:34">
      <c r="A1279" s="180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</row>
    <row r="1280" spans="1:34">
      <c r="A1280" s="1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</row>
    <row r="1281" spans="1:34">
      <c r="A1281" s="180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</row>
    <row r="1282" spans="1:34">
      <c r="A1282" s="180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</row>
    <row r="1283" spans="1:34">
      <c r="A1283" s="180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</row>
    <row r="1284" spans="1:34">
      <c r="A1284" s="180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</row>
    <row r="1285" spans="1:34">
      <c r="A1285" s="180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</row>
    <row r="1286" spans="1:34">
      <c r="A1286" s="180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</row>
    <row r="1287" spans="1:34">
      <c r="A1287" s="180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</row>
    <row r="1288" spans="1:34">
      <c r="A1288" s="180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</row>
    <row r="1289" spans="1:34">
      <c r="A1289" s="180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</row>
    <row r="1290" spans="1:34">
      <c r="A1290" s="18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</row>
    <row r="1291" spans="1:34">
      <c r="A1291" s="180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</row>
    <row r="1292" spans="1:34">
      <c r="A1292" s="180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</row>
    <row r="1293" spans="1:34">
      <c r="A1293" s="180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</row>
    <row r="1294" spans="1:34">
      <c r="A1294" s="180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</row>
    <row r="1295" spans="1:34">
      <c r="A1295" s="180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</row>
    <row r="1296" spans="1:34">
      <c r="A1296" s="180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</row>
    <row r="1297" spans="1:34">
      <c r="A1297" s="180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</row>
    <row r="1298" spans="1:34">
      <c r="A1298" s="180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</row>
    <row r="1299" spans="1:34">
      <c r="A1299" s="180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</row>
    <row r="1300" spans="1:34">
      <c r="A1300" s="18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</row>
    <row r="1301" spans="1:34">
      <c r="A1301" s="180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</row>
    <row r="1302" spans="1:34">
      <c r="A1302" s="180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</row>
    <row r="1303" spans="1:34">
      <c r="A1303" s="180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</row>
    <row r="1304" spans="1:34">
      <c r="A1304" s="180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</row>
    <row r="1305" spans="1:34">
      <c r="A1305" s="180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</row>
    <row r="1306" spans="1:34">
      <c r="A1306" s="180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</row>
    <row r="1307" spans="1:34">
      <c r="A1307" s="180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</row>
    <row r="1308" spans="1:34">
      <c r="A1308" s="180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</row>
    <row r="1309" spans="1:34">
      <c r="A1309" s="180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</row>
    <row r="1310" spans="1:34">
      <c r="A1310" s="18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</row>
    <row r="1311" spans="1:34">
      <c r="A1311" s="180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</row>
    <row r="1312" spans="1:34">
      <c r="A1312" s="180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</row>
    <row r="1313" spans="1:34">
      <c r="A1313" s="180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</row>
    <row r="1314" spans="1:34">
      <c r="A1314" s="180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</row>
    <row r="1315" spans="1:34">
      <c r="A1315" s="180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</row>
    <row r="1316" spans="1:34">
      <c r="A1316" s="180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</row>
    <row r="1317" spans="1:34">
      <c r="A1317" s="180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</row>
    <row r="1318" spans="1:34">
      <c r="A1318" s="180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</row>
    <row r="1319" spans="1:34">
      <c r="A1319" s="180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</row>
    <row r="1320" spans="1:34">
      <c r="A1320" s="18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</row>
    <row r="1321" spans="1:34">
      <c r="A1321" s="180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</row>
    <row r="1322" spans="1:34">
      <c r="A1322" s="180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</row>
    <row r="1323" spans="1:34">
      <c r="A1323" s="180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</row>
    <row r="1324" spans="1:34">
      <c r="A1324" s="180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</row>
    <row r="1325" spans="1:34">
      <c r="A1325" s="180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</row>
    <row r="1326" spans="1:34">
      <c r="A1326" s="180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</row>
    <row r="1327" spans="1:34">
      <c r="A1327" s="180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</row>
    <row r="1328" spans="1:34">
      <c r="A1328" s="180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</row>
    <row r="1329" spans="1:34">
      <c r="A1329" s="180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</row>
    <row r="1330" spans="1:34">
      <c r="A1330" s="18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</row>
    <row r="1331" spans="1:34">
      <c r="A1331" s="180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</row>
    <row r="1332" spans="1:34">
      <c r="A1332" s="180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</row>
    <row r="1333" spans="1:34">
      <c r="A1333" s="180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</row>
    <row r="1334" spans="1:34">
      <c r="A1334" s="180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</row>
    <row r="1335" spans="1:34">
      <c r="A1335" s="180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</row>
    <row r="1336" spans="1:34">
      <c r="A1336" s="180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</row>
    <row r="1337" spans="1:34">
      <c r="A1337" s="180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</row>
    <row r="1338" spans="1:34">
      <c r="A1338" s="180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</row>
    <row r="1339" spans="1:34">
      <c r="A1339" s="180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</row>
    <row r="1340" spans="1:34">
      <c r="A1340" s="18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</row>
    <row r="1341" spans="1:34">
      <c r="A1341" s="180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</row>
    <row r="1342" spans="1:34">
      <c r="A1342" s="180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</row>
    <row r="1343" spans="1:34">
      <c r="A1343" s="180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</row>
    <row r="1344" spans="1:34">
      <c r="A1344" s="180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</row>
    <row r="1345" spans="1:34">
      <c r="A1345" s="180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</row>
    <row r="1346" spans="1:34">
      <c r="A1346" s="180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</row>
    <row r="1347" spans="1:34">
      <c r="A1347" s="180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</row>
    <row r="1348" spans="1:34">
      <c r="A1348" s="180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</row>
    <row r="1349" spans="1:34">
      <c r="A1349" s="180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</row>
    <row r="1350" spans="1:34">
      <c r="A1350" s="18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</row>
    <row r="1351" spans="1:34">
      <c r="A1351" s="180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</row>
    <row r="1352" spans="1:34">
      <c r="A1352" s="180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</row>
    <row r="1353" spans="1:34">
      <c r="A1353" s="180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</row>
    <row r="1354" spans="1:34">
      <c r="A1354" s="180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</row>
    <row r="1355" spans="1:34">
      <c r="A1355" s="180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</row>
    <row r="1356" spans="1:34">
      <c r="A1356" s="180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</row>
    <row r="1357" spans="1:34">
      <c r="A1357" s="180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</row>
    <row r="1358" spans="1:34">
      <c r="A1358" s="180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</row>
    <row r="1359" spans="1:34">
      <c r="A1359" s="180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</row>
    <row r="1360" spans="1:34">
      <c r="A1360" s="18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</row>
    <row r="1361" spans="1:34">
      <c r="A1361" s="180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</row>
    <row r="1362" spans="1:34">
      <c r="A1362" s="180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</row>
    <row r="1363" spans="1:34">
      <c r="A1363" s="180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</row>
    <row r="1364" spans="1:34">
      <c r="A1364" s="180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</row>
    <row r="1365" spans="1:34">
      <c r="A1365" s="180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</row>
    <row r="1366" spans="1:34">
      <c r="A1366" s="180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</row>
    <row r="1367" spans="1:34">
      <c r="A1367" s="180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</row>
    <row r="1368" spans="1:34">
      <c r="A1368" s="180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</row>
    <row r="1369" spans="1:34">
      <c r="A1369" s="180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</row>
    <row r="1370" spans="1:34">
      <c r="A1370" s="18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</row>
    <row r="1371" spans="1:34">
      <c r="A1371" s="180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</row>
    <row r="1372" spans="1:34">
      <c r="A1372" s="180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</row>
    <row r="1373" spans="1:34">
      <c r="A1373" s="180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</row>
    <row r="1374" spans="1:34">
      <c r="A1374" s="180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</row>
    <row r="1375" spans="1:34">
      <c r="A1375" s="180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</row>
    <row r="1376" spans="1:34">
      <c r="A1376" s="180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</row>
    <row r="1377" spans="1:34">
      <c r="A1377" s="180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</row>
    <row r="1378" spans="1:34">
      <c r="A1378" s="180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</row>
    <row r="1379" spans="1:34">
      <c r="A1379" s="180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</row>
    <row r="1380" spans="1:34">
      <c r="A1380" s="1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</row>
    <row r="1381" spans="1:34">
      <c r="A1381" s="180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</row>
    <row r="1382" spans="1:34">
      <c r="A1382" s="180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</row>
    <row r="1383" spans="1:34">
      <c r="A1383" s="180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</row>
    <row r="1384" spans="1:34">
      <c r="A1384" s="180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</row>
    <row r="1385" spans="1:34">
      <c r="A1385" s="180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</row>
    <row r="1386" spans="1:34">
      <c r="A1386" s="180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</row>
    <row r="1387" spans="1:34">
      <c r="A1387" s="180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</row>
    <row r="1388" spans="1:34">
      <c r="A1388" s="180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</row>
    <row r="1389" spans="1:34">
      <c r="A1389" s="180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</row>
    <row r="1390" spans="1:34">
      <c r="A1390" s="18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</row>
    <row r="1391" spans="1:34">
      <c r="A1391" s="180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</row>
    <row r="1392" spans="1:34">
      <c r="A1392" s="180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</row>
    <row r="1393" spans="1:34">
      <c r="A1393" s="180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</row>
    <row r="1394" spans="1:34">
      <c r="A1394" s="180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</row>
    <row r="1395" spans="1:34">
      <c r="A1395" s="180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</row>
    <row r="1396" spans="1:34">
      <c r="A1396" s="180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</row>
    <row r="1397" spans="1:34">
      <c r="A1397" s="180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</row>
    <row r="1398" spans="1:34">
      <c r="A1398" s="180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</row>
    <row r="1399" spans="1:34">
      <c r="A1399" s="180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</row>
    <row r="1400" spans="1:34">
      <c r="A1400" s="18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</row>
    <row r="1401" spans="1:34">
      <c r="A1401" s="180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</row>
    <row r="1402" spans="1:34">
      <c r="A1402" s="180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</row>
    <row r="1403" spans="1:34">
      <c r="A1403" s="180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</row>
    <row r="1404" spans="1:34">
      <c r="A1404" s="180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</row>
    <row r="1405" spans="1:34">
      <c r="A1405" s="180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</row>
    <row r="1406" spans="1:34">
      <c r="A1406" s="180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</row>
    <row r="1407" spans="1:34">
      <c r="A1407" s="180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</row>
    <row r="1408" spans="1:34">
      <c r="A1408" s="180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</row>
    <row r="1409" spans="1:34">
      <c r="A1409" s="180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</row>
    <row r="1410" spans="1:34">
      <c r="A1410" s="18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</row>
    <row r="1411" spans="1:34">
      <c r="A1411" s="180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</row>
    <row r="1412" spans="1:34">
      <c r="A1412" s="180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</row>
    <row r="1413" spans="1:34">
      <c r="A1413" s="180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</row>
    <row r="1414" spans="1:34">
      <c r="A1414" s="180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</row>
    <row r="1415" spans="1:34">
      <c r="A1415" s="180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</row>
    <row r="1416" spans="1:34">
      <c r="A1416" s="180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</row>
    <row r="1417" spans="1:34">
      <c r="A1417" s="180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</row>
    <row r="1418" spans="1:34">
      <c r="A1418" s="180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</row>
    <row r="1419" spans="1:34">
      <c r="A1419" s="180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</row>
    <row r="1420" spans="1:34">
      <c r="A1420" s="18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</row>
    <row r="1421" spans="1:34">
      <c r="A1421" s="180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</row>
    <row r="1422" spans="1:34">
      <c r="A1422" s="180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</row>
    <row r="1423" spans="1:34">
      <c r="A1423" s="180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</row>
    <row r="1424" spans="1:34">
      <c r="A1424" s="180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</row>
    <row r="1425" spans="1:34">
      <c r="A1425" s="180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</row>
    <row r="1426" spans="1:34">
      <c r="A1426" s="180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</row>
    <row r="1427" spans="1:34">
      <c r="A1427" s="180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</row>
    <row r="1428" spans="1:34">
      <c r="A1428" s="180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</row>
    <row r="1429" spans="1:34">
      <c r="A1429" s="180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</row>
    <row r="1430" spans="1:34">
      <c r="A1430" s="18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</row>
    <row r="1431" spans="1:34">
      <c r="A1431" s="180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</row>
    <row r="1432" spans="1:34">
      <c r="A1432" s="180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</row>
    <row r="1433" spans="1:34">
      <c r="A1433" s="180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</row>
    <row r="1434" spans="1:34">
      <c r="A1434" s="180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</row>
    <row r="1435" spans="1:34">
      <c r="A1435" s="180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</row>
    <row r="1436" spans="1:34">
      <c r="A1436" s="180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</row>
    <row r="1437" spans="1:34">
      <c r="A1437" s="180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</row>
    <row r="1438" spans="1:34">
      <c r="A1438" s="180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</row>
    <row r="1439" spans="1:34">
      <c r="A1439" s="180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</row>
    <row r="1440" spans="1:34">
      <c r="A1440" s="18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</row>
    <row r="1441" spans="1:34">
      <c r="A1441" s="180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</row>
    <row r="1442" spans="1:34">
      <c r="A1442" s="180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</row>
    <row r="1443" spans="1:34">
      <c r="A1443" s="180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</row>
    <row r="1444" spans="1:34">
      <c r="A1444" s="180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</row>
    <row r="1445" spans="1:34">
      <c r="A1445" s="180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</row>
    <row r="1446" spans="1:34">
      <c r="A1446" s="180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</row>
    <row r="1447" spans="1:34">
      <c r="A1447" s="180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</row>
    <row r="1448" spans="1:34">
      <c r="A1448" s="180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</row>
    <row r="1449" spans="1:34">
      <c r="A1449" s="180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</row>
    <row r="1450" spans="1:34">
      <c r="A1450" s="18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</row>
    <row r="1451" spans="1:34">
      <c r="A1451" s="180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</row>
    <row r="1452" spans="1:34">
      <c r="A1452" s="180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</row>
    <row r="1453" spans="1:34">
      <c r="A1453" s="180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</row>
    <row r="1454" spans="1:34">
      <c r="A1454" s="180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</row>
    <row r="1455" spans="1:34">
      <c r="A1455" s="180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</row>
    <row r="1456" spans="1:34">
      <c r="A1456" s="180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</row>
    <row r="1457" spans="1:34">
      <c r="A1457" s="180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</row>
    <row r="1458" spans="1:34">
      <c r="A1458" s="180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</row>
    <row r="1459" spans="1:34">
      <c r="A1459" s="180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</row>
    <row r="1460" spans="1:34">
      <c r="A1460" s="18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</row>
    <row r="1461" spans="1:34">
      <c r="A1461" s="180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</row>
    <row r="1462" spans="1:34">
      <c r="A1462" s="180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</row>
    <row r="1463" spans="1:34">
      <c r="A1463" s="180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</row>
    <row r="1464" spans="1:34">
      <c r="A1464" s="180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</row>
    <row r="1465" spans="1:34">
      <c r="A1465" s="180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</row>
    <row r="1466" spans="1:34">
      <c r="A1466" s="180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</row>
    <row r="1467" spans="1:34">
      <c r="A1467" s="180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</row>
    <row r="1468" spans="1:34">
      <c r="A1468" s="180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</row>
    <row r="1469" spans="1:34">
      <c r="A1469" s="180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</row>
    <row r="1470" spans="1:34">
      <c r="A1470" s="18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</row>
    <row r="1471" spans="1:34">
      <c r="A1471" s="180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</row>
    <row r="1472" spans="1:34">
      <c r="A1472" s="180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</row>
    <row r="1473" spans="1:34">
      <c r="A1473" s="180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</row>
    <row r="1474" spans="1:34">
      <c r="A1474" s="180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</row>
    <row r="1475" spans="1:34">
      <c r="A1475" s="180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</row>
    <row r="1476" spans="1:34">
      <c r="A1476" s="180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</row>
    <row r="1477" spans="1:34">
      <c r="A1477" s="180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</row>
    <row r="1478" spans="1:34">
      <c r="A1478" s="180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</row>
    <row r="1479" spans="1:34">
      <c r="A1479" s="180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</row>
    <row r="1480" spans="1:34">
      <c r="A1480" s="1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</row>
    <row r="1481" spans="1:34">
      <c r="A1481" s="180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</row>
    <row r="1482" spans="1:34">
      <c r="A1482" s="180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</row>
    <row r="1483" spans="1:34">
      <c r="A1483" s="180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</row>
    <row r="1484" spans="1:34">
      <c r="A1484" s="180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</row>
    <row r="1485" spans="1:34">
      <c r="A1485" s="180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</row>
    <row r="1486" spans="1:34">
      <c r="A1486" s="180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</row>
    <row r="1487" spans="1:34">
      <c r="A1487" s="180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</row>
    <row r="1488" spans="1:34">
      <c r="A1488" s="180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</row>
    <row r="1489" spans="1:34">
      <c r="A1489" s="180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</row>
    <row r="1490" spans="1:34">
      <c r="A1490" s="18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</row>
    <row r="1491" spans="1:34">
      <c r="A1491" s="180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</row>
    <row r="1492" spans="1:34">
      <c r="A1492" s="180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</row>
    <row r="1493" spans="1:34">
      <c r="A1493" s="180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</row>
    <row r="1494" spans="1:34">
      <c r="A1494" s="180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</row>
    <row r="1495" spans="1:34">
      <c r="A1495" s="180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</row>
    <row r="1496" spans="1:34">
      <c r="A1496" s="180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</row>
    <row r="1497" spans="1:34">
      <c r="A1497" s="180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</row>
    <row r="1498" spans="1:34">
      <c r="A1498" s="180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</row>
    <row r="1499" spans="1:34">
      <c r="A1499" s="180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</row>
    <row r="1500" spans="1:34">
      <c r="A1500" s="18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</row>
    <row r="1501" spans="1:34">
      <c r="A1501" s="180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</row>
    <row r="1502" spans="1:34">
      <c r="A1502" s="180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</row>
    <row r="1503" spans="1:34">
      <c r="A1503" s="180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</row>
    <row r="1504" spans="1:34">
      <c r="A1504" s="180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</row>
    <row r="1505" spans="1:34">
      <c r="A1505" s="180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</row>
    <row r="1506" spans="1:34">
      <c r="A1506" s="180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</row>
    <row r="1507" spans="1:34">
      <c r="A1507" s="180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</row>
    <row r="1508" spans="1:34">
      <c r="A1508" s="180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</row>
    <row r="1509" spans="1:34">
      <c r="A1509" s="180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</row>
    <row r="1510" spans="1:34">
      <c r="A1510" s="18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</row>
    <row r="1511" spans="1:34">
      <c r="A1511" s="180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</row>
    <row r="1512" spans="1:34">
      <c r="A1512" s="180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</row>
    <row r="1513" spans="1:34">
      <c r="A1513" s="180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</row>
    <row r="1514" spans="1:34">
      <c r="A1514" s="180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</row>
    <row r="1515" spans="1:34">
      <c r="A1515" s="180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</row>
    <row r="1516" spans="1:34">
      <c r="A1516" s="180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</row>
    <row r="1517" spans="1:34">
      <c r="A1517" s="180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</row>
    <row r="1518" spans="1:34">
      <c r="A1518" s="180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</row>
    <row r="1519" spans="1:34">
      <c r="A1519" s="180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</row>
    <row r="1520" spans="1:34">
      <c r="A1520" s="18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</row>
    <row r="1521" spans="1:34">
      <c r="A1521" s="180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</row>
    <row r="1522" spans="1:34">
      <c r="A1522" s="180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</row>
    <row r="1523" spans="1:34">
      <c r="A1523" s="180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</row>
    <row r="1524" spans="1:34">
      <c r="A1524" s="180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</row>
    <row r="1525" spans="1:34">
      <c r="A1525" s="180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</row>
    <row r="1526" spans="1:34">
      <c r="A1526" s="180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</row>
    <row r="1527" spans="1:34">
      <c r="A1527" s="180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</row>
    <row r="1528" spans="1:34">
      <c r="A1528" s="180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</row>
    <row r="1529" spans="1:34">
      <c r="A1529" s="180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</row>
    <row r="1530" spans="1:34">
      <c r="A1530" s="18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</row>
    <row r="1531" spans="1:34">
      <c r="A1531" s="180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</row>
    <row r="1532" spans="1:34">
      <c r="A1532" s="180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</row>
    <row r="1533" spans="1:34">
      <c r="A1533" s="180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</row>
    <row r="1534" spans="1:34">
      <c r="A1534" s="180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</row>
    <row r="1535" spans="1:34">
      <c r="A1535" s="180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</row>
    <row r="1536" spans="1:34">
      <c r="A1536" s="180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</row>
    <row r="1537" spans="1:34">
      <c r="A1537" s="180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</row>
    <row r="1538" spans="1:34">
      <c r="A1538" s="180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</row>
    <row r="1539" spans="1:34">
      <c r="A1539" s="180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</row>
    <row r="1540" spans="1:34">
      <c r="A1540" s="18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</row>
    <row r="1541" spans="1:34">
      <c r="A1541" s="180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</row>
    <row r="1542" spans="1:34">
      <c r="A1542" s="180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</row>
    <row r="1543" spans="1:34">
      <c r="A1543" s="180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</row>
    <row r="1544" spans="1:34">
      <c r="A1544" s="180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</row>
    <row r="1545" spans="1:34">
      <c r="A1545" s="180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</row>
    <row r="1546" spans="1:34">
      <c r="A1546" s="180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</row>
    <row r="1547" spans="1:34">
      <c r="A1547" s="180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</row>
    <row r="1548" spans="1:34">
      <c r="A1548" s="180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</row>
    <row r="1549" spans="1:34">
      <c r="A1549" s="180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</row>
    <row r="1550" spans="1:34">
      <c r="A1550" s="18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</row>
    <row r="1551" spans="1:34">
      <c r="A1551" s="180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</row>
    <row r="1552" spans="1:34">
      <c r="A1552" s="180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</row>
    <row r="1553" spans="1:34">
      <c r="A1553" s="180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</row>
    <row r="1554" spans="1:34">
      <c r="A1554" s="180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</row>
    <row r="1555" spans="1:34">
      <c r="A1555" s="180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</row>
    <row r="1556" spans="1:34">
      <c r="A1556" s="180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</row>
    <row r="1557" spans="1:34">
      <c r="A1557" s="180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</row>
    <row r="1558" spans="1:34">
      <c r="A1558" s="180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</row>
    <row r="1559" spans="1:34">
      <c r="A1559" s="180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</row>
    <row r="1560" spans="1:34">
      <c r="A1560" s="18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</row>
    <row r="1561" spans="1:34">
      <c r="A1561" s="180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</row>
    <row r="1562" spans="1:34">
      <c r="A1562" s="180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</row>
    <row r="1563" spans="1:34">
      <c r="A1563" s="180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</row>
    <row r="1564" spans="1:34">
      <c r="A1564" s="180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</row>
    <row r="1565" spans="1:34">
      <c r="A1565" s="180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</row>
    <row r="1566" spans="1:34">
      <c r="A1566" s="180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</row>
    <row r="1567" spans="1:34">
      <c r="A1567" s="180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</row>
    <row r="1568" spans="1:34">
      <c r="A1568" s="180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</row>
    <row r="1569" spans="1:34">
      <c r="A1569" s="180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</row>
    <row r="1570" spans="1:34">
      <c r="A1570" s="18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</row>
    <row r="1571" spans="1:34">
      <c r="A1571" s="180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</row>
    <row r="1572" spans="1:34">
      <c r="A1572" s="180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</row>
    <row r="1573" spans="1:34">
      <c r="A1573" s="180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</row>
    <row r="1574" spans="1:34">
      <c r="A1574" s="180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</row>
    <row r="1575" spans="1:34">
      <c r="A1575" s="180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</row>
    <row r="1576" spans="1:34">
      <c r="A1576" s="180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</row>
    <row r="1577" spans="1:34">
      <c r="A1577" s="180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</row>
    <row r="1578" spans="1:34">
      <c r="A1578" s="180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</row>
    <row r="1579" spans="1:34">
      <c r="A1579" s="180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</row>
    <row r="1580" spans="1:34">
      <c r="A1580" s="1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</row>
    <row r="1581" spans="1:34">
      <c r="A1581" s="180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</row>
    <row r="1582" spans="1:34">
      <c r="A1582" s="180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</row>
    <row r="1583" spans="1:34">
      <c r="A1583" s="180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</row>
    <row r="1584" spans="1:34">
      <c r="A1584" s="180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</row>
    <row r="1585" spans="1:34">
      <c r="A1585" s="180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</row>
    <row r="1586" spans="1:34">
      <c r="A1586" s="180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</row>
    <row r="1587" spans="1:34">
      <c r="A1587" s="180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</row>
    <row r="1588" spans="1:34">
      <c r="A1588" s="180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</row>
    <row r="1589" spans="1:34">
      <c r="A1589" s="180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</row>
    <row r="1590" spans="1:34">
      <c r="A1590" s="18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</row>
    <row r="1591" spans="1:34">
      <c r="A1591" s="180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</row>
  </sheetData>
  <conditionalFormatting sqref="D2:AH788">
    <cfRule type="expression" dxfId="43" priority="9">
      <formula>D2="ب"</formula>
    </cfRule>
    <cfRule type="expression" dxfId="42" priority="10">
      <formula>D2="غياب"</formula>
    </cfRule>
    <cfRule type="expression" dxfId="41" priority="11">
      <formula>D2="س"</formula>
    </cfRule>
    <cfRule type="expression" dxfId="40" priority="12">
      <formula>D2="غ"</formula>
    </cfRule>
  </conditionalFormatting>
  <conditionalFormatting sqref="D789:AH789">
    <cfRule type="expression" dxfId="47" priority="1">
      <formula>D789="ب"</formula>
    </cfRule>
    <cfRule type="expression" dxfId="46" priority="2">
      <formula>D789="غياب"</formula>
    </cfRule>
    <cfRule type="expression" dxfId="45" priority="3">
      <formula>D789="س"</formula>
    </cfRule>
    <cfRule type="expression" dxfId="44" priority="4">
      <formula>D789="غ"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6"/>
  <sheetViews>
    <sheetView rightToLeft="1" zoomScaleNormal="100" workbookViewId="0">
      <selection activeCell="C3" sqref="C3:H11"/>
    </sheetView>
  </sheetViews>
  <sheetFormatPr defaultRowHeight="15"/>
  <cols>
    <col min="1" max="3" width="9.140625" style="11"/>
    <col min="4" max="4" width="32.5703125" style="11" bestFit="1" customWidth="1"/>
    <col min="5" max="5" width="38.28515625" style="11" customWidth="1"/>
    <col min="6" max="6" width="10.85546875" style="11" bestFit="1" customWidth="1"/>
    <col min="7" max="7" width="12.7109375" style="11" bestFit="1" customWidth="1"/>
    <col min="8" max="8" width="10.140625" style="11" bestFit="1" customWidth="1"/>
    <col min="9" max="16384" width="9.140625" style="11"/>
  </cols>
  <sheetData>
    <row r="3" spans="2:8">
      <c r="E3" s="185" t="s">
        <v>1595</v>
      </c>
    </row>
    <row r="5" spans="2:8">
      <c r="B5" s="11">
        <v>1</v>
      </c>
      <c r="C5" s="9" t="s">
        <v>1479</v>
      </c>
      <c r="D5" s="9" t="s">
        <v>1</v>
      </c>
      <c r="E5" s="9" t="s">
        <v>2</v>
      </c>
      <c r="F5" s="9" t="s">
        <v>1483</v>
      </c>
      <c r="G5" s="9" t="s">
        <v>1484</v>
      </c>
      <c r="H5" s="9" t="s">
        <v>1521</v>
      </c>
    </row>
    <row r="6" spans="2:8">
      <c r="B6" s="202">
        <v>0.83333333333333337</v>
      </c>
      <c r="C6" s="9">
        <v>2909</v>
      </c>
      <c r="D6" s="9" t="str">
        <f>VLOOKUP(C6,الجدول2336[[الرقم الوظيفي ]:[الاسم ]],2,0)</f>
        <v>شاهين حسين عبدالستار</v>
      </c>
      <c r="E6" s="9" t="str">
        <f>VLOOKUP(C6,'المتغيرات '!A:C,3,0)</f>
        <v xml:space="preserve">عامل نظافة </v>
      </c>
      <c r="F6" s="183">
        <v>0.34236111111111112</v>
      </c>
      <c r="G6" s="183">
        <v>0.86805555555555547</v>
      </c>
      <c r="H6" s="203">
        <f>G6-B6</f>
        <v>3.4722222222222099E-2</v>
      </c>
    </row>
    <row r="7" spans="2:8">
      <c r="B7" s="202">
        <v>0.83333333333333337</v>
      </c>
      <c r="C7" s="9">
        <v>3801</v>
      </c>
      <c r="D7" s="9" t="str">
        <f>VLOOKUP(C7,الجدول2336[[الرقم الوظيفي ]:[الاسم ]],2,0)</f>
        <v>جهيرال الإسلام  Jahirul islam</v>
      </c>
      <c r="E7" s="9" t="str">
        <f>VLOOKUP(C7,'المتغيرات '!A:C,3,0)</f>
        <v xml:space="preserve">عامل نظافة </v>
      </c>
      <c r="F7" s="183">
        <v>0.33680555555555558</v>
      </c>
      <c r="G7" s="183">
        <v>0.86805555555555547</v>
      </c>
      <c r="H7" s="203">
        <f t="shared" ref="H7:H8" si="0">G7-B7</f>
        <v>3.4722222222222099E-2</v>
      </c>
    </row>
    <row r="8" spans="2:8">
      <c r="B8" s="202">
        <v>0.83333333333333337</v>
      </c>
      <c r="C8" s="9">
        <v>3910</v>
      </c>
      <c r="D8" s="9" t="str">
        <f>VLOOKUP(C8,الجدول2336[[الرقم الوظيفي ]:[الاسم ]],2,0)</f>
        <v>مير حبيب الرحمن Mir Habibur Rahman</v>
      </c>
      <c r="E8" s="9" t="str">
        <f>VLOOKUP(C8,'المتغيرات '!A:C,3,0)</f>
        <v xml:space="preserve">عامل نظافة </v>
      </c>
      <c r="F8" s="205">
        <v>0.33749999999999997</v>
      </c>
      <c r="G8" s="205">
        <v>0.86805555555555547</v>
      </c>
      <c r="H8" s="203">
        <f t="shared" si="0"/>
        <v>3.4722222222222099E-2</v>
      </c>
    </row>
    <row r="11" spans="2:8" ht="18.75">
      <c r="G11" s="184" t="s">
        <v>1486</v>
      </c>
    </row>
    <row r="14" spans="2:8">
      <c r="E14" s="185" t="s">
        <v>1520</v>
      </c>
    </row>
    <row r="16" spans="2:8">
      <c r="C16" s="9" t="s">
        <v>1479</v>
      </c>
      <c r="D16" s="9" t="s">
        <v>1</v>
      </c>
      <c r="E16" s="9" t="s">
        <v>2</v>
      </c>
      <c r="F16" s="9" t="s">
        <v>1483</v>
      </c>
      <c r="G16" s="9" t="s">
        <v>1484</v>
      </c>
      <c r="H16" s="9" t="s">
        <v>1521</v>
      </c>
    </row>
    <row r="17" spans="3:8">
      <c r="C17" s="9">
        <v>3018</v>
      </c>
      <c r="D17" s="9" t="e">
        <f>VLOOKUP(C17,#REF!,2,0)</f>
        <v>#REF!</v>
      </c>
      <c r="E17" s="9" t="e">
        <f>VLOOKUP(C17,#REF!,3,0)</f>
        <v>#REF!</v>
      </c>
      <c r="F17" s="183">
        <v>0.875</v>
      </c>
      <c r="G17" s="183"/>
      <c r="H17" s="203"/>
    </row>
    <row r="18" spans="3:8">
      <c r="C18" s="9">
        <v>3111</v>
      </c>
      <c r="D18" s="9" t="e">
        <f>VLOOKUP(C18,#REF!,2,0)</f>
        <v>#REF!</v>
      </c>
      <c r="E18" s="9" t="e">
        <f>VLOOKUP(C18,#REF!,3,0)</f>
        <v>#REF!</v>
      </c>
      <c r="F18" s="183">
        <v>0.40277777777777773</v>
      </c>
      <c r="G18" s="183">
        <v>0.54236111111111118</v>
      </c>
      <c r="H18" s="203">
        <v>0.13958333333333345</v>
      </c>
    </row>
    <row r="19" spans="3:8">
      <c r="C19" s="9">
        <v>546</v>
      </c>
      <c r="D19" s="9" t="e">
        <f>VLOOKUP(C19,#REF!,2,0)</f>
        <v>#REF!</v>
      </c>
      <c r="E19" s="9" t="e">
        <f>VLOOKUP(C19,#REF!,3,0)</f>
        <v>#REF!</v>
      </c>
      <c r="F19" s="204">
        <v>0.3840277777777778</v>
      </c>
      <c r="G19" s="204">
        <v>0.5395833333333333</v>
      </c>
      <c r="H19" s="203">
        <v>0.1555555555555555</v>
      </c>
    </row>
    <row r="20" spans="3:8">
      <c r="C20" s="9">
        <v>1367</v>
      </c>
      <c r="D20" s="9" t="e">
        <f>VLOOKUP(C20,#REF!,2,0)</f>
        <v>#REF!</v>
      </c>
      <c r="E20" s="9" t="e">
        <f>VLOOKUP(C20,#REF!,3,0)</f>
        <v>#REF!</v>
      </c>
      <c r="F20" s="183">
        <v>0.3840277777777778</v>
      </c>
      <c r="G20" s="183">
        <v>0.5395833333333333</v>
      </c>
      <c r="H20" s="203">
        <v>0.1555555555555555</v>
      </c>
    </row>
    <row r="21" spans="3:8">
      <c r="C21" s="9">
        <v>2601</v>
      </c>
      <c r="D21" s="9" t="e">
        <f>VLOOKUP(C21,#REF!,2,0)</f>
        <v>#REF!</v>
      </c>
      <c r="E21" s="9" t="e">
        <f>VLOOKUP(C21,#REF!,3,0)</f>
        <v>#REF!</v>
      </c>
      <c r="F21" s="183">
        <v>0.38055555555555554</v>
      </c>
      <c r="G21" s="183">
        <v>0.54375000000000007</v>
      </c>
      <c r="H21" s="203">
        <v>0.16319444444444453</v>
      </c>
    </row>
    <row r="22" spans="3:8">
      <c r="C22" s="9">
        <v>3861</v>
      </c>
      <c r="D22" s="9" t="e">
        <f>VLOOKUP(C22,#REF!,2,0)</f>
        <v>#REF!</v>
      </c>
      <c r="E22" s="9" t="e">
        <f>VLOOKUP(C22,#REF!,3,0)</f>
        <v>#REF!</v>
      </c>
      <c r="F22" s="183">
        <v>0.39305555555555555</v>
      </c>
      <c r="G22" s="183">
        <v>0.54027777777777775</v>
      </c>
      <c r="H22" s="203">
        <v>0.1472222222222222</v>
      </c>
    </row>
    <row r="23" spans="3:8">
      <c r="C23" s="9">
        <v>1042</v>
      </c>
      <c r="D23" s="9" t="e">
        <f>VLOOKUP(C23,#REF!,2,0)</f>
        <v>#REF!</v>
      </c>
      <c r="E23" s="9" t="e">
        <f>VLOOKUP(C23,#REF!,3,0)</f>
        <v>#REF!</v>
      </c>
      <c r="F23" s="204">
        <v>0.37986111111111115</v>
      </c>
      <c r="G23" s="204">
        <v>0.54305555555555551</v>
      </c>
      <c r="H23" s="203">
        <v>0.16319444444444436</v>
      </c>
    </row>
    <row r="26" spans="3:8" ht="18.75">
      <c r="H26" s="184" t="s">
        <v>1486</v>
      </c>
    </row>
  </sheetData>
  <pageMargins left="0.7" right="1.56" top="1.33" bottom="0.75" header="0.3" footer="0.3"/>
  <pageSetup paperSize="9" scale="93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/>
  <dimension ref="A1:BD412"/>
  <sheetViews>
    <sheetView rightToLeft="1" topLeftCell="G1" zoomScale="70" zoomScaleNormal="70" workbookViewId="0">
      <selection activeCell="AB117" sqref="AB117:AE117"/>
    </sheetView>
  </sheetViews>
  <sheetFormatPr defaultColWidth="9.140625" defaultRowHeight="26.25"/>
  <cols>
    <col min="1" max="1" width="13.85546875" style="144" bestFit="1" customWidth="1"/>
    <col min="2" max="2" width="38.5703125" style="87" bestFit="1" customWidth="1"/>
    <col min="3" max="3" width="11.5703125" style="87" customWidth="1"/>
    <col min="4" max="4" width="43.42578125" style="87" customWidth="1"/>
    <col min="5" max="5" width="25" style="153" customWidth="1"/>
    <col min="6" max="6" width="29" style="87" customWidth="1"/>
    <col min="7" max="7" width="17.140625" style="87" customWidth="1"/>
    <col min="8" max="8" width="19.5703125" style="87" customWidth="1"/>
    <col min="9" max="9" width="20.7109375" style="87" customWidth="1"/>
    <col min="10" max="10" width="9.7109375" style="87" customWidth="1"/>
    <col min="11" max="20" width="9.140625" style="87" customWidth="1"/>
    <col min="21" max="22" width="9.140625" style="154" customWidth="1"/>
    <col min="23" max="23" width="9.140625" style="137" customWidth="1"/>
    <col min="24" max="24" width="9.140625" style="154" customWidth="1"/>
    <col min="25" max="40" width="9.140625" style="87" customWidth="1"/>
    <col min="41" max="42" width="9.140625" style="155" customWidth="1"/>
    <col min="43" max="43" width="19.7109375" style="155" customWidth="1"/>
    <col min="44" max="44" width="9.140625" style="155" customWidth="1"/>
    <col min="45" max="48" width="9.140625" style="87"/>
    <col min="49" max="49" width="11.7109375" style="87" customWidth="1"/>
    <col min="50" max="16384" width="9.140625" style="87"/>
  </cols>
  <sheetData>
    <row r="1" spans="1:44" thickBot="1">
      <c r="A1" s="79" t="s">
        <v>1451</v>
      </c>
      <c r="B1" s="79" t="s">
        <v>1452</v>
      </c>
      <c r="C1" s="274" t="s">
        <v>1453</v>
      </c>
      <c r="D1" s="80" t="s">
        <v>1454</v>
      </c>
      <c r="E1" s="81" t="s">
        <v>1455</v>
      </c>
      <c r="F1" s="82" t="s">
        <v>1456</v>
      </c>
      <c r="G1" s="80" t="s">
        <v>1457</v>
      </c>
      <c r="H1" s="82" t="s">
        <v>1458</v>
      </c>
      <c r="I1" s="83" t="s">
        <v>1459</v>
      </c>
      <c r="J1" s="84" t="s">
        <v>3</v>
      </c>
      <c r="K1" s="84" t="s">
        <v>4</v>
      </c>
      <c r="L1" s="84" t="s">
        <v>5</v>
      </c>
      <c r="M1" s="85" t="s">
        <v>6</v>
      </c>
      <c r="N1" s="84" t="s">
        <v>7</v>
      </c>
      <c r="O1" s="84" t="s">
        <v>8</v>
      </c>
      <c r="P1" s="84" t="s">
        <v>9</v>
      </c>
      <c r="Q1" s="84" t="s">
        <v>10</v>
      </c>
      <c r="R1" s="84" t="s">
        <v>11</v>
      </c>
      <c r="S1" s="84" t="s">
        <v>12</v>
      </c>
      <c r="T1" s="85" t="s">
        <v>1566</v>
      </c>
      <c r="U1" s="84" t="s">
        <v>13</v>
      </c>
      <c r="V1" s="84" t="s">
        <v>14</v>
      </c>
      <c r="W1" s="84" t="s">
        <v>15</v>
      </c>
      <c r="X1" s="84" t="s">
        <v>16</v>
      </c>
      <c r="Y1" s="84" t="s">
        <v>17</v>
      </c>
      <c r="Z1" s="84" t="s">
        <v>18</v>
      </c>
      <c r="AA1" s="85" t="s">
        <v>19</v>
      </c>
      <c r="AB1" s="84" t="s">
        <v>20</v>
      </c>
      <c r="AC1" s="84" t="s">
        <v>21</v>
      </c>
      <c r="AD1" s="84" t="s">
        <v>22</v>
      </c>
      <c r="AE1" s="84" t="s">
        <v>23</v>
      </c>
      <c r="AF1" s="84" t="s">
        <v>24</v>
      </c>
      <c r="AG1" s="84" t="s">
        <v>25</v>
      </c>
      <c r="AH1" s="85" t="s">
        <v>26</v>
      </c>
      <c r="AI1" s="84" t="s">
        <v>27</v>
      </c>
      <c r="AJ1" s="84" t="s">
        <v>28</v>
      </c>
      <c r="AK1" s="84" t="s">
        <v>29</v>
      </c>
      <c r="AL1" s="84" t="s">
        <v>30</v>
      </c>
      <c r="AM1" s="84" t="s">
        <v>31</v>
      </c>
      <c r="AN1" s="86" t="s">
        <v>32</v>
      </c>
      <c r="AO1" s="86" t="s">
        <v>33</v>
      </c>
      <c r="AP1" s="86" t="s">
        <v>1460</v>
      </c>
      <c r="AQ1" s="86" t="s">
        <v>1461</v>
      </c>
      <c r="AR1" s="86" t="s">
        <v>1462</v>
      </c>
    </row>
    <row r="2" spans="1:44" hidden="1">
      <c r="A2" s="88">
        <v>3</v>
      </c>
      <c r="B2" s="89" t="s">
        <v>1463</v>
      </c>
      <c r="C2" s="90">
        <v>3</v>
      </c>
      <c r="D2" s="90" t="s">
        <v>45</v>
      </c>
      <c r="E2" s="91">
        <f t="shared" ref="E2:E65" si="0">F2/60/8</f>
        <v>9.28125</v>
      </c>
      <c r="F2" s="92">
        <f t="shared" ref="F2:F65" si="1">H2-SUM(J2:AN2)</f>
        <v>4455</v>
      </c>
      <c r="G2" s="93">
        <f t="shared" ref="G2:G65" si="2">COUNTIF(J2:AN2,"ب")</f>
        <v>0</v>
      </c>
      <c r="H2" s="94">
        <f t="shared" ref="H2:H65" si="3">I2*60*8</f>
        <v>5400</v>
      </c>
      <c r="I2" s="95">
        <v>11.25</v>
      </c>
      <c r="J2" s="96">
        <v>1</v>
      </c>
      <c r="K2" s="96">
        <v>2</v>
      </c>
      <c r="L2" s="96">
        <v>3</v>
      </c>
      <c r="M2" s="96">
        <v>4</v>
      </c>
      <c r="N2" s="96">
        <v>5</v>
      </c>
      <c r="O2" s="96">
        <v>6</v>
      </c>
      <c r="P2" s="96">
        <v>7</v>
      </c>
      <c r="Q2" s="96">
        <v>8</v>
      </c>
      <c r="R2" s="96">
        <v>9</v>
      </c>
      <c r="S2" s="96">
        <v>10</v>
      </c>
      <c r="T2" s="96">
        <v>11</v>
      </c>
      <c r="U2" s="96">
        <v>12</v>
      </c>
      <c r="V2" s="96">
        <v>13</v>
      </c>
      <c r="W2" s="100">
        <v>480</v>
      </c>
      <c r="X2" s="96">
        <v>14</v>
      </c>
      <c r="Y2" s="96">
        <v>15</v>
      </c>
      <c r="Z2" s="96">
        <v>16</v>
      </c>
      <c r="AA2" s="96">
        <v>17</v>
      </c>
      <c r="AB2" s="96">
        <v>18</v>
      </c>
      <c r="AC2" s="96">
        <v>19</v>
      </c>
      <c r="AD2" s="96">
        <v>20</v>
      </c>
      <c r="AE2" s="96">
        <v>21</v>
      </c>
      <c r="AF2" s="96">
        <v>22</v>
      </c>
      <c r="AG2" s="96">
        <v>23</v>
      </c>
      <c r="AH2" s="96">
        <v>24</v>
      </c>
      <c r="AI2" s="96">
        <v>25</v>
      </c>
      <c r="AJ2" s="96">
        <v>26</v>
      </c>
      <c r="AK2" s="96">
        <v>27</v>
      </c>
      <c r="AL2" s="96">
        <v>28</v>
      </c>
      <c r="AM2" s="96">
        <v>29</v>
      </c>
      <c r="AN2" s="96">
        <v>30</v>
      </c>
      <c r="AO2" s="98">
        <f>COUNTIF(الجدول23[[#This Row],[21]:[20]],480)</f>
        <v>1</v>
      </c>
      <c r="AP2" s="99">
        <f>COUNTIF(الجدول23[[#This Row],[21]:[20]],"غ")</f>
        <v>0</v>
      </c>
      <c r="AQ2" s="99">
        <f>COUNTIF(الجدول23[[#This Row],[21]:[20]],"ب")</f>
        <v>0</v>
      </c>
      <c r="AR2" s="99">
        <f>COUNTIF(الجدول23[[#This Row],[21]:[20]],"&lt;480")</f>
        <v>30</v>
      </c>
    </row>
    <row r="3" spans="1:44" hidden="1">
      <c r="A3" s="88">
        <v>6</v>
      </c>
      <c r="B3" s="89" t="s">
        <v>46</v>
      </c>
      <c r="C3" s="88">
        <v>6</v>
      </c>
      <c r="D3" s="90" t="s">
        <v>47</v>
      </c>
      <c r="E3" s="91">
        <f t="shared" si="0"/>
        <v>4.6728333333333332</v>
      </c>
      <c r="F3" s="92">
        <f t="shared" si="1"/>
        <v>2242.96</v>
      </c>
      <c r="G3" s="93">
        <f t="shared" si="2"/>
        <v>0</v>
      </c>
      <c r="H3" s="94">
        <f t="shared" si="3"/>
        <v>2722.96</v>
      </c>
      <c r="I3" s="95">
        <v>5.6728333333333332</v>
      </c>
      <c r="J3" s="96"/>
      <c r="K3" s="96"/>
      <c r="L3" s="96"/>
      <c r="M3" s="97"/>
      <c r="N3" s="96"/>
      <c r="O3" s="96"/>
      <c r="P3" s="96"/>
      <c r="Q3" s="96"/>
      <c r="R3" s="96"/>
      <c r="S3" s="96"/>
      <c r="T3" s="97"/>
      <c r="U3" s="96"/>
      <c r="V3" s="96"/>
      <c r="W3" s="100">
        <v>480</v>
      </c>
      <c r="X3" s="96"/>
      <c r="Y3" s="96"/>
      <c r="Z3" s="96"/>
      <c r="AA3" s="97"/>
      <c r="AB3" s="96"/>
      <c r="AC3" s="96"/>
      <c r="AD3" s="96"/>
      <c r="AE3" s="96"/>
      <c r="AF3" s="96"/>
      <c r="AG3" s="96"/>
      <c r="AH3" s="97"/>
      <c r="AI3" s="96"/>
      <c r="AJ3" s="96"/>
      <c r="AK3" s="96"/>
      <c r="AL3" s="96"/>
      <c r="AM3" s="96"/>
      <c r="AN3" s="96"/>
      <c r="AO3" s="98">
        <f>COUNTIF(الجدول23[[#This Row],[21]:[20]],480)</f>
        <v>1</v>
      </c>
      <c r="AP3" s="99">
        <f>COUNTIF(الجدول23[[#This Row],[21]:[20]],"غ")</f>
        <v>0</v>
      </c>
      <c r="AQ3" s="99">
        <f>COUNTIF(الجدول23[[#This Row],[21]:[20]],"ب")</f>
        <v>0</v>
      </c>
      <c r="AR3" s="99">
        <f>COUNTIF(الجدول23[[#This Row],[21]:[20]],"&lt;480")</f>
        <v>0</v>
      </c>
    </row>
    <row r="4" spans="1:44" hidden="1">
      <c r="A4" s="88">
        <v>10</v>
      </c>
      <c r="B4" s="89" t="s">
        <v>48</v>
      </c>
      <c r="C4" s="88">
        <v>10</v>
      </c>
      <c r="D4" s="90" t="s">
        <v>49</v>
      </c>
      <c r="E4" s="91">
        <f t="shared" si="0"/>
        <v>31.5</v>
      </c>
      <c r="F4" s="92">
        <f t="shared" si="1"/>
        <v>15120</v>
      </c>
      <c r="G4" s="93">
        <f t="shared" si="2"/>
        <v>0</v>
      </c>
      <c r="H4" s="94">
        <f t="shared" si="3"/>
        <v>16560</v>
      </c>
      <c r="I4" s="95">
        <v>34.5</v>
      </c>
      <c r="J4" s="96"/>
      <c r="K4" s="96"/>
      <c r="L4" s="96"/>
      <c r="M4" s="97"/>
      <c r="N4" s="96"/>
      <c r="O4" s="96"/>
      <c r="P4" s="96"/>
      <c r="Q4" s="96"/>
      <c r="R4" s="96"/>
      <c r="S4" s="96"/>
      <c r="T4" s="97"/>
      <c r="U4" s="100">
        <v>480</v>
      </c>
      <c r="V4" s="100">
        <v>480</v>
      </c>
      <c r="W4" s="100">
        <v>480</v>
      </c>
      <c r="X4" s="96"/>
      <c r="Y4" s="96"/>
      <c r="Z4" s="96"/>
      <c r="AA4" s="97"/>
      <c r="AB4" s="96"/>
      <c r="AC4" s="96"/>
      <c r="AD4" s="96"/>
      <c r="AE4" s="96"/>
      <c r="AF4" s="96"/>
      <c r="AG4" s="96"/>
      <c r="AH4" s="97"/>
      <c r="AI4" s="96"/>
      <c r="AJ4" s="96"/>
      <c r="AK4" s="96"/>
      <c r="AL4" s="96"/>
      <c r="AM4" s="96"/>
      <c r="AN4" s="96"/>
      <c r="AO4" s="98">
        <f>COUNTIF(الجدول23[[#This Row],[21]:[20]],480)</f>
        <v>3</v>
      </c>
      <c r="AP4" s="99">
        <f>COUNTIF(الجدول23[[#This Row],[21]:[20]],"غ")</f>
        <v>0</v>
      </c>
      <c r="AQ4" s="99">
        <f>COUNTIF(الجدول23[[#This Row],[21]:[20]],"ب")</f>
        <v>0</v>
      </c>
      <c r="AR4" s="99">
        <f>COUNTIF(الجدول23[[#This Row],[21]:[20]],"&lt;480")</f>
        <v>0</v>
      </c>
    </row>
    <row r="5" spans="1:44" hidden="1">
      <c r="A5" s="88">
        <v>17</v>
      </c>
      <c r="B5" s="101" t="s">
        <v>50</v>
      </c>
      <c r="C5" s="90">
        <v>17</v>
      </c>
      <c r="D5" s="90" t="s">
        <v>51</v>
      </c>
      <c r="E5" s="91">
        <f t="shared" si="0"/>
        <v>0.44166666666666621</v>
      </c>
      <c r="F5" s="92">
        <f t="shared" si="1"/>
        <v>211.99999999999977</v>
      </c>
      <c r="G5" s="93">
        <f t="shared" si="2"/>
        <v>1</v>
      </c>
      <c r="H5" s="94">
        <f t="shared" si="3"/>
        <v>1472.9999999999998</v>
      </c>
      <c r="I5" s="95">
        <v>3.0687499999999996</v>
      </c>
      <c r="J5" s="96"/>
      <c r="K5" s="96"/>
      <c r="L5" s="96"/>
      <c r="M5" s="97"/>
      <c r="N5" s="96"/>
      <c r="O5" s="96"/>
      <c r="P5" s="267">
        <v>222</v>
      </c>
      <c r="Q5" s="96"/>
      <c r="R5" s="96"/>
      <c r="S5" s="111">
        <v>79</v>
      </c>
      <c r="T5" s="97"/>
      <c r="U5" s="96"/>
      <c r="V5" s="96"/>
      <c r="W5" s="100">
        <v>480</v>
      </c>
      <c r="X5" s="96"/>
      <c r="Y5" s="96"/>
      <c r="Z5" s="96"/>
      <c r="AA5" s="97"/>
      <c r="AB5" s="100">
        <v>480</v>
      </c>
      <c r="AC5" s="100" t="s">
        <v>43</v>
      </c>
      <c r="AD5" s="96"/>
      <c r="AE5" s="96"/>
      <c r="AF5" s="96"/>
      <c r="AG5" s="96"/>
      <c r="AH5" s="97"/>
      <c r="AI5" s="96"/>
      <c r="AJ5" s="96"/>
      <c r="AK5" s="96"/>
      <c r="AL5" s="96"/>
      <c r="AM5" s="96"/>
      <c r="AN5" s="96"/>
      <c r="AO5" s="98">
        <f>COUNTIF(الجدول23[[#This Row],[21]:[20]],480)</f>
        <v>2</v>
      </c>
      <c r="AP5" s="99">
        <f>COUNTIF(الجدول23[[#This Row],[21]:[20]],"غ")</f>
        <v>0</v>
      </c>
      <c r="AQ5" s="99">
        <f>COUNTIF(الجدول23[[#This Row],[21]:[20]],"ب")</f>
        <v>1</v>
      </c>
      <c r="AR5" s="99">
        <f>COUNTIF(الجدول23[[#This Row],[21]:[20]],"&lt;480")</f>
        <v>2</v>
      </c>
    </row>
    <row r="6" spans="1:44" hidden="1">
      <c r="A6" s="88">
        <v>48</v>
      </c>
      <c r="B6" s="101" t="s">
        <v>52</v>
      </c>
      <c r="C6" s="88">
        <v>48</v>
      </c>
      <c r="D6" s="90" t="s">
        <v>53</v>
      </c>
      <c r="E6" s="91">
        <f t="shared" si="0"/>
        <v>41.5</v>
      </c>
      <c r="F6" s="92">
        <f t="shared" si="1"/>
        <v>19920</v>
      </c>
      <c r="G6" s="93">
        <f t="shared" si="2"/>
        <v>0</v>
      </c>
      <c r="H6" s="94">
        <f t="shared" si="3"/>
        <v>20400</v>
      </c>
      <c r="I6" s="95">
        <v>42.5</v>
      </c>
      <c r="J6" s="96"/>
      <c r="K6" s="96"/>
      <c r="L6" s="96"/>
      <c r="M6" s="97"/>
      <c r="N6" s="96"/>
      <c r="O6" s="96"/>
      <c r="P6" s="96"/>
      <c r="Q6" s="96"/>
      <c r="R6" s="96"/>
      <c r="S6" s="96"/>
      <c r="T6" s="97"/>
      <c r="U6" s="96"/>
      <c r="V6" s="96"/>
      <c r="W6" s="100">
        <v>480</v>
      </c>
      <c r="X6" s="96"/>
      <c r="Y6" s="96"/>
      <c r="Z6" s="96"/>
      <c r="AA6" s="97"/>
      <c r="AB6" s="96"/>
      <c r="AC6" s="96"/>
      <c r="AD6" s="96"/>
      <c r="AE6" s="96"/>
      <c r="AF6" s="96"/>
      <c r="AG6" s="96"/>
      <c r="AH6" s="97"/>
      <c r="AI6" s="96"/>
      <c r="AJ6" s="96"/>
      <c r="AK6" s="96"/>
      <c r="AL6" s="96"/>
      <c r="AM6" s="96"/>
      <c r="AN6" s="96"/>
      <c r="AO6" s="98">
        <f>COUNTIF(الجدول23[[#This Row],[21]:[20]],480)</f>
        <v>1</v>
      </c>
      <c r="AP6" s="99">
        <f>COUNTIF(الجدول23[[#This Row],[21]:[20]],"غ")</f>
        <v>0</v>
      </c>
      <c r="AQ6" s="99">
        <f>COUNTIF(الجدول23[[#This Row],[21]:[20]],"ب")</f>
        <v>0</v>
      </c>
      <c r="AR6" s="99">
        <f>COUNTIF(الجدول23[[#This Row],[21]:[20]],"&lt;480")</f>
        <v>0</v>
      </c>
    </row>
    <row r="7" spans="1:44" hidden="1">
      <c r="A7" s="88">
        <v>59</v>
      </c>
      <c r="B7" s="101" t="s">
        <v>54</v>
      </c>
      <c r="C7" s="88">
        <v>59</v>
      </c>
      <c r="D7" s="90" t="s">
        <v>55</v>
      </c>
      <c r="E7" s="91">
        <f t="shared" si="0"/>
        <v>32.741666666666667</v>
      </c>
      <c r="F7" s="92">
        <f t="shared" si="1"/>
        <v>15716</v>
      </c>
      <c r="G7" s="93">
        <f t="shared" si="2"/>
        <v>0</v>
      </c>
      <c r="H7" s="94">
        <f t="shared" si="3"/>
        <v>17156</v>
      </c>
      <c r="I7" s="95">
        <v>35.741666666666667</v>
      </c>
      <c r="J7" s="96"/>
      <c r="K7" s="96"/>
      <c r="L7" s="96"/>
      <c r="M7" s="97"/>
      <c r="N7" s="96"/>
      <c r="O7" s="100">
        <v>480</v>
      </c>
      <c r="P7" s="96"/>
      <c r="Q7" s="96"/>
      <c r="R7" s="96"/>
      <c r="S7" s="96"/>
      <c r="T7" s="97"/>
      <c r="U7" s="96"/>
      <c r="V7" s="96"/>
      <c r="W7" s="100">
        <v>480</v>
      </c>
      <c r="X7" s="96"/>
      <c r="Y7" s="96"/>
      <c r="Z7" s="96"/>
      <c r="AA7" s="97"/>
      <c r="AB7" s="100">
        <v>480</v>
      </c>
      <c r="AC7" s="96"/>
      <c r="AD7" s="96"/>
      <c r="AE7" s="96"/>
      <c r="AF7" s="96"/>
      <c r="AG7" s="96"/>
      <c r="AH7" s="97"/>
      <c r="AI7" s="96"/>
      <c r="AJ7" s="96"/>
      <c r="AK7" s="96"/>
      <c r="AL7" s="96"/>
      <c r="AM7" s="96"/>
      <c r="AN7" s="96"/>
      <c r="AO7" s="98">
        <f>COUNTIF(الجدول23[[#This Row],[21]:[20]],480)</f>
        <v>3</v>
      </c>
      <c r="AP7" s="99">
        <f>COUNTIF(الجدول23[[#This Row],[21]:[20]],"غ")</f>
        <v>0</v>
      </c>
      <c r="AQ7" s="99">
        <f>COUNTIF(الجدول23[[#This Row],[21]:[20]],"ب")</f>
        <v>0</v>
      </c>
      <c r="AR7" s="99">
        <f>COUNTIF(الجدول23[[#This Row],[21]:[20]],"&lt;480")</f>
        <v>0</v>
      </c>
    </row>
    <row r="8" spans="1:44" hidden="1">
      <c r="A8" s="88">
        <v>60</v>
      </c>
      <c r="B8" s="101" t="s">
        <v>56</v>
      </c>
      <c r="C8" s="88">
        <v>60</v>
      </c>
      <c r="D8" s="90" t="s">
        <v>57</v>
      </c>
      <c r="E8" s="91">
        <f t="shared" si="0"/>
        <v>25.5</v>
      </c>
      <c r="F8" s="92">
        <f t="shared" si="1"/>
        <v>12240</v>
      </c>
      <c r="G8" s="93">
        <f t="shared" si="2"/>
        <v>0</v>
      </c>
      <c r="H8" s="94">
        <f t="shared" si="3"/>
        <v>12720</v>
      </c>
      <c r="I8" s="95">
        <v>26.5</v>
      </c>
      <c r="J8" s="96"/>
      <c r="K8" s="96"/>
      <c r="L8" s="96"/>
      <c r="M8" s="97"/>
      <c r="N8" s="96"/>
      <c r="O8" s="96"/>
      <c r="P8" s="96"/>
      <c r="Q8" s="96"/>
      <c r="R8" s="96"/>
      <c r="S8" s="96"/>
      <c r="T8" s="97"/>
      <c r="U8" s="96"/>
      <c r="V8" s="96"/>
      <c r="W8" s="100">
        <v>480</v>
      </c>
      <c r="X8" s="96"/>
      <c r="Y8" s="96"/>
      <c r="Z8" s="96"/>
      <c r="AA8" s="97"/>
      <c r="AB8" s="96"/>
      <c r="AC8" s="96"/>
      <c r="AD8" s="96"/>
      <c r="AE8" s="96"/>
      <c r="AF8" s="96"/>
      <c r="AG8" s="96"/>
      <c r="AH8" s="97"/>
      <c r="AI8" s="96"/>
      <c r="AJ8" s="96"/>
      <c r="AK8" s="96"/>
      <c r="AL8" s="96"/>
      <c r="AM8" s="96"/>
      <c r="AN8" s="96"/>
      <c r="AO8" s="98">
        <f>COUNTIF(الجدول23[[#This Row],[21]:[20]],480)</f>
        <v>1</v>
      </c>
      <c r="AP8" s="99">
        <f>COUNTIF(الجدول23[[#This Row],[21]:[20]],"غ")</f>
        <v>0</v>
      </c>
      <c r="AQ8" s="99">
        <f>COUNTIF(الجدول23[[#This Row],[21]:[20]],"ب")</f>
        <v>0</v>
      </c>
      <c r="AR8" s="99">
        <f>COUNTIF(الجدول23[[#This Row],[21]:[20]],"&lt;480")</f>
        <v>0</v>
      </c>
    </row>
    <row r="9" spans="1:44" hidden="1">
      <c r="A9" s="88">
        <v>68</v>
      </c>
      <c r="B9" s="101" t="s">
        <v>58</v>
      </c>
      <c r="C9" s="88">
        <v>68</v>
      </c>
      <c r="D9" s="90" t="s">
        <v>59</v>
      </c>
      <c r="E9" s="91">
        <f t="shared" si="0"/>
        <v>2.7125000000000012</v>
      </c>
      <c r="F9" s="92">
        <f t="shared" si="1"/>
        <v>1302.0000000000007</v>
      </c>
      <c r="G9" s="93">
        <f t="shared" si="2"/>
        <v>0</v>
      </c>
      <c r="H9" s="94">
        <f t="shared" si="3"/>
        <v>1982.0000000000007</v>
      </c>
      <c r="I9" s="95">
        <v>4.1291666666666682</v>
      </c>
      <c r="J9" s="96"/>
      <c r="K9" s="96"/>
      <c r="L9" s="96"/>
      <c r="M9" s="97"/>
      <c r="N9" s="96"/>
      <c r="O9" s="96"/>
      <c r="P9" s="96"/>
      <c r="Q9" s="96"/>
      <c r="R9" s="96"/>
      <c r="S9" s="96"/>
      <c r="T9" s="97"/>
      <c r="U9" s="111">
        <v>80</v>
      </c>
      <c r="V9" s="96"/>
      <c r="W9" s="100">
        <v>480</v>
      </c>
      <c r="X9" s="96"/>
      <c r="Y9" s="96"/>
      <c r="Z9" s="96"/>
      <c r="AA9" s="97"/>
      <c r="AB9" s="100">
        <v>120</v>
      </c>
      <c r="AC9" s="96"/>
      <c r="AD9" s="96"/>
      <c r="AE9" s="96"/>
      <c r="AF9" s="96"/>
      <c r="AG9" s="111" t="s">
        <v>1489</v>
      </c>
      <c r="AH9" s="97"/>
      <c r="AI9" s="96"/>
      <c r="AJ9" s="96"/>
      <c r="AK9" s="96"/>
      <c r="AL9" s="96"/>
      <c r="AM9" s="96"/>
      <c r="AN9" s="96"/>
      <c r="AO9" s="98">
        <f>COUNTIF(الجدول23[[#This Row],[21]:[20]],480)</f>
        <v>1</v>
      </c>
      <c r="AP9" s="99">
        <f>COUNTIF(الجدول23[[#This Row],[21]:[20]],"غ")</f>
        <v>0</v>
      </c>
      <c r="AQ9" s="99">
        <f>COUNTIF(الجدول23[[#This Row],[21]:[20]],"ب")</f>
        <v>0</v>
      </c>
      <c r="AR9" s="99">
        <f>COUNTIF(الجدول23[[#This Row],[21]:[20]],"&lt;480")</f>
        <v>2</v>
      </c>
    </row>
    <row r="10" spans="1:44" hidden="1">
      <c r="A10" s="88">
        <v>91</v>
      </c>
      <c r="B10" s="101" t="s">
        <v>60</v>
      </c>
      <c r="C10" s="88">
        <v>91</v>
      </c>
      <c r="D10" s="90" t="s">
        <v>61</v>
      </c>
      <c r="E10" s="91">
        <f t="shared" si="0"/>
        <v>17.5</v>
      </c>
      <c r="F10" s="92">
        <f t="shared" si="1"/>
        <v>8400</v>
      </c>
      <c r="G10" s="93">
        <f t="shared" si="2"/>
        <v>0</v>
      </c>
      <c r="H10" s="94">
        <f t="shared" si="3"/>
        <v>10320</v>
      </c>
      <c r="I10" s="95">
        <v>21.5</v>
      </c>
      <c r="J10" s="96"/>
      <c r="K10" s="96"/>
      <c r="L10" s="96"/>
      <c r="M10" s="97"/>
      <c r="N10" s="96"/>
      <c r="O10" s="96"/>
      <c r="P10" s="96"/>
      <c r="Q10" s="100">
        <v>480</v>
      </c>
      <c r="R10" s="100">
        <v>480</v>
      </c>
      <c r="S10" s="100">
        <v>480</v>
      </c>
      <c r="T10" s="97"/>
      <c r="U10" s="96"/>
      <c r="V10" s="96"/>
      <c r="W10" s="100">
        <v>480</v>
      </c>
      <c r="X10" s="96"/>
      <c r="Y10" s="96"/>
      <c r="Z10" s="96"/>
      <c r="AA10" s="97"/>
      <c r="AB10" s="96"/>
      <c r="AC10" s="96"/>
      <c r="AD10" s="96"/>
      <c r="AE10" s="96"/>
      <c r="AF10" s="96"/>
      <c r="AG10" s="96"/>
      <c r="AH10" s="97"/>
      <c r="AI10" s="96"/>
      <c r="AJ10" s="96"/>
      <c r="AK10" s="96"/>
      <c r="AL10" s="96"/>
      <c r="AM10" s="96"/>
      <c r="AN10" s="96"/>
      <c r="AO10" s="98">
        <f>COUNTIF(الجدول23[[#This Row],[21]:[20]],480)</f>
        <v>4</v>
      </c>
      <c r="AP10" s="99">
        <f>COUNTIF(الجدول23[[#This Row],[21]:[20]],"غ")</f>
        <v>0</v>
      </c>
      <c r="AQ10" s="99">
        <f>COUNTIF(الجدول23[[#This Row],[21]:[20]],"ب")</f>
        <v>0</v>
      </c>
      <c r="AR10" s="99">
        <f>COUNTIF(الجدول23[[#This Row],[21]:[20]],"&lt;480")</f>
        <v>0</v>
      </c>
    </row>
    <row r="11" spans="1:44" hidden="1">
      <c r="A11" s="88">
        <v>98</v>
      </c>
      <c r="B11" s="101" t="s">
        <v>62</v>
      </c>
      <c r="C11" s="88">
        <v>98</v>
      </c>
      <c r="D11" s="90" t="s">
        <v>63</v>
      </c>
      <c r="E11" s="91">
        <f t="shared" si="0"/>
        <v>21.5</v>
      </c>
      <c r="F11" s="92">
        <f t="shared" si="1"/>
        <v>10320</v>
      </c>
      <c r="G11" s="93">
        <f t="shared" si="2"/>
        <v>0</v>
      </c>
      <c r="H11" s="94">
        <f t="shared" si="3"/>
        <v>10800</v>
      </c>
      <c r="I11" s="95">
        <v>22.5</v>
      </c>
      <c r="J11" s="96"/>
      <c r="K11" s="96"/>
      <c r="L11" s="96"/>
      <c r="M11" s="97"/>
      <c r="N11" s="96"/>
      <c r="O11" s="96"/>
      <c r="P11" s="96"/>
      <c r="Q11" s="96"/>
      <c r="R11" s="96"/>
      <c r="S11" s="96"/>
      <c r="T11" s="97"/>
      <c r="U11" s="96"/>
      <c r="V11" s="96"/>
      <c r="W11" s="100">
        <v>480</v>
      </c>
      <c r="X11" s="96"/>
      <c r="Y11" s="96"/>
      <c r="Z11" s="96"/>
      <c r="AA11" s="97"/>
      <c r="AB11" s="96"/>
      <c r="AC11" s="96"/>
      <c r="AD11" s="96"/>
      <c r="AE11" s="96"/>
      <c r="AF11" s="96"/>
      <c r="AG11" s="96"/>
      <c r="AH11" s="97"/>
      <c r="AI11" s="96"/>
      <c r="AJ11" s="96"/>
      <c r="AK11" s="96"/>
      <c r="AL11" s="96"/>
      <c r="AM11" s="96"/>
      <c r="AN11" s="96"/>
      <c r="AO11" s="98">
        <f>COUNTIF(الجدول23[[#This Row],[21]:[20]],480)</f>
        <v>1</v>
      </c>
      <c r="AP11" s="99">
        <f>COUNTIF(الجدول23[[#This Row],[21]:[20]],"غ")</f>
        <v>0</v>
      </c>
      <c r="AQ11" s="99">
        <f>COUNTIF(الجدول23[[#This Row],[21]:[20]],"ب")</f>
        <v>0</v>
      </c>
      <c r="AR11" s="99">
        <f>COUNTIF(الجدول23[[#This Row],[21]:[20]],"&lt;480")</f>
        <v>0</v>
      </c>
    </row>
    <row r="12" spans="1:44" hidden="1">
      <c r="A12" s="88">
        <v>112</v>
      </c>
      <c r="B12" s="101" t="s">
        <v>64</v>
      </c>
      <c r="C12" s="88">
        <v>112</v>
      </c>
      <c r="D12" s="90" t="s">
        <v>65</v>
      </c>
      <c r="E12" s="91">
        <f t="shared" si="0"/>
        <v>41.5</v>
      </c>
      <c r="F12" s="92">
        <f t="shared" si="1"/>
        <v>19920</v>
      </c>
      <c r="G12" s="93">
        <f t="shared" si="2"/>
        <v>0</v>
      </c>
      <c r="H12" s="94">
        <f t="shared" si="3"/>
        <v>20400</v>
      </c>
      <c r="I12" s="95">
        <v>42.5</v>
      </c>
      <c r="J12" s="96"/>
      <c r="K12" s="96"/>
      <c r="L12" s="96"/>
      <c r="M12" s="97"/>
      <c r="N12" s="96"/>
      <c r="O12" s="96"/>
      <c r="P12" s="96"/>
      <c r="Q12" s="96"/>
      <c r="R12" s="96"/>
      <c r="S12" s="96"/>
      <c r="T12" s="97"/>
      <c r="U12" s="96"/>
      <c r="V12" s="96"/>
      <c r="W12" s="100">
        <v>480</v>
      </c>
      <c r="X12" s="96"/>
      <c r="Y12" s="96"/>
      <c r="Z12" s="96"/>
      <c r="AA12" s="97"/>
      <c r="AB12" s="96"/>
      <c r="AC12" s="96"/>
      <c r="AD12" s="96"/>
      <c r="AE12" s="96"/>
      <c r="AF12" s="96"/>
      <c r="AG12" s="96"/>
      <c r="AH12" s="97"/>
      <c r="AI12" s="96"/>
      <c r="AJ12" s="96"/>
      <c r="AK12" s="96"/>
      <c r="AL12" s="96"/>
      <c r="AM12" s="96"/>
      <c r="AN12" s="96"/>
      <c r="AO12" s="98">
        <f>COUNTIF(الجدول23[[#This Row],[21]:[20]],480)</f>
        <v>1</v>
      </c>
      <c r="AP12" s="99">
        <f>COUNTIF(الجدول23[[#This Row],[21]:[20]],"غ")</f>
        <v>0</v>
      </c>
      <c r="AQ12" s="99">
        <f>COUNTIF(الجدول23[[#This Row],[21]:[20]],"ب")</f>
        <v>0</v>
      </c>
      <c r="AR12" s="99">
        <f>COUNTIF(الجدول23[[#This Row],[21]:[20]],"&lt;480")</f>
        <v>0</v>
      </c>
    </row>
    <row r="13" spans="1:44" hidden="1">
      <c r="A13" s="88">
        <v>118</v>
      </c>
      <c r="B13" s="101" t="s">
        <v>66</v>
      </c>
      <c r="C13" s="88">
        <v>118</v>
      </c>
      <c r="D13" s="90" t="s">
        <v>67</v>
      </c>
      <c r="E13" s="91">
        <f t="shared" si="0"/>
        <v>0.8833333333333333</v>
      </c>
      <c r="F13" s="92">
        <f t="shared" si="1"/>
        <v>424</v>
      </c>
      <c r="G13" s="93">
        <f t="shared" si="2"/>
        <v>0</v>
      </c>
      <c r="H13" s="94">
        <f t="shared" si="3"/>
        <v>1466</v>
      </c>
      <c r="I13" s="95">
        <v>3.0541666666666667</v>
      </c>
      <c r="J13" s="96"/>
      <c r="K13" s="96"/>
      <c r="L13" s="191" t="s">
        <v>1497</v>
      </c>
      <c r="M13" s="97"/>
      <c r="N13" s="111">
        <v>82</v>
      </c>
      <c r="O13" s="191" t="s">
        <v>1497</v>
      </c>
      <c r="P13" s="100">
        <v>480</v>
      </c>
      <c r="Q13" s="96"/>
      <c r="R13" s="96"/>
      <c r="S13" s="96"/>
      <c r="T13" s="97"/>
      <c r="U13" s="191" t="s">
        <v>1497</v>
      </c>
      <c r="V13" s="191" t="s">
        <v>1497</v>
      </c>
      <c r="W13" s="100">
        <v>480</v>
      </c>
      <c r="X13" s="96"/>
      <c r="Y13" s="96"/>
      <c r="Z13" s="96"/>
      <c r="AA13" s="97"/>
      <c r="AB13" s="96"/>
      <c r="AC13" s="96"/>
      <c r="AD13" s="96"/>
      <c r="AE13" s="96"/>
      <c r="AF13" s="96"/>
      <c r="AG13" s="96"/>
      <c r="AH13" s="97"/>
      <c r="AI13" s="96"/>
      <c r="AJ13" s="96"/>
      <c r="AK13" s="96"/>
      <c r="AL13" s="96"/>
      <c r="AM13" s="96"/>
      <c r="AN13" s="96"/>
      <c r="AO13" s="98">
        <f>COUNTIF(الجدول23[[#This Row],[21]:[20]],480)</f>
        <v>2</v>
      </c>
      <c r="AP13" s="99">
        <f>COUNTIF(الجدول23[[#This Row],[21]:[20]],"غ")</f>
        <v>0</v>
      </c>
      <c r="AQ13" s="99">
        <f>COUNTIF(الجدول23[[#This Row],[21]:[20]],"ب")</f>
        <v>0</v>
      </c>
      <c r="AR13" s="99">
        <f>COUNTIF(الجدول23[[#This Row],[21]:[20]],"&lt;480")</f>
        <v>1</v>
      </c>
    </row>
    <row r="14" spans="1:44" hidden="1">
      <c r="A14" s="88">
        <v>140</v>
      </c>
      <c r="B14" s="101" t="s">
        <v>68</v>
      </c>
      <c r="C14" s="88">
        <v>140</v>
      </c>
      <c r="D14" s="90" t="s">
        <v>69</v>
      </c>
      <c r="E14" s="91">
        <f t="shared" si="0"/>
        <v>18.5</v>
      </c>
      <c r="F14" s="92">
        <f t="shared" si="1"/>
        <v>8880</v>
      </c>
      <c r="G14" s="93">
        <f t="shared" si="2"/>
        <v>0</v>
      </c>
      <c r="H14" s="94">
        <f t="shared" si="3"/>
        <v>9360</v>
      </c>
      <c r="I14" s="95">
        <v>19.5</v>
      </c>
      <c r="J14" s="96"/>
      <c r="K14" s="96"/>
      <c r="L14" s="96"/>
      <c r="M14" s="97"/>
      <c r="N14" s="96"/>
      <c r="O14" s="96"/>
      <c r="P14" s="96"/>
      <c r="Q14" s="96"/>
      <c r="R14" s="96"/>
      <c r="S14" s="96"/>
      <c r="T14" s="97"/>
      <c r="U14" s="96"/>
      <c r="V14" s="96"/>
      <c r="W14" s="100">
        <v>480</v>
      </c>
      <c r="X14" s="96"/>
      <c r="Y14" s="96"/>
      <c r="Z14" s="96"/>
      <c r="AA14" s="97"/>
      <c r="AB14" s="96"/>
      <c r="AC14" s="96"/>
      <c r="AD14" s="96"/>
      <c r="AE14" s="96"/>
      <c r="AF14" s="96"/>
      <c r="AG14" s="96"/>
      <c r="AH14" s="97"/>
      <c r="AI14" s="96"/>
      <c r="AJ14" s="96"/>
      <c r="AK14" s="96"/>
      <c r="AL14" s="96"/>
      <c r="AM14" s="96"/>
      <c r="AN14" s="96"/>
      <c r="AO14" s="98">
        <f>COUNTIF(الجدول23[[#This Row],[21]:[20]],480)</f>
        <v>1</v>
      </c>
      <c r="AP14" s="99">
        <f>COUNTIF(الجدول23[[#This Row],[21]:[20]],"غ")</f>
        <v>0</v>
      </c>
      <c r="AQ14" s="99">
        <f>COUNTIF(الجدول23[[#This Row],[21]:[20]],"ب")</f>
        <v>0</v>
      </c>
      <c r="AR14" s="99">
        <f>COUNTIF(الجدول23[[#This Row],[21]:[20]],"&lt;480")</f>
        <v>0</v>
      </c>
    </row>
    <row r="15" spans="1:44" hidden="1">
      <c r="A15" s="88">
        <v>173</v>
      </c>
      <c r="B15" s="102" t="s">
        <v>70</v>
      </c>
      <c r="C15" s="103">
        <v>173</v>
      </c>
      <c r="D15" s="90" t="s">
        <v>71</v>
      </c>
      <c r="E15" s="91">
        <f t="shared" si="0"/>
        <v>3.1749999999999998</v>
      </c>
      <c r="F15" s="92">
        <f t="shared" si="1"/>
        <v>1524</v>
      </c>
      <c r="G15" s="93">
        <f t="shared" si="2"/>
        <v>0</v>
      </c>
      <c r="H15" s="94">
        <f t="shared" si="3"/>
        <v>2124</v>
      </c>
      <c r="I15" s="95">
        <v>4.4249999999999998</v>
      </c>
      <c r="J15" s="96"/>
      <c r="K15" s="96"/>
      <c r="L15" s="111">
        <v>120</v>
      </c>
      <c r="M15" s="97"/>
      <c r="N15" s="96"/>
      <c r="O15" s="96"/>
      <c r="P15" s="96"/>
      <c r="Q15" s="96"/>
      <c r="R15" s="96"/>
      <c r="S15" s="96"/>
      <c r="T15" s="97"/>
      <c r="U15" s="96"/>
      <c r="V15" s="96"/>
      <c r="W15" s="100">
        <v>480</v>
      </c>
      <c r="X15" s="96"/>
      <c r="Y15" s="96"/>
      <c r="Z15" s="96"/>
      <c r="AA15" s="97"/>
      <c r="AB15" s="96"/>
      <c r="AC15" s="96"/>
      <c r="AD15" s="96"/>
      <c r="AE15" s="96"/>
      <c r="AF15" s="96"/>
      <c r="AG15" s="96"/>
      <c r="AH15" s="97"/>
      <c r="AI15" s="96"/>
      <c r="AJ15" s="96"/>
      <c r="AK15" s="96"/>
      <c r="AL15" s="96"/>
      <c r="AM15" s="96"/>
      <c r="AN15" s="96"/>
      <c r="AO15" s="98">
        <f>COUNTIF(الجدول23[[#This Row],[21]:[20]],480)</f>
        <v>1</v>
      </c>
      <c r="AP15" s="99">
        <f>COUNTIF(الجدول23[[#This Row],[21]:[20]],"غ")</f>
        <v>0</v>
      </c>
      <c r="AQ15" s="99">
        <f>COUNTIF(الجدول23[[#This Row],[21]:[20]],"ب")</f>
        <v>0</v>
      </c>
      <c r="AR15" s="99">
        <f>COUNTIF(الجدول23[[#This Row],[21]:[20]],"&lt;480")</f>
        <v>1</v>
      </c>
    </row>
    <row r="16" spans="1:44" hidden="1">
      <c r="A16" s="88">
        <v>175</v>
      </c>
      <c r="B16" s="101" t="s">
        <v>72</v>
      </c>
      <c r="C16" s="88">
        <v>175</v>
      </c>
      <c r="D16" s="90" t="s">
        <v>73</v>
      </c>
      <c r="E16" s="91">
        <f t="shared" si="0"/>
        <v>4.3800000000000008</v>
      </c>
      <c r="F16" s="92">
        <f t="shared" si="1"/>
        <v>2102.4000000000005</v>
      </c>
      <c r="G16" s="93">
        <f t="shared" si="2"/>
        <v>0</v>
      </c>
      <c r="H16" s="94">
        <f t="shared" si="3"/>
        <v>3587.4000000000005</v>
      </c>
      <c r="I16" s="95">
        <v>7.4737500000000008</v>
      </c>
      <c r="J16" s="96"/>
      <c r="K16" s="96"/>
      <c r="L16" s="96"/>
      <c r="M16" s="97"/>
      <c r="N16" s="96"/>
      <c r="O16" s="111">
        <v>45</v>
      </c>
      <c r="P16" s="96"/>
      <c r="Q16" s="96"/>
      <c r="R16" s="96"/>
      <c r="S16" s="96"/>
      <c r="T16" s="97"/>
      <c r="U16" s="100">
        <v>480</v>
      </c>
      <c r="V16" s="100">
        <v>480</v>
      </c>
      <c r="W16" s="100">
        <v>480</v>
      </c>
      <c r="X16" s="96"/>
      <c r="Y16" s="96"/>
      <c r="Z16" s="96"/>
      <c r="AA16" s="97"/>
      <c r="AB16" s="96"/>
      <c r="AC16" s="96"/>
      <c r="AD16" s="96"/>
      <c r="AE16" s="96"/>
      <c r="AF16" s="96"/>
      <c r="AG16" s="96"/>
      <c r="AH16" s="97"/>
      <c r="AI16" s="96"/>
      <c r="AJ16" s="96"/>
      <c r="AK16" s="96"/>
      <c r="AL16" s="96"/>
      <c r="AM16" s="96"/>
      <c r="AN16" s="96"/>
      <c r="AO16" s="98">
        <f>COUNTIF(الجدول23[[#This Row],[21]:[20]],480)</f>
        <v>3</v>
      </c>
      <c r="AP16" s="99">
        <f>COUNTIF(الجدول23[[#This Row],[21]:[20]],"غ")</f>
        <v>0</v>
      </c>
      <c r="AQ16" s="99">
        <f>COUNTIF(الجدول23[[#This Row],[21]:[20]],"ب")</f>
        <v>0</v>
      </c>
      <c r="AR16" s="99">
        <f>COUNTIF(الجدول23[[#This Row],[21]:[20]],"&lt;480")</f>
        <v>1</v>
      </c>
    </row>
    <row r="17" spans="1:44" hidden="1">
      <c r="A17" s="88">
        <v>186</v>
      </c>
      <c r="B17" s="101" t="s">
        <v>74</v>
      </c>
      <c r="C17" s="88">
        <v>186</v>
      </c>
      <c r="D17" s="90" t="s">
        <v>1568</v>
      </c>
      <c r="E17" s="91">
        <f t="shared" si="0"/>
        <v>26.770833333333336</v>
      </c>
      <c r="F17" s="92">
        <f t="shared" si="1"/>
        <v>12850.000000000002</v>
      </c>
      <c r="G17" s="93">
        <f t="shared" si="2"/>
        <v>0</v>
      </c>
      <c r="H17" s="94">
        <f t="shared" si="3"/>
        <v>13810.000000000002</v>
      </c>
      <c r="I17" s="95">
        <v>28.770833333333336</v>
      </c>
      <c r="J17" s="96"/>
      <c r="K17" s="96"/>
      <c r="L17" s="96"/>
      <c r="M17" s="97"/>
      <c r="N17" s="96"/>
      <c r="O17" s="96"/>
      <c r="P17" s="96"/>
      <c r="Q17" s="96"/>
      <c r="R17" s="96"/>
      <c r="S17" s="96"/>
      <c r="T17" s="97"/>
      <c r="U17" s="100">
        <v>480</v>
      </c>
      <c r="V17" s="96"/>
      <c r="W17" s="100">
        <v>480</v>
      </c>
      <c r="X17" s="96"/>
      <c r="Y17" s="96"/>
      <c r="Z17" s="96"/>
      <c r="AA17" s="97"/>
      <c r="AB17" s="96"/>
      <c r="AC17" s="96"/>
      <c r="AD17" s="96"/>
      <c r="AE17" s="96"/>
      <c r="AF17" s="96"/>
      <c r="AG17" s="96"/>
      <c r="AH17" s="97"/>
      <c r="AI17" s="96"/>
      <c r="AJ17" s="96"/>
      <c r="AK17" s="96"/>
      <c r="AL17" s="96"/>
      <c r="AM17" s="96"/>
      <c r="AN17" s="96"/>
      <c r="AO17" s="98">
        <f>COUNTIF(الجدول23[[#This Row],[21]:[20]],480)</f>
        <v>2</v>
      </c>
      <c r="AP17" s="99">
        <f>COUNTIF(الجدول23[[#This Row],[21]:[20]],"غ")</f>
        <v>0</v>
      </c>
      <c r="AQ17" s="99">
        <f>COUNTIF(الجدول23[[#This Row],[21]:[20]],"ب")</f>
        <v>0</v>
      </c>
      <c r="AR17" s="99">
        <f>COUNTIF(الجدول23[[#This Row],[21]:[20]],"&lt;480")</f>
        <v>0</v>
      </c>
    </row>
    <row r="18" spans="1:44" hidden="1">
      <c r="A18" s="90">
        <v>206</v>
      </c>
      <c r="B18" s="102" t="s">
        <v>1529</v>
      </c>
      <c r="C18" s="103">
        <v>206</v>
      </c>
      <c r="D18" s="90" t="s">
        <v>67</v>
      </c>
      <c r="E18" s="91">
        <f t="shared" si="0"/>
        <v>0.25</v>
      </c>
      <c r="F18" s="105">
        <f t="shared" si="1"/>
        <v>120</v>
      </c>
      <c r="G18" s="93">
        <f t="shared" si="2"/>
        <v>0</v>
      </c>
      <c r="H18" s="106">
        <f t="shared" si="3"/>
        <v>600</v>
      </c>
      <c r="I18" s="107">
        <v>1.25</v>
      </c>
      <c r="J18" s="108"/>
      <c r="K18" s="96"/>
      <c r="L18" s="96"/>
      <c r="M18" s="97"/>
      <c r="N18" s="96"/>
      <c r="O18" s="96"/>
      <c r="P18" s="96"/>
      <c r="Q18" s="96"/>
      <c r="R18" s="96"/>
      <c r="S18" s="96"/>
      <c r="T18" s="97"/>
      <c r="U18" s="96"/>
      <c r="V18" s="96"/>
      <c r="W18" s="100">
        <v>480</v>
      </c>
      <c r="X18" s="96"/>
      <c r="Y18" s="96"/>
      <c r="Z18" s="96"/>
      <c r="AA18" s="97"/>
      <c r="AB18" s="96"/>
      <c r="AC18" s="96"/>
      <c r="AD18" s="96"/>
      <c r="AE18" s="96"/>
      <c r="AF18" s="96"/>
      <c r="AG18" s="96"/>
      <c r="AH18" s="97"/>
      <c r="AI18" s="96"/>
      <c r="AJ18" s="96"/>
      <c r="AK18" s="96"/>
      <c r="AL18" s="96"/>
      <c r="AM18" s="96"/>
      <c r="AN18" s="96"/>
      <c r="AO18" s="109">
        <f>COUNTIF(الجدول23[[#This Row],[21]:[20]],480)</f>
        <v>1</v>
      </c>
      <c r="AP18" s="110">
        <f>COUNTIF(الجدول23[[#This Row],[21]:[20]],"غ")</f>
        <v>0</v>
      </c>
      <c r="AQ18" s="110">
        <f>COUNTIF(الجدول23[[#This Row],[21]:[20]],"ب")</f>
        <v>0</v>
      </c>
      <c r="AR18" s="110">
        <f>COUNTIF(الجدول23[[#This Row],[21]:[20]],"&lt;480")</f>
        <v>0</v>
      </c>
    </row>
    <row r="19" spans="1:44" hidden="1">
      <c r="A19" s="88">
        <v>241</v>
      </c>
      <c r="B19" s="101" t="s">
        <v>76</v>
      </c>
      <c r="C19" s="88">
        <v>241</v>
      </c>
      <c r="D19" s="90" t="s">
        <v>47</v>
      </c>
      <c r="E19" s="91">
        <f t="shared" si="0"/>
        <v>4.8187499999999961</v>
      </c>
      <c r="F19" s="92">
        <f t="shared" si="1"/>
        <v>2312.9999999999982</v>
      </c>
      <c r="G19" s="93">
        <f t="shared" si="2"/>
        <v>0</v>
      </c>
      <c r="H19" s="94">
        <f t="shared" si="3"/>
        <v>5672.9999999999982</v>
      </c>
      <c r="I19" s="95">
        <v>11.818749999999996</v>
      </c>
      <c r="J19" s="96"/>
      <c r="K19" s="96"/>
      <c r="L19" s="96"/>
      <c r="M19" s="97"/>
      <c r="N19" s="96"/>
      <c r="O19" s="96"/>
      <c r="P19" s="96"/>
      <c r="Q19" s="96"/>
      <c r="R19" s="96"/>
      <c r="S19" s="96"/>
      <c r="T19" s="97"/>
      <c r="U19" s="96"/>
      <c r="V19" s="96"/>
      <c r="W19" s="100">
        <v>480</v>
      </c>
      <c r="X19" s="96"/>
      <c r="Y19" s="96"/>
      <c r="Z19" s="96"/>
      <c r="AA19" s="97"/>
      <c r="AB19" s="100">
        <v>480</v>
      </c>
      <c r="AC19" s="100">
        <v>480</v>
      </c>
      <c r="AD19" s="100">
        <v>480</v>
      </c>
      <c r="AE19" s="100">
        <v>480</v>
      </c>
      <c r="AF19" s="100">
        <v>480</v>
      </c>
      <c r="AG19" s="100">
        <v>480</v>
      </c>
      <c r="AH19" s="97"/>
      <c r="AI19" s="96"/>
      <c r="AJ19" s="96"/>
      <c r="AK19" s="96"/>
      <c r="AL19" s="96"/>
      <c r="AM19" s="96"/>
      <c r="AN19" s="96"/>
      <c r="AO19" s="98">
        <f>COUNTIF(الجدول23[[#This Row],[21]:[20]],480)</f>
        <v>7</v>
      </c>
      <c r="AP19" s="99">
        <f>COUNTIF(الجدول23[[#This Row],[21]:[20]],"غ")</f>
        <v>0</v>
      </c>
      <c r="AQ19" s="99">
        <f>COUNTIF(الجدول23[[#This Row],[21]:[20]],"ب")</f>
        <v>0</v>
      </c>
      <c r="AR19" s="99">
        <f>COUNTIF(الجدول23[[#This Row],[21]:[20]],"&lt;480")</f>
        <v>0</v>
      </c>
    </row>
    <row r="20" spans="1:44" hidden="1">
      <c r="A20" s="88">
        <v>324</v>
      </c>
      <c r="B20" s="101" t="s">
        <v>77</v>
      </c>
      <c r="C20" s="88">
        <v>324</v>
      </c>
      <c r="D20" s="90" t="s">
        <v>47</v>
      </c>
      <c r="E20" s="91">
        <f t="shared" si="0"/>
        <v>3.4012500000000006</v>
      </c>
      <c r="F20" s="92">
        <f t="shared" si="1"/>
        <v>1632.6000000000004</v>
      </c>
      <c r="G20" s="93">
        <f t="shared" si="2"/>
        <v>0</v>
      </c>
      <c r="H20" s="94">
        <f t="shared" si="3"/>
        <v>8352.6</v>
      </c>
      <c r="I20" s="95">
        <v>17.401250000000001</v>
      </c>
      <c r="J20" s="100">
        <v>480</v>
      </c>
      <c r="K20" s="100">
        <v>480</v>
      </c>
      <c r="L20" s="100">
        <v>480</v>
      </c>
      <c r="M20" s="97">
        <v>480</v>
      </c>
      <c r="N20" s="100">
        <v>480</v>
      </c>
      <c r="O20" s="100">
        <v>480</v>
      </c>
      <c r="P20" s="100">
        <v>480</v>
      </c>
      <c r="Q20" s="100">
        <v>480</v>
      </c>
      <c r="R20" s="100">
        <v>480</v>
      </c>
      <c r="S20" s="100">
        <v>480</v>
      </c>
      <c r="T20" s="97">
        <v>480</v>
      </c>
      <c r="U20" s="100">
        <v>480</v>
      </c>
      <c r="V20" s="100">
        <v>480</v>
      </c>
      <c r="W20" s="100">
        <v>480</v>
      </c>
      <c r="X20" s="96"/>
      <c r="Y20" s="96"/>
      <c r="Z20" s="96"/>
      <c r="AA20" s="97"/>
      <c r="AB20" s="96"/>
      <c r="AC20" s="96"/>
      <c r="AD20" s="96"/>
      <c r="AE20" s="96"/>
      <c r="AF20" s="96"/>
      <c r="AG20" s="96"/>
      <c r="AH20" s="97"/>
      <c r="AI20" s="96"/>
      <c r="AJ20" s="96"/>
      <c r="AK20" s="96"/>
      <c r="AL20" s="96"/>
      <c r="AM20" s="96"/>
      <c r="AN20" s="96"/>
      <c r="AO20" s="98">
        <f>COUNTIF(الجدول23[[#This Row],[21]:[20]],480)</f>
        <v>14</v>
      </c>
      <c r="AP20" s="99">
        <f>COUNTIF(الجدول23[[#This Row],[21]:[20]],"غ")</f>
        <v>0</v>
      </c>
      <c r="AQ20" s="99">
        <f>COUNTIF(الجدول23[[#This Row],[21]:[20]],"ب")</f>
        <v>0</v>
      </c>
      <c r="AR20" s="99">
        <f>COUNTIF(الجدول23[[#This Row],[21]:[20]],"&lt;480")</f>
        <v>0</v>
      </c>
    </row>
    <row r="21" spans="1:44" hidden="1">
      <c r="A21" s="88">
        <v>326</v>
      </c>
      <c r="B21" s="101" t="s">
        <v>78</v>
      </c>
      <c r="C21" s="88">
        <v>326</v>
      </c>
      <c r="D21" s="90" t="s">
        <v>67</v>
      </c>
      <c r="E21" s="91">
        <f t="shared" si="0"/>
        <v>0.11666666666666667</v>
      </c>
      <c r="F21" s="92">
        <f t="shared" si="1"/>
        <v>56</v>
      </c>
      <c r="G21" s="93">
        <f t="shared" si="2"/>
        <v>1</v>
      </c>
      <c r="H21" s="94">
        <f t="shared" si="3"/>
        <v>1496</v>
      </c>
      <c r="I21" s="95">
        <v>3.1166666666666667</v>
      </c>
      <c r="J21" s="96"/>
      <c r="K21" s="100">
        <v>480</v>
      </c>
      <c r="L21" s="96"/>
      <c r="M21" s="97"/>
      <c r="N21" s="96"/>
      <c r="O21" s="96"/>
      <c r="P21" s="96"/>
      <c r="Q21" s="100">
        <v>480</v>
      </c>
      <c r="R21" s="96"/>
      <c r="S21" s="96"/>
      <c r="T21" s="97"/>
      <c r="U21" s="191" t="s">
        <v>1497</v>
      </c>
      <c r="V21" s="191" t="s">
        <v>1497</v>
      </c>
      <c r="W21" s="100">
        <v>480</v>
      </c>
      <c r="X21" s="96"/>
      <c r="Y21" s="96"/>
      <c r="Z21" s="96"/>
      <c r="AA21" s="97"/>
      <c r="AB21" s="96"/>
      <c r="AC21" s="96"/>
      <c r="AD21" s="96"/>
      <c r="AE21" s="96"/>
      <c r="AF21" s="100" t="s">
        <v>43</v>
      </c>
      <c r="AG21" s="96"/>
      <c r="AH21" s="97"/>
      <c r="AI21" s="96"/>
      <c r="AJ21" s="96"/>
      <c r="AK21" s="96"/>
      <c r="AL21" s="96"/>
      <c r="AM21" s="96"/>
      <c r="AN21" s="96"/>
      <c r="AO21" s="98">
        <f>COUNTIF(الجدول23[[#This Row],[21]:[20]],480)</f>
        <v>3</v>
      </c>
      <c r="AP21" s="99">
        <f>COUNTIF(الجدول23[[#This Row],[21]:[20]],"غ")</f>
        <v>0</v>
      </c>
      <c r="AQ21" s="99">
        <f>COUNTIF(الجدول23[[#This Row],[21]:[20]],"ب")</f>
        <v>1</v>
      </c>
      <c r="AR21" s="99">
        <f>COUNTIF(الجدول23[[#This Row],[21]:[20]],"&lt;480")</f>
        <v>0</v>
      </c>
    </row>
    <row r="22" spans="1:44" hidden="1">
      <c r="A22" s="88">
        <v>336</v>
      </c>
      <c r="B22" s="101" t="s">
        <v>79</v>
      </c>
      <c r="C22" s="88">
        <v>336</v>
      </c>
      <c r="D22" s="90" t="s">
        <v>1598</v>
      </c>
      <c r="E22" s="91">
        <f t="shared" si="0"/>
        <v>15.35</v>
      </c>
      <c r="F22" s="92">
        <f t="shared" si="1"/>
        <v>7368</v>
      </c>
      <c r="G22" s="93">
        <f t="shared" si="2"/>
        <v>0</v>
      </c>
      <c r="H22" s="94">
        <f t="shared" si="3"/>
        <v>9508</v>
      </c>
      <c r="I22" s="95">
        <v>19.808333333333334</v>
      </c>
      <c r="J22" s="96"/>
      <c r="K22" s="96"/>
      <c r="L22" s="96"/>
      <c r="M22" s="97"/>
      <c r="N22" s="96"/>
      <c r="O22" s="96"/>
      <c r="P22" s="96"/>
      <c r="Q22" s="122">
        <v>135</v>
      </c>
      <c r="R22" s="111">
        <v>85</v>
      </c>
      <c r="S22" s="96"/>
      <c r="T22" s="97"/>
      <c r="U22" s="96"/>
      <c r="V22" s="96"/>
      <c r="W22" s="100">
        <v>480</v>
      </c>
      <c r="X22" s="96"/>
      <c r="Y22" s="96"/>
      <c r="Z22" s="96"/>
      <c r="AA22" s="97"/>
      <c r="AB22" s="96"/>
      <c r="AC22" s="96"/>
      <c r="AD22" s="96"/>
      <c r="AE22" s="100">
        <v>480</v>
      </c>
      <c r="AF22" s="100">
        <v>480</v>
      </c>
      <c r="AG22" s="100">
        <v>480</v>
      </c>
      <c r="AH22" s="97"/>
      <c r="AI22" s="96"/>
      <c r="AJ22" s="96"/>
      <c r="AK22" s="96"/>
      <c r="AL22" s="96"/>
      <c r="AM22" s="96"/>
      <c r="AN22" s="96"/>
      <c r="AO22" s="98">
        <f>COUNTIF(الجدول23[[#This Row],[21]:[20]],480)</f>
        <v>4</v>
      </c>
      <c r="AP22" s="99">
        <f>COUNTIF(الجدول23[[#This Row],[21]:[20]],"غ")</f>
        <v>0</v>
      </c>
      <c r="AQ22" s="99">
        <f>COUNTIF(الجدول23[[#This Row],[21]:[20]],"ب")</f>
        <v>0</v>
      </c>
      <c r="AR22" s="99">
        <f>COUNTIF(الجدول23[[#This Row],[21]:[20]],"&lt;480")</f>
        <v>2</v>
      </c>
    </row>
    <row r="23" spans="1:44" hidden="1">
      <c r="A23" s="88">
        <v>348</v>
      </c>
      <c r="B23" s="101" t="s">
        <v>81</v>
      </c>
      <c r="C23" s="88">
        <v>348</v>
      </c>
      <c r="D23" s="90" t="s">
        <v>80</v>
      </c>
      <c r="E23" s="91">
        <f t="shared" si="0"/>
        <v>5.1833333333333336</v>
      </c>
      <c r="F23" s="92">
        <f t="shared" si="1"/>
        <v>2488</v>
      </c>
      <c r="G23" s="93">
        <f t="shared" si="2"/>
        <v>0</v>
      </c>
      <c r="H23" s="94">
        <f t="shared" si="3"/>
        <v>5368</v>
      </c>
      <c r="I23" s="95">
        <v>11.183333333333334</v>
      </c>
      <c r="J23" s="96"/>
      <c r="K23" s="96"/>
      <c r="L23" s="96"/>
      <c r="M23" s="97"/>
      <c r="N23" s="96"/>
      <c r="O23" s="96"/>
      <c r="P23" s="96"/>
      <c r="Q23" s="96"/>
      <c r="R23" s="96"/>
      <c r="S23" s="96"/>
      <c r="T23" s="97"/>
      <c r="U23" s="96"/>
      <c r="V23" s="96"/>
      <c r="W23" s="100">
        <v>480</v>
      </c>
      <c r="X23" s="96"/>
      <c r="Y23" s="96"/>
      <c r="Z23" s="96"/>
      <c r="AA23" s="97"/>
      <c r="AB23" s="96"/>
      <c r="AC23" s="100">
        <v>480</v>
      </c>
      <c r="AD23" s="100">
        <v>480</v>
      </c>
      <c r="AE23" s="100">
        <v>480</v>
      </c>
      <c r="AF23" s="100">
        <v>480</v>
      </c>
      <c r="AG23" s="100">
        <v>480</v>
      </c>
      <c r="AH23" s="97"/>
      <c r="AI23" s="96"/>
      <c r="AJ23" s="96"/>
      <c r="AK23" s="96"/>
      <c r="AL23" s="96"/>
      <c r="AM23" s="96"/>
      <c r="AN23" s="96"/>
      <c r="AO23" s="98">
        <f>COUNTIF(الجدول23[[#This Row],[21]:[20]],480)</f>
        <v>6</v>
      </c>
      <c r="AP23" s="99">
        <f>COUNTIF(الجدول23[[#This Row],[21]:[20]],"غ")</f>
        <v>0</v>
      </c>
      <c r="AQ23" s="99">
        <f>COUNTIF(الجدول23[[#This Row],[21]:[20]],"ب")</f>
        <v>0</v>
      </c>
      <c r="AR23" s="99">
        <f>COUNTIF(الجدول23[[#This Row],[21]:[20]],"&lt;480")</f>
        <v>0</v>
      </c>
    </row>
    <row r="24" spans="1:44" hidden="1">
      <c r="A24" s="88">
        <v>374</v>
      </c>
      <c r="B24" s="101" t="s">
        <v>83</v>
      </c>
      <c r="C24" s="88">
        <v>374</v>
      </c>
      <c r="D24" s="90" t="s">
        <v>84</v>
      </c>
      <c r="E24" s="91">
        <f t="shared" si="0"/>
        <v>1.5083333333333329</v>
      </c>
      <c r="F24" s="92">
        <f t="shared" si="1"/>
        <v>723.99999999999977</v>
      </c>
      <c r="G24" s="93">
        <f t="shared" si="2"/>
        <v>0</v>
      </c>
      <c r="H24" s="94">
        <f t="shared" si="3"/>
        <v>1923.9999999999998</v>
      </c>
      <c r="I24" s="95">
        <v>4.0083333333333329</v>
      </c>
      <c r="J24" s="96"/>
      <c r="K24" s="96"/>
      <c r="L24" s="96"/>
      <c r="M24" s="97"/>
      <c r="N24" s="100">
        <v>120</v>
      </c>
      <c r="O24" s="100">
        <v>480</v>
      </c>
      <c r="P24" s="96"/>
      <c r="Q24" s="96"/>
      <c r="R24" s="96"/>
      <c r="S24" s="96"/>
      <c r="T24" s="97"/>
      <c r="U24" s="96"/>
      <c r="V24" s="96"/>
      <c r="W24" s="100">
        <v>480</v>
      </c>
      <c r="X24" s="96"/>
      <c r="Y24" s="96"/>
      <c r="Z24" s="96"/>
      <c r="AA24" s="97"/>
      <c r="AB24" s="96"/>
      <c r="AC24" s="96"/>
      <c r="AD24" s="96"/>
      <c r="AE24" s="96"/>
      <c r="AF24" s="100">
        <v>120</v>
      </c>
      <c r="AG24" s="96"/>
      <c r="AH24" s="97"/>
      <c r="AI24" s="96"/>
      <c r="AJ24" s="96"/>
      <c r="AK24" s="96"/>
      <c r="AL24" s="96"/>
      <c r="AM24" s="96"/>
      <c r="AN24" s="96"/>
      <c r="AO24" s="98">
        <f>COUNTIF(الجدول23[[#This Row],[21]:[20]],480)</f>
        <v>2</v>
      </c>
      <c r="AP24" s="99">
        <f>COUNTIF(الجدول23[[#This Row],[21]:[20]],"غ")</f>
        <v>0</v>
      </c>
      <c r="AQ24" s="99">
        <f>COUNTIF(الجدول23[[#This Row],[21]:[20]],"ب")</f>
        <v>0</v>
      </c>
      <c r="AR24" s="99">
        <f>COUNTIF(الجدول23[[#This Row],[21]:[20]],"&lt;480")</f>
        <v>2</v>
      </c>
    </row>
    <row r="25" spans="1:44" hidden="1">
      <c r="A25" s="88">
        <v>384</v>
      </c>
      <c r="B25" s="101" t="s">
        <v>85</v>
      </c>
      <c r="C25" s="88">
        <v>384</v>
      </c>
      <c r="D25" s="90" t="s">
        <v>86</v>
      </c>
      <c r="E25" s="91">
        <f t="shared" si="0"/>
        <v>1.8166666666666629</v>
      </c>
      <c r="F25" s="92">
        <f t="shared" si="1"/>
        <v>871.99999999999818</v>
      </c>
      <c r="G25" s="93">
        <f t="shared" si="2"/>
        <v>0</v>
      </c>
      <c r="H25" s="94">
        <f t="shared" si="3"/>
        <v>2791.9999999999982</v>
      </c>
      <c r="I25" s="95">
        <v>5.8166666666666629</v>
      </c>
      <c r="J25" s="96"/>
      <c r="K25" s="96"/>
      <c r="L25" s="100">
        <v>480</v>
      </c>
      <c r="M25" s="97">
        <v>480</v>
      </c>
      <c r="N25" s="100">
        <v>480</v>
      </c>
      <c r="O25" s="96"/>
      <c r="P25" s="96"/>
      <c r="Q25" s="96"/>
      <c r="R25" s="96"/>
      <c r="S25" s="96"/>
      <c r="T25" s="97"/>
      <c r="U25" s="96"/>
      <c r="V25" s="96"/>
      <c r="W25" s="100">
        <v>480</v>
      </c>
      <c r="X25" s="96"/>
      <c r="Y25" s="96"/>
      <c r="Z25" s="96"/>
      <c r="AA25" s="97"/>
      <c r="AB25" s="96"/>
      <c r="AC25" s="96"/>
      <c r="AD25" s="96"/>
      <c r="AE25" s="96"/>
      <c r="AF25" s="96"/>
      <c r="AG25" s="96"/>
      <c r="AH25" s="97"/>
      <c r="AI25" s="96"/>
      <c r="AJ25" s="96"/>
      <c r="AK25" s="96"/>
      <c r="AL25" s="96"/>
      <c r="AM25" s="96"/>
      <c r="AN25" s="96"/>
      <c r="AO25" s="98">
        <f>COUNTIF(الجدول23[[#This Row],[21]:[20]],480)</f>
        <v>4</v>
      </c>
      <c r="AP25" s="99">
        <f>COUNTIF(الجدول23[[#This Row],[21]:[20]],"غ")</f>
        <v>0</v>
      </c>
      <c r="AQ25" s="99">
        <f>COUNTIF(الجدول23[[#This Row],[21]:[20]],"ب")</f>
        <v>0</v>
      </c>
      <c r="AR25" s="99">
        <f>COUNTIF(الجدول23[[#This Row],[21]:[20]],"&lt;480")</f>
        <v>0</v>
      </c>
    </row>
    <row r="26" spans="1:44" hidden="1">
      <c r="A26" s="88">
        <v>398</v>
      </c>
      <c r="B26" s="101" t="s">
        <v>87</v>
      </c>
      <c r="C26" s="88">
        <v>398</v>
      </c>
      <c r="D26" s="90" t="s">
        <v>88</v>
      </c>
      <c r="E26" s="91">
        <f t="shared" si="0"/>
        <v>38.5</v>
      </c>
      <c r="F26" s="92">
        <f t="shared" si="1"/>
        <v>18480</v>
      </c>
      <c r="G26" s="93">
        <f t="shared" si="2"/>
        <v>0</v>
      </c>
      <c r="H26" s="94">
        <f t="shared" si="3"/>
        <v>18960</v>
      </c>
      <c r="I26" s="95">
        <v>39.5</v>
      </c>
      <c r="J26" s="96"/>
      <c r="K26" s="96"/>
      <c r="L26" s="96"/>
      <c r="M26" s="97"/>
      <c r="N26" s="96"/>
      <c r="O26" s="96"/>
      <c r="P26" s="96"/>
      <c r="Q26" s="96"/>
      <c r="R26" s="96"/>
      <c r="S26" s="96"/>
      <c r="T26" s="97"/>
      <c r="U26" s="96"/>
      <c r="V26" s="96"/>
      <c r="W26" s="100">
        <v>480</v>
      </c>
      <c r="X26" s="96"/>
      <c r="Y26" s="96"/>
      <c r="Z26" s="96"/>
      <c r="AA26" s="97"/>
      <c r="AB26" s="96"/>
      <c r="AC26" s="96"/>
      <c r="AD26" s="96"/>
      <c r="AE26" s="96"/>
      <c r="AF26" s="96"/>
      <c r="AG26" s="96"/>
      <c r="AH26" s="97"/>
      <c r="AI26" s="96"/>
      <c r="AJ26" s="96"/>
      <c r="AK26" s="96"/>
      <c r="AL26" s="96"/>
      <c r="AM26" s="96"/>
      <c r="AN26" s="96"/>
      <c r="AO26" s="98">
        <f>COUNTIF(الجدول23[[#This Row],[21]:[20]],480)</f>
        <v>1</v>
      </c>
      <c r="AP26" s="99">
        <f>COUNTIF(الجدول23[[#This Row],[21]:[20]],"غ")</f>
        <v>0</v>
      </c>
      <c r="AQ26" s="99">
        <f>COUNTIF(الجدول23[[#This Row],[21]:[20]],"ب")</f>
        <v>0</v>
      </c>
      <c r="AR26" s="99">
        <f>COUNTIF(الجدول23[[#This Row],[21]:[20]],"&lt;480")</f>
        <v>0</v>
      </c>
    </row>
    <row r="27" spans="1:44" hidden="1">
      <c r="A27" s="88">
        <v>407</v>
      </c>
      <c r="B27" s="101" t="s">
        <v>89</v>
      </c>
      <c r="C27" s="88">
        <v>407</v>
      </c>
      <c r="D27" s="90" t="s">
        <v>90</v>
      </c>
      <c r="E27" s="91">
        <f t="shared" si="0"/>
        <v>5.7020833333333334</v>
      </c>
      <c r="F27" s="92">
        <f t="shared" si="1"/>
        <v>2737</v>
      </c>
      <c r="G27" s="93">
        <f t="shared" si="2"/>
        <v>0</v>
      </c>
      <c r="H27" s="94">
        <f t="shared" si="3"/>
        <v>3217</v>
      </c>
      <c r="I27" s="95">
        <v>6.7020833333333334</v>
      </c>
      <c r="J27" s="96"/>
      <c r="K27" s="96"/>
      <c r="L27" s="96"/>
      <c r="M27" s="97"/>
      <c r="N27" s="96"/>
      <c r="O27" s="96"/>
      <c r="P27" s="96"/>
      <c r="Q27" s="96"/>
      <c r="R27" s="96"/>
      <c r="S27" s="96"/>
      <c r="T27" s="97"/>
      <c r="U27" s="96"/>
      <c r="V27" s="96"/>
      <c r="W27" s="100">
        <v>480</v>
      </c>
      <c r="X27" s="96"/>
      <c r="Y27" s="96"/>
      <c r="Z27" s="96"/>
      <c r="AA27" s="97"/>
      <c r="AB27" s="96"/>
      <c r="AC27" s="96"/>
      <c r="AD27" s="96"/>
      <c r="AE27" s="96"/>
      <c r="AF27" s="96"/>
      <c r="AG27" s="96"/>
      <c r="AH27" s="97"/>
      <c r="AI27" s="96"/>
      <c r="AJ27" s="96"/>
      <c r="AK27" s="96"/>
      <c r="AL27" s="96"/>
      <c r="AM27" s="96"/>
      <c r="AN27" s="96"/>
      <c r="AO27" s="98">
        <f>COUNTIF(الجدول23[[#This Row],[21]:[20]],480)</f>
        <v>1</v>
      </c>
      <c r="AP27" s="99">
        <f>COUNTIF(الجدول23[[#This Row],[21]:[20]],"غ")</f>
        <v>0</v>
      </c>
      <c r="AQ27" s="99">
        <f>COUNTIF(الجدول23[[#This Row],[21]:[20]],"ب")</f>
        <v>0</v>
      </c>
      <c r="AR27" s="99">
        <f>COUNTIF(الجدول23[[#This Row],[21]:[20]],"&lt;480")</f>
        <v>0</v>
      </c>
    </row>
    <row r="28" spans="1:44" hidden="1">
      <c r="A28" s="90">
        <v>413</v>
      </c>
      <c r="B28" s="104" t="s">
        <v>91</v>
      </c>
      <c r="C28" s="90">
        <f>الجدول23[[#This Row],[الرقم]]</f>
        <v>413</v>
      </c>
      <c r="D28" s="90" t="s">
        <v>1569</v>
      </c>
      <c r="E28" s="91">
        <f t="shared" si="0"/>
        <v>2</v>
      </c>
      <c r="F28" s="105">
        <f t="shared" si="1"/>
        <v>960</v>
      </c>
      <c r="G28" s="93">
        <f t="shared" si="2"/>
        <v>0</v>
      </c>
      <c r="H28" s="106">
        <f t="shared" si="3"/>
        <v>1440</v>
      </c>
      <c r="I28" s="107">
        <v>3</v>
      </c>
      <c r="J28" s="96"/>
      <c r="K28" s="96"/>
      <c r="L28" s="96"/>
      <c r="M28" s="97"/>
      <c r="N28" s="96"/>
      <c r="O28" s="96"/>
      <c r="P28" s="96"/>
      <c r="Q28" s="96"/>
      <c r="R28" s="96"/>
      <c r="S28" s="96"/>
      <c r="T28" s="97"/>
      <c r="U28" s="96"/>
      <c r="V28" s="96"/>
      <c r="W28" s="100">
        <v>480</v>
      </c>
      <c r="X28" s="96"/>
      <c r="Y28" s="96"/>
      <c r="Z28" s="96"/>
      <c r="AA28" s="97"/>
      <c r="AB28" s="96"/>
      <c r="AC28" s="96"/>
      <c r="AD28" s="96"/>
      <c r="AE28" s="96"/>
      <c r="AF28" s="96"/>
      <c r="AG28" s="96"/>
      <c r="AH28" s="97"/>
      <c r="AI28" s="96"/>
      <c r="AJ28" s="96"/>
      <c r="AK28" s="96"/>
      <c r="AL28" s="96"/>
      <c r="AM28" s="96"/>
      <c r="AN28" s="96"/>
      <c r="AO28" s="109">
        <f>COUNTIF(الجدول23[[#This Row],[21]:[20]],480)</f>
        <v>1</v>
      </c>
      <c r="AP28" s="110">
        <f>COUNTIF(الجدول23[[#This Row],[21]:[20]],"غ")</f>
        <v>0</v>
      </c>
      <c r="AQ28" s="110">
        <f>COUNTIF(الجدول23[[#This Row],[21]:[20]],"ب")</f>
        <v>0</v>
      </c>
      <c r="AR28" s="110">
        <f>COUNTIF(الجدول23[[#This Row],[21]:[20]],"&lt;480")</f>
        <v>0</v>
      </c>
    </row>
    <row r="29" spans="1:44" hidden="1">
      <c r="A29" s="88">
        <v>503</v>
      </c>
      <c r="B29" s="101" t="s">
        <v>93</v>
      </c>
      <c r="C29" s="88">
        <v>503</v>
      </c>
      <c r="D29" s="90" t="s">
        <v>94</v>
      </c>
      <c r="E29" s="91">
        <f t="shared" si="0"/>
        <v>41.5</v>
      </c>
      <c r="F29" s="92">
        <f t="shared" si="1"/>
        <v>19920</v>
      </c>
      <c r="G29" s="93">
        <f t="shared" si="2"/>
        <v>0</v>
      </c>
      <c r="H29" s="94">
        <f t="shared" si="3"/>
        <v>20400</v>
      </c>
      <c r="I29" s="95">
        <v>42.5</v>
      </c>
      <c r="J29" s="96"/>
      <c r="K29" s="96"/>
      <c r="L29" s="96"/>
      <c r="M29" s="97"/>
      <c r="N29" s="96"/>
      <c r="O29" s="96"/>
      <c r="P29" s="96"/>
      <c r="Q29" s="96"/>
      <c r="R29" s="96"/>
      <c r="S29" s="96"/>
      <c r="T29" s="97"/>
      <c r="U29" s="96"/>
      <c r="V29" s="96"/>
      <c r="W29" s="100">
        <v>480</v>
      </c>
      <c r="X29" s="96"/>
      <c r="Y29" s="96"/>
      <c r="Z29" s="96"/>
      <c r="AA29" s="97"/>
      <c r="AB29" s="96"/>
      <c r="AC29" s="96"/>
      <c r="AD29" s="96"/>
      <c r="AE29" s="96"/>
      <c r="AF29" s="96"/>
      <c r="AG29" s="96"/>
      <c r="AH29" s="97"/>
      <c r="AI29" s="96"/>
      <c r="AJ29" s="96"/>
      <c r="AK29" s="96"/>
      <c r="AL29" s="96"/>
      <c r="AM29" s="96"/>
      <c r="AN29" s="96"/>
      <c r="AO29" s="98">
        <f>COUNTIF(الجدول23[[#This Row],[21]:[20]],480)</f>
        <v>1</v>
      </c>
      <c r="AP29" s="99">
        <f>COUNTIF(الجدول23[[#This Row],[21]:[20]],"غ")</f>
        <v>0</v>
      </c>
      <c r="AQ29" s="99">
        <f>COUNTIF(الجدول23[[#This Row],[21]:[20]],"ب")</f>
        <v>0</v>
      </c>
      <c r="AR29" s="99">
        <f>COUNTIF(الجدول23[[#This Row],[21]:[20]],"&lt;480")</f>
        <v>0</v>
      </c>
    </row>
    <row r="30" spans="1:44" hidden="1">
      <c r="A30" s="88">
        <v>504</v>
      </c>
      <c r="B30" s="101" t="s">
        <v>95</v>
      </c>
      <c r="C30" s="88">
        <v>504</v>
      </c>
      <c r="D30" s="90" t="s">
        <v>96</v>
      </c>
      <c r="E30" s="91">
        <f t="shared" si="0"/>
        <v>8.0749999999999993</v>
      </c>
      <c r="F30" s="92">
        <f t="shared" si="1"/>
        <v>3876</v>
      </c>
      <c r="G30" s="93">
        <f t="shared" si="2"/>
        <v>0</v>
      </c>
      <c r="H30" s="94">
        <f t="shared" si="3"/>
        <v>4356</v>
      </c>
      <c r="I30" s="95">
        <v>9.0749999999999993</v>
      </c>
      <c r="J30" s="96"/>
      <c r="K30" s="96"/>
      <c r="L30" s="96"/>
      <c r="M30" s="97"/>
      <c r="N30" s="96"/>
      <c r="O30" s="96"/>
      <c r="P30" s="96"/>
      <c r="Q30" s="96"/>
      <c r="R30" s="96"/>
      <c r="S30" s="96"/>
      <c r="T30" s="97"/>
      <c r="U30" s="96"/>
      <c r="V30" s="96"/>
      <c r="W30" s="100">
        <v>480</v>
      </c>
      <c r="X30" s="96"/>
      <c r="Y30" s="96"/>
      <c r="Z30" s="96"/>
      <c r="AA30" s="97"/>
      <c r="AB30" s="96"/>
      <c r="AC30" s="96"/>
      <c r="AD30" s="96"/>
      <c r="AE30" s="96"/>
      <c r="AF30" s="96"/>
      <c r="AG30" s="96"/>
      <c r="AH30" s="97"/>
      <c r="AI30" s="96"/>
      <c r="AJ30" s="96"/>
      <c r="AK30" s="96"/>
      <c r="AL30" s="96"/>
      <c r="AM30" s="96"/>
      <c r="AN30" s="96"/>
      <c r="AO30" s="98">
        <f>COUNTIF(الجدول23[[#This Row],[21]:[20]],480)</f>
        <v>1</v>
      </c>
      <c r="AP30" s="99">
        <f>COUNTIF(الجدول23[[#This Row],[21]:[20]],"غ")</f>
        <v>0</v>
      </c>
      <c r="AQ30" s="99">
        <f>COUNTIF(الجدول23[[#This Row],[21]:[20]],"ب")</f>
        <v>0</v>
      </c>
      <c r="AR30" s="99">
        <f>COUNTIF(الجدول23[[#This Row],[21]:[20]],"&lt;480")</f>
        <v>0</v>
      </c>
    </row>
    <row r="31" spans="1:44" hidden="1">
      <c r="A31" s="90">
        <v>510</v>
      </c>
      <c r="B31" s="104" t="s">
        <v>97</v>
      </c>
      <c r="C31" s="90">
        <f>الجدول23[[#This Row],[الرقم]]</f>
        <v>510</v>
      </c>
      <c r="D31" s="90" t="s">
        <v>47</v>
      </c>
      <c r="E31" s="91">
        <f t="shared" si="0"/>
        <v>1.5249999999999999</v>
      </c>
      <c r="F31" s="105">
        <f t="shared" si="1"/>
        <v>732</v>
      </c>
      <c r="G31" s="93">
        <f t="shared" si="2"/>
        <v>0</v>
      </c>
      <c r="H31" s="106">
        <f t="shared" si="3"/>
        <v>1320</v>
      </c>
      <c r="I31" s="107">
        <v>2.75</v>
      </c>
      <c r="J31" s="96"/>
      <c r="K31" s="96"/>
      <c r="L31" s="96"/>
      <c r="M31" s="97"/>
      <c r="N31" s="96"/>
      <c r="O31" s="96"/>
      <c r="P31" s="100">
        <v>108</v>
      </c>
      <c r="Q31" s="96"/>
      <c r="R31" s="96"/>
      <c r="S31" s="96"/>
      <c r="T31" s="97"/>
      <c r="U31" s="96"/>
      <c r="V31" s="96"/>
      <c r="W31" s="100">
        <v>480</v>
      </c>
      <c r="X31" s="96"/>
      <c r="Y31" s="96"/>
      <c r="Z31" s="96"/>
      <c r="AA31" s="97"/>
      <c r="AB31" s="96"/>
      <c r="AC31" s="96"/>
      <c r="AD31" s="96"/>
      <c r="AE31" s="96"/>
      <c r="AF31" s="96"/>
      <c r="AG31" s="96"/>
      <c r="AH31" s="97"/>
      <c r="AI31" s="96"/>
      <c r="AJ31" s="96"/>
      <c r="AK31" s="96"/>
      <c r="AL31" s="96"/>
      <c r="AM31" s="96"/>
      <c r="AN31" s="96"/>
      <c r="AO31" s="109">
        <f>COUNTIF(الجدول23[[#This Row],[21]:[20]],480)</f>
        <v>1</v>
      </c>
      <c r="AP31" s="110">
        <f>COUNTIF(الجدول23[[#This Row],[21]:[20]],"غ")</f>
        <v>0</v>
      </c>
      <c r="AQ31" s="110">
        <f>COUNTIF(الجدول23[[#This Row],[21]:[20]],"ب")</f>
        <v>0</v>
      </c>
      <c r="AR31" s="110">
        <f>COUNTIF(الجدول23[[#This Row],[21]:[20]],"&lt;480")</f>
        <v>1</v>
      </c>
    </row>
    <row r="32" spans="1:44" hidden="1">
      <c r="A32" s="90">
        <v>518</v>
      </c>
      <c r="B32" s="104" t="s">
        <v>98</v>
      </c>
      <c r="C32" s="90">
        <f>الجدول23[[#This Row],[الرقم]]</f>
        <v>518</v>
      </c>
      <c r="D32" s="90" t="s">
        <v>99</v>
      </c>
      <c r="E32" s="91">
        <f t="shared" si="0"/>
        <v>0.3125</v>
      </c>
      <c r="F32" s="105">
        <f t="shared" si="1"/>
        <v>150</v>
      </c>
      <c r="G32" s="93">
        <f t="shared" si="2"/>
        <v>3</v>
      </c>
      <c r="H32" s="106">
        <f t="shared" si="3"/>
        <v>1200</v>
      </c>
      <c r="I32" s="107">
        <v>2.5</v>
      </c>
      <c r="J32" s="96"/>
      <c r="K32" s="96"/>
      <c r="L32" s="96"/>
      <c r="M32" s="97"/>
      <c r="N32" s="111">
        <v>90</v>
      </c>
      <c r="O32" s="96"/>
      <c r="P32" s="96"/>
      <c r="Q32" s="96"/>
      <c r="R32" s="96"/>
      <c r="S32" s="100">
        <v>480</v>
      </c>
      <c r="T32" s="97"/>
      <c r="U32" s="96"/>
      <c r="V32" s="96"/>
      <c r="W32" s="100">
        <v>480</v>
      </c>
      <c r="X32" s="96"/>
      <c r="Y32" s="96"/>
      <c r="Z32" s="96"/>
      <c r="AA32" s="97"/>
      <c r="AB32" s="100" t="s">
        <v>43</v>
      </c>
      <c r="AC32" s="100" t="s">
        <v>43</v>
      </c>
      <c r="AD32" s="100" t="s">
        <v>43</v>
      </c>
      <c r="AE32" s="113"/>
      <c r="AF32" s="96"/>
      <c r="AG32" s="96"/>
      <c r="AH32" s="97"/>
      <c r="AI32" s="96"/>
      <c r="AJ32" s="96"/>
      <c r="AK32" s="96"/>
      <c r="AL32" s="96"/>
      <c r="AM32" s="96"/>
      <c r="AN32" s="96"/>
      <c r="AO32" s="109">
        <f>COUNTIF(الجدول23[[#This Row],[21]:[20]],480)</f>
        <v>2</v>
      </c>
      <c r="AP32" s="110">
        <f>COUNTIF(الجدول23[[#This Row],[21]:[20]],"غ")</f>
        <v>0</v>
      </c>
      <c r="AQ32" s="110">
        <f>COUNTIF(الجدول23[[#This Row],[21]:[20]],"ب")</f>
        <v>3</v>
      </c>
      <c r="AR32" s="110">
        <f>COUNTIF(الجدول23[[#This Row],[21]:[20]],"&lt;480")</f>
        <v>1</v>
      </c>
    </row>
    <row r="33" spans="1:44" hidden="1">
      <c r="A33" s="88">
        <v>520</v>
      </c>
      <c r="B33" s="101" t="s">
        <v>100</v>
      </c>
      <c r="C33" s="88">
        <v>520</v>
      </c>
      <c r="D33" s="90" t="s">
        <v>99</v>
      </c>
      <c r="E33" s="91">
        <f t="shared" si="0"/>
        <v>18.331250000000001</v>
      </c>
      <c r="F33" s="92">
        <f t="shared" si="1"/>
        <v>8799</v>
      </c>
      <c r="G33" s="93">
        <f t="shared" si="2"/>
        <v>0</v>
      </c>
      <c r="H33" s="94">
        <f t="shared" si="3"/>
        <v>10239</v>
      </c>
      <c r="I33" s="95">
        <v>21.331250000000001</v>
      </c>
      <c r="J33" s="96"/>
      <c r="K33" s="96"/>
      <c r="L33" s="96"/>
      <c r="M33" s="97"/>
      <c r="N33" s="96"/>
      <c r="O33" s="96"/>
      <c r="P33" s="100">
        <v>480</v>
      </c>
      <c r="Q33" s="100">
        <v>480</v>
      </c>
      <c r="R33" s="96"/>
      <c r="S33" s="96"/>
      <c r="T33" s="97"/>
      <c r="U33" s="96"/>
      <c r="V33" s="96"/>
      <c r="W33" s="100">
        <v>480</v>
      </c>
      <c r="X33" s="96"/>
      <c r="Y33" s="96"/>
      <c r="Z33" s="96"/>
      <c r="AA33" s="97"/>
      <c r="AB33" s="96"/>
      <c r="AC33" s="96"/>
      <c r="AD33" s="96"/>
      <c r="AE33" s="96"/>
      <c r="AF33" s="96"/>
      <c r="AG33" s="96"/>
      <c r="AH33" s="97"/>
      <c r="AI33" s="96"/>
      <c r="AJ33" s="96"/>
      <c r="AK33" s="96"/>
      <c r="AL33" s="96"/>
      <c r="AM33" s="96"/>
      <c r="AN33" s="96"/>
      <c r="AO33" s="98">
        <f>COUNTIF(الجدول23[[#This Row],[21]:[20]],480)</f>
        <v>3</v>
      </c>
      <c r="AP33" s="99">
        <f>COUNTIF(الجدول23[[#This Row],[21]:[20]],"غ")</f>
        <v>0</v>
      </c>
      <c r="AQ33" s="99">
        <f>COUNTIF(الجدول23[[#This Row],[21]:[20]],"ب")</f>
        <v>0</v>
      </c>
      <c r="AR33" s="99">
        <f>COUNTIF(الجدول23[[#This Row],[21]:[20]],"&lt;480")</f>
        <v>0</v>
      </c>
    </row>
    <row r="34" spans="1:44" hidden="1">
      <c r="A34" s="88">
        <v>536</v>
      </c>
      <c r="B34" s="101" t="s">
        <v>101</v>
      </c>
      <c r="C34" s="88">
        <v>536</v>
      </c>
      <c r="D34" s="90" t="s">
        <v>102</v>
      </c>
      <c r="E34" s="91">
        <f t="shared" si="0"/>
        <v>2.7354166670000009</v>
      </c>
      <c r="F34" s="92">
        <f t="shared" si="1"/>
        <v>1313.0000001600004</v>
      </c>
      <c r="G34" s="93">
        <f t="shared" si="2"/>
        <v>0</v>
      </c>
      <c r="H34" s="94">
        <f t="shared" si="3"/>
        <v>1908.0000001600004</v>
      </c>
      <c r="I34" s="95">
        <v>3.9750000003333339</v>
      </c>
      <c r="J34" s="113"/>
      <c r="K34" s="96"/>
      <c r="L34" s="96"/>
      <c r="M34" s="97"/>
      <c r="N34" s="96"/>
      <c r="O34" s="96"/>
      <c r="P34" s="96"/>
      <c r="Q34" s="96"/>
      <c r="R34" s="96"/>
      <c r="S34" s="96"/>
      <c r="T34" s="97"/>
      <c r="U34" s="96"/>
      <c r="V34" s="96"/>
      <c r="W34" s="100">
        <v>480</v>
      </c>
      <c r="X34" s="96"/>
      <c r="Y34" s="96"/>
      <c r="Z34" s="96"/>
      <c r="AA34" s="97"/>
      <c r="AB34" s="96"/>
      <c r="AC34" s="96"/>
      <c r="AD34" s="122">
        <v>115</v>
      </c>
      <c r="AE34" s="96"/>
      <c r="AF34" s="96"/>
      <c r="AG34" s="96"/>
      <c r="AH34" s="97"/>
      <c r="AI34" s="96"/>
      <c r="AJ34" s="96"/>
      <c r="AK34" s="96"/>
      <c r="AL34" s="96"/>
      <c r="AM34" s="96"/>
      <c r="AN34" s="96"/>
      <c r="AO34" s="98">
        <f>COUNTIF(الجدول23[[#This Row],[21]:[20]],480)</f>
        <v>1</v>
      </c>
      <c r="AP34" s="99">
        <f>COUNTIF(الجدول23[[#This Row],[21]:[20]],"غ")</f>
        <v>0</v>
      </c>
      <c r="AQ34" s="99">
        <f>COUNTIF(الجدول23[[#This Row],[21]:[20]],"ب")</f>
        <v>0</v>
      </c>
      <c r="AR34" s="99">
        <f>COUNTIF(الجدول23[[#This Row],[21]:[20]],"&lt;480")</f>
        <v>1</v>
      </c>
    </row>
    <row r="35" spans="1:44" hidden="1">
      <c r="A35" s="88">
        <v>546</v>
      </c>
      <c r="B35" s="101" t="s">
        <v>103</v>
      </c>
      <c r="C35" s="88">
        <v>546</v>
      </c>
      <c r="D35" s="90" t="s">
        <v>84</v>
      </c>
      <c r="E35" s="91">
        <f t="shared" si="0"/>
        <v>18.310416666666665</v>
      </c>
      <c r="F35" s="92">
        <f t="shared" si="1"/>
        <v>8789</v>
      </c>
      <c r="G35" s="93">
        <f t="shared" si="2"/>
        <v>0</v>
      </c>
      <c r="H35" s="94">
        <f t="shared" si="3"/>
        <v>9782</v>
      </c>
      <c r="I35" s="95">
        <v>20.379166666666666</v>
      </c>
      <c r="J35" s="96"/>
      <c r="K35" s="96"/>
      <c r="L35" s="96"/>
      <c r="M35" s="97"/>
      <c r="N35" s="96"/>
      <c r="O35" s="100">
        <v>33</v>
      </c>
      <c r="P35" s="96"/>
      <c r="Q35" s="96"/>
      <c r="R35" s="96"/>
      <c r="S35" s="96"/>
      <c r="T35" s="97"/>
      <c r="U35" s="96"/>
      <c r="V35" s="96"/>
      <c r="W35" s="113"/>
      <c r="X35" s="96"/>
      <c r="Y35" s="96"/>
      <c r="Z35" s="96"/>
      <c r="AA35" s="97"/>
      <c r="AB35" s="100">
        <v>480</v>
      </c>
      <c r="AC35" s="100">
        <v>480</v>
      </c>
      <c r="AD35" s="96"/>
      <c r="AE35" s="96"/>
      <c r="AF35" s="96"/>
      <c r="AG35" s="96"/>
      <c r="AH35" s="97"/>
      <c r="AI35" s="96"/>
      <c r="AJ35" s="96"/>
      <c r="AK35" s="96"/>
      <c r="AL35" s="96"/>
      <c r="AM35" s="96"/>
      <c r="AN35" s="96"/>
      <c r="AO35" s="98">
        <f>COUNTIF(الجدول23[[#This Row],[21]:[20]],480)</f>
        <v>2</v>
      </c>
      <c r="AP35" s="99">
        <f>COUNTIF(الجدول23[[#This Row],[21]:[20]],"غ")</f>
        <v>0</v>
      </c>
      <c r="AQ35" s="99">
        <f>COUNTIF(الجدول23[[#This Row],[21]:[20]],"ب")</f>
        <v>0</v>
      </c>
      <c r="AR35" s="99">
        <f>COUNTIF(الجدول23[[#This Row],[21]:[20]],"&lt;480")</f>
        <v>1</v>
      </c>
    </row>
    <row r="36" spans="1:44" hidden="1">
      <c r="A36" s="88">
        <v>577</v>
      </c>
      <c r="B36" s="101" t="s">
        <v>104</v>
      </c>
      <c r="C36" s="88">
        <v>577</v>
      </c>
      <c r="D36" s="90" t="s">
        <v>105</v>
      </c>
      <c r="E36" s="91">
        <f t="shared" si="0"/>
        <v>0.18541666633333306</v>
      </c>
      <c r="F36" s="92">
        <f t="shared" si="1"/>
        <v>88.999999839999873</v>
      </c>
      <c r="G36" s="93">
        <f t="shared" si="2"/>
        <v>0</v>
      </c>
      <c r="H36" s="94">
        <f t="shared" si="3"/>
        <v>2445.9999998399999</v>
      </c>
      <c r="I36" s="95">
        <v>5.0958333329999999</v>
      </c>
      <c r="J36" s="96"/>
      <c r="K36" s="96"/>
      <c r="L36" s="111">
        <v>122</v>
      </c>
      <c r="M36" s="97">
        <v>480</v>
      </c>
      <c r="N36" s="96"/>
      <c r="O36" s="100" t="s">
        <v>1464</v>
      </c>
      <c r="P36" s="100">
        <v>480</v>
      </c>
      <c r="Q36" s="100">
        <v>480</v>
      </c>
      <c r="R36" s="96"/>
      <c r="S36" s="100">
        <v>120</v>
      </c>
      <c r="T36" s="97"/>
      <c r="U36" s="96"/>
      <c r="V36" s="100" t="s">
        <v>1464</v>
      </c>
      <c r="W36" s="113"/>
      <c r="X36" s="96"/>
      <c r="Y36" s="96"/>
      <c r="Z36" s="96"/>
      <c r="AA36" s="97"/>
      <c r="AB36" s="96"/>
      <c r="AC36" s="100" t="s">
        <v>1464</v>
      </c>
      <c r="AD36" s="96"/>
      <c r="AE36" s="122" t="s">
        <v>1489</v>
      </c>
      <c r="AF36" s="96"/>
      <c r="AG36" s="267">
        <v>195</v>
      </c>
      <c r="AH36" s="97"/>
      <c r="AI36" s="100">
        <v>480</v>
      </c>
      <c r="AJ36" s="100" t="s">
        <v>1464</v>
      </c>
      <c r="AK36" s="96"/>
      <c r="AL36" s="96"/>
      <c r="AM36" s="96"/>
      <c r="AN36" s="96"/>
      <c r="AO36" s="98">
        <f>COUNTIF(الجدول23[[#This Row],[21]:[20]],480)</f>
        <v>4</v>
      </c>
      <c r="AP36" s="99">
        <f>COUNTIF(الجدول23[[#This Row],[21]:[20]],"غ")</f>
        <v>0</v>
      </c>
      <c r="AQ36" s="99">
        <f>COUNTIF(الجدول23[[#This Row],[21]:[20]],"ب")</f>
        <v>0</v>
      </c>
      <c r="AR36" s="99">
        <f>COUNTIF(الجدول23[[#This Row],[21]:[20]],"&lt;480")</f>
        <v>3</v>
      </c>
    </row>
    <row r="37" spans="1:44" hidden="1">
      <c r="A37" s="88">
        <v>593</v>
      </c>
      <c r="B37" s="101" t="s">
        <v>106</v>
      </c>
      <c r="C37" s="88">
        <v>593</v>
      </c>
      <c r="D37" s="90" t="s">
        <v>105</v>
      </c>
      <c r="E37" s="91">
        <f t="shared" si="0"/>
        <v>1.9041666333333334</v>
      </c>
      <c r="F37" s="92">
        <f t="shared" si="1"/>
        <v>913.99998400000004</v>
      </c>
      <c r="G37" s="93">
        <f t="shared" si="2"/>
        <v>0</v>
      </c>
      <c r="H37" s="94">
        <f t="shared" si="3"/>
        <v>1633.999984</v>
      </c>
      <c r="I37" s="95">
        <v>3.4041666333333334</v>
      </c>
      <c r="J37" s="96"/>
      <c r="K37" s="96"/>
      <c r="L37" s="96"/>
      <c r="M37" s="97">
        <v>120</v>
      </c>
      <c r="N37" s="96"/>
      <c r="O37" s="100" t="s">
        <v>1464</v>
      </c>
      <c r="P37" s="96"/>
      <c r="Q37" s="96"/>
      <c r="R37" s="100">
        <v>480</v>
      </c>
      <c r="S37" s="96"/>
      <c r="T37" s="97"/>
      <c r="U37" s="96"/>
      <c r="V37" s="100" t="s">
        <v>1464</v>
      </c>
      <c r="W37" s="113"/>
      <c r="X37" s="100">
        <v>120</v>
      </c>
      <c r="Y37" s="111" t="s">
        <v>1490</v>
      </c>
      <c r="Z37" s="96"/>
      <c r="AA37" s="97"/>
      <c r="AB37" s="96"/>
      <c r="AC37" s="100" t="s">
        <v>1464</v>
      </c>
      <c r="AD37" s="96"/>
      <c r="AE37" s="96"/>
      <c r="AF37" s="96"/>
      <c r="AG37" s="96"/>
      <c r="AH37" s="97"/>
      <c r="AI37" s="96"/>
      <c r="AJ37" s="96"/>
      <c r="AK37" s="96"/>
      <c r="AL37" s="100" t="s">
        <v>1464</v>
      </c>
      <c r="AM37" s="96"/>
      <c r="AN37" s="96"/>
      <c r="AO37" s="98">
        <f>COUNTIF(الجدول23[[#This Row],[21]:[20]],480)</f>
        <v>1</v>
      </c>
      <c r="AP37" s="99">
        <f>COUNTIF(الجدول23[[#This Row],[21]:[20]],"غ")</f>
        <v>0</v>
      </c>
      <c r="AQ37" s="99">
        <f>COUNTIF(الجدول23[[#This Row],[21]:[20]],"ب")</f>
        <v>0</v>
      </c>
      <c r="AR37" s="99">
        <f>COUNTIF(الجدول23[[#This Row],[21]:[20]],"&lt;480")</f>
        <v>2</v>
      </c>
    </row>
    <row r="38" spans="1:44" hidden="1">
      <c r="A38" s="90">
        <v>633</v>
      </c>
      <c r="B38" s="104" t="s">
        <v>108</v>
      </c>
      <c r="C38" s="90">
        <f>الجدول23[[#This Row],[الرقم]]</f>
        <v>633</v>
      </c>
      <c r="D38" s="90" t="s">
        <v>109</v>
      </c>
      <c r="E38" s="91" t="e">
        <f t="shared" si="0"/>
        <v>#VALUE!</v>
      </c>
      <c r="F38" s="105" t="e">
        <f t="shared" si="1"/>
        <v>#VALUE!</v>
      </c>
      <c r="G38" s="93">
        <f t="shared" si="2"/>
        <v>22</v>
      </c>
      <c r="H38" s="94" t="e">
        <f t="shared" si="3"/>
        <v>#VALUE!</v>
      </c>
      <c r="I38" s="95" t="e">
        <v>#VALUE!</v>
      </c>
      <c r="J38" s="96"/>
      <c r="K38" s="96"/>
      <c r="L38" s="96"/>
      <c r="M38" s="97"/>
      <c r="N38" s="96"/>
      <c r="O38" s="208"/>
      <c r="P38" s="96"/>
      <c r="Q38" s="96"/>
      <c r="R38" s="96"/>
      <c r="S38" s="100" t="s">
        <v>43</v>
      </c>
      <c r="T38" s="97" t="s">
        <v>43</v>
      </c>
      <c r="U38" s="100" t="s">
        <v>43</v>
      </c>
      <c r="V38" s="100" t="s">
        <v>43</v>
      </c>
      <c r="W38" s="100" t="s">
        <v>43</v>
      </c>
      <c r="X38" s="100" t="s">
        <v>43</v>
      </c>
      <c r="Y38" s="100" t="s">
        <v>43</v>
      </c>
      <c r="Z38" s="100" t="s">
        <v>43</v>
      </c>
      <c r="AA38" s="85" t="s">
        <v>43</v>
      </c>
      <c r="AB38" s="84" t="s">
        <v>43</v>
      </c>
      <c r="AC38" s="84" t="s">
        <v>43</v>
      </c>
      <c r="AD38" s="84" t="s">
        <v>43</v>
      </c>
      <c r="AE38" s="84" t="s">
        <v>43</v>
      </c>
      <c r="AF38" s="84" t="s">
        <v>43</v>
      </c>
      <c r="AG38" s="84" t="s">
        <v>43</v>
      </c>
      <c r="AH38" s="85" t="s">
        <v>43</v>
      </c>
      <c r="AI38" s="100" t="s">
        <v>43</v>
      </c>
      <c r="AJ38" s="100" t="s">
        <v>43</v>
      </c>
      <c r="AK38" s="100" t="s">
        <v>43</v>
      </c>
      <c r="AL38" s="100" t="s">
        <v>43</v>
      </c>
      <c r="AM38" s="100" t="s">
        <v>43</v>
      </c>
      <c r="AN38" s="100" t="s">
        <v>43</v>
      </c>
      <c r="AO38" s="109">
        <f>COUNTIF(الجدول23[[#This Row],[21]:[20]],480)</f>
        <v>0</v>
      </c>
      <c r="AP38" s="110">
        <f>COUNTIF(الجدول23[[#This Row],[21]:[20]],"غ")</f>
        <v>0</v>
      </c>
      <c r="AQ38" s="110">
        <f>COUNTIF(الجدول23[[#This Row],[21]:[20]],"ب")</f>
        <v>22</v>
      </c>
      <c r="AR38" s="110">
        <f>COUNTIF(الجدول23[[#This Row],[21]:[20]],"&lt;480")</f>
        <v>0</v>
      </c>
    </row>
    <row r="39" spans="1:44" hidden="1">
      <c r="A39" s="88">
        <v>645</v>
      </c>
      <c r="B39" s="101" t="s">
        <v>110</v>
      </c>
      <c r="C39" s="88">
        <v>645</v>
      </c>
      <c r="D39" s="90" t="s">
        <v>59</v>
      </c>
      <c r="E39" s="91">
        <f t="shared" si="0"/>
        <v>2.9937499999999981</v>
      </c>
      <c r="F39" s="92">
        <f t="shared" si="1"/>
        <v>1436.9999999999991</v>
      </c>
      <c r="G39" s="93">
        <f t="shared" si="2"/>
        <v>0</v>
      </c>
      <c r="H39" s="94">
        <f t="shared" si="3"/>
        <v>2031.9999999999991</v>
      </c>
      <c r="I39" s="95">
        <v>4.2333333333333316</v>
      </c>
      <c r="J39" s="96"/>
      <c r="K39" s="96"/>
      <c r="L39" s="96"/>
      <c r="M39" s="97"/>
      <c r="N39" s="96"/>
      <c r="O39" s="96"/>
      <c r="P39" s="96"/>
      <c r="Q39" s="96"/>
      <c r="R39" s="96"/>
      <c r="S39" s="100">
        <v>115</v>
      </c>
      <c r="T39" s="97"/>
      <c r="U39" s="96"/>
      <c r="V39" s="96"/>
      <c r="W39" s="100">
        <v>480</v>
      </c>
      <c r="X39" s="96"/>
      <c r="Y39" s="96"/>
      <c r="Z39" s="96"/>
      <c r="AA39" s="97"/>
      <c r="AB39" s="96"/>
      <c r="AC39" s="96"/>
      <c r="AD39" s="96"/>
      <c r="AE39" s="96"/>
      <c r="AF39" s="96"/>
      <c r="AG39" s="96"/>
      <c r="AH39" s="97"/>
      <c r="AI39" s="96"/>
      <c r="AJ39" s="96"/>
      <c r="AK39" s="96"/>
      <c r="AL39" s="96"/>
      <c r="AM39" s="96"/>
      <c r="AN39" s="96"/>
      <c r="AO39" s="98">
        <f>COUNTIF(الجدول23[[#This Row],[21]:[20]],480)</f>
        <v>1</v>
      </c>
      <c r="AP39" s="99">
        <f>COUNTIF(الجدول23[[#This Row],[21]:[20]],"غ")</f>
        <v>0</v>
      </c>
      <c r="AQ39" s="99">
        <f>COUNTIF(الجدول23[[#This Row],[21]:[20]],"ب")</f>
        <v>0</v>
      </c>
      <c r="AR39" s="99">
        <f>COUNTIF(الجدول23[[#This Row],[21]:[20]],"&lt;480")</f>
        <v>1</v>
      </c>
    </row>
    <row r="40" spans="1:44" hidden="1">
      <c r="A40" s="88">
        <v>656</v>
      </c>
      <c r="B40" s="101" t="s">
        <v>111</v>
      </c>
      <c r="C40" s="88">
        <v>656</v>
      </c>
      <c r="D40" s="90" t="s">
        <v>112</v>
      </c>
      <c r="E40" s="91">
        <f t="shared" si="0"/>
        <v>2.352083333333336</v>
      </c>
      <c r="F40" s="92">
        <f t="shared" si="1"/>
        <v>1129.0000000000014</v>
      </c>
      <c r="G40" s="93">
        <f t="shared" si="2"/>
        <v>0</v>
      </c>
      <c r="H40" s="94">
        <f t="shared" si="3"/>
        <v>3159.0000000000014</v>
      </c>
      <c r="I40" s="95">
        <v>6.5812500000000025</v>
      </c>
      <c r="J40" s="100">
        <v>480</v>
      </c>
      <c r="K40" s="100">
        <v>480</v>
      </c>
      <c r="L40" s="100">
        <v>480</v>
      </c>
      <c r="M40" s="97"/>
      <c r="N40" s="96"/>
      <c r="O40" s="96"/>
      <c r="P40" s="96"/>
      <c r="Q40" s="100">
        <v>110</v>
      </c>
      <c r="R40" s="96"/>
      <c r="S40" s="96"/>
      <c r="T40" s="97"/>
      <c r="U40" s="96"/>
      <c r="V40" s="96"/>
      <c r="W40" s="100">
        <v>480</v>
      </c>
      <c r="X40" s="96"/>
      <c r="Y40" s="96"/>
      <c r="Z40" s="96"/>
      <c r="AA40" s="97"/>
      <c r="AB40" s="96"/>
      <c r="AC40" s="96"/>
      <c r="AD40" s="96"/>
      <c r="AE40" s="96"/>
      <c r="AF40" s="96"/>
      <c r="AG40" s="96"/>
      <c r="AH40" s="97"/>
      <c r="AI40" s="96"/>
      <c r="AJ40" s="96"/>
      <c r="AK40" s="96"/>
      <c r="AL40" s="96"/>
      <c r="AM40" s="96"/>
      <c r="AN40" s="96"/>
      <c r="AO40" s="98">
        <f>COUNTIF(الجدول23[[#This Row],[21]:[20]],480)</f>
        <v>4</v>
      </c>
      <c r="AP40" s="99">
        <f>COUNTIF(الجدول23[[#This Row],[21]:[20]],"غ")</f>
        <v>0</v>
      </c>
      <c r="AQ40" s="99">
        <f>COUNTIF(الجدول23[[#This Row],[21]:[20]],"ب")</f>
        <v>0</v>
      </c>
      <c r="AR40" s="99">
        <f>COUNTIF(الجدول23[[#This Row],[21]:[20]],"&lt;480")</f>
        <v>1</v>
      </c>
    </row>
    <row r="41" spans="1:44" hidden="1">
      <c r="A41" s="88">
        <v>667</v>
      </c>
      <c r="B41" s="101" t="s">
        <v>113</v>
      </c>
      <c r="C41" s="88">
        <v>667</v>
      </c>
      <c r="D41" s="90" t="s">
        <v>114</v>
      </c>
      <c r="E41" s="91">
        <f t="shared" si="0"/>
        <v>8.3770833333333385</v>
      </c>
      <c r="F41" s="92">
        <f t="shared" si="1"/>
        <v>4021.0000000000027</v>
      </c>
      <c r="G41" s="93">
        <f t="shared" si="2"/>
        <v>0</v>
      </c>
      <c r="H41" s="94">
        <f t="shared" si="3"/>
        <v>4743.0000000000027</v>
      </c>
      <c r="I41" s="95">
        <v>9.881250000000005</v>
      </c>
      <c r="J41" s="96"/>
      <c r="K41" s="96"/>
      <c r="L41" s="100">
        <v>122</v>
      </c>
      <c r="M41" s="97"/>
      <c r="N41" s="96"/>
      <c r="O41" s="111">
        <v>120</v>
      </c>
      <c r="P41" s="96"/>
      <c r="Q41" s="96"/>
      <c r="R41" s="113"/>
      <c r="S41" s="100" t="s">
        <v>1466</v>
      </c>
      <c r="T41" s="97" t="s">
        <v>1466</v>
      </c>
      <c r="U41" s="100" t="s">
        <v>1466</v>
      </c>
      <c r="V41" s="96"/>
      <c r="W41" s="100">
        <v>480</v>
      </c>
      <c r="X41" s="96"/>
      <c r="Y41" s="96"/>
      <c r="Z41" s="96"/>
      <c r="AA41" s="97"/>
      <c r="AB41" s="96"/>
      <c r="AC41" s="96"/>
      <c r="AD41" s="96"/>
      <c r="AE41" s="96"/>
      <c r="AF41" s="96"/>
      <c r="AG41" s="96"/>
      <c r="AH41" s="97"/>
      <c r="AI41" s="96"/>
      <c r="AJ41" s="96"/>
      <c r="AK41" s="96"/>
      <c r="AL41" s="96"/>
      <c r="AM41" s="96"/>
      <c r="AN41" s="96"/>
      <c r="AO41" s="98">
        <f>COUNTIF(الجدول23[[#This Row],[21]:[20]],480)</f>
        <v>1</v>
      </c>
      <c r="AP41" s="99">
        <f>COUNTIF(الجدول23[[#This Row],[21]:[20]],"غ")</f>
        <v>0</v>
      </c>
      <c r="AQ41" s="99">
        <f>COUNTIF(الجدول23[[#This Row],[21]:[20]],"ب")</f>
        <v>0</v>
      </c>
      <c r="AR41" s="99">
        <f>COUNTIF(الجدول23[[#This Row],[21]:[20]],"&lt;480")</f>
        <v>2</v>
      </c>
    </row>
    <row r="42" spans="1:44" hidden="1">
      <c r="A42" s="88">
        <v>681</v>
      </c>
      <c r="B42" s="101" t="s">
        <v>115</v>
      </c>
      <c r="C42" s="88">
        <v>681</v>
      </c>
      <c r="D42" s="90" t="s">
        <v>116</v>
      </c>
      <c r="E42" s="91">
        <f t="shared" si="0"/>
        <v>8.7449999999999992</v>
      </c>
      <c r="F42" s="92">
        <f t="shared" si="1"/>
        <v>4197.5999999999995</v>
      </c>
      <c r="G42" s="93">
        <f t="shared" si="2"/>
        <v>0</v>
      </c>
      <c r="H42" s="94">
        <f t="shared" si="3"/>
        <v>5157.5999999999995</v>
      </c>
      <c r="I42" s="95">
        <v>10.744999999999999</v>
      </c>
      <c r="J42" s="96"/>
      <c r="K42" s="96"/>
      <c r="L42" s="96"/>
      <c r="M42" s="97"/>
      <c r="N42" s="100">
        <v>480</v>
      </c>
      <c r="O42" s="96"/>
      <c r="P42" s="96"/>
      <c r="Q42" s="96"/>
      <c r="R42" s="96"/>
      <c r="S42" s="96"/>
      <c r="T42" s="97"/>
      <c r="U42" s="96"/>
      <c r="V42" s="96"/>
      <c r="W42" s="100">
        <v>480</v>
      </c>
      <c r="X42" s="96"/>
      <c r="Y42" s="96"/>
      <c r="Z42" s="96"/>
      <c r="AA42" s="97"/>
      <c r="AB42" s="96"/>
      <c r="AC42" s="96"/>
      <c r="AD42" s="96"/>
      <c r="AE42" s="96"/>
      <c r="AF42" s="96"/>
      <c r="AG42" s="96"/>
      <c r="AH42" s="97"/>
      <c r="AI42" s="96"/>
      <c r="AJ42" s="96"/>
      <c r="AK42" s="96"/>
      <c r="AL42" s="96"/>
      <c r="AM42" s="96"/>
      <c r="AN42" s="96"/>
      <c r="AO42" s="98">
        <f>COUNTIF(الجدول23[[#This Row],[21]:[20]],480)</f>
        <v>2</v>
      </c>
      <c r="AP42" s="99">
        <f>COUNTIF(الجدول23[[#This Row],[21]:[20]],"غ")</f>
        <v>0</v>
      </c>
      <c r="AQ42" s="99">
        <f>COUNTIF(الجدول23[[#This Row],[21]:[20]],"ب")</f>
        <v>0</v>
      </c>
      <c r="AR42" s="99">
        <f>COUNTIF(الجدول23[[#This Row],[21]:[20]],"&lt;480")</f>
        <v>0</v>
      </c>
    </row>
    <row r="43" spans="1:44" hidden="1">
      <c r="A43" s="88">
        <v>724</v>
      </c>
      <c r="B43" s="101" t="s">
        <v>117</v>
      </c>
      <c r="C43" s="88">
        <v>724</v>
      </c>
      <c r="D43" s="90" t="s">
        <v>47</v>
      </c>
      <c r="E43" s="91">
        <f t="shared" si="0"/>
        <v>27.479166666666664</v>
      </c>
      <c r="F43" s="92">
        <f t="shared" si="1"/>
        <v>13189.999999999998</v>
      </c>
      <c r="G43" s="93">
        <f t="shared" si="2"/>
        <v>0</v>
      </c>
      <c r="H43" s="94">
        <f t="shared" si="3"/>
        <v>13669.999999999998</v>
      </c>
      <c r="I43" s="95">
        <v>28.479166666666664</v>
      </c>
      <c r="J43" s="96"/>
      <c r="K43" s="96"/>
      <c r="L43" s="96"/>
      <c r="M43" s="97"/>
      <c r="N43" s="96"/>
      <c r="O43" s="96"/>
      <c r="P43" s="96"/>
      <c r="Q43" s="96"/>
      <c r="R43" s="96"/>
      <c r="S43" s="96"/>
      <c r="T43" s="97"/>
      <c r="U43" s="96"/>
      <c r="V43" s="96"/>
      <c r="W43" s="100">
        <v>480</v>
      </c>
      <c r="X43" s="96"/>
      <c r="Y43" s="96"/>
      <c r="Z43" s="96"/>
      <c r="AA43" s="97"/>
      <c r="AB43" s="96"/>
      <c r="AC43" s="96"/>
      <c r="AD43" s="96"/>
      <c r="AE43" s="96"/>
      <c r="AF43" s="96"/>
      <c r="AG43" s="96"/>
      <c r="AH43" s="97"/>
      <c r="AI43" s="96"/>
      <c r="AJ43" s="96"/>
      <c r="AK43" s="96"/>
      <c r="AL43" s="96"/>
      <c r="AM43" s="96"/>
      <c r="AN43" s="96"/>
      <c r="AO43" s="98">
        <f>COUNTIF(الجدول23[[#This Row],[21]:[20]],480)</f>
        <v>1</v>
      </c>
      <c r="AP43" s="99">
        <f>COUNTIF(الجدول23[[#This Row],[21]:[20]],"غ")</f>
        <v>0</v>
      </c>
      <c r="AQ43" s="99">
        <f>COUNTIF(الجدول23[[#This Row],[21]:[20]],"ب")</f>
        <v>0</v>
      </c>
      <c r="AR43" s="99">
        <f>COUNTIF(الجدول23[[#This Row],[21]:[20]],"&lt;480")</f>
        <v>0</v>
      </c>
    </row>
    <row r="44" spans="1:44" hidden="1">
      <c r="A44" s="88">
        <v>771</v>
      </c>
      <c r="B44" s="101" t="s">
        <v>118</v>
      </c>
      <c r="C44" s="88">
        <v>771</v>
      </c>
      <c r="D44" s="90" t="s">
        <v>105</v>
      </c>
      <c r="E44" s="91">
        <f t="shared" si="0"/>
        <v>10.314583333333335</v>
      </c>
      <c r="F44" s="92">
        <f t="shared" si="1"/>
        <v>4951.0000000000009</v>
      </c>
      <c r="G44" s="93">
        <f t="shared" si="2"/>
        <v>0</v>
      </c>
      <c r="H44" s="94">
        <f t="shared" si="3"/>
        <v>5431.0000000000009</v>
      </c>
      <c r="I44" s="95">
        <v>11.314583333333335</v>
      </c>
      <c r="J44" s="100" t="s">
        <v>1464</v>
      </c>
      <c r="K44" s="96"/>
      <c r="L44" s="96"/>
      <c r="M44" s="97"/>
      <c r="N44" s="100" t="s">
        <v>1464</v>
      </c>
      <c r="O44" s="96"/>
      <c r="P44" s="96"/>
      <c r="Q44" s="96"/>
      <c r="R44" s="96"/>
      <c r="S44" s="96"/>
      <c r="T44" s="97"/>
      <c r="U44" s="100">
        <v>480</v>
      </c>
      <c r="V44" s="96"/>
      <c r="W44" s="113"/>
      <c r="X44" s="100" t="s">
        <v>1464</v>
      </c>
      <c r="Y44" s="96"/>
      <c r="Z44" s="96"/>
      <c r="AA44" s="97"/>
      <c r="AB44" s="96"/>
      <c r="AC44" s="96"/>
      <c r="AD44" s="96"/>
      <c r="AE44" s="100" t="s">
        <v>1464</v>
      </c>
      <c r="AF44" s="96"/>
      <c r="AG44" s="96"/>
      <c r="AH44" s="97"/>
      <c r="AI44" s="96"/>
      <c r="AJ44" s="96"/>
      <c r="AK44" s="96"/>
      <c r="AL44" s="100" t="s">
        <v>1464</v>
      </c>
      <c r="AM44" s="96"/>
      <c r="AN44" s="96"/>
      <c r="AO44" s="98">
        <f>COUNTIF(الجدول23[[#This Row],[21]:[20]],480)</f>
        <v>1</v>
      </c>
      <c r="AP44" s="99">
        <f>COUNTIF(الجدول23[[#This Row],[21]:[20]],"غ")</f>
        <v>0</v>
      </c>
      <c r="AQ44" s="99">
        <f>COUNTIF(الجدول23[[#This Row],[21]:[20]],"ب")</f>
        <v>0</v>
      </c>
      <c r="AR44" s="99">
        <f>COUNTIF(الجدول23[[#This Row],[21]:[20]],"&lt;480")</f>
        <v>0</v>
      </c>
    </row>
    <row r="45" spans="1:44" hidden="1">
      <c r="A45" s="88">
        <v>799</v>
      </c>
      <c r="B45" s="101" t="s">
        <v>119</v>
      </c>
      <c r="C45" s="88">
        <v>799</v>
      </c>
      <c r="D45" s="90" t="s">
        <v>67</v>
      </c>
      <c r="E45" s="91">
        <f t="shared" si="0"/>
        <v>3.0000000000000009</v>
      </c>
      <c r="F45" s="92">
        <f t="shared" si="1"/>
        <v>1440.0000000000005</v>
      </c>
      <c r="G45" s="93">
        <f t="shared" si="2"/>
        <v>0</v>
      </c>
      <c r="H45" s="94">
        <f t="shared" si="3"/>
        <v>2515.0000000000005</v>
      </c>
      <c r="I45" s="95">
        <v>5.2395833333333339</v>
      </c>
      <c r="J45" s="96"/>
      <c r="K45" s="96"/>
      <c r="L45" s="96"/>
      <c r="M45" s="97"/>
      <c r="N45" s="96"/>
      <c r="O45" s="96"/>
      <c r="P45" s="111">
        <v>115</v>
      </c>
      <c r="Q45" s="96"/>
      <c r="R45" s="96"/>
      <c r="S45" s="96"/>
      <c r="T45" s="97"/>
      <c r="U45" s="96"/>
      <c r="V45" s="96"/>
      <c r="W45" s="100">
        <v>480</v>
      </c>
      <c r="X45" s="96"/>
      <c r="Y45" s="96"/>
      <c r="Z45" s="96"/>
      <c r="AA45" s="97"/>
      <c r="AB45" s="191" t="s">
        <v>1497</v>
      </c>
      <c r="AC45" s="100">
        <v>480</v>
      </c>
      <c r="AD45" s="96"/>
      <c r="AE45" s="96"/>
      <c r="AF45" s="96"/>
      <c r="AG45" s="96"/>
      <c r="AH45" s="97"/>
      <c r="AI45" s="96"/>
      <c r="AJ45" s="96"/>
      <c r="AK45" s="96"/>
      <c r="AL45" s="96"/>
      <c r="AM45" s="96"/>
      <c r="AN45" s="96"/>
      <c r="AO45" s="98">
        <f>COUNTIF(الجدول23[[#This Row],[21]:[20]],480)</f>
        <v>2</v>
      </c>
      <c r="AP45" s="99">
        <f>COUNTIF(الجدول23[[#This Row],[21]:[20]],"غ")</f>
        <v>0</v>
      </c>
      <c r="AQ45" s="99">
        <f>COUNTIF(الجدول23[[#This Row],[21]:[20]],"ب")</f>
        <v>0</v>
      </c>
      <c r="AR45" s="99">
        <f>COUNTIF(الجدول23[[#This Row],[21]:[20]],"&lt;480")</f>
        <v>1</v>
      </c>
    </row>
    <row r="46" spans="1:44" hidden="1">
      <c r="A46" s="88">
        <v>805</v>
      </c>
      <c r="B46" s="101" t="s">
        <v>120</v>
      </c>
      <c r="C46" s="88">
        <v>805</v>
      </c>
      <c r="D46" s="90" t="s">
        <v>59</v>
      </c>
      <c r="E46" s="91">
        <f t="shared" si="0"/>
        <v>1.2591666666666668</v>
      </c>
      <c r="F46" s="92">
        <f t="shared" si="1"/>
        <v>604.40000000000009</v>
      </c>
      <c r="G46" s="93">
        <f t="shared" si="2"/>
        <v>0</v>
      </c>
      <c r="H46" s="94">
        <f t="shared" si="3"/>
        <v>1205.4000000000001</v>
      </c>
      <c r="I46" s="95">
        <v>2.51125</v>
      </c>
      <c r="J46" s="111">
        <v>64</v>
      </c>
      <c r="K46" s="96"/>
      <c r="L46" s="96"/>
      <c r="M46" s="97"/>
      <c r="N46" s="96"/>
      <c r="O46" s="100">
        <v>57</v>
      </c>
      <c r="P46" s="96"/>
      <c r="Q46" s="96"/>
      <c r="R46" s="96"/>
      <c r="S46" s="96"/>
      <c r="T46" s="97"/>
      <c r="U46" s="96"/>
      <c r="V46" s="100" t="s">
        <v>1489</v>
      </c>
      <c r="W46" s="100">
        <v>480</v>
      </c>
      <c r="X46" s="96"/>
      <c r="Y46" s="96"/>
      <c r="Z46" s="96"/>
      <c r="AA46" s="97"/>
      <c r="AB46" s="96"/>
      <c r="AC46" s="275" t="s">
        <v>1503</v>
      </c>
      <c r="AD46" s="96"/>
      <c r="AE46" s="96"/>
      <c r="AF46" s="96"/>
      <c r="AG46" s="96"/>
      <c r="AH46" s="97"/>
      <c r="AI46" s="96"/>
      <c r="AJ46" s="96"/>
      <c r="AK46" s="96"/>
      <c r="AL46" s="96"/>
      <c r="AM46" s="96"/>
      <c r="AN46" s="96"/>
      <c r="AO46" s="98">
        <f>COUNTIF(الجدول23[[#This Row],[21]:[20]],480)</f>
        <v>1</v>
      </c>
      <c r="AP46" s="99">
        <f>COUNTIF(الجدول23[[#This Row],[21]:[20]],"غ")</f>
        <v>0</v>
      </c>
      <c r="AQ46" s="99">
        <f>COUNTIF(الجدول23[[#This Row],[21]:[20]],"ب")</f>
        <v>0</v>
      </c>
      <c r="AR46" s="99">
        <f>COUNTIF(الجدول23[[#This Row],[21]:[20]],"&lt;480")</f>
        <v>2</v>
      </c>
    </row>
    <row r="47" spans="1:44" hidden="1">
      <c r="A47" s="88">
        <v>810</v>
      </c>
      <c r="B47" s="102" t="s">
        <v>121</v>
      </c>
      <c r="C47" s="103">
        <v>810</v>
      </c>
      <c r="D47" s="90" t="s">
        <v>80</v>
      </c>
      <c r="E47" s="91">
        <f t="shared" si="0"/>
        <v>0.61458333333333337</v>
      </c>
      <c r="F47" s="92">
        <f t="shared" si="1"/>
        <v>295</v>
      </c>
      <c r="G47" s="93">
        <f t="shared" si="2"/>
        <v>0</v>
      </c>
      <c r="H47" s="94">
        <f t="shared" si="3"/>
        <v>2455</v>
      </c>
      <c r="I47" s="95">
        <v>5.114583333333333</v>
      </c>
      <c r="J47" s="100">
        <v>120</v>
      </c>
      <c r="K47" s="100">
        <v>480</v>
      </c>
      <c r="L47" s="113"/>
      <c r="M47" s="97"/>
      <c r="N47" s="100">
        <v>120</v>
      </c>
      <c r="O47" s="96"/>
      <c r="P47" s="100">
        <v>480</v>
      </c>
      <c r="Q47" s="100">
        <v>480</v>
      </c>
      <c r="R47" s="96"/>
      <c r="S47" s="96"/>
      <c r="T47" s="97"/>
      <c r="U47" s="96"/>
      <c r="V47" s="96"/>
      <c r="W47" s="100">
        <v>480</v>
      </c>
      <c r="X47" s="96"/>
      <c r="Y47" s="96"/>
      <c r="Z47" s="96"/>
      <c r="AA47" s="97"/>
      <c r="AB47" s="96"/>
      <c r="AC47" s="96"/>
      <c r="AD47" s="96"/>
      <c r="AE47" s="96"/>
      <c r="AF47" s="96"/>
      <c r="AG47" s="96"/>
      <c r="AH47" s="97"/>
      <c r="AI47" s="96"/>
      <c r="AJ47" s="96"/>
      <c r="AK47" s="96"/>
      <c r="AL47" s="96"/>
      <c r="AM47" s="96"/>
      <c r="AN47" s="96"/>
      <c r="AO47" s="109">
        <f>COUNTIF(الجدول23[[#This Row],[21]:[20]],480)</f>
        <v>4</v>
      </c>
      <c r="AP47" s="110">
        <f>COUNTIF(الجدول23[[#This Row],[21]:[20]],"غ")</f>
        <v>0</v>
      </c>
      <c r="AQ47" s="110">
        <f>COUNTIF(الجدول23[[#This Row],[21]:[20]],"ب")</f>
        <v>0</v>
      </c>
      <c r="AR47" s="110">
        <f>COUNTIF(الجدول23[[#This Row],[21]:[20]],"&lt;480")</f>
        <v>2</v>
      </c>
    </row>
    <row r="48" spans="1:44" hidden="1">
      <c r="A48" s="88">
        <v>811</v>
      </c>
      <c r="B48" s="101" t="s">
        <v>122</v>
      </c>
      <c r="C48" s="88">
        <v>811</v>
      </c>
      <c r="D48" s="90" t="s">
        <v>123</v>
      </c>
      <c r="E48" s="91">
        <f t="shared" si="0"/>
        <v>2.5833333333333353</v>
      </c>
      <c r="F48" s="92">
        <f t="shared" si="1"/>
        <v>1240.0000000000009</v>
      </c>
      <c r="G48" s="93">
        <f t="shared" si="2"/>
        <v>0</v>
      </c>
      <c r="H48" s="94">
        <f t="shared" si="3"/>
        <v>2920.0000000000009</v>
      </c>
      <c r="I48" s="95">
        <v>6.0833333333333357</v>
      </c>
      <c r="J48" s="96"/>
      <c r="K48" s="100">
        <v>120</v>
      </c>
      <c r="L48" s="96"/>
      <c r="M48" s="97"/>
      <c r="N48" s="96"/>
      <c r="O48" s="96"/>
      <c r="P48" s="100">
        <v>480</v>
      </c>
      <c r="Q48" s="100">
        <v>480</v>
      </c>
      <c r="R48" s="96"/>
      <c r="S48" s="96"/>
      <c r="T48" s="97"/>
      <c r="U48" s="96"/>
      <c r="V48" s="96"/>
      <c r="W48" s="100">
        <v>480</v>
      </c>
      <c r="X48" s="96"/>
      <c r="Y48" s="96"/>
      <c r="Z48" s="96"/>
      <c r="AA48" s="97"/>
      <c r="AB48" s="96"/>
      <c r="AC48" s="96"/>
      <c r="AD48" s="96"/>
      <c r="AE48" s="96"/>
      <c r="AF48" s="100">
        <v>120</v>
      </c>
      <c r="AG48" s="96"/>
      <c r="AH48" s="97"/>
      <c r="AI48" s="96"/>
      <c r="AJ48" s="96"/>
      <c r="AK48" s="96"/>
      <c r="AL48" s="96"/>
      <c r="AM48" s="96"/>
      <c r="AN48" s="96"/>
      <c r="AO48" s="98">
        <f>COUNTIF(الجدول23[[#This Row],[21]:[20]],480)</f>
        <v>3</v>
      </c>
      <c r="AP48" s="99">
        <f>COUNTIF(الجدول23[[#This Row],[21]:[20]],"غ")</f>
        <v>0</v>
      </c>
      <c r="AQ48" s="99">
        <f>COUNTIF(الجدول23[[#This Row],[21]:[20]],"ب")</f>
        <v>0</v>
      </c>
      <c r="AR48" s="99">
        <f>COUNTIF(الجدول23[[#This Row],[21]:[20]],"&lt;480")</f>
        <v>2</v>
      </c>
    </row>
    <row r="49" spans="1:44" hidden="1">
      <c r="A49" s="88">
        <v>826</v>
      </c>
      <c r="B49" s="101" t="s">
        <v>124</v>
      </c>
      <c r="C49" s="90">
        <v>826</v>
      </c>
      <c r="D49" s="90" t="s">
        <v>59</v>
      </c>
      <c r="E49" s="91">
        <f t="shared" si="0"/>
        <v>1.5663333333333336</v>
      </c>
      <c r="F49" s="92">
        <f t="shared" si="1"/>
        <v>751.84000000000015</v>
      </c>
      <c r="G49" s="93">
        <f t="shared" si="2"/>
        <v>0</v>
      </c>
      <c r="H49" s="94">
        <f t="shared" si="3"/>
        <v>1451.8400000000001</v>
      </c>
      <c r="I49" s="95">
        <v>3.0246666666666671</v>
      </c>
      <c r="J49" s="96"/>
      <c r="K49" s="96"/>
      <c r="L49" s="96"/>
      <c r="M49" s="97"/>
      <c r="N49" s="96"/>
      <c r="O49" s="96"/>
      <c r="P49" s="114">
        <v>220</v>
      </c>
      <c r="Q49" s="96"/>
      <c r="R49" s="96"/>
      <c r="S49" s="96"/>
      <c r="T49" s="97"/>
      <c r="U49" s="96"/>
      <c r="V49" s="96"/>
      <c r="W49" s="100">
        <v>480</v>
      </c>
      <c r="X49" s="96"/>
      <c r="Y49" s="96"/>
      <c r="Z49" s="96"/>
      <c r="AA49" s="97"/>
      <c r="AB49" s="96"/>
      <c r="AC49" s="96"/>
      <c r="AD49" s="96"/>
      <c r="AE49" s="96"/>
      <c r="AF49" s="96"/>
      <c r="AG49" s="96"/>
      <c r="AH49" s="97"/>
      <c r="AI49" s="96"/>
      <c r="AJ49" s="96"/>
      <c r="AK49" s="96"/>
      <c r="AL49" s="96"/>
      <c r="AM49" s="96"/>
      <c r="AN49" s="96"/>
      <c r="AO49" s="98">
        <f>COUNTIF(الجدول23[[#This Row],[21]:[20]],480)</f>
        <v>1</v>
      </c>
      <c r="AP49" s="99">
        <f>COUNTIF(الجدول23[[#This Row],[21]:[20]],"غ")</f>
        <v>0</v>
      </c>
      <c r="AQ49" s="99">
        <f>COUNTIF(الجدول23[[#This Row],[21]:[20]],"ب")</f>
        <v>0</v>
      </c>
      <c r="AR49" s="99">
        <f>COUNTIF(الجدول23[[#This Row],[21]:[20]],"&lt;480")</f>
        <v>1</v>
      </c>
    </row>
    <row r="50" spans="1:44" hidden="1">
      <c r="A50" s="88">
        <v>857</v>
      </c>
      <c r="B50" s="101" t="s">
        <v>125</v>
      </c>
      <c r="C50" s="88">
        <v>857</v>
      </c>
      <c r="D50" s="90" t="s">
        <v>109</v>
      </c>
      <c r="E50" s="91" t="e">
        <f t="shared" si="0"/>
        <v>#VALUE!</v>
      </c>
      <c r="F50" s="92" t="e">
        <f t="shared" si="1"/>
        <v>#VALUE!</v>
      </c>
      <c r="G50" s="93">
        <f t="shared" si="2"/>
        <v>1</v>
      </c>
      <c r="H50" s="94" t="e">
        <f t="shared" si="3"/>
        <v>#VALUE!</v>
      </c>
      <c r="I50" s="95" t="e">
        <v>#VALUE!</v>
      </c>
      <c r="J50" s="96"/>
      <c r="K50" s="96"/>
      <c r="L50" s="96"/>
      <c r="M50" s="97"/>
      <c r="N50" s="96"/>
      <c r="O50" s="96"/>
      <c r="P50" s="96"/>
      <c r="Q50" s="96"/>
      <c r="R50" s="96"/>
      <c r="S50" s="96"/>
      <c r="T50" s="97"/>
      <c r="U50" s="96"/>
      <c r="V50" s="96"/>
      <c r="W50" s="113"/>
      <c r="X50" s="96"/>
      <c r="Y50" s="96"/>
      <c r="Z50" s="96"/>
      <c r="AA50" s="97"/>
      <c r="AB50" s="100" t="s">
        <v>43</v>
      </c>
      <c r="AC50" s="96"/>
      <c r="AD50" s="96"/>
      <c r="AE50" s="96"/>
      <c r="AF50" s="96"/>
      <c r="AG50" s="96"/>
      <c r="AH50" s="97"/>
      <c r="AI50" s="96"/>
      <c r="AJ50" s="96"/>
      <c r="AK50" s="96"/>
      <c r="AL50" s="96"/>
      <c r="AM50" s="96"/>
      <c r="AN50" s="96"/>
      <c r="AO50" s="98">
        <f>COUNTIF(الجدول23[[#This Row],[21]:[20]],480)</f>
        <v>0</v>
      </c>
      <c r="AP50" s="99">
        <f>COUNTIF(الجدول23[[#This Row],[21]:[20]],"غ")</f>
        <v>0</v>
      </c>
      <c r="AQ50" s="99">
        <f>COUNTIF(الجدول23[[#This Row],[21]:[20]],"ب")</f>
        <v>1</v>
      </c>
      <c r="AR50" s="99">
        <f>COUNTIF(الجدول23[[#This Row],[21]:[20]],"&lt;480")</f>
        <v>0</v>
      </c>
    </row>
    <row r="51" spans="1:44" hidden="1">
      <c r="A51" s="88">
        <v>862</v>
      </c>
      <c r="B51" s="101" t="s">
        <v>126</v>
      </c>
      <c r="C51" s="88">
        <v>862</v>
      </c>
      <c r="D51" s="90" t="s">
        <v>127</v>
      </c>
      <c r="E51" s="91">
        <f t="shared" si="0"/>
        <v>1.175</v>
      </c>
      <c r="F51" s="92">
        <f t="shared" si="1"/>
        <v>564</v>
      </c>
      <c r="G51" s="93">
        <f t="shared" si="2"/>
        <v>0</v>
      </c>
      <c r="H51" s="94">
        <f t="shared" si="3"/>
        <v>1524</v>
      </c>
      <c r="I51" s="95">
        <v>3.1749999999999998</v>
      </c>
      <c r="J51" s="96"/>
      <c r="K51" s="96"/>
      <c r="L51" s="96"/>
      <c r="M51" s="97"/>
      <c r="N51" s="96"/>
      <c r="O51" s="96"/>
      <c r="P51" s="96"/>
      <c r="Q51" s="100">
        <v>480</v>
      </c>
      <c r="R51" s="96"/>
      <c r="S51" s="96"/>
      <c r="T51" s="97"/>
      <c r="U51" s="96"/>
      <c r="V51" s="96"/>
      <c r="W51" s="100">
        <v>480</v>
      </c>
      <c r="X51" s="96"/>
      <c r="Y51" s="96"/>
      <c r="Z51" s="96"/>
      <c r="AA51" s="97"/>
      <c r="AB51" s="96"/>
      <c r="AC51" s="96"/>
      <c r="AD51" s="96"/>
      <c r="AE51" s="96"/>
      <c r="AF51" s="96"/>
      <c r="AG51" s="96"/>
      <c r="AH51" s="97"/>
      <c r="AI51" s="96"/>
      <c r="AJ51" s="96"/>
      <c r="AK51" s="96"/>
      <c r="AL51" s="96"/>
      <c r="AM51" s="96"/>
      <c r="AN51" s="96"/>
      <c r="AO51" s="98">
        <f>COUNTIF(الجدول23[[#This Row],[21]:[20]],480)</f>
        <v>2</v>
      </c>
      <c r="AP51" s="99">
        <f>COUNTIF(الجدول23[[#This Row],[21]:[20]],"غ")</f>
        <v>0</v>
      </c>
      <c r="AQ51" s="99">
        <f>COUNTIF(الجدول23[[#This Row],[21]:[20]],"ب")</f>
        <v>0</v>
      </c>
      <c r="AR51" s="99">
        <f>COUNTIF(الجدول23[[#This Row],[21]:[20]],"&lt;480")</f>
        <v>0</v>
      </c>
    </row>
    <row r="52" spans="1:44" hidden="1">
      <c r="A52" s="88">
        <v>877</v>
      </c>
      <c r="B52" s="101" t="s">
        <v>128</v>
      </c>
      <c r="C52" s="88">
        <v>877</v>
      </c>
      <c r="D52" s="90" t="s">
        <v>82</v>
      </c>
      <c r="E52" s="91">
        <f t="shared" si="0"/>
        <v>4.1500000000003938E-3</v>
      </c>
      <c r="F52" s="92">
        <f t="shared" si="1"/>
        <v>1.9920000000001892</v>
      </c>
      <c r="G52" s="93">
        <f t="shared" si="2"/>
        <v>2</v>
      </c>
      <c r="H52" s="94">
        <f t="shared" si="3"/>
        <v>1639.9920000000002</v>
      </c>
      <c r="I52" s="95">
        <v>3.4166500000000006</v>
      </c>
      <c r="J52" s="111">
        <v>120</v>
      </c>
      <c r="K52" s="96"/>
      <c r="L52" s="96"/>
      <c r="M52" s="97"/>
      <c r="N52" s="100">
        <v>480</v>
      </c>
      <c r="O52" s="100">
        <v>480</v>
      </c>
      <c r="P52" s="96"/>
      <c r="Q52" s="96"/>
      <c r="R52" s="100">
        <v>480</v>
      </c>
      <c r="S52" s="100" t="s">
        <v>43</v>
      </c>
      <c r="T52" s="97"/>
      <c r="U52" s="96"/>
      <c r="V52" s="111" t="s">
        <v>1583</v>
      </c>
      <c r="W52" s="100" t="s">
        <v>1584</v>
      </c>
      <c r="X52" s="96"/>
      <c r="Y52" s="96"/>
      <c r="Z52" s="96"/>
      <c r="AA52" s="97"/>
      <c r="AB52" s="100" t="s">
        <v>43</v>
      </c>
      <c r="AC52" s="96"/>
      <c r="AD52" s="96"/>
      <c r="AE52" s="96"/>
      <c r="AF52" s="96"/>
      <c r="AG52" s="111">
        <v>78</v>
      </c>
      <c r="AH52" s="97"/>
      <c r="AI52" s="96"/>
      <c r="AJ52" s="96"/>
      <c r="AK52" s="96"/>
      <c r="AL52" s="96"/>
      <c r="AM52" s="96"/>
      <c r="AN52" s="96"/>
      <c r="AO52" s="98">
        <f>COUNTIF(الجدول23[[#This Row],[21]:[20]],480)</f>
        <v>3</v>
      </c>
      <c r="AP52" s="99">
        <f>COUNTIF(الجدول23[[#This Row],[21]:[20]],"غ")</f>
        <v>0</v>
      </c>
      <c r="AQ52" s="99">
        <f>COUNTIF(الجدول23[[#This Row],[21]:[20]],"ب")</f>
        <v>2</v>
      </c>
      <c r="AR52" s="99">
        <f>COUNTIF(الجدول23[[#This Row],[21]:[20]],"&lt;480")</f>
        <v>2</v>
      </c>
    </row>
    <row r="53" spans="1:44" hidden="1">
      <c r="A53" s="88">
        <v>880</v>
      </c>
      <c r="B53" s="101" t="s">
        <v>130</v>
      </c>
      <c r="C53" s="88">
        <v>880</v>
      </c>
      <c r="D53" s="90" t="s">
        <v>131</v>
      </c>
      <c r="E53" s="91">
        <f t="shared" si="0"/>
        <v>17.234999999999996</v>
      </c>
      <c r="F53" s="92">
        <f t="shared" si="1"/>
        <v>8272.7999999999975</v>
      </c>
      <c r="G53" s="93">
        <f t="shared" si="2"/>
        <v>0</v>
      </c>
      <c r="H53" s="94">
        <f t="shared" si="3"/>
        <v>9712.7999999999975</v>
      </c>
      <c r="I53" s="95">
        <v>20.234999999999996</v>
      </c>
      <c r="J53" s="122" t="s">
        <v>1585</v>
      </c>
      <c r="K53" s="96"/>
      <c r="L53" s="96"/>
      <c r="M53" s="97"/>
      <c r="N53" s="96"/>
      <c r="O53" s="96"/>
      <c r="P53" s="96"/>
      <c r="Q53" s="96"/>
      <c r="R53" s="96"/>
      <c r="S53" s="96"/>
      <c r="T53" s="97"/>
      <c r="U53" s="100">
        <v>480</v>
      </c>
      <c r="V53" s="100">
        <v>480</v>
      </c>
      <c r="W53" s="100">
        <v>480</v>
      </c>
      <c r="X53" s="96"/>
      <c r="Y53" s="96"/>
      <c r="Z53" s="96"/>
      <c r="AA53" s="97"/>
      <c r="AB53" s="96"/>
      <c r="AC53" s="96"/>
      <c r="AD53" s="96"/>
      <c r="AE53" s="96"/>
      <c r="AF53" s="96"/>
      <c r="AG53" s="96"/>
      <c r="AH53" s="97"/>
      <c r="AI53" s="96"/>
      <c r="AJ53" s="96"/>
      <c r="AK53" s="96"/>
      <c r="AL53" s="96"/>
      <c r="AM53" s="96"/>
      <c r="AN53" s="96"/>
      <c r="AO53" s="98">
        <f>COUNTIF(الجدول23[[#This Row],[21]:[20]],480)</f>
        <v>3</v>
      </c>
      <c r="AP53" s="99">
        <f>COUNTIF(الجدول23[[#This Row],[21]:[20]],"غ")</f>
        <v>0</v>
      </c>
      <c r="AQ53" s="99">
        <f>COUNTIF(الجدول23[[#This Row],[21]:[20]],"ب")</f>
        <v>0</v>
      </c>
      <c r="AR53" s="99">
        <f>COUNTIF(الجدول23[[#This Row],[21]:[20]],"&lt;480")</f>
        <v>0</v>
      </c>
    </row>
    <row r="54" spans="1:44" hidden="1">
      <c r="A54" s="88">
        <v>885</v>
      </c>
      <c r="B54" s="101" t="s">
        <v>132</v>
      </c>
      <c r="C54" s="88">
        <v>885</v>
      </c>
      <c r="D54" s="90" t="s">
        <v>133</v>
      </c>
      <c r="E54" s="91">
        <f t="shared" si="0"/>
        <v>25.5</v>
      </c>
      <c r="F54" s="92">
        <f t="shared" si="1"/>
        <v>12240</v>
      </c>
      <c r="G54" s="93">
        <f t="shared" si="2"/>
        <v>0</v>
      </c>
      <c r="H54" s="94">
        <f t="shared" si="3"/>
        <v>12720</v>
      </c>
      <c r="I54" s="95">
        <v>26.5</v>
      </c>
      <c r="J54" s="96"/>
      <c r="K54" s="96"/>
      <c r="L54" s="96"/>
      <c r="M54" s="97"/>
      <c r="N54" s="96"/>
      <c r="O54" s="96"/>
      <c r="P54" s="96"/>
      <c r="Q54" s="96"/>
      <c r="R54" s="96"/>
      <c r="S54" s="96"/>
      <c r="T54" s="97"/>
      <c r="U54" s="96"/>
      <c r="V54" s="96"/>
      <c r="W54" s="100">
        <v>480</v>
      </c>
      <c r="X54" s="96"/>
      <c r="Y54" s="96"/>
      <c r="Z54" s="96"/>
      <c r="AA54" s="97"/>
      <c r="AB54" s="96"/>
      <c r="AC54" s="96"/>
      <c r="AD54" s="96"/>
      <c r="AE54" s="96"/>
      <c r="AF54" s="96"/>
      <c r="AG54" s="96"/>
      <c r="AH54" s="97"/>
      <c r="AI54" s="96"/>
      <c r="AJ54" s="96"/>
      <c r="AK54" s="96"/>
      <c r="AL54" s="96"/>
      <c r="AM54" s="96"/>
      <c r="AN54" s="96"/>
      <c r="AO54" s="98">
        <f>COUNTIF(الجدول23[[#This Row],[21]:[20]],480)</f>
        <v>1</v>
      </c>
      <c r="AP54" s="99">
        <f>COUNTIF(الجدول23[[#This Row],[21]:[20]],"غ")</f>
        <v>0</v>
      </c>
      <c r="AQ54" s="99">
        <f>COUNTIF(الجدول23[[#This Row],[21]:[20]],"ب")</f>
        <v>0</v>
      </c>
      <c r="AR54" s="99">
        <f>COUNTIF(الجدول23[[#This Row],[21]:[20]],"&lt;480")</f>
        <v>0</v>
      </c>
    </row>
    <row r="55" spans="1:44" hidden="1">
      <c r="A55" s="88">
        <v>924</v>
      </c>
      <c r="B55" s="101" t="s">
        <v>134</v>
      </c>
      <c r="C55" s="88">
        <v>924</v>
      </c>
      <c r="D55" s="90" t="s">
        <v>135</v>
      </c>
      <c r="E55" s="91">
        <f t="shared" si="0"/>
        <v>18.637499999999999</v>
      </c>
      <c r="F55" s="92">
        <f t="shared" si="1"/>
        <v>8946</v>
      </c>
      <c r="G55" s="93">
        <f t="shared" si="2"/>
        <v>0</v>
      </c>
      <c r="H55" s="94">
        <f t="shared" si="3"/>
        <v>10026</v>
      </c>
      <c r="I55" s="95">
        <v>20.887499999999999</v>
      </c>
      <c r="J55" s="96"/>
      <c r="K55" s="96"/>
      <c r="L55" s="96"/>
      <c r="M55" s="97"/>
      <c r="N55" s="96"/>
      <c r="O55" s="96"/>
      <c r="P55" s="96"/>
      <c r="Q55" s="96"/>
      <c r="R55" s="100">
        <v>480</v>
      </c>
      <c r="S55" s="96"/>
      <c r="T55" s="97"/>
      <c r="U55" s="96"/>
      <c r="V55" s="100">
        <v>120</v>
      </c>
      <c r="W55" s="100">
        <v>480</v>
      </c>
      <c r="X55" s="96"/>
      <c r="Y55" s="96"/>
      <c r="Z55" s="96"/>
      <c r="AA55" s="97"/>
      <c r="AB55" s="96"/>
      <c r="AC55" s="96"/>
      <c r="AD55" s="96"/>
      <c r="AE55" s="96"/>
      <c r="AF55" s="96"/>
      <c r="AG55" s="96"/>
      <c r="AH55" s="97"/>
      <c r="AI55" s="96"/>
      <c r="AJ55" s="96"/>
      <c r="AK55" s="96"/>
      <c r="AL55" s="96"/>
      <c r="AM55" s="96"/>
      <c r="AN55" s="96"/>
      <c r="AO55" s="98">
        <f>COUNTIF(الجدول23[[#This Row],[21]:[20]],480)</f>
        <v>2</v>
      </c>
      <c r="AP55" s="99">
        <f>COUNTIF(الجدول23[[#This Row],[21]:[20]],"غ")</f>
        <v>0</v>
      </c>
      <c r="AQ55" s="99">
        <f>COUNTIF(الجدول23[[#This Row],[21]:[20]],"ب")</f>
        <v>0</v>
      </c>
      <c r="AR55" s="99">
        <f>COUNTIF(الجدول23[[#This Row],[21]:[20]],"&lt;480")</f>
        <v>1</v>
      </c>
    </row>
    <row r="56" spans="1:44" hidden="1">
      <c r="A56" s="88">
        <v>941</v>
      </c>
      <c r="B56" s="101" t="s">
        <v>136</v>
      </c>
      <c r="C56" s="88">
        <v>941</v>
      </c>
      <c r="D56" s="90" t="s">
        <v>137</v>
      </c>
      <c r="E56" s="91">
        <f t="shared" si="0"/>
        <v>13.564583333333333</v>
      </c>
      <c r="F56" s="92">
        <f t="shared" si="1"/>
        <v>6511</v>
      </c>
      <c r="G56" s="93">
        <f t="shared" si="2"/>
        <v>0</v>
      </c>
      <c r="H56" s="94">
        <f t="shared" si="3"/>
        <v>6991</v>
      </c>
      <c r="I56" s="95">
        <v>14.564583333333333</v>
      </c>
      <c r="J56" s="96"/>
      <c r="K56" s="96"/>
      <c r="L56" s="96"/>
      <c r="M56" s="97"/>
      <c r="N56" s="96"/>
      <c r="O56" s="96"/>
      <c r="P56" s="96"/>
      <c r="Q56" s="96"/>
      <c r="R56" s="96"/>
      <c r="S56" s="96"/>
      <c r="T56" s="97"/>
      <c r="U56" s="96"/>
      <c r="V56" s="96"/>
      <c r="W56" s="100">
        <v>480</v>
      </c>
      <c r="X56" s="96"/>
      <c r="Y56" s="96"/>
      <c r="Z56" s="96"/>
      <c r="AA56" s="97"/>
      <c r="AB56" s="96"/>
      <c r="AC56" s="96"/>
      <c r="AD56" s="96"/>
      <c r="AE56" s="96"/>
      <c r="AF56" s="96"/>
      <c r="AG56" s="96"/>
      <c r="AH56" s="97"/>
      <c r="AI56" s="96"/>
      <c r="AJ56" s="96"/>
      <c r="AK56" s="96"/>
      <c r="AL56" s="96"/>
      <c r="AM56" s="96"/>
      <c r="AN56" s="96"/>
      <c r="AO56" s="98">
        <f>COUNTIF(الجدول23[[#This Row],[21]:[20]],480)</f>
        <v>1</v>
      </c>
      <c r="AP56" s="99">
        <f>COUNTIF(الجدول23[[#This Row],[21]:[20]],"غ")</f>
        <v>0</v>
      </c>
      <c r="AQ56" s="99">
        <f>COUNTIF(الجدول23[[#This Row],[21]:[20]],"ب")</f>
        <v>0</v>
      </c>
      <c r="AR56" s="99">
        <f>COUNTIF(الجدول23[[#This Row],[21]:[20]],"&lt;480")</f>
        <v>0</v>
      </c>
    </row>
    <row r="57" spans="1:44" hidden="1">
      <c r="A57" s="88">
        <v>983</v>
      </c>
      <c r="B57" s="102" t="s">
        <v>138</v>
      </c>
      <c r="C57" s="103">
        <v>983</v>
      </c>
      <c r="D57" s="90" t="s">
        <v>109</v>
      </c>
      <c r="E57" s="91" t="e">
        <f t="shared" si="0"/>
        <v>#VALUE!</v>
      </c>
      <c r="F57" s="92" t="e">
        <f t="shared" si="1"/>
        <v>#VALUE!</v>
      </c>
      <c r="G57" s="93">
        <f t="shared" si="2"/>
        <v>1</v>
      </c>
      <c r="H57" s="94" t="e">
        <f t="shared" si="3"/>
        <v>#VALUE!</v>
      </c>
      <c r="I57" s="95" t="e">
        <v>#VALUE!</v>
      </c>
      <c r="J57" s="96"/>
      <c r="K57" s="96"/>
      <c r="L57" s="96"/>
      <c r="M57" s="97"/>
      <c r="N57" s="96"/>
      <c r="O57" s="96"/>
      <c r="P57" s="96"/>
      <c r="Q57" s="96"/>
      <c r="R57" s="96"/>
      <c r="S57" s="96"/>
      <c r="T57" s="97"/>
      <c r="U57" s="96"/>
      <c r="V57" s="96"/>
      <c r="W57" s="100" t="s">
        <v>43</v>
      </c>
      <c r="X57" s="96"/>
      <c r="Y57" s="96"/>
      <c r="Z57" s="96"/>
      <c r="AA57" s="97"/>
      <c r="AB57" s="96"/>
      <c r="AC57" s="96"/>
      <c r="AD57" s="96"/>
      <c r="AE57" s="96"/>
      <c r="AF57" s="96"/>
      <c r="AG57" s="96"/>
      <c r="AH57" s="97"/>
      <c r="AI57" s="96"/>
      <c r="AJ57" s="96"/>
      <c r="AK57" s="96"/>
      <c r="AL57" s="96"/>
      <c r="AM57" s="96"/>
      <c r="AN57" s="96"/>
      <c r="AO57" s="109">
        <f>COUNTIF(الجدول23[[#This Row],[21]:[20]],480)</f>
        <v>0</v>
      </c>
      <c r="AP57" s="110">
        <f>COUNTIF(الجدول23[[#This Row],[21]:[20]],"غ")</f>
        <v>0</v>
      </c>
      <c r="AQ57" s="110">
        <f>COUNTIF(الجدول23[[#This Row],[21]:[20]],"ب")</f>
        <v>1</v>
      </c>
      <c r="AR57" s="110">
        <f>COUNTIF(الجدول23[[#This Row],[21]:[20]],"&lt;480")</f>
        <v>0</v>
      </c>
    </row>
    <row r="58" spans="1:44" hidden="1">
      <c r="A58" s="88">
        <v>1001</v>
      </c>
      <c r="B58" s="101" t="s">
        <v>139</v>
      </c>
      <c r="C58" s="88">
        <v>1001</v>
      </c>
      <c r="D58" s="90" t="s">
        <v>105</v>
      </c>
      <c r="E58" s="91">
        <f t="shared" si="0"/>
        <v>27.385416666666668</v>
      </c>
      <c r="F58" s="92">
        <f t="shared" si="1"/>
        <v>13145</v>
      </c>
      <c r="G58" s="93">
        <f t="shared" si="2"/>
        <v>0</v>
      </c>
      <c r="H58" s="94">
        <f t="shared" si="3"/>
        <v>13680</v>
      </c>
      <c r="I58" s="95">
        <v>28.5</v>
      </c>
      <c r="J58" s="96"/>
      <c r="K58" s="96"/>
      <c r="L58" s="96"/>
      <c r="M58" s="97"/>
      <c r="N58" s="96"/>
      <c r="O58" s="96"/>
      <c r="P58" s="100" t="s">
        <v>1464</v>
      </c>
      <c r="Q58" s="96"/>
      <c r="R58" s="96"/>
      <c r="S58" s="111">
        <v>55</v>
      </c>
      <c r="T58" s="97"/>
      <c r="U58" s="96"/>
      <c r="V58" s="96"/>
      <c r="W58" s="100" t="s">
        <v>1464</v>
      </c>
      <c r="X58" s="100">
        <v>480</v>
      </c>
      <c r="Y58" s="96"/>
      <c r="Z58" s="96"/>
      <c r="AA58" s="97"/>
      <c r="AB58" s="96"/>
      <c r="AC58" s="96"/>
      <c r="AD58" s="100" t="s">
        <v>1464</v>
      </c>
      <c r="AE58" s="96"/>
      <c r="AF58" s="96"/>
      <c r="AG58" s="96"/>
      <c r="AH58" s="97"/>
      <c r="AI58" s="96"/>
      <c r="AJ58" s="96"/>
      <c r="AK58" s="100" t="s">
        <v>1464</v>
      </c>
      <c r="AL58" s="96"/>
      <c r="AM58" s="96"/>
      <c r="AN58" s="96"/>
      <c r="AO58" s="98">
        <f>COUNTIF(الجدول23[[#This Row],[21]:[20]],480)</f>
        <v>1</v>
      </c>
      <c r="AP58" s="99">
        <f>COUNTIF(الجدول23[[#This Row],[21]:[20]],"غ")</f>
        <v>0</v>
      </c>
      <c r="AQ58" s="99">
        <f>COUNTIF(الجدول23[[#This Row],[21]:[20]],"ب")</f>
        <v>0</v>
      </c>
      <c r="AR58" s="99">
        <f>COUNTIF(الجدول23[[#This Row],[21]:[20]],"&lt;480")</f>
        <v>1</v>
      </c>
    </row>
    <row r="59" spans="1:44" hidden="1">
      <c r="A59" s="88">
        <v>1005</v>
      </c>
      <c r="B59" s="101" t="s">
        <v>140</v>
      </c>
      <c r="C59" s="88">
        <v>1005</v>
      </c>
      <c r="D59" s="90" t="s">
        <v>109</v>
      </c>
      <c r="E59" s="91" t="e">
        <f t="shared" si="0"/>
        <v>#VALUE!</v>
      </c>
      <c r="F59" s="92" t="e">
        <f t="shared" si="1"/>
        <v>#VALUE!</v>
      </c>
      <c r="G59" s="93">
        <f t="shared" si="2"/>
        <v>1</v>
      </c>
      <c r="H59" s="94" t="e">
        <f t="shared" si="3"/>
        <v>#VALUE!</v>
      </c>
      <c r="I59" s="95" t="e">
        <v>#VALUE!</v>
      </c>
      <c r="J59" s="96"/>
      <c r="K59" s="96"/>
      <c r="L59" s="96"/>
      <c r="M59" s="97"/>
      <c r="N59" s="96"/>
      <c r="O59" s="96"/>
      <c r="P59" s="96"/>
      <c r="Q59" s="96"/>
      <c r="R59" s="96"/>
      <c r="S59" s="96"/>
      <c r="T59" s="97"/>
      <c r="U59" s="96"/>
      <c r="V59" s="96"/>
      <c r="W59" s="100" t="s">
        <v>43</v>
      </c>
      <c r="X59" s="96"/>
      <c r="Y59" s="96"/>
      <c r="Z59" s="96"/>
      <c r="AA59" s="97"/>
      <c r="AB59" s="96"/>
      <c r="AC59" s="96"/>
      <c r="AD59" s="96"/>
      <c r="AE59" s="96"/>
      <c r="AF59" s="96"/>
      <c r="AG59" s="96"/>
      <c r="AH59" s="97"/>
      <c r="AI59" s="96"/>
      <c r="AJ59" s="96"/>
      <c r="AK59" s="96"/>
      <c r="AL59" s="96"/>
      <c r="AM59" s="96"/>
      <c r="AN59" s="96"/>
      <c r="AO59" s="98">
        <f>COUNTIF(الجدول23[[#This Row],[21]:[20]],480)</f>
        <v>0</v>
      </c>
      <c r="AP59" s="99">
        <f>COUNTIF(الجدول23[[#This Row],[21]:[20]],"غ")</f>
        <v>0</v>
      </c>
      <c r="AQ59" s="99">
        <f>COUNTIF(الجدول23[[#This Row],[21]:[20]],"ب")</f>
        <v>1</v>
      </c>
      <c r="AR59" s="99">
        <f>COUNTIF(الجدول23[[#This Row],[21]:[20]],"&lt;480")</f>
        <v>0</v>
      </c>
    </row>
    <row r="60" spans="1:44" hidden="1">
      <c r="A60" s="88">
        <v>1007</v>
      </c>
      <c r="B60" s="101" t="s">
        <v>141</v>
      </c>
      <c r="C60" s="88">
        <v>1007</v>
      </c>
      <c r="D60" s="90" t="s">
        <v>80</v>
      </c>
      <c r="E60" s="91">
        <f t="shared" si="0"/>
        <v>1.6520833333333342</v>
      </c>
      <c r="F60" s="92">
        <f t="shared" si="1"/>
        <v>793.00000000000045</v>
      </c>
      <c r="G60" s="93">
        <f t="shared" si="2"/>
        <v>0</v>
      </c>
      <c r="H60" s="94">
        <f t="shared" si="3"/>
        <v>1532.0000000000005</v>
      </c>
      <c r="I60" s="95">
        <v>3.1916666666666678</v>
      </c>
      <c r="J60" s="96"/>
      <c r="K60" s="96"/>
      <c r="L60" s="96"/>
      <c r="M60" s="97"/>
      <c r="N60" s="96"/>
      <c r="O60" s="96"/>
      <c r="P60" s="96"/>
      <c r="Q60" s="96"/>
      <c r="R60" s="96"/>
      <c r="S60" s="96"/>
      <c r="T60" s="97"/>
      <c r="U60" s="111">
        <v>134</v>
      </c>
      <c r="V60" s="96"/>
      <c r="W60" s="100">
        <v>480</v>
      </c>
      <c r="X60" s="96"/>
      <c r="Y60" s="96"/>
      <c r="Z60" s="96"/>
      <c r="AA60" s="97"/>
      <c r="AB60" s="96"/>
      <c r="AC60" s="96"/>
      <c r="AD60" s="111">
        <v>125</v>
      </c>
      <c r="AE60" s="96"/>
      <c r="AF60" s="96"/>
      <c r="AG60" s="96"/>
      <c r="AH60" s="97"/>
      <c r="AI60" s="96"/>
      <c r="AJ60" s="96"/>
      <c r="AK60" s="96"/>
      <c r="AL60" s="96"/>
      <c r="AM60" s="96"/>
      <c r="AN60" s="96"/>
      <c r="AO60" s="98">
        <f>COUNTIF(الجدول23[[#This Row],[21]:[20]],480)</f>
        <v>1</v>
      </c>
      <c r="AP60" s="99">
        <f>COUNTIF(الجدول23[[#This Row],[21]:[20]],"غ")</f>
        <v>0</v>
      </c>
      <c r="AQ60" s="99">
        <f>COUNTIF(الجدول23[[#This Row],[21]:[20]],"ب")</f>
        <v>0</v>
      </c>
      <c r="AR60" s="99">
        <f>COUNTIF(الجدول23[[#This Row],[21]:[20]],"&lt;480")</f>
        <v>2</v>
      </c>
    </row>
    <row r="61" spans="1:44" hidden="1">
      <c r="A61" s="88">
        <v>1020</v>
      </c>
      <c r="B61" s="101" t="s">
        <v>142</v>
      </c>
      <c r="C61" s="88">
        <v>1020</v>
      </c>
      <c r="D61" s="90" t="s">
        <v>59</v>
      </c>
      <c r="E61" s="91">
        <f t="shared" si="0"/>
        <v>6.1987499999999995</v>
      </c>
      <c r="F61" s="92">
        <f t="shared" si="1"/>
        <v>2975.3999999999996</v>
      </c>
      <c r="G61" s="93">
        <f t="shared" si="2"/>
        <v>0</v>
      </c>
      <c r="H61" s="94">
        <f t="shared" si="3"/>
        <v>3455.3999999999996</v>
      </c>
      <c r="I61" s="95">
        <v>7.1987499999999995</v>
      </c>
      <c r="J61" s="96"/>
      <c r="K61" s="96"/>
      <c r="L61" s="96"/>
      <c r="M61" s="97"/>
      <c r="N61" s="96"/>
      <c r="O61" s="96"/>
      <c r="P61" s="96"/>
      <c r="Q61" s="96"/>
      <c r="R61" s="96"/>
      <c r="S61" s="96"/>
      <c r="T61" s="97"/>
      <c r="U61" s="96"/>
      <c r="V61" s="96"/>
      <c r="W61" s="100">
        <v>480</v>
      </c>
      <c r="X61" s="96"/>
      <c r="Y61" s="96"/>
      <c r="Z61" s="96"/>
      <c r="AA61" s="97"/>
      <c r="AB61" s="96"/>
      <c r="AC61" s="96"/>
      <c r="AD61" s="96"/>
      <c r="AE61" s="96"/>
      <c r="AF61" s="96"/>
      <c r="AG61" s="96"/>
      <c r="AH61" s="97"/>
      <c r="AI61" s="96"/>
      <c r="AJ61" s="96"/>
      <c r="AK61" s="96"/>
      <c r="AL61" s="96"/>
      <c r="AM61" s="96"/>
      <c r="AN61" s="96"/>
      <c r="AO61" s="98">
        <f>COUNTIF(الجدول23[[#This Row],[21]:[20]],480)</f>
        <v>1</v>
      </c>
      <c r="AP61" s="99">
        <f>COUNTIF(الجدول23[[#This Row],[21]:[20]],"غ")</f>
        <v>0</v>
      </c>
      <c r="AQ61" s="99">
        <f>COUNTIF(الجدول23[[#This Row],[21]:[20]],"ب")</f>
        <v>0</v>
      </c>
      <c r="AR61" s="99">
        <f>COUNTIF(الجدول23[[#This Row],[21]:[20]],"&lt;480")</f>
        <v>0</v>
      </c>
    </row>
    <row r="62" spans="1:44" hidden="1">
      <c r="A62" s="88">
        <v>1037</v>
      </c>
      <c r="B62" s="101" t="s">
        <v>143</v>
      </c>
      <c r="C62" s="88">
        <v>1037</v>
      </c>
      <c r="D62" s="90" t="s">
        <v>47</v>
      </c>
      <c r="E62" s="91">
        <f t="shared" si="0"/>
        <v>1.2562499999999976</v>
      </c>
      <c r="F62" s="92">
        <f t="shared" si="1"/>
        <v>602.99999999999886</v>
      </c>
      <c r="G62" s="93">
        <f t="shared" si="2"/>
        <v>0</v>
      </c>
      <c r="H62" s="94">
        <f t="shared" si="3"/>
        <v>1330.9999999999989</v>
      </c>
      <c r="I62" s="95">
        <v>2.7729166666666645</v>
      </c>
      <c r="J62" s="96"/>
      <c r="K62" s="96"/>
      <c r="L62" s="96"/>
      <c r="M62" s="97"/>
      <c r="N62" s="96"/>
      <c r="O62" s="96"/>
      <c r="P62" s="96"/>
      <c r="Q62" s="96"/>
      <c r="R62" s="100">
        <v>120</v>
      </c>
      <c r="S62" s="96"/>
      <c r="T62" s="97"/>
      <c r="U62" s="96"/>
      <c r="V62" s="96"/>
      <c r="W62" s="100">
        <v>480</v>
      </c>
      <c r="X62" s="96"/>
      <c r="Y62" s="96"/>
      <c r="Z62" s="96"/>
      <c r="AA62" s="97"/>
      <c r="AB62" s="96"/>
      <c r="AC62" s="96"/>
      <c r="AD62" s="100">
        <v>128</v>
      </c>
      <c r="AE62" s="96"/>
      <c r="AF62" s="96"/>
      <c r="AG62" s="96"/>
      <c r="AH62" s="97"/>
      <c r="AI62" s="96"/>
      <c r="AJ62" s="96"/>
      <c r="AK62" s="96"/>
      <c r="AL62" s="96"/>
      <c r="AM62" s="96"/>
      <c r="AN62" s="96"/>
      <c r="AO62" s="98">
        <f>COUNTIF(الجدول23[[#This Row],[21]:[20]],480)</f>
        <v>1</v>
      </c>
      <c r="AP62" s="99">
        <f>COUNTIF(الجدول23[[#This Row],[21]:[20]],"غ")</f>
        <v>0</v>
      </c>
      <c r="AQ62" s="99">
        <f>COUNTIF(الجدول23[[#This Row],[21]:[20]],"ب")</f>
        <v>0</v>
      </c>
      <c r="AR62" s="99">
        <f>COUNTIF(الجدول23[[#This Row],[21]:[20]],"&lt;480")</f>
        <v>2</v>
      </c>
    </row>
    <row r="63" spans="1:44" hidden="1">
      <c r="A63" s="88">
        <v>1042</v>
      </c>
      <c r="B63" s="101" t="s">
        <v>144</v>
      </c>
      <c r="C63" s="88">
        <v>1042</v>
      </c>
      <c r="D63" s="90" t="s">
        <v>145</v>
      </c>
      <c r="E63" s="91">
        <f t="shared" si="0"/>
        <v>5.0812500000000007</v>
      </c>
      <c r="F63" s="92">
        <f t="shared" si="1"/>
        <v>2439.0000000000005</v>
      </c>
      <c r="G63" s="93">
        <f t="shared" si="2"/>
        <v>0</v>
      </c>
      <c r="H63" s="94">
        <f t="shared" si="3"/>
        <v>3669.0000000000005</v>
      </c>
      <c r="I63" s="95">
        <v>7.6437500000000007</v>
      </c>
      <c r="J63" s="96"/>
      <c r="K63" s="96"/>
      <c r="L63" s="96"/>
      <c r="M63" s="97"/>
      <c r="N63" s="111">
        <v>120</v>
      </c>
      <c r="O63" s="96"/>
      <c r="P63" s="96"/>
      <c r="Q63" s="96"/>
      <c r="R63" s="100">
        <v>480</v>
      </c>
      <c r="S63" s="96"/>
      <c r="T63" s="97"/>
      <c r="U63" s="96"/>
      <c r="V63" s="96"/>
      <c r="W63" s="100">
        <v>480</v>
      </c>
      <c r="X63" s="96"/>
      <c r="Y63" s="96"/>
      <c r="Z63" s="96"/>
      <c r="AA63" s="97"/>
      <c r="AB63" s="100">
        <v>150</v>
      </c>
      <c r="AC63" s="96"/>
      <c r="AD63" s="96"/>
      <c r="AE63" s="96"/>
      <c r="AF63" s="96"/>
      <c r="AG63" s="96"/>
      <c r="AH63" s="97"/>
      <c r="AI63" s="96"/>
      <c r="AJ63" s="96"/>
      <c r="AK63" s="96"/>
      <c r="AL63" s="96"/>
      <c r="AM63" s="96"/>
      <c r="AN63" s="96"/>
      <c r="AO63" s="98">
        <f>COUNTIF(الجدول23[[#This Row],[21]:[20]],480)</f>
        <v>2</v>
      </c>
      <c r="AP63" s="99">
        <f>COUNTIF(الجدول23[[#This Row],[21]:[20]],"غ")</f>
        <v>0</v>
      </c>
      <c r="AQ63" s="99">
        <f>COUNTIF(الجدول23[[#This Row],[21]:[20]],"ب")</f>
        <v>0</v>
      </c>
      <c r="AR63" s="99">
        <f>COUNTIF(الجدول23[[#This Row],[21]:[20]],"&lt;480")</f>
        <v>2</v>
      </c>
    </row>
    <row r="64" spans="1:44" hidden="1">
      <c r="A64" s="88">
        <v>1069</v>
      </c>
      <c r="B64" s="101" t="s">
        <v>146</v>
      </c>
      <c r="C64" s="88">
        <v>1069</v>
      </c>
      <c r="D64" s="90" t="s">
        <v>147</v>
      </c>
      <c r="E64" s="91">
        <f t="shared" si="0"/>
        <v>25.095833333333335</v>
      </c>
      <c r="F64" s="92">
        <f t="shared" si="1"/>
        <v>12046</v>
      </c>
      <c r="G64" s="93">
        <f t="shared" si="2"/>
        <v>0</v>
      </c>
      <c r="H64" s="94">
        <f t="shared" si="3"/>
        <v>16366</v>
      </c>
      <c r="I64" s="95">
        <v>34.095833333333331</v>
      </c>
      <c r="J64" s="96"/>
      <c r="K64" s="100">
        <v>480</v>
      </c>
      <c r="L64" s="100">
        <v>480</v>
      </c>
      <c r="M64" s="97"/>
      <c r="N64" s="96"/>
      <c r="O64" s="96"/>
      <c r="P64" s="96"/>
      <c r="Q64" s="96"/>
      <c r="R64" s="100">
        <v>480</v>
      </c>
      <c r="S64" s="100">
        <v>480</v>
      </c>
      <c r="T64" s="97"/>
      <c r="U64" s="96"/>
      <c r="V64" s="96"/>
      <c r="W64" s="100">
        <v>480</v>
      </c>
      <c r="X64" s="96"/>
      <c r="Y64" s="96"/>
      <c r="Z64" s="96"/>
      <c r="AA64" s="97"/>
      <c r="AB64" s="100">
        <v>480</v>
      </c>
      <c r="AC64" s="100">
        <v>480</v>
      </c>
      <c r="AD64" s="100">
        <v>480</v>
      </c>
      <c r="AE64" s="100">
        <v>480</v>
      </c>
      <c r="AF64" s="96"/>
      <c r="AG64" s="96"/>
      <c r="AH64" s="97"/>
      <c r="AI64" s="96"/>
      <c r="AJ64" s="96"/>
      <c r="AK64" s="96"/>
      <c r="AL64" s="96"/>
      <c r="AM64" s="96"/>
      <c r="AN64" s="96"/>
      <c r="AO64" s="98">
        <f>COUNTIF(الجدول23[[#This Row],[21]:[20]],480)</f>
        <v>9</v>
      </c>
      <c r="AP64" s="99">
        <f>COUNTIF(الجدول23[[#This Row],[21]:[20]],"غ")</f>
        <v>0</v>
      </c>
      <c r="AQ64" s="99">
        <f>COUNTIF(الجدول23[[#This Row],[21]:[20]],"ب")</f>
        <v>0</v>
      </c>
      <c r="AR64" s="99">
        <f>COUNTIF(الجدول23[[#This Row],[21]:[20]],"&lt;480")</f>
        <v>0</v>
      </c>
    </row>
    <row r="65" spans="1:44" hidden="1">
      <c r="A65" s="88">
        <v>1094</v>
      </c>
      <c r="B65" s="101" t="s">
        <v>149</v>
      </c>
      <c r="C65" s="88">
        <v>1094</v>
      </c>
      <c r="D65" s="90" t="s">
        <v>67</v>
      </c>
      <c r="E65" s="91">
        <f t="shared" si="0"/>
        <v>9.4004166666666684</v>
      </c>
      <c r="F65" s="92">
        <f t="shared" si="1"/>
        <v>4512.2000000000007</v>
      </c>
      <c r="G65" s="93">
        <f t="shared" si="2"/>
        <v>0</v>
      </c>
      <c r="H65" s="94">
        <f t="shared" si="3"/>
        <v>5818.2000000000007</v>
      </c>
      <c r="I65" s="95">
        <v>12.121250000000002</v>
      </c>
      <c r="J65" s="100">
        <v>480</v>
      </c>
      <c r="K65" s="100">
        <v>120</v>
      </c>
      <c r="L65" s="96"/>
      <c r="M65" s="97"/>
      <c r="N65" s="96"/>
      <c r="O65" s="111">
        <v>120</v>
      </c>
      <c r="P65" s="96"/>
      <c r="Q65" s="96"/>
      <c r="R65" s="96"/>
      <c r="S65" s="96"/>
      <c r="T65" s="97"/>
      <c r="U65" s="96"/>
      <c r="V65" s="96"/>
      <c r="W65" s="100">
        <v>480</v>
      </c>
      <c r="X65" s="96"/>
      <c r="Y65" s="96"/>
      <c r="Z65" s="96"/>
      <c r="AA65" s="97"/>
      <c r="AB65" s="111">
        <v>106</v>
      </c>
      <c r="AC65" s="96"/>
      <c r="AD65" s="96"/>
      <c r="AE65" s="96"/>
      <c r="AF65" s="96"/>
      <c r="AG65" s="96"/>
      <c r="AH65" s="97"/>
      <c r="AI65" s="96"/>
      <c r="AJ65" s="96"/>
      <c r="AK65" s="96"/>
      <c r="AL65" s="96"/>
      <c r="AM65" s="96"/>
      <c r="AN65" s="96"/>
      <c r="AO65" s="98">
        <f>COUNTIF(الجدول23[[#This Row],[21]:[20]],480)</f>
        <v>2</v>
      </c>
      <c r="AP65" s="99">
        <f>COUNTIF(الجدول23[[#This Row],[21]:[20]],"غ")</f>
        <v>0</v>
      </c>
      <c r="AQ65" s="99">
        <f>COUNTIF(الجدول23[[#This Row],[21]:[20]],"ب")</f>
        <v>0</v>
      </c>
      <c r="AR65" s="99">
        <f>COUNTIF(الجدول23[[#This Row],[21]:[20]],"&lt;480")</f>
        <v>3</v>
      </c>
    </row>
    <row r="66" spans="1:44" hidden="1">
      <c r="A66" s="88">
        <v>1133</v>
      </c>
      <c r="B66" s="101" t="s">
        <v>150</v>
      </c>
      <c r="C66" s="88">
        <v>1133</v>
      </c>
      <c r="D66" s="90" t="s">
        <v>151</v>
      </c>
      <c r="E66" s="91">
        <f t="shared" ref="E66:E129" si="4">F66/60/8</f>
        <v>7.9770833333333337</v>
      </c>
      <c r="F66" s="92">
        <f t="shared" ref="F66:F129" si="5">H66-SUM(J66:AN66)</f>
        <v>3829</v>
      </c>
      <c r="G66" s="93">
        <f t="shared" ref="G66:G129" si="6">COUNTIF(J66:AN66,"ب")</f>
        <v>0</v>
      </c>
      <c r="H66" s="94">
        <f t="shared" ref="H66:H129" si="7">I66*60*8</f>
        <v>4807</v>
      </c>
      <c r="I66" s="95">
        <v>10.014583333333334</v>
      </c>
      <c r="J66" s="96"/>
      <c r="K66" s="96"/>
      <c r="L66" s="111">
        <v>18</v>
      </c>
      <c r="M66" s="97" t="s">
        <v>1464</v>
      </c>
      <c r="N66" s="96"/>
      <c r="O66" s="96"/>
      <c r="P66" s="96"/>
      <c r="Q66" s="96"/>
      <c r="R66" s="96"/>
      <c r="S66" s="96"/>
      <c r="T66" s="97" t="s">
        <v>1464</v>
      </c>
      <c r="U66" s="100">
        <v>480</v>
      </c>
      <c r="V66" s="96"/>
      <c r="W66" s="113"/>
      <c r="X66" s="96"/>
      <c r="Y66" s="96"/>
      <c r="Z66" s="96"/>
      <c r="AA66" s="97" t="s">
        <v>1464</v>
      </c>
      <c r="AB66" s="96"/>
      <c r="AC66" s="96"/>
      <c r="AD66" s="96"/>
      <c r="AE66" s="96"/>
      <c r="AF66" s="96"/>
      <c r="AG66" s="96"/>
      <c r="AH66" s="97" t="s">
        <v>1464</v>
      </c>
      <c r="AI66" s="100">
        <v>480</v>
      </c>
      <c r="AJ66" s="96"/>
      <c r="AK66" s="96"/>
      <c r="AL66" s="96"/>
      <c r="AM66" s="96"/>
      <c r="AN66" s="96"/>
      <c r="AO66" s="98">
        <f>COUNTIF(الجدول23[[#This Row],[21]:[20]],480)</f>
        <v>2</v>
      </c>
      <c r="AP66" s="99">
        <f>COUNTIF(الجدول23[[#This Row],[21]:[20]],"غ")</f>
        <v>0</v>
      </c>
      <c r="AQ66" s="99">
        <f>COUNTIF(الجدول23[[#This Row],[21]:[20]],"ب")</f>
        <v>0</v>
      </c>
      <c r="AR66" s="99">
        <f>COUNTIF(الجدول23[[#This Row],[21]:[20]],"&lt;480")</f>
        <v>1</v>
      </c>
    </row>
    <row r="67" spans="1:44" hidden="1">
      <c r="A67" s="88">
        <v>1139</v>
      </c>
      <c r="B67" s="101" t="s">
        <v>152</v>
      </c>
      <c r="C67" s="88">
        <v>1139</v>
      </c>
      <c r="D67" s="90" t="s">
        <v>153</v>
      </c>
      <c r="E67" s="91" t="e">
        <f t="shared" si="4"/>
        <v>#VALUE!</v>
      </c>
      <c r="F67" s="92" t="e">
        <f t="shared" si="5"/>
        <v>#VALUE!</v>
      </c>
      <c r="G67" s="93">
        <f t="shared" si="6"/>
        <v>0</v>
      </c>
      <c r="H67" s="94" t="e">
        <f t="shared" si="7"/>
        <v>#VALUE!</v>
      </c>
      <c r="I67" s="95" t="e">
        <v>#VALUE!</v>
      </c>
      <c r="J67" s="96"/>
      <c r="K67" s="96"/>
      <c r="L67" s="96"/>
      <c r="M67" s="97"/>
      <c r="N67" s="96"/>
      <c r="O67" s="96"/>
      <c r="P67" s="96"/>
      <c r="Q67" s="96"/>
      <c r="R67" s="96"/>
      <c r="S67" s="96"/>
      <c r="T67" s="97"/>
      <c r="U67" s="96"/>
      <c r="V67" s="96"/>
      <c r="W67" s="113"/>
      <c r="X67" s="96"/>
      <c r="Y67" s="96"/>
      <c r="Z67" s="96"/>
      <c r="AA67" s="97"/>
      <c r="AB67" s="96"/>
      <c r="AC67" s="96"/>
      <c r="AD67" s="96"/>
      <c r="AE67" s="96"/>
      <c r="AF67" s="96"/>
      <c r="AG67" s="96"/>
      <c r="AH67" s="97"/>
      <c r="AI67" s="96"/>
      <c r="AJ67" s="96"/>
      <c r="AK67" s="96"/>
      <c r="AL67" s="96"/>
      <c r="AM67" s="96"/>
      <c r="AN67" s="96"/>
      <c r="AO67" s="98">
        <f>COUNTIF(الجدول23[[#This Row],[21]:[20]],480)</f>
        <v>0</v>
      </c>
      <c r="AP67" s="99">
        <f>COUNTIF(الجدول23[[#This Row],[21]:[20]],"غ")</f>
        <v>0</v>
      </c>
      <c r="AQ67" s="99">
        <f>COUNTIF(الجدول23[[#This Row],[21]:[20]],"ب")</f>
        <v>0</v>
      </c>
      <c r="AR67" s="99">
        <f>COUNTIF(الجدول23[[#This Row],[21]:[20]],"&lt;480")</f>
        <v>0</v>
      </c>
    </row>
    <row r="68" spans="1:44" hidden="1">
      <c r="A68" s="88">
        <v>1149</v>
      </c>
      <c r="B68" s="101" t="s">
        <v>154</v>
      </c>
      <c r="C68" s="88">
        <v>1149</v>
      </c>
      <c r="D68" s="90" t="s">
        <v>155</v>
      </c>
      <c r="E68" s="91">
        <f t="shared" si="4"/>
        <v>17.635416666666668</v>
      </c>
      <c r="F68" s="92">
        <f t="shared" si="5"/>
        <v>8465</v>
      </c>
      <c r="G68" s="93">
        <f t="shared" si="6"/>
        <v>0</v>
      </c>
      <c r="H68" s="94">
        <f t="shared" si="7"/>
        <v>8945</v>
      </c>
      <c r="I68" s="95">
        <v>18.635416666666668</v>
      </c>
      <c r="J68" s="96"/>
      <c r="K68" s="96"/>
      <c r="L68" s="96"/>
      <c r="M68" s="97"/>
      <c r="N68" s="96"/>
      <c r="O68" s="96"/>
      <c r="P68" s="96"/>
      <c r="Q68" s="96"/>
      <c r="R68" s="96"/>
      <c r="S68" s="96"/>
      <c r="T68" s="97"/>
      <c r="U68" s="96"/>
      <c r="V68" s="96"/>
      <c r="W68" s="100">
        <v>480</v>
      </c>
      <c r="X68" s="96"/>
      <c r="Y68" s="96"/>
      <c r="Z68" s="96"/>
      <c r="AA68" s="97"/>
      <c r="AB68" s="96"/>
      <c r="AC68" s="96"/>
      <c r="AD68" s="96"/>
      <c r="AE68" s="96"/>
      <c r="AF68" s="96"/>
      <c r="AG68" s="96"/>
      <c r="AH68" s="97"/>
      <c r="AI68" s="96"/>
      <c r="AJ68" s="96"/>
      <c r="AK68" s="96"/>
      <c r="AL68" s="96"/>
      <c r="AM68" s="96"/>
      <c r="AN68" s="96"/>
      <c r="AO68" s="98">
        <f>COUNTIF(الجدول23[[#This Row],[21]:[20]],480)</f>
        <v>1</v>
      </c>
      <c r="AP68" s="99">
        <f>COUNTIF(الجدول23[[#This Row],[21]:[20]],"غ")</f>
        <v>0</v>
      </c>
      <c r="AQ68" s="99">
        <f>COUNTIF(الجدول23[[#This Row],[21]:[20]],"ب")</f>
        <v>0</v>
      </c>
      <c r="AR68" s="99">
        <f>COUNTIF(الجدول23[[#This Row],[21]:[20]],"&lt;480")</f>
        <v>0</v>
      </c>
    </row>
    <row r="69" spans="1:44" hidden="1">
      <c r="A69" s="88">
        <v>1180</v>
      </c>
      <c r="B69" s="101" t="s">
        <v>156</v>
      </c>
      <c r="C69" s="88">
        <v>1180</v>
      </c>
      <c r="D69" s="90" t="s">
        <v>47</v>
      </c>
      <c r="E69" s="91">
        <f t="shared" si="4"/>
        <v>10.266666666666667</v>
      </c>
      <c r="F69" s="92">
        <f t="shared" si="5"/>
        <v>4928</v>
      </c>
      <c r="G69" s="93">
        <f t="shared" si="6"/>
        <v>0</v>
      </c>
      <c r="H69" s="94">
        <f t="shared" si="7"/>
        <v>5648</v>
      </c>
      <c r="I69" s="95">
        <v>11.766666666666667</v>
      </c>
      <c r="J69" s="96"/>
      <c r="K69" s="96"/>
      <c r="L69" s="96"/>
      <c r="M69" s="97"/>
      <c r="N69" s="96"/>
      <c r="O69" s="96"/>
      <c r="P69" s="96"/>
      <c r="Q69" s="96"/>
      <c r="R69" s="96"/>
      <c r="S69" s="96"/>
      <c r="T69" s="97"/>
      <c r="U69" s="96"/>
      <c r="V69" s="111">
        <v>120</v>
      </c>
      <c r="W69" s="100">
        <v>480</v>
      </c>
      <c r="X69" s="96"/>
      <c r="Y69" s="96"/>
      <c r="Z69" s="96"/>
      <c r="AA69" s="97"/>
      <c r="AB69" s="96"/>
      <c r="AC69" s="96"/>
      <c r="AD69" s="100">
        <v>120</v>
      </c>
      <c r="AE69" s="96"/>
      <c r="AF69" s="96"/>
      <c r="AG69" s="96"/>
      <c r="AH69" s="97"/>
      <c r="AI69" s="96"/>
      <c r="AJ69" s="96"/>
      <c r="AK69" s="96"/>
      <c r="AL69" s="96"/>
      <c r="AM69" s="96"/>
      <c r="AN69" s="96"/>
      <c r="AO69" s="98">
        <f>COUNTIF(الجدول23[[#This Row],[21]:[20]],480)</f>
        <v>1</v>
      </c>
      <c r="AP69" s="99">
        <f>COUNTIF(الجدول23[[#This Row],[21]:[20]],"غ")</f>
        <v>0</v>
      </c>
      <c r="AQ69" s="99">
        <f>COUNTIF(الجدول23[[#This Row],[21]:[20]],"ب")</f>
        <v>0</v>
      </c>
      <c r="AR69" s="99">
        <f>COUNTIF(الجدول23[[#This Row],[21]:[20]],"&lt;480")</f>
        <v>2</v>
      </c>
    </row>
    <row r="70" spans="1:44" hidden="1">
      <c r="A70" s="88">
        <v>1198</v>
      </c>
      <c r="B70" s="101" t="s">
        <v>157</v>
      </c>
      <c r="C70" s="88">
        <v>1198</v>
      </c>
      <c r="D70" s="90" t="s">
        <v>155</v>
      </c>
      <c r="E70" s="91">
        <f t="shared" si="4"/>
        <v>18.425000000000001</v>
      </c>
      <c r="F70" s="92">
        <f t="shared" si="5"/>
        <v>8844</v>
      </c>
      <c r="G70" s="93">
        <f t="shared" si="6"/>
        <v>0</v>
      </c>
      <c r="H70" s="94">
        <f t="shared" si="7"/>
        <v>9324</v>
      </c>
      <c r="I70" s="95">
        <v>19.425000000000001</v>
      </c>
      <c r="J70" s="96"/>
      <c r="K70" s="96"/>
      <c r="L70" s="96"/>
      <c r="M70" s="97"/>
      <c r="N70" s="96"/>
      <c r="O70" s="96"/>
      <c r="P70" s="96"/>
      <c r="Q70" s="96"/>
      <c r="R70" s="96"/>
      <c r="S70" s="96"/>
      <c r="T70" s="97"/>
      <c r="U70" s="96"/>
      <c r="V70" s="96"/>
      <c r="W70" s="100">
        <v>480</v>
      </c>
      <c r="X70" s="96"/>
      <c r="Y70" s="96"/>
      <c r="Z70" s="96"/>
      <c r="AA70" s="97"/>
      <c r="AB70" s="96"/>
      <c r="AC70" s="96"/>
      <c r="AD70" s="96"/>
      <c r="AE70" s="96"/>
      <c r="AF70" s="96"/>
      <c r="AG70" s="96"/>
      <c r="AH70" s="97"/>
      <c r="AI70" s="96"/>
      <c r="AJ70" s="96"/>
      <c r="AK70" s="96"/>
      <c r="AL70" s="96"/>
      <c r="AM70" s="96"/>
      <c r="AN70" s="96"/>
      <c r="AO70" s="98">
        <f>COUNTIF(الجدول23[[#This Row],[21]:[20]],480)</f>
        <v>1</v>
      </c>
      <c r="AP70" s="99">
        <f>COUNTIF(الجدول23[[#This Row],[21]:[20]],"غ")</f>
        <v>0</v>
      </c>
      <c r="AQ70" s="99">
        <f>COUNTIF(الجدول23[[#This Row],[21]:[20]],"ب")</f>
        <v>0</v>
      </c>
      <c r="AR70" s="99">
        <f>COUNTIF(الجدول23[[#This Row],[21]:[20]],"&lt;480")</f>
        <v>0</v>
      </c>
    </row>
    <row r="71" spans="1:44" hidden="1">
      <c r="A71" s="103">
        <v>1209</v>
      </c>
      <c r="B71" s="102" t="s">
        <v>158</v>
      </c>
      <c r="C71" s="103">
        <v>1209</v>
      </c>
      <c r="D71" s="90" t="s">
        <v>99</v>
      </c>
      <c r="E71" s="91">
        <f t="shared" si="4"/>
        <v>1.4708333333333334</v>
      </c>
      <c r="F71" s="92">
        <f t="shared" si="5"/>
        <v>706</v>
      </c>
      <c r="G71" s="93">
        <f t="shared" si="6"/>
        <v>0</v>
      </c>
      <c r="H71" s="112">
        <f t="shared" si="7"/>
        <v>2262</v>
      </c>
      <c r="I71" s="95">
        <v>4.7125000000000004</v>
      </c>
      <c r="J71" s="96"/>
      <c r="K71" s="96"/>
      <c r="L71" s="96"/>
      <c r="M71" s="97"/>
      <c r="N71" s="100">
        <v>480</v>
      </c>
      <c r="O71" s="100">
        <v>480</v>
      </c>
      <c r="P71" s="96"/>
      <c r="Q71" s="96"/>
      <c r="R71" s="96"/>
      <c r="S71" s="96"/>
      <c r="T71" s="97"/>
      <c r="U71" s="96"/>
      <c r="V71" s="96"/>
      <c r="W71" s="100">
        <v>480</v>
      </c>
      <c r="X71" s="96"/>
      <c r="Y71" s="96"/>
      <c r="Z71" s="96"/>
      <c r="AA71" s="97"/>
      <c r="AB71" s="96"/>
      <c r="AC71" s="96"/>
      <c r="AD71" s="96"/>
      <c r="AE71" s="96"/>
      <c r="AF71" s="111">
        <v>116</v>
      </c>
      <c r="AG71" s="96"/>
      <c r="AH71" s="97"/>
      <c r="AI71" s="96"/>
      <c r="AJ71" s="96"/>
      <c r="AK71" s="96"/>
      <c r="AL71" s="96"/>
      <c r="AM71" s="96"/>
      <c r="AN71" s="96"/>
      <c r="AO71" s="109">
        <f>COUNTIF(الجدول23[[#This Row],[21]:[20]],480)</f>
        <v>3</v>
      </c>
      <c r="AP71" s="110">
        <f>COUNTIF(الجدول23[[#This Row],[21]:[20]],"غ")</f>
        <v>0</v>
      </c>
      <c r="AQ71" s="110">
        <f>COUNTIF(الجدول23[[#This Row],[21]:[20]],"ب")</f>
        <v>0</v>
      </c>
      <c r="AR71" s="110">
        <f>COUNTIF(الجدول23[[#This Row],[21]:[20]],"&lt;480")</f>
        <v>1</v>
      </c>
    </row>
    <row r="72" spans="1:44" hidden="1">
      <c r="A72" s="88">
        <v>1219</v>
      </c>
      <c r="B72" s="101" t="s">
        <v>159</v>
      </c>
      <c r="C72" s="88">
        <v>1219</v>
      </c>
      <c r="D72" s="90" t="s">
        <v>160</v>
      </c>
      <c r="E72" s="91">
        <f t="shared" si="4"/>
        <v>25.860416666666666</v>
      </c>
      <c r="F72" s="92">
        <f t="shared" si="5"/>
        <v>12413</v>
      </c>
      <c r="G72" s="93">
        <f t="shared" si="6"/>
        <v>0</v>
      </c>
      <c r="H72" s="94">
        <f t="shared" si="7"/>
        <v>12893</v>
      </c>
      <c r="I72" s="95">
        <v>26.860416666666666</v>
      </c>
      <c r="J72" s="96"/>
      <c r="K72" s="96"/>
      <c r="L72" s="96"/>
      <c r="M72" s="97"/>
      <c r="N72" s="96"/>
      <c r="O72" s="96"/>
      <c r="P72" s="96"/>
      <c r="Q72" s="96"/>
      <c r="R72" s="96"/>
      <c r="S72" s="96"/>
      <c r="T72" s="97"/>
      <c r="U72" s="96"/>
      <c r="V72" s="96"/>
      <c r="W72" s="100">
        <v>480</v>
      </c>
      <c r="X72" s="96"/>
      <c r="Y72" s="96"/>
      <c r="Z72" s="96"/>
      <c r="AA72" s="97"/>
      <c r="AB72" s="96"/>
      <c r="AC72" s="96"/>
      <c r="AD72" s="96"/>
      <c r="AE72" s="96"/>
      <c r="AF72" s="96"/>
      <c r="AG72" s="96"/>
      <c r="AH72" s="97"/>
      <c r="AI72" s="96"/>
      <c r="AJ72" s="96"/>
      <c r="AK72" s="96"/>
      <c r="AL72" s="96"/>
      <c r="AM72" s="96"/>
      <c r="AN72" s="96"/>
      <c r="AO72" s="98">
        <f>COUNTIF(الجدول23[[#This Row],[21]:[20]],480)</f>
        <v>1</v>
      </c>
      <c r="AP72" s="99">
        <f>COUNTIF(الجدول23[[#This Row],[21]:[20]],"غ")</f>
        <v>0</v>
      </c>
      <c r="AQ72" s="99">
        <f>COUNTIF(الجدول23[[#This Row],[21]:[20]],"ب")</f>
        <v>0</v>
      </c>
      <c r="AR72" s="99">
        <f>COUNTIF(الجدول23[[#This Row],[21]:[20]],"&lt;480")</f>
        <v>0</v>
      </c>
    </row>
    <row r="73" spans="1:44" hidden="1">
      <c r="A73" s="88">
        <v>1233</v>
      </c>
      <c r="B73" s="101" t="s">
        <v>161</v>
      </c>
      <c r="C73" s="88">
        <v>1233</v>
      </c>
      <c r="D73" s="90" t="s">
        <v>96</v>
      </c>
      <c r="E73" s="91">
        <f t="shared" si="4"/>
        <v>3.2604166599999989</v>
      </c>
      <c r="F73" s="92">
        <f t="shared" si="5"/>
        <v>1564.9999967999995</v>
      </c>
      <c r="G73" s="93">
        <f t="shared" si="6"/>
        <v>0</v>
      </c>
      <c r="H73" s="94">
        <f t="shared" si="7"/>
        <v>2044.9999967999995</v>
      </c>
      <c r="I73" s="95">
        <v>4.2604166599999989</v>
      </c>
      <c r="J73" s="96"/>
      <c r="K73" s="96"/>
      <c r="L73" s="96"/>
      <c r="M73" s="97"/>
      <c r="N73" s="96"/>
      <c r="O73" s="96"/>
      <c r="P73" s="96"/>
      <c r="Q73" s="96"/>
      <c r="R73" s="96"/>
      <c r="S73" s="96"/>
      <c r="T73" s="97"/>
      <c r="U73" s="96"/>
      <c r="V73" s="96"/>
      <c r="W73" s="100">
        <v>480</v>
      </c>
      <c r="X73" s="96"/>
      <c r="Y73" s="96"/>
      <c r="Z73" s="96"/>
      <c r="AA73" s="97"/>
      <c r="AB73" s="96"/>
      <c r="AC73" s="96"/>
      <c r="AD73" s="96"/>
      <c r="AE73" s="96"/>
      <c r="AF73" s="96"/>
      <c r="AG73" s="96"/>
      <c r="AH73" s="97"/>
      <c r="AI73" s="96"/>
      <c r="AJ73" s="96"/>
      <c r="AK73" s="96"/>
      <c r="AL73" s="96"/>
      <c r="AM73" s="96"/>
      <c r="AN73" s="96"/>
      <c r="AO73" s="98">
        <f>COUNTIF(الجدول23[[#This Row],[21]:[20]],480)</f>
        <v>1</v>
      </c>
      <c r="AP73" s="99">
        <f>COUNTIF(الجدول23[[#This Row],[21]:[20]],"غ")</f>
        <v>0</v>
      </c>
      <c r="AQ73" s="99">
        <f>COUNTIF(الجدول23[[#This Row],[21]:[20]],"ب")</f>
        <v>0</v>
      </c>
      <c r="AR73" s="99">
        <f>COUNTIF(الجدول23[[#This Row],[21]:[20]],"&lt;480")</f>
        <v>0</v>
      </c>
    </row>
    <row r="74" spans="1:44" hidden="1">
      <c r="A74" s="88">
        <v>1239</v>
      </c>
      <c r="B74" s="102" t="s">
        <v>162</v>
      </c>
      <c r="C74" s="103">
        <v>1239</v>
      </c>
      <c r="D74" s="90" t="s">
        <v>148</v>
      </c>
      <c r="E74" s="91">
        <f t="shared" si="4"/>
        <v>3.9895833333333326</v>
      </c>
      <c r="F74" s="92">
        <f t="shared" si="5"/>
        <v>1914.9999999999995</v>
      </c>
      <c r="G74" s="93">
        <f t="shared" si="6"/>
        <v>1</v>
      </c>
      <c r="H74" s="94">
        <f t="shared" si="7"/>
        <v>2959.9999999999995</v>
      </c>
      <c r="I74" s="95">
        <v>6.1666666666666661</v>
      </c>
      <c r="J74" s="100">
        <v>480</v>
      </c>
      <c r="K74" s="96"/>
      <c r="L74" s="96"/>
      <c r="M74" s="97"/>
      <c r="N74" s="122">
        <v>40</v>
      </c>
      <c r="O74" s="96"/>
      <c r="P74" s="96"/>
      <c r="Q74" s="122">
        <v>45</v>
      </c>
      <c r="R74" s="96"/>
      <c r="S74" s="96"/>
      <c r="T74" s="97"/>
      <c r="U74" s="96"/>
      <c r="V74" s="96"/>
      <c r="W74" s="100">
        <v>480</v>
      </c>
      <c r="X74" s="96"/>
      <c r="Y74" s="96"/>
      <c r="Z74" s="96"/>
      <c r="AA74" s="97"/>
      <c r="AB74" s="206" t="s">
        <v>43</v>
      </c>
      <c r="AC74" s="96"/>
      <c r="AD74" s="96"/>
      <c r="AE74" s="96"/>
      <c r="AF74" s="96"/>
      <c r="AG74" s="96"/>
      <c r="AH74" s="97"/>
      <c r="AI74" s="96"/>
      <c r="AJ74" s="96"/>
      <c r="AK74" s="96"/>
      <c r="AL74" s="96"/>
      <c r="AM74" s="96"/>
      <c r="AN74" s="96"/>
      <c r="AO74" s="109">
        <f>COUNTIF(الجدول23[[#This Row],[21]:[20]],480)</f>
        <v>2</v>
      </c>
      <c r="AP74" s="110">
        <f>COUNTIF(الجدول23[[#This Row],[21]:[20]],"غ")</f>
        <v>0</v>
      </c>
      <c r="AQ74" s="110">
        <f>COUNTIF(الجدول23[[#This Row],[21]:[20]],"ب")</f>
        <v>1</v>
      </c>
      <c r="AR74" s="110">
        <f>COUNTIF(الجدول23[[#This Row],[21]:[20]],"&lt;480")</f>
        <v>2</v>
      </c>
    </row>
    <row r="75" spans="1:44" hidden="1">
      <c r="A75" s="88">
        <v>1241</v>
      </c>
      <c r="B75" s="102" t="s">
        <v>163</v>
      </c>
      <c r="C75" s="103">
        <v>1241</v>
      </c>
      <c r="D75" s="90" t="s">
        <v>99</v>
      </c>
      <c r="E75" s="91">
        <f t="shared" si="4"/>
        <v>10.24375</v>
      </c>
      <c r="F75" s="92">
        <f t="shared" si="5"/>
        <v>4917</v>
      </c>
      <c r="G75" s="93">
        <f t="shared" si="6"/>
        <v>0</v>
      </c>
      <c r="H75" s="94">
        <f t="shared" si="7"/>
        <v>5397</v>
      </c>
      <c r="I75" s="95">
        <v>11.24375</v>
      </c>
      <c r="J75" s="96"/>
      <c r="K75" s="96"/>
      <c r="L75" s="96"/>
      <c r="M75" s="97"/>
      <c r="N75" s="96"/>
      <c r="O75" s="96"/>
      <c r="P75" s="96"/>
      <c r="Q75" s="96"/>
      <c r="R75" s="96"/>
      <c r="S75" s="96"/>
      <c r="T75" s="97"/>
      <c r="U75" s="96"/>
      <c r="V75" s="96"/>
      <c r="W75" s="100">
        <v>480</v>
      </c>
      <c r="X75" s="96"/>
      <c r="Y75" s="96"/>
      <c r="Z75" s="96"/>
      <c r="AA75" s="97"/>
      <c r="AB75" s="131"/>
      <c r="AC75" s="96"/>
      <c r="AD75" s="96"/>
      <c r="AE75" s="96"/>
      <c r="AF75" s="96"/>
      <c r="AG75" s="96"/>
      <c r="AH75" s="97"/>
      <c r="AI75" s="96"/>
      <c r="AJ75" s="96"/>
      <c r="AK75" s="96"/>
      <c r="AL75" s="96"/>
      <c r="AM75" s="96"/>
      <c r="AN75" s="96"/>
      <c r="AO75" s="109">
        <f>COUNTIF(الجدول23[[#This Row],[21]:[20]],480)</f>
        <v>1</v>
      </c>
      <c r="AP75" s="110">
        <f>COUNTIF(الجدول23[[#This Row],[21]:[20]],"غ")</f>
        <v>0</v>
      </c>
      <c r="AQ75" s="110">
        <f>COUNTIF(الجدول23[[#This Row],[21]:[20]],"ب")</f>
        <v>0</v>
      </c>
      <c r="AR75" s="110">
        <f>COUNTIF(الجدول23[[#This Row],[21]:[20]],"&lt;480")</f>
        <v>0</v>
      </c>
    </row>
    <row r="76" spans="1:44" hidden="1">
      <c r="A76" s="88">
        <v>1242</v>
      </c>
      <c r="B76" s="101" t="s">
        <v>164</v>
      </c>
      <c r="C76" s="88">
        <v>1242</v>
      </c>
      <c r="D76" s="90" t="s">
        <v>47</v>
      </c>
      <c r="E76" s="91">
        <f t="shared" si="4"/>
        <v>30.75</v>
      </c>
      <c r="F76" s="92">
        <f t="shared" si="5"/>
        <v>14760</v>
      </c>
      <c r="G76" s="93">
        <f t="shared" si="6"/>
        <v>0</v>
      </c>
      <c r="H76" s="94">
        <f t="shared" si="7"/>
        <v>15360</v>
      </c>
      <c r="I76" s="95">
        <v>32</v>
      </c>
      <c r="J76" s="96"/>
      <c r="K76" s="96"/>
      <c r="L76" s="96"/>
      <c r="M76" s="97"/>
      <c r="N76" s="96"/>
      <c r="O76" s="96"/>
      <c r="P76" s="96"/>
      <c r="Q76" s="96"/>
      <c r="R76" s="96"/>
      <c r="S76" s="96"/>
      <c r="T76" s="97"/>
      <c r="U76" s="96"/>
      <c r="V76" s="96"/>
      <c r="W76" s="100">
        <v>480</v>
      </c>
      <c r="X76" s="96"/>
      <c r="Y76" s="96"/>
      <c r="Z76" s="96"/>
      <c r="AA76" s="97"/>
      <c r="AB76" s="96"/>
      <c r="AC76" s="96"/>
      <c r="AD76" s="96"/>
      <c r="AE76" s="100">
        <v>120</v>
      </c>
      <c r="AF76" s="96"/>
      <c r="AG76" s="96"/>
      <c r="AH76" s="97"/>
      <c r="AI76" s="96"/>
      <c r="AJ76" s="96"/>
      <c r="AK76" s="96"/>
      <c r="AL76" s="96"/>
      <c r="AM76" s="96"/>
      <c r="AN76" s="96"/>
      <c r="AO76" s="98">
        <f>COUNTIF(الجدول23[[#This Row],[21]:[20]],480)</f>
        <v>1</v>
      </c>
      <c r="AP76" s="99">
        <f>COUNTIF(الجدول23[[#This Row],[21]:[20]],"غ")</f>
        <v>0</v>
      </c>
      <c r="AQ76" s="99">
        <f>COUNTIF(الجدول23[[#This Row],[21]:[20]],"ب")</f>
        <v>0</v>
      </c>
      <c r="AR76" s="99">
        <f>COUNTIF(الجدول23[[#This Row],[21]:[20]],"&lt;480")</f>
        <v>1</v>
      </c>
    </row>
    <row r="77" spans="1:44" hidden="1">
      <c r="A77" s="88">
        <v>1244</v>
      </c>
      <c r="B77" s="102" t="s">
        <v>165</v>
      </c>
      <c r="C77" s="88">
        <v>1244</v>
      </c>
      <c r="D77" s="90" t="s">
        <v>148</v>
      </c>
      <c r="E77" s="91">
        <f t="shared" si="4"/>
        <v>8.3187266666666648</v>
      </c>
      <c r="F77" s="92">
        <f t="shared" si="5"/>
        <v>3992.9887999999992</v>
      </c>
      <c r="G77" s="93">
        <f t="shared" si="6"/>
        <v>0</v>
      </c>
      <c r="H77" s="94">
        <f t="shared" si="7"/>
        <v>4525.9887999999992</v>
      </c>
      <c r="I77" s="95">
        <v>9.4291433333333323</v>
      </c>
      <c r="J77" s="96"/>
      <c r="K77" s="96"/>
      <c r="L77" s="122">
        <v>53</v>
      </c>
      <c r="M77" s="97"/>
      <c r="N77" s="96"/>
      <c r="O77" s="96"/>
      <c r="P77" s="96"/>
      <c r="Q77" s="96"/>
      <c r="R77" s="96"/>
      <c r="S77" s="96"/>
      <c r="T77" s="97"/>
      <c r="U77" s="96"/>
      <c r="V77" s="96"/>
      <c r="W77" s="100">
        <v>480</v>
      </c>
      <c r="X77" s="96"/>
      <c r="Y77" s="96"/>
      <c r="Z77" s="96"/>
      <c r="AA77" s="97"/>
      <c r="AB77" s="96"/>
      <c r="AC77" s="96"/>
      <c r="AD77" s="100" t="s">
        <v>1599</v>
      </c>
      <c r="AE77" s="96"/>
      <c r="AF77" s="96"/>
      <c r="AG77" s="96"/>
      <c r="AH77" s="97"/>
      <c r="AI77" s="96"/>
      <c r="AJ77" s="96"/>
      <c r="AK77" s="96"/>
      <c r="AL77" s="96"/>
      <c r="AM77" s="96"/>
      <c r="AN77" s="96"/>
      <c r="AO77" s="98">
        <f>COUNTIF(الجدول23[[#This Row],[21]:[20]],480)</f>
        <v>1</v>
      </c>
      <c r="AP77" s="99">
        <f>COUNTIF(الجدول23[[#This Row],[21]:[20]],"غ")</f>
        <v>0</v>
      </c>
      <c r="AQ77" s="99">
        <f>COUNTIF(الجدول23[[#This Row],[21]:[20]],"ب")</f>
        <v>0</v>
      </c>
      <c r="AR77" s="99">
        <f>COUNTIF(الجدول23[[#This Row],[21]:[20]],"&lt;480")</f>
        <v>1</v>
      </c>
    </row>
    <row r="78" spans="1:44" hidden="1">
      <c r="A78" s="88">
        <v>1259</v>
      </c>
      <c r="B78" s="101" t="s">
        <v>167</v>
      </c>
      <c r="C78" s="88">
        <v>1259</v>
      </c>
      <c r="D78" s="90" t="s">
        <v>67</v>
      </c>
      <c r="E78" s="91">
        <f t="shared" si="4"/>
        <v>34.206249999999997</v>
      </c>
      <c r="F78" s="92">
        <f t="shared" si="5"/>
        <v>16419</v>
      </c>
      <c r="G78" s="93">
        <f t="shared" si="6"/>
        <v>0</v>
      </c>
      <c r="H78" s="94">
        <f t="shared" si="7"/>
        <v>17057</v>
      </c>
      <c r="I78" s="95">
        <v>35.535416666666663</v>
      </c>
      <c r="J78" s="122">
        <v>68</v>
      </c>
      <c r="K78" s="96"/>
      <c r="L78" s="96"/>
      <c r="M78" s="97"/>
      <c r="N78" s="96"/>
      <c r="O78" s="96"/>
      <c r="P78" s="96"/>
      <c r="Q78" s="96"/>
      <c r="R78" s="96"/>
      <c r="S78" s="96"/>
      <c r="T78" s="97"/>
      <c r="U78" s="96"/>
      <c r="V78" s="96"/>
      <c r="W78" s="100">
        <v>480</v>
      </c>
      <c r="X78" s="96"/>
      <c r="Y78" s="96"/>
      <c r="Z78" s="96"/>
      <c r="AA78" s="97"/>
      <c r="AB78" s="111">
        <v>90</v>
      </c>
      <c r="AC78" s="96"/>
      <c r="AD78" s="96"/>
      <c r="AE78" s="96"/>
      <c r="AF78" s="96"/>
      <c r="AG78" s="96"/>
      <c r="AH78" s="97"/>
      <c r="AI78" s="96"/>
      <c r="AJ78" s="96"/>
      <c r="AK78" s="96"/>
      <c r="AL78" s="96"/>
      <c r="AM78" s="96"/>
      <c r="AN78" s="96"/>
      <c r="AO78" s="98">
        <f>COUNTIF(الجدول23[[#This Row],[21]:[20]],480)</f>
        <v>1</v>
      </c>
      <c r="AP78" s="99">
        <f>COUNTIF(الجدول23[[#This Row],[21]:[20]],"غ")</f>
        <v>0</v>
      </c>
      <c r="AQ78" s="99">
        <f>COUNTIF(الجدول23[[#This Row],[21]:[20]],"ب")</f>
        <v>0</v>
      </c>
      <c r="AR78" s="99">
        <f>COUNTIF(الجدول23[[#This Row],[21]:[20]],"&lt;480")</f>
        <v>2</v>
      </c>
    </row>
    <row r="79" spans="1:44" hidden="1">
      <c r="A79" s="88">
        <v>1279</v>
      </c>
      <c r="B79" s="101" t="s">
        <v>168</v>
      </c>
      <c r="C79" s="88">
        <v>1279</v>
      </c>
      <c r="D79" s="90" t="s">
        <v>169</v>
      </c>
      <c r="E79" s="91">
        <f t="shared" si="4"/>
        <v>0.43125000033333361</v>
      </c>
      <c r="F79" s="92">
        <f t="shared" si="5"/>
        <v>207.00000016000013</v>
      </c>
      <c r="G79" s="93">
        <f t="shared" si="6"/>
        <v>1</v>
      </c>
      <c r="H79" s="94">
        <f t="shared" si="7"/>
        <v>1395.0000001600001</v>
      </c>
      <c r="I79" s="95">
        <v>2.9062500003333334</v>
      </c>
      <c r="J79" s="96"/>
      <c r="K79" s="96"/>
      <c r="L79" s="96"/>
      <c r="M79" s="97"/>
      <c r="N79" s="96"/>
      <c r="O79" s="122">
        <v>108</v>
      </c>
      <c r="P79" s="96"/>
      <c r="Q79" s="100">
        <v>480</v>
      </c>
      <c r="R79" s="111">
        <v>120</v>
      </c>
      <c r="S79" s="96"/>
      <c r="T79" s="97"/>
      <c r="U79" s="96"/>
      <c r="V79" s="96"/>
      <c r="W79" s="100" t="s">
        <v>1584</v>
      </c>
      <c r="X79" s="96"/>
      <c r="Y79" s="96"/>
      <c r="Z79" s="96"/>
      <c r="AA79" s="97"/>
      <c r="AB79" s="96"/>
      <c r="AC79" s="100">
        <v>480</v>
      </c>
      <c r="AD79" s="96"/>
      <c r="AE79" s="96"/>
      <c r="AF79" s="96"/>
      <c r="AG79" s="96"/>
      <c r="AH79" s="97"/>
      <c r="AI79" s="96"/>
      <c r="AJ79" s="100" t="s">
        <v>43</v>
      </c>
      <c r="AK79" s="96"/>
      <c r="AL79" s="96"/>
      <c r="AM79" s="96"/>
      <c r="AN79" s="96"/>
      <c r="AO79" s="98">
        <f>COUNTIF(الجدول23[[#This Row],[21]:[20]],480)</f>
        <v>2</v>
      </c>
      <c r="AP79" s="99">
        <f>COUNTIF(الجدول23[[#This Row],[21]:[20]],"غ")</f>
        <v>0</v>
      </c>
      <c r="AQ79" s="99">
        <f>COUNTIF(الجدول23[[#This Row],[21]:[20]],"ب")</f>
        <v>1</v>
      </c>
      <c r="AR79" s="99">
        <f>COUNTIF(الجدول23[[#This Row],[21]:[20]],"&lt;480")</f>
        <v>2</v>
      </c>
    </row>
    <row r="80" spans="1:44" hidden="1">
      <c r="A80" s="88">
        <v>1300</v>
      </c>
      <c r="B80" s="89" t="s">
        <v>170</v>
      </c>
      <c r="C80" s="90">
        <v>1300</v>
      </c>
      <c r="D80" s="90" t="s">
        <v>67</v>
      </c>
      <c r="E80" s="91">
        <f t="shared" si="4"/>
        <v>0.75000000000000044</v>
      </c>
      <c r="F80" s="92">
        <f t="shared" si="5"/>
        <v>360.00000000000023</v>
      </c>
      <c r="G80" s="93">
        <f t="shared" si="6"/>
        <v>0</v>
      </c>
      <c r="H80" s="94">
        <f t="shared" si="7"/>
        <v>1961.0000000000002</v>
      </c>
      <c r="I80" s="95">
        <v>4.0854166666666671</v>
      </c>
      <c r="J80" s="96"/>
      <c r="K80" s="96"/>
      <c r="L80" s="96"/>
      <c r="M80" s="97"/>
      <c r="N80" s="96"/>
      <c r="O80" s="111">
        <v>34</v>
      </c>
      <c r="P80" s="207" t="s">
        <v>1497</v>
      </c>
      <c r="Q80" s="100">
        <v>127</v>
      </c>
      <c r="R80" s="96"/>
      <c r="S80" s="96"/>
      <c r="T80" s="97"/>
      <c r="U80" s="207" t="s">
        <v>1497</v>
      </c>
      <c r="V80" s="100">
        <v>480</v>
      </c>
      <c r="W80" s="100">
        <v>480</v>
      </c>
      <c r="X80" s="96"/>
      <c r="Y80" s="96"/>
      <c r="Z80" s="96"/>
      <c r="AA80" s="97"/>
      <c r="AB80" s="96"/>
      <c r="AC80" s="96"/>
      <c r="AD80" s="100" t="s">
        <v>1489</v>
      </c>
      <c r="AE80" s="96"/>
      <c r="AF80" s="100">
        <v>480</v>
      </c>
      <c r="AG80" s="96"/>
      <c r="AH80" s="97"/>
      <c r="AI80" s="96"/>
      <c r="AJ80" s="96"/>
      <c r="AK80" s="96"/>
      <c r="AL80" s="96"/>
      <c r="AM80" s="96"/>
      <c r="AN80" s="96"/>
      <c r="AO80" s="98">
        <f>COUNTIF(الجدول23[[#This Row],[21]:[20]],480)</f>
        <v>3</v>
      </c>
      <c r="AP80" s="99">
        <f>COUNTIF(الجدول23[[#This Row],[21]:[20]],"غ")</f>
        <v>0</v>
      </c>
      <c r="AQ80" s="99">
        <f>COUNTIF(الجدول23[[#This Row],[21]:[20]],"ب")</f>
        <v>0</v>
      </c>
      <c r="AR80" s="99">
        <f>COUNTIF(الجدول23[[#This Row],[21]:[20]],"&lt;480")</f>
        <v>2</v>
      </c>
    </row>
    <row r="81" spans="1:44" hidden="1">
      <c r="A81" s="88">
        <v>1307</v>
      </c>
      <c r="B81" s="101" t="s">
        <v>171</v>
      </c>
      <c r="C81" s="88">
        <v>1307</v>
      </c>
      <c r="D81" s="90" t="s">
        <v>172</v>
      </c>
      <c r="E81" s="91">
        <f t="shared" si="4"/>
        <v>15.412500000333337</v>
      </c>
      <c r="F81" s="92">
        <f t="shared" si="5"/>
        <v>7398.0000001600019</v>
      </c>
      <c r="G81" s="93">
        <f t="shared" si="6"/>
        <v>0</v>
      </c>
      <c r="H81" s="94">
        <f t="shared" si="7"/>
        <v>8478.0000001600019</v>
      </c>
      <c r="I81" s="95">
        <v>17.662500000333338</v>
      </c>
      <c r="J81" s="96"/>
      <c r="K81" s="96"/>
      <c r="L81" s="100">
        <v>120</v>
      </c>
      <c r="M81" s="97"/>
      <c r="N81" s="96"/>
      <c r="O81" s="96"/>
      <c r="P81" s="208"/>
      <c r="Q81" s="96"/>
      <c r="R81" s="96"/>
      <c r="S81" s="96"/>
      <c r="T81" s="97"/>
      <c r="U81" s="208"/>
      <c r="V81" s="96"/>
      <c r="W81" s="100">
        <v>480</v>
      </c>
      <c r="X81" s="96"/>
      <c r="Y81" s="96"/>
      <c r="Z81" s="96"/>
      <c r="AA81" s="97"/>
      <c r="AB81" s="96"/>
      <c r="AC81" s="96"/>
      <c r="AD81" s="100">
        <v>480</v>
      </c>
      <c r="AE81" s="96"/>
      <c r="AF81" s="96"/>
      <c r="AG81" s="96"/>
      <c r="AH81" s="97"/>
      <c r="AI81" s="96"/>
      <c r="AJ81" s="96"/>
      <c r="AK81" s="96"/>
      <c r="AL81" s="96"/>
      <c r="AM81" s="96"/>
      <c r="AN81" s="96"/>
      <c r="AO81" s="98">
        <f>COUNTIF(الجدول23[[#This Row],[21]:[20]],480)</f>
        <v>2</v>
      </c>
      <c r="AP81" s="99">
        <f>COUNTIF(الجدول23[[#This Row],[21]:[20]],"غ")</f>
        <v>0</v>
      </c>
      <c r="AQ81" s="99">
        <f>COUNTIF(الجدول23[[#This Row],[21]:[20]],"ب")</f>
        <v>0</v>
      </c>
      <c r="AR81" s="99">
        <f>COUNTIF(الجدول23[[#This Row],[21]:[20]],"&lt;480")</f>
        <v>1</v>
      </c>
    </row>
    <row r="82" spans="1:44" hidden="1">
      <c r="A82" s="90">
        <v>1323</v>
      </c>
      <c r="B82" s="102" t="s">
        <v>1535</v>
      </c>
      <c r="C82" s="103">
        <v>1323</v>
      </c>
      <c r="D82" s="90" t="s">
        <v>405</v>
      </c>
      <c r="E82" s="91">
        <f t="shared" si="4"/>
        <v>0.82291666666666663</v>
      </c>
      <c r="F82" s="105">
        <f t="shared" si="5"/>
        <v>395</v>
      </c>
      <c r="G82" s="93">
        <f t="shared" si="6"/>
        <v>1</v>
      </c>
      <c r="H82" s="106">
        <f t="shared" si="7"/>
        <v>1080</v>
      </c>
      <c r="I82" s="107">
        <v>2.25</v>
      </c>
      <c r="J82" s="108"/>
      <c r="K82" s="111">
        <v>120</v>
      </c>
      <c r="L82" s="96"/>
      <c r="M82" s="97"/>
      <c r="N82" s="96"/>
      <c r="O82" s="96"/>
      <c r="P82" s="96"/>
      <c r="Q82" s="100">
        <v>85</v>
      </c>
      <c r="R82" s="96"/>
      <c r="S82" s="96"/>
      <c r="T82" s="97"/>
      <c r="U82" s="96"/>
      <c r="V82" s="96"/>
      <c r="W82" s="100">
        <v>480</v>
      </c>
      <c r="X82" s="96"/>
      <c r="Y82" s="96"/>
      <c r="Z82" s="96"/>
      <c r="AA82" s="97"/>
      <c r="AB82" s="96"/>
      <c r="AC82" s="96"/>
      <c r="AD82" s="96"/>
      <c r="AE82" s="96"/>
      <c r="AF82" s="100" t="s">
        <v>43</v>
      </c>
      <c r="AG82" s="96"/>
      <c r="AH82" s="97"/>
      <c r="AI82" s="96"/>
      <c r="AJ82" s="96"/>
      <c r="AK82" s="96"/>
      <c r="AL82" s="96"/>
      <c r="AM82" s="96"/>
      <c r="AN82" s="96"/>
      <c r="AO82" s="109">
        <f>COUNTIF(الجدول23[[#This Row],[21]:[20]],480)</f>
        <v>1</v>
      </c>
      <c r="AP82" s="110">
        <f>COUNTIF(الجدول23[[#This Row],[21]:[20]],"غ")</f>
        <v>0</v>
      </c>
      <c r="AQ82" s="110">
        <f>COUNTIF(الجدول23[[#This Row],[21]:[20]],"ب")</f>
        <v>1</v>
      </c>
      <c r="AR82" s="110">
        <f>COUNTIF(الجدول23[[#This Row],[21]:[20]],"&lt;480")</f>
        <v>2</v>
      </c>
    </row>
    <row r="83" spans="1:44" hidden="1">
      <c r="A83" s="88">
        <v>1336</v>
      </c>
      <c r="B83" s="101" t="s">
        <v>173</v>
      </c>
      <c r="C83" s="88">
        <v>1336</v>
      </c>
      <c r="D83" s="90" t="s">
        <v>174</v>
      </c>
      <c r="E83" s="91">
        <f t="shared" si="4"/>
        <v>13.69791666666667</v>
      </c>
      <c r="F83" s="92">
        <f t="shared" si="5"/>
        <v>6575.0000000000018</v>
      </c>
      <c r="G83" s="93">
        <f t="shared" si="6"/>
        <v>0</v>
      </c>
      <c r="H83" s="94">
        <f t="shared" si="7"/>
        <v>7535.0000000000018</v>
      </c>
      <c r="I83" s="95">
        <v>15.69791666666667</v>
      </c>
      <c r="J83" s="96"/>
      <c r="K83" s="96"/>
      <c r="L83" s="96"/>
      <c r="M83" s="97"/>
      <c r="N83" s="96"/>
      <c r="O83" s="96"/>
      <c r="P83" s="96"/>
      <c r="Q83" s="96"/>
      <c r="R83" s="96"/>
      <c r="S83" s="96"/>
      <c r="T83" s="97"/>
      <c r="U83" s="96"/>
      <c r="V83" s="100">
        <v>480</v>
      </c>
      <c r="W83" s="100">
        <v>480</v>
      </c>
      <c r="X83" s="96"/>
      <c r="Y83" s="96"/>
      <c r="Z83" s="96"/>
      <c r="AA83" s="97"/>
      <c r="AB83" s="96"/>
      <c r="AC83" s="96"/>
      <c r="AD83" s="96"/>
      <c r="AE83" s="96"/>
      <c r="AF83" s="96"/>
      <c r="AG83" s="96"/>
      <c r="AH83" s="97"/>
      <c r="AI83" s="96"/>
      <c r="AJ83" s="96"/>
      <c r="AK83" s="96"/>
      <c r="AL83" s="96"/>
      <c r="AM83" s="96"/>
      <c r="AN83" s="96"/>
      <c r="AO83" s="98">
        <f>COUNTIF(الجدول23[[#This Row],[21]:[20]],480)</f>
        <v>2</v>
      </c>
      <c r="AP83" s="99">
        <f>COUNTIF(الجدول23[[#This Row],[21]:[20]],"غ")</f>
        <v>0</v>
      </c>
      <c r="AQ83" s="99">
        <f>COUNTIF(الجدول23[[#This Row],[21]:[20]],"ب")</f>
        <v>0</v>
      </c>
      <c r="AR83" s="99">
        <f>COUNTIF(الجدول23[[#This Row],[21]:[20]],"&lt;480")</f>
        <v>0</v>
      </c>
    </row>
    <row r="84" spans="1:44" hidden="1">
      <c r="A84" s="88">
        <v>1367</v>
      </c>
      <c r="B84" s="101" t="s">
        <v>175</v>
      </c>
      <c r="C84" s="88">
        <v>1367</v>
      </c>
      <c r="D84" s="90" t="s">
        <v>84</v>
      </c>
      <c r="E84" s="91">
        <f t="shared" si="4"/>
        <v>31.910416663333333</v>
      </c>
      <c r="F84" s="92">
        <f t="shared" si="5"/>
        <v>15316.999998400001</v>
      </c>
      <c r="G84" s="93">
        <f t="shared" si="6"/>
        <v>0</v>
      </c>
      <c r="H84" s="94">
        <f t="shared" si="7"/>
        <v>15316.999998400001</v>
      </c>
      <c r="I84" s="95">
        <v>31.910416663333333</v>
      </c>
      <c r="J84" s="96"/>
      <c r="K84" s="96"/>
      <c r="L84" s="96"/>
      <c r="M84" s="97"/>
      <c r="N84" s="96"/>
      <c r="O84" s="96"/>
      <c r="P84" s="96"/>
      <c r="Q84" s="96"/>
      <c r="R84" s="96"/>
      <c r="S84" s="96"/>
      <c r="T84" s="97"/>
      <c r="U84" s="96"/>
      <c r="V84" s="96"/>
      <c r="W84" s="113"/>
      <c r="X84" s="96"/>
      <c r="Y84" s="96"/>
      <c r="Z84" s="96"/>
      <c r="AA84" s="97"/>
      <c r="AB84" s="96"/>
      <c r="AC84" s="96"/>
      <c r="AD84" s="96"/>
      <c r="AE84" s="96"/>
      <c r="AF84" s="96"/>
      <c r="AG84" s="96"/>
      <c r="AH84" s="97"/>
      <c r="AI84" s="96"/>
      <c r="AJ84" s="96"/>
      <c r="AK84" s="96"/>
      <c r="AL84" s="96"/>
      <c r="AM84" s="96"/>
      <c r="AN84" s="96"/>
      <c r="AO84" s="98">
        <f>COUNTIF(الجدول23[[#This Row],[21]:[20]],480)</f>
        <v>0</v>
      </c>
      <c r="AP84" s="99">
        <f>COUNTIF(الجدول23[[#This Row],[21]:[20]],"غ")</f>
        <v>0</v>
      </c>
      <c r="AQ84" s="99">
        <f>COUNTIF(الجدول23[[#This Row],[21]:[20]],"ب")</f>
        <v>0</v>
      </c>
      <c r="AR84" s="99">
        <f>COUNTIF(الجدول23[[#This Row],[21]:[20]],"&lt;480")</f>
        <v>0</v>
      </c>
    </row>
    <row r="85" spans="1:44" hidden="1">
      <c r="A85" s="88">
        <v>1401</v>
      </c>
      <c r="B85" s="101" t="s">
        <v>176</v>
      </c>
      <c r="C85" s="88">
        <v>1401</v>
      </c>
      <c r="D85" s="90" t="s">
        <v>177</v>
      </c>
      <c r="E85" s="91">
        <f t="shared" si="4"/>
        <v>41.5</v>
      </c>
      <c r="F85" s="92">
        <f t="shared" si="5"/>
        <v>19920</v>
      </c>
      <c r="G85" s="93">
        <f t="shared" si="6"/>
        <v>0</v>
      </c>
      <c r="H85" s="94">
        <f t="shared" si="7"/>
        <v>20400</v>
      </c>
      <c r="I85" s="95">
        <v>42.5</v>
      </c>
      <c r="J85" s="96"/>
      <c r="K85" s="96"/>
      <c r="L85" s="96"/>
      <c r="M85" s="97"/>
      <c r="N85" s="96"/>
      <c r="O85" s="96"/>
      <c r="P85" s="96"/>
      <c r="Q85" s="96"/>
      <c r="R85" s="96"/>
      <c r="S85" s="96"/>
      <c r="T85" s="97"/>
      <c r="U85" s="96"/>
      <c r="V85" s="96"/>
      <c r="W85" s="100">
        <v>480</v>
      </c>
      <c r="X85" s="96"/>
      <c r="Y85" s="96"/>
      <c r="Z85" s="96"/>
      <c r="AA85" s="97"/>
      <c r="AB85" s="96"/>
      <c r="AC85" s="96"/>
      <c r="AD85" s="96"/>
      <c r="AE85" s="96"/>
      <c r="AF85" s="96"/>
      <c r="AG85" s="96"/>
      <c r="AH85" s="97"/>
      <c r="AI85" s="96"/>
      <c r="AJ85" s="96"/>
      <c r="AK85" s="96"/>
      <c r="AL85" s="96"/>
      <c r="AM85" s="96"/>
      <c r="AN85" s="96"/>
      <c r="AO85" s="98">
        <f>COUNTIF(الجدول23[[#This Row],[21]:[20]],480)</f>
        <v>1</v>
      </c>
      <c r="AP85" s="99">
        <f>COUNTIF(الجدول23[[#This Row],[21]:[20]],"غ")</f>
        <v>0</v>
      </c>
      <c r="AQ85" s="99">
        <f>COUNTIF(الجدول23[[#This Row],[21]:[20]],"ب")</f>
        <v>0</v>
      </c>
      <c r="AR85" s="99">
        <f>COUNTIF(الجدول23[[#This Row],[21]:[20]],"&lt;480")</f>
        <v>0</v>
      </c>
    </row>
    <row r="86" spans="1:44" hidden="1">
      <c r="A86" s="88">
        <v>1433</v>
      </c>
      <c r="B86" s="101" t="s">
        <v>178</v>
      </c>
      <c r="C86" s="88">
        <v>1433</v>
      </c>
      <c r="D86" s="90" t="s">
        <v>99</v>
      </c>
      <c r="E86" s="91">
        <f t="shared" si="4"/>
        <v>9.1687499996666624</v>
      </c>
      <c r="F86" s="92">
        <f t="shared" si="5"/>
        <v>4400.9999998399981</v>
      </c>
      <c r="G86" s="93">
        <f t="shared" si="6"/>
        <v>0</v>
      </c>
      <c r="H86" s="94">
        <f t="shared" si="7"/>
        <v>5985.9999998399981</v>
      </c>
      <c r="I86" s="95">
        <v>12.470833332999996</v>
      </c>
      <c r="J86" s="96"/>
      <c r="K86" s="96"/>
      <c r="L86" s="96"/>
      <c r="M86" s="97"/>
      <c r="N86" s="96"/>
      <c r="O86" s="96"/>
      <c r="P86" s="96"/>
      <c r="Q86" s="122">
        <v>145</v>
      </c>
      <c r="R86" s="96"/>
      <c r="S86" s="96"/>
      <c r="T86" s="97"/>
      <c r="U86" s="100">
        <v>480</v>
      </c>
      <c r="V86" s="100">
        <v>480</v>
      </c>
      <c r="W86" s="100">
        <v>480</v>
      </c>
      <c r="X86" s="96"/>
      <c r="Y86" s="96"/>
      <c r="Z86" s="96"/>
      <c r="AA86" s="97"/>
      <c r="AB86" s="96"/>
      <c r="AC86" s="96"/>
      <c r="AD86" s="96"/>
      <c r="AE86" s="96"/>
      <c r="AF86" s="96"/>
      <c r="AG86" s="96"/>
      <c r="AH86" s="97"/>
      <c r="AI86" s="96"/>
      <c r="AJ86" s="96"/>
      <c r="AK86" s="96"/>
      <c r="AL86" s="96"/>
      <c r="AM86" s="96"/>
      <c r="AN86" s="96"/>
      <c r="AO86" s="98">
        <f>COUNTIF(الجدول23[[#This Row],[21]:[20]],480)</f>
        <v>3</v>
      </c>
      <c r="AP86" s="99">
        <f>COUNTIF(الجدول23[[#This Row],[21]:[20]],"غ")</f>
        <v>0</v>
      </c>
      <c r="AQ86" s="99">
        <f>COUNTIF(الجدول23[[#This Row],[21]:[20]],"ب")</f>
        <v>0</v>
      </c>
      <c r="AR86" s="99">
        <f>COUNTIF(الجدول23[[#This Row],[21]:[20]],"&lt;480")</f>
        <v>1</v>
      </c>
    </row>
    <row r="87" spans="1:44" hidden="1">
      <c r="A87" s="88">
        <v>1474</v>
      </c>
      <c r="B87" s="101" t="s">
        <v>179</v>
      </c>
      <c r="C87" s="88">
        <v>1474</v>
      </c>
      <c r="D87" s="90" t="s">
        <v>59</v>
      </c>
      <c r="E87" s="91">
        <f t="shared" si="4"/>
        <v>2.9270833333333335</v>
      </c>
      <c r="F87" s="92">
        <f t="shared" si="5"/>
        <v>1405</v>
      </c>
      <c r="G87" s="93">
        <f t="shared" si="6"/>
        <v>0</v>
      </c>
      <c r="H87" s="94">
        <f t="shared" si="7"/>
        <v>2085</v>
      </c>
      <c r="I87" s="95">
        <v>4.34375</v>
      </c>
      <c r="J87" s="96"/>
      <c r="K87" s="96"/>
      <c r="L87" s="96"/>
      <c r="M87" s="97"/>
      <c r="N87" s="96"/>
      <c r="O87" s="96"/>
      <c r="P87" s="111">
        <v>90</v>
      </c>
      <c r="Q87" s="96"/>
      <c r="R87" s="96"/>
      <c r="S87" s="96"/>
      <c r="T87" s="97"/>
      <c r="U87" s="96"/>
      <c r="V87" s="100">
        <v>110</v>
      </c>
      <c r="W87" s="100">
        <v>480</v>
      </c>
      <c r="X87" s="96"/>
      <c r="Y87" s="96"/>
      <c r="Z87" s="96"/>
      <c r="AA87" s="97"/>
      <c r="AB87" s="96"/>
      <c r="AC87" s="96"/>
      <c r="AD87" s="96"/>
      <c r="AE87" s="100" t="s">
        <v>1489</v>
      </c>
      <c r="AF87" s="96"/>
      <c r="AG87" s="96"/>
      <c r="AH87" s="97"/>
      <c r="AI87" s="96"/>
      <c r="AJ87" s="96"/>
      <c r="AK87" s="96"/>
      <c r="AL87" s="96"/>
      <c r="AM87" s="96"/>
      <c r="AN87" s="96"/>
      <c r="AO87" s="98">
        <f>COUNTIF(الجدول23[[#This Row],[21]:[20]],480)</f>
        <v>1</v>
      </c>
      <c r="AP87" s="99">
        <f>COUNTIF(الجدول23[[#This Row],[21]:[20]],"غ")</f>
        <v>0</v>
      </c>
      <c r="AQ87" s="99">
        <f>COUNTIF(الجدول23[[#This Row],[21]:[20]],"ب")</f>
        <v>0</v>
      </c>
      <c r="AR87" s="99">
        <f>COUNTIF(الجدول23[[#This Row],[21]:[20]],"&lt;480")</f>
        <v>2</v>
      </c>
    </row>
    <row r="88" spans="1:44" hidden="1">
      <c r="A88" s="88">
        <v>1499</v>
      </c>
      <c r="B88" s="101" t="s">
        <v>180</v>
      </c>
      <c r="C88" s="88">
        <v>1499</v>
      </c>
      <c r="D88" s="90" t="s">
        <v>181</v>
      </c>
      <c r="E88" s="91">
        <f t="shared" si="4"/>
        <v>32.08958333333333</v>
      </c>
      <c r="F88" s="92">
        <f t="shared" si="5"/>
        <v>15403</v>
      </c>
      <c r="G88" s="93">
        <f t="shared" si="6"/>
        <v>0</v>
      </c>
      <c r="H88" s="94">
        <f t="shared" si="7"/>
        <v>15668</v>
      </c>
      <c r="I88" s="95">
        <v>32.641666666666666</v>
      </c>
      <c r="J88" s="96"/>
      <c r="K88" s="96"/>
      <c r="L88" s="96"/>
      <c r="M88" s="97"/>
      <c r="N88" s="100">
        <v>134</v>
      </c>
      <c r="O88" s="96"/>
      <c r="P88" s="96"/>
      <c r="Q88" s="96"/>
      <c r="R88" s="96"/>
      <c r="S88" s="96"/>
      <c r="T88" s="97"/>
      <c r="U88" s="96"/>
      <c r="V88" s="96"/>
      <c r="W88" s="113"/>
      <c r="X88" s="96"/>
      <c r="Y88" s="96"/>
      <c r="Z88" s="96"/>
      <c r="AA88" s="97"/>
      <c r="AB88" s="96"/>
      <c r="AC88" s="96"/>
      <c r="AD88" s="96"/>
      <c r="AE88" s="96"/>
      <c r="AF88" s="96"/>
      <c r="AG88" s="111">
        <v>131</v>
      </c>
      <c r="AH88" s="97"/>
      <c r="AI88" s="96"/>
      <c r="AJ88" s="96"/>
      <c r="AK88" s="96"/>
      <c r="AL88" s="96"/>
      <c r="AM88" s="96"/>
      <c r="AN88" s="96"/>
      <c r="AO88" s="98">
        <f>COUNTIF(الجدول23[[#This Row],[21]:[20]],480)</f>
        <v>0</v>
      </c>
      <c r="AP88" s="99">
        <f>COUNTIF(الجدول23[[#This Row],[21]:[20]],"غ")</f>
        <v>0</v>
      </c>
      <c r="AQ88" s="99">
        <f>COUNTIF(الجدول23[[#This Row],[21]:[20]],"ب")</f>
        <v>0</v>
      </c>
      <c r="AR88" s="99">
        <f>COUNTIF(الجدول23[[#This Row],[21]:[20]],"&lt;480")</f>
        <v>2</v>
      </c>
    </row>
    <row r="89" spans="1:44" hidden="1">
      <c r="A89" s="88">
        <v>1508</v>
      </c>
      <c r="B89" s="89" t="s">
        <v>182</v>
      </c>
      <c r="C89" s="103">
        <v>1508</v>
      </c>
      <c r="D89" s="90" t="s">
        <v>99</v>
      </c>
      <c r="E89" s="91">
        <f t="shared" si="4"/>
        <v>0.33333330000000011</v>
      </c>
      <c r="F89" s="92">
        <f t="shared" si="5"/>
        <v>159.99998400000004</v>
      </c>
      <c r="G89" s="93">
        <f t="shared" si="6"/>
        <v>1</v>
      </c>
      <c r="H89" s="94">
        <f t="shared" si="7"/>
        <v>1239.999984</v>
      </c>
      <c r="I89" s="95">
        <v>2.5833333000000001</v>
      </c>
      <c r="J89" s="96"/>
      <c r="K89" s="96"/>
      <c r="L89" s="96"/>
      <c r="M89" s="97"/>
      <c r="N89" s="100">
        <v>480</v>
      </c>
      <c r="O89" s="96"/>
      <c r="P89" s="96"/>
      <c r="Q89" s="96"/>
      <c r="R89" s="96"/>
      <c r="S89" s="96"/>
      <c r="T89" s="97"/>
      <c r="U89" s="96"/>
      <c r="V89" s="96"/>
      <c r="W89" s="100">
        <v>480</v>
      </c>
      <c r="X89" s="96"/>
      <c r="Y89" s="96"/>
      <c r="Z89" s="96"/>
      <c r="AA89" s="97"/>
      <c r="AB89" s="96"/>
      <c r="AC89" s="96"/>
      <c r="AD89" s="100">
        <v>120</v>
      </c>
      <c r="AE89" s="100" t="s">
        <v>43</v>
      </c>
      <c r="AF89" s="96"/>
      <c r="AG89" s="96"/>
      <c r="AH89" s="97"/>
      <c r="AI89" s="96"/>
      <c r="AJ89" s="96"/>
      <c r="AK89" s="96"/>
      <c r="AL89" s="96"/>
      <c r="AM89" s="96"/>
      <c r="AN89" s="96"/>
      <c r="AO89" s="109">
        <f>COUNTIF(الجدول23[[#This Row],[21]:[20]],480)</f>
        <v>2</v>
      </c>
      <c r="AP89" s="110">
        <f>COUNTIF(الجدول23[[#This Row],[21]:[20]],"غ")</f>
        <v>0</v>
      </c>
      <c r="AQ89" s="110">
        <f>COUNTIF(الجدول23[[#This Row],[21]:[20]],"ب")</f>
        <v>1</v>
      </c>
      <c r="AR89" s="110">
        <f>COUNTIF(الجدول23[[#This Row],[21]:[20]],"&lt;480")</f>
        <v>1</v>
      </c>
    </row>
    <row r="90" spans="1:44" hidden="1">
      <c r="A90" s="88">
        <v>1527</v>
      </c>
      <c r="B90" s="101" t="s">
        <v>183</v>
      </c>
      <c r="C90" s="88">
        <v>1527</v>
      </c>
      <c r="D90" s="90" t="s">
        <v>184</v>
      </c>
      <c r="E90" s="91">
        <f t="shared" si="4"/>
        <v>34.5</v>
      </c>
      <c r="F90" s="92">
        <f t="shared" si="5"/>
        <v>16560</v>
      </c>
      <c r="G90" s="93">
        <f t="shared" si="6"/>
        <v>0</v>
      </c>
      <c r="H90" s="94">
        <f t="shared" si="7"/>
        <v>17040</v>
      </c>
      <c r="I90" s="95">
        <v>35.5</v>
      </c>
      <c r="J90" s="96"/>
      <c r="K90" s="96"/>
      <c r="L90" s="96"/>
      <c r="M90" s="97"/>
      <c r="N90" s="96"/>
      <c r="O90" s="96"/>
      <c r="P90" s="96"/>
      <c r="Q90" s="96"/>
      <c r="R90" s="96"/>
      <c r="S90" s="96"/>
      <c r="T90" s="97"/>
      <c r="U90" s="96"/>
      <c r="V90" s="96"/>
      <c r="W90" s="100">
        <v>480</v>
      </c>
      <c r="X90" s="96"/>
      <c r="Y90" s="96"/>
      <c r="Z90" s="96"/>
      <c r="AA90" s="97"/>
      <c r="AB90" s="96"/>
      <c r="AC90" s="96"/>
      <c r="AD90" s="96"/>
      <c r="AE90" s="96"/>
      <c r="AF90" s="96"/>
      <c r="AG90" s="96"/>
      <c r="AH90" s="97"/>
      <c r="AI90" s="96"/>
      <c r="AJ90" s="96"/>
      <c r="AK90" s="96"/>
      <c r="AL90" s="96"/>
      <c r="AM90" s="96"/>
      <c r="AN90" s="96"/>
      <c r="AO90" s="98">
        <f>COUNTIF(الجدول23[[#This Row],[21]:[20]],480)</f>
        <v>1</v>
      </c>
      <c r="AP90" s="99">
        <f>COUNTIF(الجدول23[[#This Row],[21]:[20]],"غ")</f>
        <v>0</v>
      </c>
      <c r="AQ90" s="99">
        <f>COUNTIF(الجدول23[[#This Row],[21]:[20]],"ب")</f>
        <v>0</v>
      </c>
      <c r="AR90" s="99">
        <f>COUNTIF(الجدول23[[#This Row],[21]:[20]],"&lt;480")</f>
        <v>0</v>
      </c>
    </row>
    <row r="91" spans="1:44" hidden="1">
      <c r="A91" s="88">
        <v>1528</v>
      </c>
      <c r="B91" s="101" t="s">
        <v>185</v>
      </c>
      <c r="C91" s="88">
        <v>1528</v>
      </c>
      <c r="D91" s="90" t="s">
        <v>86</v>
      </c>
      <c r="E91" s="91">
        <f t="shared" si="4"/>
        <v>40.404166666666669</v>
      </c>
      <c r="F91" s="92">
        <f t="shared" si="5"/>
        <v>19394</v>
      </c>
      <c r="G91" s="93">
        <f t="shared" si="6"/>
        <v>0</v>
      </c>
      <c r="H91" s="94">
        <f t="shared" si="7"/>
        <v>19894</v>
      </c>
      <c r="I91" s="95">
        <v>41.445833333333333</v>
      </c>
      <c r="J91" s="96"/>
      <c r="K91" s="96"/>
      <c r="L91" s="96"/>
      <c r="M91" s="97"/>
      <c r="N91" s="111">
        <v>20</v>
      </c>
      <c r="O91" s="96"/>
      <c r="P91" s="96"/>
      <c r="Q91" s="96"/>
      <c r="R91" s="96"/>
      <c r="S91" s="96"/>
      <c r="T91" s="97"/>
      <c r="U91" s="96"/>
      <c r="V91" s="96"/>
      <c r="W91" s="100">
        <v>480</v>
      </c>
      <c r="X91" s="96"/>
      <c r="Y91" s="96"/>
      <c r="Z91" s="96"/>
      <c r="AA91" s="97"/>
      <c r="AB91" s="96"/>
      <c r="AC91" s="96"/>
      <c r="AD91" s="96"/>
      <c r="AE91" s="96"/>
      <c r="AF91" s="96"/>
      <c r="AG91" s="96"/>
      <c r="AH91" s="97"/>
      <c r="AI91" s="96"/>
      <c r="AJ91" s="96"/>
      <c r="AK91" s="96"/>
      <c r="AL91" s="96"/>
      <c r="AM91" s="96"/>
      <c r="AN91" s="96"/>
      <c r="AO91" s="98">
        <f>COUNTIF(الجدول23[[#This Row],[21]:[20]],480)</f>
        <v>1</v>
      </c>
      <c r="AP91" s="99">
        <f>COUNTIF(الجدول23[[#This Row],[21]:[20]],"غ")</f>
        <v>0</v>
      </c>
      <c r="AQ91" s="99">
        <f>COUNTIF(الجدول23[[#This Row],[21]:[20]],"ب")</f>
        <v>0</v>
      </c>
      <c r="AR91" s="99">
        <f>COUNTIF(الجدول23[[#This Row],[21]:[20]],"&lt;480")</f>
        <v>1</v>
      </c>
    </row>
    <row r="92" spans="1:44" hidden="1">
      <c r="A92" s="88">
        <v>1541</v>
      </c>
      <c r="B92" s="102" t="s">
        <v>186</v>
      </c>
      <c r="C92" s="103">
        <v>1541</v>
      </c>
      <c r="D92" s="90" t="s">
        <v>197</v>
      </c>
      <c r="E92" s="91">
        <f t="shared" si="4"/>
        <v>2.1875</v>
      </c>
      <c r="F92" s="92">
        <f t="shared" si="5"/>
        <v>1050</v>
      </c>
      <c r="G92" s="93">
        <f t="shared" si="6"/>
        <v>1</v>
      </c>
      <c r="H92" s="94">
        <f t="shared" si="7"/>
        <v>1619</v>
      </c>
      <c r="I92" s="95">
        <v>3.3729166666666668</v>
      </c>
      <c r="J92" s="96"/>
      <c r="K92" s="96"/>
      <c r="L92" s="96"/>
      <c r="M92" s="97"/>
      <c r="N92" s="111">
        <v>89</v>
      </c>
      <c r="O92" s="96"/>
      <c r="P92" s="96"/>
      <c r="Q92" s="96"/>
      <c r="R92" s="96"/>
      <c r="S92" s="96"/>
      <c r="T92" s="97"/>
      <c r="U92" s="96"/>
      <c r="V92" s="96"/>
      <c r="W92" s="100">
        <v>480</v>
      </c>
      <c r="X92" s="96"/>
      <c r="Y92" s="96"/>
      <c r="Z92" s="96"/>
      <c r="AA92" s="97"/>
      <c r="AB92" s="206" t="s">
        <v>43</v>
      </c>
      <c r="AC92" s="96"/>
      <c r="AD92" s="96"/>
      <c r="AE92" s="96"/>
      <c r="AF92" s="96"/>
      <c r="AG92" s="96"/>
      <c r="AH92" s="97"/>
      <c r="AI92" s="96"/>
      <c r="AJ92" s="96"/>
      <c r="AK92" s="96"/>
      <c r="AL92" s="96"/>
      <c r="AM92" s="96"/>
      <c r="AN92" s="96"/>
      <c r="AO92" s="109">
        <f>COUNTIF(الجدول23[[#This Row],[21]:[20]],480)</f>
        <v>1</v>
      </c>
      <c r="AP92" s="110">
        <f>COUNTIF(الجدول23[[#This Row],[21]:[20]],"غ")</f>
        <v>0</v>
      </c>
      <c r="AQ92" s="110">
        <f>COUNTIF(الجدول23[[#This Row],[21]:[20]],"ب")</f>
        <v>1</v>
      </c>
      <c r="AR92" s="110">
        <f>COUNTIF(الجدول23[[#This Row],[21]:[20]],"&lt;480")</f>
        <v>1</v>
      </c>
    </row>
    <row r="93" spans="1:44" hidden="1">
      <c r="A93" s="88">
        <v>1555</v>
      </c>
      <c r="B93" s="102" t="s">
        <v>188</v>
      </c>
      <c r="C93" s="103">
        <v>1555</v>
      </c>
      <c r="D93" s="90" t="s">
        <v>148</v>
      </c>
      <c r="E93" s="91">
        <f t="shared" si="4"/>
        <v>1.6479166666666667</v>
      </c>
      <c r="F93" s="92">
        <f t="shared" si="5"/>
        <v>791</v>
      </c>
      <c r="G93" s="93">
        <f t="shared" si="6"/>
        <v>0</v>
      </c>
      <c r="H93" s="112">
        <f t="shared" si="7"/>
        <v>1458</v>
      </c>
      <c r="I93" s="95">
        <v>3.0375000000000001</v>
      </c>
      <c r="J93" s="96"/>
      <c r="K93" s="96"/>
      <c r="L93" s="96"/>
      <c r="M93" s="97"/>
      <c r="N93" s="96"/>
      <c r="O93" s="96"/>
      <c r="P93" s="111">
        <v>80</v>
      </c>
      <c r="Q93" s="96"/>
      <c r="R93" s="207" t="s">
        <v>1497</v>
      </c>
      <c r="S93" s="96"/>
      <c r="T93" s="97"/>
      <c r="U93" s="96"/>
      <c r="V93" s="96"/>
      <c r="W93" s="100">
        <v>480</v>
      </c>
      <c r="X93" s="96"/>
      <c r="Y93" s="96"/>
      <c r="Z93" s="96"/>
      <c r="AA93" s="97"/>
      <c r="AB93" s="131"/>
      <c r="AC93" s="96"/>
      <c r="AD93" s="96"/>
      <c r="AE93" s="96"/>
      <c r="AF93" s="100">
        <v>107</v>
      </c>
      <c r="AG93" s="96"/>
      <c r="AH93" s="97"/>
      <c r="AI93" s="96"/>
      <c r="AJ93" s="96"/>
      <c r="AK93" s="96"/>
      <c r="AL93" s="96"/>
      <c r="AM93" s="96"/>
      <c r="AN93" s="96"/>
      <c r="AO93" s="109">
        <f>COUNTIF(الجدول23[[#This Row],[21]:[20]],480)</f>
        <v>1</v>
      </c>
      <c r="AP93" s="110">
        <f>COUNTIF(الجدول23[[#This Row],[21]:[20]],"غ")</f>
        <v>0</v>
      </c>
      <c r="AQ93" s="110">
        <f>COUNTIF(الجدول23[[#This Row],[21]:[20]],"ب")</f>
        <v>0</v>
      </c>
      <c r="AR93" s="110">
        <f>COUNTIF(الجدول23[[#This Row],[21]:[20]],"&lt;480")</f>
        <v>2</v>
      </c>
    </row>
    <row r="94" spans="1:44" hidden="1">
      <c r="A94" s="88">
        <v>1557</v>
      </c>
      <c r="B94" s="102" t="s">
        <v>189</v>
      </c>
      <c r="C94" s="103">
        <v>1557</v>
      </c>
      <c r="D94" s="90" t="s">
        <v>67</v>
      </c>
      <c r="E94" s="91">
        <f t="shared" si="4"/>
        <v>4.2916666666666661</v>
      </c>
      <c r="F94" s="92">
        <f t="shared" si="5"/>
        <v>2059.9999999999995</v>
      </c>
      <c r="G94" s="93">
        <f t="shared" si="6"/>
        <v>0</v>
      </c>
      <c r="H94" s="112">
        <f t="shared" si="7"/>
        <v>2929.9999999999995</v>
      </c>
      <c r="I94" s="95">
        <v>6.1041666666666661</v>
      </c>
      <c r="J94" s="96"/>
      <c r="K94" s="96"/>
      <c r="L94" s="96"/>
      <c r="M94" s="97"/>
      <c r="N94" s="96"/>
      <c r="O94" s="96"/>
      <c r="P94" s="96"/>
      <c r="Q94" s="114">
        <v>390</v>
      </c>
      <c r="R94" s="208"/>
      <c r="S94" s="96"/>
      <c r="T94" s="97"/>
      <c r="U94" s="96"/>
      <c r="V94" s="96"/>
      <c r="W94" s="100">
        <v>480</v>
      </c>
      <c r="X94" s="96"/>
      <c r="Y94" s="96"/>
      <c r="Z94" s="96"/>
      <c r="AA94" s="97"/>
      <c r="AB94" s="96"/>
      <c r="AC94" s="96"/>
      <c r="AD94" s="96"/>
      <c r="AE94" s="96"/>
      <c r="AF94" s="96"/>
      <c r="AG94" s="96"/>
      <c r="AH94" s="97"/>
      <c r="AI94" s="96"/>
      <c r="AJ94" s="96"/>
      <c r="AK94" s="96"/>
      <c r="AL94" s="96"/>
      <c r="AM94" s="96"/>
      <c r="AN94" s="96"/>
      <c r="AO94" s="109">
        <f>COUNTIF(الجدول23[[#This Row],[21]:[20]],480)</f>
        <v>1</v>
      </c>
      <c r="AP94" s="110">
        <f>COUNTIF(الجدول23[[#This Row],[21]:[20]],"غ")</f>
        <v>0</v>
      </c>
      <c r="AQ94" s="110">
        <f>COUNTIF(الجدول23[[#This Row],[21]:[20]],"ب")</f>
        <v>0</v>
      </c>
      <c r="AR94" s="110">
        <f>COUNTIF(الجدول23[[#This Row],[21]:[20]],"&lt;480")</f>
        <v>1</v>
      </c>
    </row>
    <row r="95" spans="1:44" hidden="1">
      <c r="A95" s="88">
        <v>1575</v>
      </c>
      <c r="B95" s="104" t="s">
        <v>190</v>
      </c>
      <c r="C95" s="90">
        <v>1575</v>
      </c>
      <c r="D95" s="90" t="s">
        <v>67</v>
      </c>
      <c r="E95" s="91">
        <f t="shared" si="4"/>
        <v>1.6937499999999994</v>
      </c>
      <c r="F95" s="92">
        <f t="shared" si="5"/>
        <v>812.99999999999977</v>
      </c>
      <c r="G95" s="93">
        <f t="shared" si="6"/>
        <v>1</v>
      </c>
      <c r="H95" s="112">
        <f t="shared" si="7"/>
        <v>1492.9999999999998</v>
      </c>
      <c r="I95" s="95">
        <v>3.1104166666666662</v>
      </c>
      <c r="J95" s="96"/>
      <c r="K95" s="96"/>
      <c r="L95" s="96"/>
      <c r="M95" s="97"/>
      <c r="N95" s="96"/>
      <c r="O95" s="96"/>
      <c r="P95" s="207" t="s">
        <v>1497</v>
      </c>
      <c r="Q95" s="96"/>
      <c r="R95" s="111">
        <v>90</v>
      </c>
      <c r="S95" s="100">
        <v>110</v>
      </c>
      <c r="T95" s="97"/>
      <c r="U95" s="96"/>
      <c r="V95" s="191" t="s">
        <v>1497</v>
      </c>
      <c r="W95" s="100">
        <v>480</v>
      </c>
      <c r="X95" s="96"/>
      <c r="Y95" s="96"/>
      <c r="Z95" s="96"/>
      <c r="AA95" s="97"/>
      <c r="AB95" s="206" t="s">
        <v>43</v>
      </c>
      <c r="AC95" s="96"/>
      <c r="AD95" s="100" t="s">
        <v>1600</v>
      </c>
      <c r="AE95" s="96"/>
      <c r="AF95" s="96"/>
      <c r="AG95" s="96"/>
      <c r="AH95" s="97"/>
      <c r="AI95" s="96"/>
      <c r="AJ95" s="96"/>
      <c r="AK95" s="96"/>
      <c r="AL95" s="96"/>
      <c r="AM95" s="96"/>
      <c r="AN95" s="96"/>
      <c r="AO95" s="109">
        <f>COUNTIF(الجدول23[[#This Row],[21]:[20]],480)</f>
        <v>1</v>
      </c>
      <c r="AP95" s="110">
        <f>COUNTIF(الجدول23[[#This Row],[21]:[20]],"غ")</f>
        <v>0</v>
      </c>
      <c r="AQ95" s="110">
        <f>COUNTIF(الجدول23[[#This Row],[21]:[20]],"ب")</f>
        <v>1</v>
      </c>
      <c r="AR95" s="110">
        <f>COUNTIF(الجدول23[[#This Row],[21]:[20]],"&lt;480")</f>
        <v>2</v>
      </c>
    </row>
    <row r="96" spans="1:44" hidden="1">
      <c r="A96" s="88">
        <v>1583</v>
      </c>
      <c r="B96" s="101" t="s">
        <v>191</v>
      </c>
      <c r="C96" s="88">
        <v>1583</v>
      </c>
      <c r="D96" s="90" t="s">
        <v>123</v>
      </c>
      <c r="E96" s="91">
        <f t="shared" si="4"/>
        <v>3.2770833336666669</v>
      </c>
      <c r="F96" s="92">
        <f t="shared" si="5"/>
        <v>1573.0000001600001</v>
      </c>
      <c r="G96" s="93">
        <f t="shared" si="6"/>
        <v>0</v>
      </c>
      <c r="H96" s="94">
        <f t="shared" si="7"/>
        <v>3613.0000001600001</v>
      </c>
      <c r="I96" s="95">
        <v>7.5270833336666669</v>
      </c>
      <c r="J96" s="96"/>
      <c r="K96" s="96"/>
      <c r="L96" s="100">
        <v>480</v>
      </c>
      <c r="M96" s="97"/>
      <c r="N96" s="96"/>
      <c r="O96" s="96"/>
      <c r="P96" s="217">
        <v>480</v>
      </c>
      <c r="Q96" s="100">
        <v>480</v>
      </c>
      <c r="R96" s="96"/>
      <c r="S96" s="96"/>
      <c r="T96" s="97"/>
      <c r="U96" s="96"/>
      <c r="V96" s="96"/>
      <c r="W96" s="100">
        <v>480</v>
      </c>
      <c r="X96" s="96"/>
      <c r="Y96" s="96"/>
      <c r="Z96" s="96"/>
      <c r="AA96" s="97"/>
      <c r="AB96" s="131"/>
      <c r="AC96" s="96"/>
      <c r="AD96" s="96"/>
      <c r="AE96" s="96"/>
      <c r="AF96" s="96"/>
      <c r="AG96" s="100">
        <v>120</v>
      </c>
      <c r="AH96" s="97"/>
      <c r="AI96" s="96"/>
      <c r="AJ96" s="96"/>
      <c r="AK96" s="96"/>
      <c r="AL96" s="96"/>
      <c r="AM96" s="96"/>
      <c r="AN96" s="96"/>
      <c r="AO96" s="98">
        <f>COUNTIF(الجدول23[[#This Row],[21]:[20]],480)</f>
        <v>4</v>
      </c>
      <c r="AP96" s="99">
        <f>COUNTIF(الجدول23[[#This Row],[21]:[20]],"غ")</f>
        <v>0</v>
      </c>
      <c r="AQ96" s="99">
        <f>COUNTIF(الجدول23[[#This Row],[21]:[20]],"ب")</f>
        <v>0</v>
      </c>
      <c r="AR96" s="99">
        <f>COUNTIF(الجدول23[[#This Row],[21]:[20]],"&lt;480")</f>
        <v>1</v>
      </c>
    </row>
    <row r="97" spans="1:44" hidden="1">
      <c r="A97" s="88">
        <v>1587</v>
      </c>
      <c r="B97" s="101" t="s">
        <v>192</v>
      </c>
      <c r="C97" s="88">
        <v>1587</v>
      </c>
      <c r="D97" s="90" t="s">
        <v>193</v>
      </c>
      <c r="E97" s="91">
        <f t="shared" si="4"/>
        <v>0.39191666633333189</v>
      </c>
      <c r="F97" s="92">
        <f t="shared" si="5"/>
        <v>188.11999983999931</v>
      </c>
      <c r="G97" s="93">
        <f t="shared" si="6"/>
        <v>1</v>
      </c>
      <c r="H97" s="94">
        <f t="shared" si="7"/>
        <v>1358.1199998399993</v>
      </c>
      <c r="I97" s="95">
        <v>2.8294166663333318</v>
      </c>
      <c r="J97" s="96"/>
      <c r="K97" s="100">
        <v>480</v>
      </c>
      <c r="L97" s="100" t="s">
        <v>43</v>
      </c>
      <c r="M97" s="97"/>
      <c r="N97" s="111">
        <v>90</v>
      </c>
      <c r="O97" s="96"/>
      <c r="P97" s="96"/>
      <c r="Q97" s="96"/>
      <c r="R97" s="96"/>
      <c r="S97" s="96"/>
      <c r="T97" s="97"/>
      <c r="U97" s="96"/>
      <c r="V97" s="96"/>
      <c r="W97" s="100">
        <v>480</v>
      </c>
      <c r="X97" s="96"/>
      <c r="Y97" s="96"/>
      <c r="Z97" s="96"/>
      <c r="AA97" s="97"/>
      <c r="AB97" s="111">
        <v>120</v>
      </c>
      <c r="AC97" s="96"/>
      <c r="AD97" s="96"/>
      <c r="AE97" s="96"/>
      <c r="AF97" s="96"/>
      <c r="AG97" s="96"/>
      <c r="AH97" s="97"/>
      <c r="AI97" s="96"/>
      <c r="AJ97" s="96"/>
      <c r="AK97" s="96"/>
      <c r="AL97" s="96"/>
      <c r="AM97" s="96"/>
      <c r="AN97" s="96"/>
      <c r="AO97" s="117">
        <f>COUNTIF(الجدول23[[#This Row],[21]:[20]],480)</f>
        <v>2</v>
      </c>
      <c r="AP97" s="118">
        <f>COUNTIF(الجدول23[[#This Row],[21]:[20]],"غ")</f>
        <v>0</v>
      </c>
      <c r="AQ97" s="118">
        <f>COUNTIF(الجدول23[[#This Row],[21]:[20]],"ب")</f>
        <v>1</v>
      </c>
      <c r="AR97" s="118">
        <f>COUNTIF(الجدول23[[#This Row],[21]:[20]],"&lt;480")</f>
        <v>2</v>
      </c>
    </row>
    <row r="98" spans="1:44" hidden="1">
      <c r="A98" s="88">
        <v>1615</v>
      </c>
      <c r="B98" s="101" t="s">
        <v>194</v>
      </c>
      <c r="C98" s="88">
        <v>1615</v>
      </c>
      <c r="D98" s="90" t="s">
        <v>151</v>
      </c>
      <c r="E98" s="91">
        <f t="shared" si="4"/>
        <v>31.2</v>
      </c>
      <c r="F98" s="92">
        <f t="shared" si="5"/>
        <v>14976</v>
      </c>
      <c r="G98" s="93">
        <f t="shared" si="6"/>
        <v>0</v>
      </c>
      <c r="H98" s="94">
        <f t="shared" si="7"/>
        <v>15096</v>
      </c>
      <c r="I98" s="95">
        <v>31.45</v>
      </c>
      <c r="J98" s="96"/>
      <c r="K98" s="96"/>
      <c r="L98" s="96"/>
      <c r="M98" s="97" t="s">
        <v>1464</v>
      </c>
      <c r="N98" s="100">
        <v>120</v>
      </c>
      <c r="O98" s="96"/>
      <c r="P98" s="96"/>
      <c r="Q98" s="96"/>
      <c r="R98" s="96"/>
      <c r="S98" s="96"/>
      <c r="T98" s="97" t="s">
        <v>1464</v>
      </c>
      <c r="U98" s="96"/>
      <c r="V98" s="96"/>
      <c r="W98" s="113"/>
      <c r="X98" s="96"/>
      <c r="Y98" s="96"/>
      <c r="Z98" s="96"/>
      <c r="AA98" s="97" t="s">
        <v>1464</v>
      </c>
      <c r="AB98" s="96"/>
      <c r="AC98" s="96"/>
      <c r="AD98" s="100" t="s">
        <v>1464</v>
      </c>
      <c r="AE98" s="96"/>
      <c r="AF98" s="96"/>
      <c r="AG98" s="96"/>
      <c r="AH98" s="97" t="s">
        <v>1464</v>
      </c>
      <c r="AI98" s="96"/>
      <c r="AJ98" s="96"/>
      <c r="AK98" s="96"/>
      <c r="AL98" s="96"/>
      <c r="AM98" s="96"/>
      <c r="AN98" s="96"/>
      <c r="AO98" s="117">
        <f>COUNTIF(الجدول23[[#This Row],[21]:[20]],480)</f>
        <v>0</v>
      </c>
      <c r="AP98" s="118">
        <f>COUNTIF(الجدول23[[#This Row],[21]:[20]],"غ")</f>
        <v>0</v>
      </c>
      <c r="AQ98" s="118">
        <f>COUNTIF(الجدول23[[#This Row],[21]:[20]],"ب")</f>
        <v>0</v>
      </c>
      <c r="AR98" s="118">
        <f>COUNTIF(الجدول23[[#This Row],[21]:[20]],"&lt;480")</f>
        <v>1</v>
      </c>
    </row>
    <row r="99" spans="1:44" hidden="1">
      <c r="A99" s="88">
        <v>1629</v>
      </c>
      <c r="B99" s="101" t="s">
        <v>195</v>
      </c>
      <c r="C99" s="88">
        <v>1629</v>
      </c>
      <c r="D99" s="90" t="s">
        <v>129</v>
      </c>
      <c r="E99" s="91">
        <f t="shared" si="4"/>
        <v>1.9916666663333322</v>
      </c>
      <c r="F99" s="92">
        <f t="shared" si="5"/>
        <v>955.99999983999942</v>
      </c>
      <c r="G99" s="93">
        <f t="shared" si="6"/>
        <v>0</v>
      </c>
      <c r="H99" s="94">
        <f t="shared" si="7"/>
        <v>2572.9999998399994</v>
      </c>
      <c r="I99" s="95">
        <v>5.3604166663333324</v>
      </c>
      <c r="J99" s="96"/>
      <c r="K99" s="96"/>
      <c r="L99" s="96"/>
      <c r="M99" s="97"/>
      <c r="N99" s="100">
        <v>480</v>
      </c>
      <c r="O99" s="96"/>
      <c r="P99" s="100">
        <v>480</v>
      </c>
      <c r="Q99" s="96"/>
      <c r="R99" s="96"/>
      <c r="S99" s="96"/>
      <c r="T99" s="97"/>
      <c r="U99" s="100">
        <v>120</v>
      </c>
      <c r="V99" s="96"/>
      <c r="W99" s="100" t="s">
        <v>1584</v>
      </c>
      <c r="X99" s="96"/>
      <c r="Y99" s="96"/>
      <c r="Z99" s="96"/>
      <c r="AA99" s="97"/>
      <c r="AB99" s="100">
        <v>480</v>
      </c>
      <c r="AC99" s="122">
        <v>57</v>
      </c>
      <c r="AD99" s="100" t="s">
        <v>1502</v>
      </c>
      <c r="AE99" s="96"/>
      <c r="AF99" s="96"/>
      <c r="AG99" s="96"/>
      <c r="AH99" s="97"/>
      <c r="AI99" s="96"/>
      <c r="AJ99" s="96"/>
      <c r="AK99" s="96"/>
      <c r="AL99" s="96"/>
      <c r="AM99" s="96"/>
      <c r="AN99" s="96"/>
      <c r="AO99" s="117">
        <f>COUNTIF(الجدول23[[#This Row],[21]:[20]],480)</f>
        <v>3</v>
      </c>
      <c r="AP99" s="118">
        <f>COUNTIF(الجدول23[[#This Row],[21]:[20]],"غ")</f>
        <v>0</v>
      </c>
      <c r="AQ99" s="118">
        <f>COUNTIF(الجدول23[[#This Row],[21]:[20]],"ب")</f>
        <v>0</v>
      </c>
      <c r="AR99" s="118">
        <f>COUNTIF(الجدول23[[#This Row],[21]:[20]],"&lt;480")</f>
        <v>2</v>
      </c>
    </row>
    <row r="100" spans="1:44" hidden="1">
      <c r="A100" s="88">
        <v>1652</v>
      </c>
      <c r="B100" s="101" t="s">
        <v>198</v>
      </c>
      <c r="C100" s="88">
        <v>1652</v>
      </c>
      <c r="D100" s="90" t="s">
        <v>67</v>
      </c>
      <c r="E100" s="91">
        <f t="shared" si="4"/>
        <v>7.6104166666666666</v>
      </c>
      <c r="F100" s="92">
        <f t="shared" si="5"/>
        <v>3653</v>
      </c>
      <c r="G100" s="93">
        <f t="shared" si="6"/>
        <v>0</v>
      </c>
      <c r="H100" s="94">
        <f t="shared" si="7"/>
        <v>4388</v>
      </c>
      <c r="I100" s="95">
        <v>9.1416666666666657</v>
      </c>
      <c r="J100" s="96"/>
      <c r="K100" s="96"/>
      <c r="L100" s="96"/>
      <c r="M100" s="97"/>
      <c r="N100" s="96"/>
      <c r="O100" s="96"/>
      <c r="P100" s="96"/>
      <c r="Q100" s="96"/>
      <c r="R100" s="100">
        <v>130</v>
      </c>
      <c r="S100" s="100">
        <v>125</v>
      </c>
      <c r="T100" s="97"/>
      <c r="U100" s="96"/>
      <c r="V100" s="96"/>
      <c r="W100" s="100">
        <v>480</v>
      </c>
      <c r="X100" s="96"/>
      <c r="Y100" s="96"/>
      <c r="Z100" s="96"/>
      <c r="AA100" s="97"/>
      <c r="AB100" s="96"/>
      <c r="AC100" s="96"/>
      <c r="AD100" s="96"/>
      <c r="AE100" s="96"/>
      <c r="AF100" s="96"/>
      <c r="AG100" s="96"/>
      <c r="AH100" s="97"/>
      <c r="AI100" s="96"/>
      <c r="AJ100" s="96"/>
      <c r="AK100" s="96"/>
      <c r="AL100" s="96"/>
      <c r="AM100" s="96"/>
      <c r="AN100" s="96"/>
      <c r="AO100" s="117">
        <f>COUNTIF(الجدول23[[#This Row],[21]:[20]],480)</f>
        <v>1</v>
      </c>
      <c r="AP100" s="118">
        <f>COUNTIF(الجدول23[[#This Row],[21]:[20]],"غ")</f>
        <v>0</v>
      </c>
      <c r="AQ100" s="118">
        <f>COUNTIF(الجدول23[[#This Row],[21]:[20]],"ب")</f>
        <v>0</v>
      </c>
      <c r="AR100" s="118">
        <f>COUNTIF(الجدول23[[#This Row],[21]:[20]],"&lt;480")</f>
        <v>2</v>
      </c>
    </row>
    <row r="101" spans="1:44" hidden="1">
      <c r="A101" s="88">
        <v>1724</v>
      </c>
      <c r="B101" s="101" t="s">
        <v>199</v>
      </c>
      <c r="C101" s="88">
        <v>1724</v>
      </c>
      <c r="D101" s="90" t="s">
        <v>99</v>
      </c>
      <c r="E101" s="91">
        <f t="shared" si="4"/>
        <v>15.460416666666667</v>
      </c>
      <c r="F101" s="92">
        <f t="shared" si="5"/>
        <v>7421</v>
      </c>
      <c r="G101" s="93">
        <f t="shared" si="6"/>
        <v>0</v>
      </c>
      <c r="H101" s="94">
        <f t="shared" si="7"/>
        <v>8608</v>
      </c>
      <c r="I101" s="95">
        <v>17.933333333333334</v>
      </c>
      <c r="J101" s="96"/>
      <c r="K101" s="96"/>
      <c r="L101" s="96"/>
      <c r="M101" s="97"/>
      <c r="N101" s="111">
        <v>107</v>
      </c>
      <c r="O101" s="96"/>
      <c r="P101" s="96"/>
      <c r="Q101" s="96"/>
      <c r="R101" s="96"/>
      <c r="S101" s="96"/>
      <c r="T101" s="97"/>
      <c r="U101" s="100">
        <v>480</v>
      </c>
      <c r="V101" s="96"/>
      <c r="W101" s="100">
        <v>480</v>
      </c>
      <c r="X101" s="96"/>
      <c r="Y101" s="96"/>
      <c r="Z101" s="96"/>
      <c r="AA101" s="97"/>
      <c r="AB101" s="131"/>
      <c r="AC101" s="96"/>
      <c r="AD101" s="96"/>
      <c r="AE101" s="96"/>
      <c r="AF101" s="96"/>
      <c r="AG101" s="100">
        <v>120</v>
      </c>
      <c r="AH101" s="97"/>
      <c r="AI101" s="96"/>
      <c r="AJ101" s="96"/>
      <c r="AK101" s="96"/>
      <c r="AL101" s="96"/>
      <c r="AM101" s="96"/>
      <c r="AN101" s="96"/>
      <c r="AO101" s="117">
        <f>COUNTIF(الجدول23[[#This Row],[21]:[20]],480)</f>
        <v>2</v>
      </c>
      <c r="AP101" s="118">
        <f>COUNTIF(الجدول23[[#This Row],[21]:[20]],"غ")</f>
        <v>0</v>
      </c>
      <c r="AQ101" s="118">
        <f>COUNTIF(الجدول23[[#This Row],[21]:[20]],"ب")</f>
        <v>0</v>
      </c>
      <c r="AR101" s="118">
        <f>COUNTIF(الجدول23[[#This Row],[21]:[20]],"&lt;480")</f>
        <v>2</v>
      </c>
    </row>
    <row r="102" spans="1:44" hidden="1">
      <c r="A102" s="88">
        <v>1788</v>
      </c>
      <c r="B102" s="101" t="s">
        <v>200</v>
      </c>
      <c r="C102" s="88">
        <v>1788</v>
      </c>
      <c r="D102" s="90" t="s">
        <v>201</v>
      </c>
      <c r="E102" s="91">
        <f t="shared" si="4"/>
        <v>19.988833333333332</v>
      </c>
      <c r="F102" s="92">
        <f t="shared" si="5"/>
        <v>9594.64</v>
      </c>
      <c r="G102" s="93">
        <f t="shared" si="6"/>
        <v>0</v>
      </c>
      <c r="H102" s="94">
        <f t="shared" si="7"/>
        <v>11994.64</v>
      </c>
      <c r="I102" s="95">
        <v>24.988833333333332</v>
      </c>
      <c r="J102" s="96"/>
      <c r="K102" s="96"/>
      <c r="L102" s="96"/>
      <c r="M102" s="97"/>
      <c r="N102" s="100">
        <v>480</v>
      </c>
      <c r="O102" s="96"/>
      <c r="P102" s="96"/>
      <c r="Q102" s="96"/>
      <c r="R102" s="96"/>
      <c r="S102" s="96"/>
      <c r="T102" s="97"/>
      <c r="U102" s="96"/>
      <c r="V102" s="96"/>
      <c r="W102" s="100">
        <v>480</v>
      </c>
      <c r="X102" s="96"/>
      <c r="Y102" s="96"/>
      <c r="Z102" s="96"/>
      <c r="AA102" s="97"/>
      <c r="AB102" s="100">
        <v>480</v>
      </c>
      <c r="AC102" s="100">
        <v>480</v>
      </c>
      <c r="AD102" s="100">
        <v>480</v>
      </c>
      <c r="AE102" s="96"/>
      <c r="AF102" s="96"/>
      <c r="AG102" s="96"/>
      <c r="AH102" s="97"/>
      <c r="AI102" s="96"/>
      <c r="AJ102" s="96"/>
      <c r="AK102" s="96"/>
      <c r="AL102" s="96"/>
      <c r="AM102" s="96"/>
      <c r="AN102" s="96"/>
      <c r="AO102" s="117">
        <f>COUNTIF(الجدول23[[#This Row],[21]:[20]],480)</f>
        <v>5</v>
      </c>
      <c r="AP102" s="118">
        <f>COUNTIF(الجدول23[[#This Row],[21]:[20]],"غ")</f>
        <v>0</v>
      </c>
      <c r="AQ102" s="118">
        <f>COUNTIF(الجدول23[[#This Row],[21]:[20]],"ب")</f>
        <v>0</v>
      </c>
      <c r="AR102" s="118">
        <f>COUNTIF(الجدول23[[#This Row],[21]:[20]],"&lt;480")</f>
        <v>0</v>
      </c>
    </row>
    <row r="103" spans="1:44" hidden="1">
      <c r="A103" s="88">
        <v>1821</v>
      </c>
      <c r="B103" s="101" t="s">
        <v>202</v>
      </c>
      <c r="C103" s="88">
        <v>1821</v>
      </c>
      <c r="D103" s="90" t="s">
        <v>201</v>
      </c>
      <c r="E103" s="91">
        <f t="shared" si="4"/>
        <v>22.343749996666663</v>
      </c>
      <c r="F103" s="92">
        <f t="shared" si="5"/>
        <v>10724.999998399999</v>
      </c>
      <c r="G103" s="93">
        <f t="shared" si="6"/>
        <v>0</v>
      </c>
      <c r="H103" s="94">
        <f t="shared" si="7"/>
        <v>11684.999998399999</v>
      </c>
      <c r="I103" s="95">
        <v>24.343749996666663</v>
      </c>
      <c r="J103" s="96"/>
      <c r="K103" s="96"/>
      <c r="L103" s="96"/>
      <c r="M103" s="97"/>
      <c r="N103" s="96"/>
      <c r="O103" s="96"/>
      <c r="P103" s="100">
        <v>480</v>
      </c>
      <c r="Q103" s="96"/>
      <c r="R103" s="96"/>
      <c r="S103" s="96"/>
      <c r="T103" s="97"/>
      <c r="U103" s="96"/>
      <c r="V103" s="96"/>
      <c r="W103" s="100">
        <v>480</v>
      </c>
      <c r="X103" s="96"/>
      <c r="Y103" s="96"/>
      <c r="Z103" s="96"/>
      <c r="AA103" s="97"/>
      <c r="AB103" s="96"/>
      <c r="AC103" s="96"/>
      <c r="AD103" s="96"/>
      <c r="AE103" s="96"/>
      <c r="AF103" s="96"/>
      <c r="AG103" s="96"/>
      <c r="AH103" s="97"/>
      <c r="AI103" s="96"/>
      <c r="AJ103" s="96"/>
      <c r="AK103" s="96"/>
      <c r="AL103" s="96"/>
      <c r="AM103" s="96"/>
      <c r="AN103" s="96"/>
      <c r="AO103" s="117">
        <f>COUNTIF(الجدول23[[#This Row],[21]:[20]],480)</f>
        <v>2</v>
      </c>
      <c r="AP103" s="118">
        <f>COUNTIF(الجدول23[[#This Row],[21]:[20]],"غ")</f>
        <v>0</v>
      </c>
      <c r="AQ103" s="118">
        <f>COUNTIF(الجدول23[[#This Row],[21]:[20]],"ب")</f>
        <v>0</v>
      </c>
      <c r="AR103" s="118">
        <f>COUNTIF(الجدول23[[#This Row],[21]:[20]],"&lt;480")</f>
        <v>0</v>
      </c>
    </row>
    <row r="104" spans="1:44" hidden="1">
      <c r="A104" s="88">
        <v>1839</v>
      </c>
      <c r="B104" s="101" t="s">
        <v>203</v>
      </c>
      <c r="C104" s="88">
        <v>1839</v>
      </c>
      <c r="D104" s="90" t="s">
        <v>105</v>
      </c>
      <c r="E104" s="91">
        <f t="shared" si="4"/>
        <v>0.38750000000000001</v>
      </c>
      <c r="F104" s="92">
        <f t="shared" si="5"/>
        <v>186</v>
      </c>
      <c r="G104" s="93">
        <f t="shared" si="6"/>
        <v>14</v>
      </c>
      <c r="H104" s="94">
        <f t="shared" si="7"/>
        <v>186</v>
      </c>
      <c r="I104" s="95">
        <v>0.38750000000000001</v>
      </c>
      <c r="J104" s="100" t="s">
        <v>43</v>
      </c>
      <c r="K104" s="100" t="s">
        <v>43</v>
      </c>
      <c r="L104" s="100" t="s">
        <v>43</v>
      </c>
      <c r="M104" s="97" t="s">
        <v>43</v>
      </c>
      <c r="N104" s="100" t="s">
        <v>43</v>
      </c>
      <c r="O104" s="100" t="s">
        <v>43</v>
      </c>
      <c r="P104" s="100" t="s">
        <v>43</v>
      </c>
      <c r="Q104" s="100" t="s">
        <v>43</v>
      </c>
      <c r="R104" s="100" t="s">
        <v>43</v>
      </c>
      <c r="S104" s="100" t="s">
        <v>43</v>
      </c>
      <c r="T104" s="97" t="s">
        <v>43</v>
      </c>
      <c r="U104" s="100" t="s">
        <v>43</v>
      </c>
      <c r="V104" s="100" t="s">
        <v>43</v>
      </c>
      <c r="W104" s="100" t="s">
        <v>43</v>
      </c>
      <c r="X104" s="113"/>
      <c r="Y104" s="96"/>
      <c r="Z104" s="96"/>
      <c r="AA104" s="97"/>
      <c r="AB104" s="96"/>
      <c r="AC104" s="96"/>
      <c r="AD104" s="96"/>
      <c r="AE104" s="100" t="s">
        <v>1464</v>
      </c>
      <c r="AF104" s="96"/>
      <c r="AG104" s="96"/>
      <c r="AH104" s="97"/>
      <c r="AI104" s="96"/>
      <c r="AJ104" s="96"/>
      <c r="AK104" s="96"/>
      <c r="AL104" s="100" t="s">
        <v>1464</v>
      </c>
      <c r="AM104" s="96"/>
      <c r="AN104" s="96"/>
      <c r="AO104" s="117">
        <f>COUNTIF(الجدول23[[#This Row],[21]:[20]],480)</f>
        <v>0</v>
      </c>
      <c r="AP104" s="118">
        <f>COUNTIF(الجدول23[[#This Row],[21]:[20]],"غ")</f>
        <v>0</v>
      </c>
      <c r="AQ104" s="118">
        <f>COUNTIF(الجدول23[[#This Row],[21]:[20]],"ب")</f>
        <v>14</v>
      </c>
      <c r="AR104" s="118">
        <f>COUNTIF(الجدول23[[#This Row],[21]:[20]],"&lt;480")</f>
        <v>0</v>
      </c>
    </row>
    <row r="105" spans="1:44" hidden="1">
      <c r="A105" s="88">
        <v>1875</v>
      </c>
      <c r="B105" s="101" t="s">
        <v>204</v>
      </c>
      <c r="C105" s="88">
        <v>1875</v>
      </c>
      <c r="D105" s="90" t="s">
        <v>205</v>
      </c>
      <c r="E105" s="91">
        <f t="shared" si="4"/>
        <v>24.1</v>
      </c>
      <c r="F105" s="92">
        <f t="shared" si="5"/>
        <v>11568</v>
      </c>
      <c r="G105" s="93">
        <f t="shared" si="6"/>
        <v>0</v>
      </c>
      <c r="H105" s="94">
        <f t="shared" si="7"/>
        <v>13488</v>
      </c>
      <c r="I105" s="95">
        <v>28.1</v>
      </c>
      <c r="J105" s="96"/>
      <c r="K105" s="100">
        <v>480</v>
      </c>
      <c r="L105" s="96"/>
      <c r="M105" s="97"/>
      <c r="N105" s="96"/>
      <c r="O105" s="96"/>
      <c r="P105" s="96"/>
      <c r="Q105" s="96"/>
      <c r="R105" s="96"/>
      <c r="S105" s="96"/>
      <c r="T105" s="97"/>
      <c r="U105" s="100">
        <v>480</v>
      </c>
      <c r="V105" s="100">
        <v>480</v>
      </c>
      <c r="W105" s="100">
        <v>480</v>
      </c>
      <c r="X105" s="96"/>
      <c r="Y105" s="96"/>
      <c r="Z105" s="96"/>
      <c r="AA105" s="97"/>
      <c r="AB105" s="96"/>
      <c r="AC105" s="96"/>
      <c r="AD105" s="96"/>
      <c r="AE105" s="96"/>
      <c r="AF105" s="96"/>
      <c r="AG105" s="96"/>
      <c r="AH105" s="97"/>
      <c r="AI105" s="96"/>
      <c r="AJ105" s="96"/>
      <c r="AK105" s="96"/>
      <c r="AL105" s="96"/>
      <c r="AM105" s="96"/>
      <c r="AN105" s="96"/>
      <c r="AO105" s="117">
        <f>COUNTIF(الجدول23[[#This Row],[21]:[20]],480)</f>
        <v>4</v>
      </c>
      <c r="AP105" s="118">
        <f>COUNTIF(الجدول23[[#This Row],[21]:[20]],"غ")</f>
        <v>0</v>
      </c>
      <c r="AQ105" s="118">
        <f>COUNTIF(الجدول23[[#This Row],[21]:[20]],"ب")</f>
        <v>0</v>
      </c>
      <c r="AR105" s="118">
        <f>COUNTIF(الجدول23[[#This Row],[21]:[20]],"&lt;480")</f>
        <v>0</v>
      </c>
    </row>
    <row r="106" spans="1:44" hidden="1">
      <c r="A106" s="88">
        <v>1877</v>
      </c>
      <c r="B106" s="101" t="s">
        <v>206</v>
      </c>
      <c r="C106" s="88">
        <v>1877</v>
      </c>
      <c r="D106" s="90" t="s">
        <v>207</v>
      </c>
      <c r="E106" s="91">
        <f t="shared" si="4"/>
        <v>36.643749999999997</v>
      </c>
      <c r="F106" s="92">
        <f t="shared" si="5"/>
        <v>17589</v>
      </c>
      <c r="G106" s="93">
        <f t="shared" si="6"/>
        <v>0</v>
      </c>
      <c r="H106" s="94">
        <f t="shared" si="7"/>
        <v>17589</v>
      </c>
      <c r="I106" s="95">
        <v>36.643749999999997</v>
      </c>
      <c r="J106" s="96"/>
      <c r="K106" s="96"/>
      <c r="L106" s="96"/>
      <c r="M106" s="97"/>
      <c r="N106" s="96"/>
      <c r="O106" s="96"/>
      <c r="P106" s="96"/>
      <c r="Q106" s="96"/>
      <c r="R106" s="96"/>
      <c r="S106" s="96"/>
      <c r="T106" s="97"/>
      <c r="U106" s="96"/>
      <c r="V106" s="96"/>
      <c r="W106" s="113"/>
      <c r="X106" s="96"/>
      <c r="Y106" s="96"/>
      <c r="Z106" s="96"/>
      <c r="AA106" s="97"/>
      <c r="AB106" s="96"/>
      <c r="AC106" s="96"/>
      <c r="AD106" s="96"/>
      <c r="AE106" s="96"/>
      <c r="AF106" s="96"/>
      <c r="AG106" s="96"/>
      <c r="AH106" s="97"/>
      <c r="AI106" s="96"/>
      <c r="AJ106" s="96"/>
      <c r="AK106" s="96"/>
      <c r="AL106" s="96"/>
      <c r="AM106" s="96"/>
      <c r="AN106" s="96"/>
      <c r="AO106" s="117">
        <f>COUNTIF(الجدول23[[#This Row],[21]:[20]],480)</f>
        <v>0</v>
      </c>
      <c r="AP106" s="118">
        <f>COUNTIF(الجدول23[[#This Row],[21]:[20]],"غ")</f>
        <v>0</v>
      </c>
      <c r="AQ106" s="118">
        <f>COUNTIF(الجدول23[[#This Row],[21]:[20]],"ب")</f>
        <v>0</v>
      </c>
      <c r="AR106" s="118">
        <f>COUNTIF(الجدول23[[#This Row],[21]:[20]],"&lt;480")</f>
        <v>0</v>
      </c>
    </row>
    <row r="107" spans="1:44" hidden="1">
      <c r="A107" s="88">
        <v>1894</v>
      </c>
      <c r="B107" s="101" t="s">
        <v>208</v>
      </c>
      <c r="C107" s="88">
        <v>1894</v>
      </c>
      <c r="D107" s="90" t="s">
        <v>109</v>
      </c>
      <c r="E107" s="91" t="e">
        <f t="shared" si="4"/>
        <v>#VALUE!</v>
      </c>
      <c r="F107" s="92" t="e">
        <f t="shared" si="5"/>
        <v>#VALUE!</v>
      </c>
      <c r="G107" s="93">
        <f t="shared" si="6"/>
        <v>2</v>
      </c>
      <c r="H107" s="94" t="e">
        <f t="shared" si="7"/>
        <v>#VALUE!</v>
      </c>
      <c r="I107" s="95" t="e">
        <v>#VALUE!</v>
      </c>
      <c r="J107" s="96"/>
      <c r="K107" s="96"/>
      <c r="L107" s="96"/>
      <c r="M107" s="97"/>
      <c r="N107" s="96"/>
      <c r="O107" s="96"/>
      <c r="P107" s="96"/>
      <c r="Q107" s="100" t="s">
        <v>43</v>
      </c>
      <c r="R107" s="96"/>
      <c r="S107" s="96"/>
      <c r="T107" s="97"/>
      <c r="U107" s="96"/>
      <c r="V107" s="96"/>
      <c r="W107" s="100" t="s">
        <v>43</v>
      </c>
      <c r="X107" s="96"/>
      <c r="Y107" s="96"/>
      <c r="Z107" s="96"/>
      <c r="AA107" s="97"/>
      <c r="AB107" s="96"/>
      <c r="AC107" s="96"/>
      <c r="AD107" s="96"/>
      <c r="AE107" s="96"/>
      <c r="AF107" s="96"/>
      <c r="AG107" s="96"/>
      <c r="AH107" s="97"/>
      <c r="AI107" s="96"/>
      <c r="AJ107" s="96"/>
      <c r="AK107" s="96"/>
      <c r="AL107" s="96"/>
      <c r="AM107" s="96"/>
      <c r="AN107" s="96"/>
      <c r="AO107" s="117">
        <f>COUNTIF(الجدول23[[#This Row],[21]:[20]],480)</f>
        <v>0</v>
      </c>
      <c r="AP107" s="118">
        <f>COUNTIF(الجدول23[[#This Row],[21]:[20]],"غ")</f>
        <v>0</v>
      </c>
      <c r="AQ107" s="118">
        <f>COUNTIF(الجدول23[[#This Row],[21]:[20]],"ب")</f>
        <v>2</v>
      </c>
      <c r="AR107" s="118">
        <f>COUNTIF(الجدول23[[#This Row],[21]:[20]],"&lt;480")</f>
        <v>0</v>
      </c>
    </row>
    <row r="108" spans="1:44" hidden="1">
      <c r="A108" s="88" t="s">
        <v>1552</v>
      </c>
      <c r="B108" s="104" t="s">
        <v>1553</v>
      </c>
      <c r="C108" s="90">
        <v>1896</v>
      </c>
      <c r="D108" s="90" t="s">
        <v>353</v>
      </c>
      <c r="E108" s="91">
        <f t="shared" si="4"/>
        <v>0.66666666666666641</v>
      </c>
      <c r="F108" s="105">
        <f t="shared" si="5"/>
        <v>319.99999999999989</v>
      </c>
      <c r="G108" s="93">
        <f t="shared" si="6"/>
        <v>1</v>
      </c>
      <c r="H108" s="106">
        <f t="shared" si="7"/>
        <v>799.99999999999989</v>
      </c>
      <c r="I108" s="107">
        <v>1.6666666666666665</v>
      </c>
      <c r="J108" s="96"/>
      <c r="K108" s="96"/>
      <c r="L108" s="96"/>
      <c r="M108" s="97"/>
      <c r="N108" s="96"/>
      <c r="O108" s="100">
        <v>480</v>
      </c>
      <c r="P108" s="96"/>
      <c r="Q108" s="96"/>
      <c r="R108" s="96"/>
      <c r="S108" s="96"/>
      <c r="T108" s="97"/>
      <c r="U108" s="96"/>
      <c r="V108" s="96"/>
      <c r="W108" s="100" t="s">
        <v>1584</v>
      </c>
      <c r="X108" s="96"/>
      <c r="Y108" s="96"/>
      <c r="Z108" s="96"/>
      <c r="AA108" s="97"/>
      <c r="AB108" s="96"/>
      <c r="AC108" s="100" t="s">
        <v>43</v>
      </c>
      <c r="AD108" s="96"/>
      <c r="AE108" s="96"/>
      <c r="AF108" s="96"/>
      <c r="AG108" s="96"/>
      <c r="AH108" s="97"/>
      <c r="AI108" s="96"/>
      <c r="AJ108" s="96"/>
      <c r="AK108" s="96"/>
      <c r="AL108" s="96"/>
      <c r="AM108" s="96"/>
      <c r="AN108" s="96"/>
      <c r="AO108" s="115">
        <f>COUNTIF(الجدول23[[#This Row],[21]:[20]],480)</f>
        <v>1</v>
      </c>
      <c r="AP108" s="116">
        <f>COUNTIF(الجدول23[[#This Row],[21]:[20]],"غ")</f>
        <v>0</v>
      </c>
      <c r="AQ108" s="116">
        <f>COUNTIF(الجدول23[[#This Row],[21]:[20]],"ب")</f>
        <v>1</v>
      </c>
      <c r="AR108" s="116">
        <f>COUNTIF(الجدول23[[#This Row],[21]:[20]],"&lt;480")</f>
        <v>0</v>
      </c>
    </row>
    <row r="109" spans="1:44" hidden="1">
      <c r="A109" s="88">
        <v>1935</v>
      </c>
      <c r="B109" s="101" t="s">
        <v>209</v>
      </c>
      <c r="C109" s="88">
        <v>1935</v>
      </c>
      <c r="D109" s="90" t="s">
        <v>210</v>
      </c>
      <c r="E109" s="91">
        <f t="shared" si="4"/>
        <v>4</v>
      </c>
      <c r="F109" s="92">
        <f t="shared" si="5"/>
        <v>1920</v>
      </c>
      <c r="G109" s="93">
        <f t="shared" si="6"/>
        <v>0</v>
      </c>
      <c r="H109" s="94">
        <f t="shared" si="7"/>
        <v>2400</v>
      </c>
      <c r="I109" s="95">
        <v>5</v>
      </c>
      <c r="J109" s="96"/>
      <c r="K109" s="96"/>
      <c r="L109" s="96"/>
      <c r="M109" s="97"/>
      <c r="N109" s="96"/>
      <c r="O109" s="96"/>
      <c r="P109" s="96"/>
      <c r="Q109" s="96"/>
      <c r="R109" s="96"/>
      <c r="S109" s="96"/>
      <c r="T109" s="97"/>
      <c r="U109" s="96"/>
      <c r="V109" s="96"/>
      <c r="W109" s="100">
        <v>480</v>
      </c>
      <c r="X109" s="96"/>
      <c r="Y109" s="96"/>
      <c r="Z109" s="96"/>
      <c r="AA109" s="97"/>
      <c r="AB109" s="96"/>
      <c r="AC109" s="96"/>
      <c r="AD109" s="96"/>
      <c r="AE109" s="96"/>
      <c r="AF109" s="96"/>
      <c r="AG109" s="96"/>
      <c r="AH109" s="97"/>
      <c r="AI109" s="96"/>
      <c r="AJ109" s="96"/>
      <c r="AK109" s="96"/>
      <c r="AL109" s="96"/>
      <c r="AM109" s="96"/>
      <c r="AN109" s="96"/>
      <c r="AO109" s="117">
        <f>COUNTIF(الجدول23[[#This Row],[21]:[20]],480)</f>
        <v>1</v>
      </c>
      <c r="AP109" s="118">
        <f>COUNTIF(الجدول23[[#This Row],[21]:[20]],"غ")</f>
        <v>0</v>
      </c>
      <c r="AQ109" s="118">
        <f>COUNTIF(الجدول23[[#This Row],[21]:[20]],"ب")</f>
        <v>0</v>
      </c>
      <c r="AR109" s="118">
        <f>COUNTIF(الجدول23[[#This Row],[21]:[20]],"&lt;480")</f>
        <v>0</v>
      </c>
    </row>
    <row r="110" spans="1:44" hidden="1">
      <c r="A110" s="88">
        <v>1960</v>
      </c>
      <c r="B110" s="101" t="s">
        <v>211</v>
      </c>
      <c r="C110" s="88">
        <v>1960</v>
      </c>
      <c r="D110" s="90" t="s">
        <v>212</v>
      </c>
      <c r="E110" s="91">
        <f t="shared" si="4"/>
        <v>11.1875</v>
      </c>
      <c r="F110" s="92">
        <f t="shared" si="5"/>
        <v>5370</v>
      </c>
      <c r="G110" s="93">
        <f t="shared" si="6"/>
        <v>0</v>
      </c>
      <c r="H110" s="94">
        <f t="shared" si="7"/>
        <v>6840</v>
      </c>
      <c r="I110" s="95">
        <v>14.25</v>
      </c>
      <c r="J110" s="96"/>
      <c r="K110" s="96"/>
      <c r="L110" s="96"/>
      <c r="M110" s="97"/>
      <c r="N110" s="96"/>
      <c r="O110" s="100">
        <v>480</v>
      </c>
      <c r="P110" s="100">
        <v>480</v>
      </c>
      <c r="Q110" s="96"/>
      <c r="R110" s="96"/>
      <c r="S110" s="96"/>
      <c r="T110" s="97"/>
      <c r="U110" s="96"/>
      <c r="V110" s="96"/>
      <c r="W110" s="100">
        <v>480</v>
      </c>
      <c r="X110" s="96"/>
      <c r="Y110" s="96"/>
      <c r="Z110" s="96"/>
      <c r="AA110" s="97"/>
      <c r="AB110" s="96"/>
      <c r="AC110" s="111">
        <v>30</v>
      </c>
      <c r="AD110" s="96"/>
      <c r="AE110" s="96"/>
      <c r="AF110" s="96"/>
      <c r="AG110" s="96"/>
      <c r="AH110" s="97"/>
      <c r="AI110" s="96"/>
      <c r="AJ110" s="96"/>
      <c r="AK110" s="96"/>
      <c r="AL110" s="96"/>
      <c r="AM110" s="96"/>
      <c r="AN110" s="96"/>
      <c r="AO110" s="117">
        <f>COUNTIF(الجدول23[[#This Row],[21]:[20]],480)</f>
        <v>3</v>
      </c>
      <c r="AP110" s="118">
        <f>COUNTIF(الجدول23[[#This Row],[21]:[20]],"غ")</f>
        <v>0</v>
      </c>
      <c r="AQ110" s="118">
        <f>COUNTIF(الجدول23[[#This Row],[21]:[20]],"ب")</f>
        <v>0</v>
      </c>
      <c r="AR110" s="118">
        <f>COUNTIF(الجدول23[[#This Row],[21]:[20]],"&lt;480")</f>
        <v>1</v>
      </c>
    </row>
    <row r="111" spans="1:44" hidden="1">
      <c r="A111" s="88">
        <v>1979</v>
      </c>
      <c r="B111" s="101" t="s">
        <v>213</v>
      </c>
      <c r="C111" s="88">
        <v>1979</v>
      </c>
      <c r="D111" s="90" t="s">
        <v>105</v>
      </c>
      <c r="E111" s="91">
        <f t="shared" si="4"/>
        <v>19.883333333333333</v>
      </c>
      <c r="F111" s="92">
        <f t="shared" si="5"/>
        <v>9544</v>
      </c>
      <c r="G111" s="93">
        <f t="shared" si="6"/>
        <v>0</v>
      </c>
      <c r="H111" s="94">
        <f t="shared" si="7"/>
        <v>10264</v>
      </c>
      <c r="I111" s="95">
        <v>21.383333333333333</v>
      </c>
      <c r="J111" s="96"/>
      <c r="K111" s="113"/>
      <c r="L111" s="100">
        <v>480</v>
      </c>
      <c r="M111" s="97"/>
      <c r="N111" s="96"/>
      <c r="O111" s="100" t="s">
        <v>1464</v>
      </c>
      <c r="P111" s="96"/>
      <c r="Q111" s="100">
        <v>120</v>
      </c>
      <c r="R111" s="96"/>
      <c r="S111" s="96"/>
      <c r="T111" s="97"/>
      <c r="U111" s="96"/>
      <c r="V111" s="100" t="s">
        <v>1464</v>
      </c>
      <c r="W111" s="113"/>
      <c r="X111" s="100">
        <v>120</v>
      </c>
      <c r="Y111" s="96"/>
      <c r="Z111" s="96"/>
      <c r="AA111" s="97"/>
      <c r="AB111" s="96"/>
      <c r="AC111" s="100" t="s">
        <v>1464</v>
      </c>
      <c r="AD111" s="96"/>
      <c r="AE111" s="96"/>
      <c r="AF111" s="96"/>
      <c r="AG111" s="96"/>
      <c r="AH111" s="97"/>
      <c r="AI111" s="96"/>
      <c r="AJ111" s="100" t="s">
        <v>1464</v>
      </c>
      <c r="AK111" s="96"/>
      <c r="AL111" s="96"/>
      <c r="AM111" s="96"/>
      <c r="AN111" s="96"/>
      <c r="AO111" s="117">
        <f>COUNTIF(الجدول23[[#This Row],[21]:[20]],480)</f>
        <v>1</v>
      </c>
      <c r="AP111" s="118">
        <f>COUNTIF(الجدول23[[#This Row],[21]:[20]],"غ")</f>
        <v>0</v>
      </c>
      <c r="AQ111" s="118">
        <f>COUNTIF(الجدول23[[#This Row],[21]:[20]],"ب")</f>
        <v>0</v>
      </c>
      <c r="AR111" s="118">
        <f>COUNTIF(الجدول23[[#This Row],[21]:[20]],"&lt;480")</f>
        <v>2</v>
      </c>
    </row>
    <row r="112" spans="1:44" hidden="1">
      <c r="A112" s="88">
        <v>1982</v>
      </c>
      <c r="B112" s="101" t="s">
        <v>214</v>
      </c>
      <c r="C112" s="88">
        <v>1982</v>
      </c>
      <c r="D112" s="90" t="s">
        <v>96</v>
      </c>
      <c r="E112" s="91">
        <f t="shared" si="4"/>
        <v>1.5749999999999991</v>
      </c>
      <c r="F112" s="92">
        <f t="shared" si="5"/>
        <v>755.99999999999955</v>
      </c>
      <c r="G112" s="93">
        <f t="shared" si="6"/>
        <v>1</v>
      </c>
      <c r="H112" s="94">
        <f t="shared" si="7"/>
        <v>1445.9999999999995</v>
      </c>
      <c r="I112" s="95">
        <v>3.0124999999999993</v>
      </c>
      <c r="J112" s="96"/>
      <c r="K112" s="96"/>
      <c r="L112" s="96"/>
      <c r="M112" s="97"/>
      <c r="N112" s="206" t="s">
        <v>43</v>
      </c>
      <c r="O112" s="96"/>
      <c r="P112" s="96"/>
      <c r="Q112" s="96"/>
      <c r="R112" s="96"/>
      <c r="S112" s="96"/>
      <c r="T112" s="97"/>
      <c r="U112" s="111">
        <v>120</v>
      </c>
      <c r="V112" s="96"/>
      <c r="W112" s="100">
        <v>480</v>
      </c>
      <c r="X112" s="96"/>
      <c r="Y112" s="96"/>
      <c r="Z112" s="96"/>
      <c r="AA112" s="97"/>
      <c r="AB112" s="96"/>
      <c r="AC112" s="96"/>
      <c r="AD112" s="96"/>
      <c r="AE112" s="111">
        <v>90</v>
      </c>
      <c r="AF112" s="96"/>
      <c r="AG112" s="96"/>
      <c r="AH112" s="97"/>
      <c r="AI112" s="96"/>
      <c r="AJ112" s="96"/>
      <c r="AK112" s="96"/>
      <c r="AL112" s="96"/>
      <c r="AM112" s="96"/>
      <c r="AN112" s="96"/>
      <c r="AO112" s="117">
        <f>COUNTIF(الجدول23[[#This Row],[21]:[20]],480)</f>
        <v>1</v>
      </c>
      <c r="AP112" s="118">
        <f>COUNTIF(الجدول23[[#This Row],[21]:[20]],"غ")</f>
        <v>0</v>
      </c>
      <c r="AQ112" s="118">
        <f>COUNTIF(الجدول23[[#This Row],[21]:[20]],"ب")</f>
        <v>1</v>
      </c>
      <c r="AR112" s="118">
        <f>COUNTIF(الجدول23[[#This Row],[21]:[20]],"&lt;480")</f>
        <v>2</v>
      </c>
    </row>
    <row r="113" spans="1:44" hidden="1">
      <c r="A113" s="90">
        <v>1987</v>
      </c>
      <c r="B113" s="104" t="s">
        <v>215</v>
      </c>
      <c r="C113" s="90">
        <f>الجدول23[[#This Row],[الرقم]]</f>
        <v>1987</v>
      </c>
      <c r="D113" s="90" t="s">
        <v>67</v>
      </c>
      <c r="E113" s="91">
        <f t="shared" si="4"/>
        <v>3.5999999999999992</v>
      </c>
      <c r="F113" s="105">
        <f t="shared" si="5"/>
        <v>1727.9999999999995</v>
      </c>
      <c r="G113" s="93">
        <f t="shared" si="6"/>
        <v>0</v>
      </c>
      <c r="H113" s="106">
        <f t="shared" si="7"/>
        <v>2299.9999999999995</v>
      </c>
      <c r="I113" s="107">
        <v>4.7916666666666661</v>
      </c>
      <c r="J113" s="96"/>
      <c r="K113" s="96"/>
      <c r="L113" s="96"/>
      <c r="M113" s="97"/>
      <c r="N113" s="100">
        <v>92</v>
      </c>
      <c r="O113" s="96"/>
      <c r="P113" s="96"/>
      <c r="Q113" s="96"/>
      <c r="R113" s="96"/>
      <c r="S113" s="96"/>
      <c r="T113" s="97"/>
      <c r="U113" s="207" t="s">
        <v>1497</v>
      </c>
      <c r="V113" s="96"/>
      <c r="W113" s="100">
        <v>480</v>
      </c>
      <c r="X113" s="96"/>
      <c r="Y113" s="96"/>
      <c r="Z113" s="96"/>
      <c r="AA113" s="97"/>
      <c r="AB113" s="96"/>
      <c r="AC113" s="96"/>
      <c r="AD113" s="96"/>
      <c r="AE113" s="96"/>
      <c r="AF113" s="96"/>
      <c r="AG113" s="96"/>
      <c r="AH113" s="97"/>
      <c r="AI113" s="96"/>
      <c r="AJ113" s="96"/>
      <c r="AK113" s="96"/>
      <c r="AL113" s="96"/>
      <c r="AM113" s="96"/>
      <c r="AN113" s="96"/>
      <c r="AO113" s="115">
        <f>COUNTIF(الجدول23[[#This Row],[21]:[20]],480)</f>
        <v>1</v>
      </c>
      <c r="AP113" s="116">
        <f>COUNTIF(الجدول23[[#This Row],[21]:[20]],"غ")</f>
        <v>0</v>
      </c>
      <c r="AQ113" s="116">
        <f>COUNTIF(الجدول23[[#This Row],[21]:[20]],"ب")</f>
        <v>0</v>
      </c>
      <c r="AR113" s="116">
        <f>COUNTIF(الجدول23[[#This Row],[21]:[20]],"&lt;480")</f>
        <v>1</v>
      </c>
    </row>
    <row r="114" spans="1:44" hidden="1">
      <c r="A114" s="88">
        <v>2009</v>
      </c>
      <c r="B114" s="101" t="s">
        <v>216</v>
      </c>
      <c r="C114" s="88">
        <v>2009</v>
      </c>
      <c r="D114" s="90" t="s">
        <v>217</v>
      </c>
      <c r="E114" s="91">
        <f t="shared" si="4"/>
        <v>11.500000003333335</v>
      </c>
      <c r="F114" s="92">
        <f t="shared" si="5"/>
        <v>5520.0000016000013</v>
      </c>
      <c r="G114" s="93">
        <f t="shared" si="6"/>
        <v>0</v>
      </c>
      <c r="H114" s="94">
        <f t="shared" si="7"/>
        <v>8880.0000016000013</v>
      </c>
      <c r="I114" s="95">
        <v>18.500000003333337</v>
      </c>
      <c r="J114" s="96"/>
      <c r="K114" s="100">
        <v>480</v>
      </c>
      <c r="L114" s="96"/>
      <c r="M114" s="97"/>
      <c r="N114" s="208"/>
      <c r="O114" s="100">
        <v>480</v>
      </c>
      <c r="P114" s="100">
        <v>480</v>
      </c>
      <c r="Q114" s="100">
        <v>480</v>
      </c>
      <c r="R114" s="100">
        <v>480</v>
      </c>
      <c r="S114" s="100">
        <v>480</v>
      </c>
      <c r="T114" s="97"/>
      <c r="U114" s="96"/>
      <c r="V114" s="96"/>
      <c r="W114" s="100">
        <v>480</v>
      </c>
      <c r="X114" s="96"/>
      <c r="Y114" s="96"/>
      <c r="Z114" s="96"/>
      <c r="AA114" s="97"/>
      <c r="AB114" s="96"/>
      <c r="AC114" s="96"/>
      <c r="AD114" s="96"/>
      <c r="AE114" s="96"/>
      <c r="AF114" s="96"/>
      <c r="AG114" s="96"/>
      <c r="AH114" s="97"/>
      <c r="AI114" s="96"/>
      <c r="AJ114" s="96"/>
      <c r="AK114" s="96"/>
      <c r="AL114" s="96"/>
      <c r="AM114" s="96"/>
      <c r="AN114" s="96"/>
      <c r="AO114" s="117">
        <f>COUNTIF(الجدول23[[#This Row],[21]:[20]],480)</f>
        <v>7</v>
      </c>
      <c r="AP114" s="118">
        <f>COUNTIF(الجدول23[[#This Row],[21]:[20]],"غ")</f>
        <v>0</v>
      </c>
      <c r="AQ114" s="118">
        <f>COUNTIF(الجدول23[[#This Row],[21]:[20]],"ب")</f>
        <v>0</v>
      </c>
      <c r="AR114" s="118">
        <f>COUNTIF(الجدول23[[#This Row],[21]:[20]],"&lt;480")</f>
        <v>0</v>
      </c>
    </row>
    <row r="115" spans="1:44" hidden="1">
      <c r="A115" s="88">
        <v>2013</v>
      </c>
      <c r="B115" s="101" t="s">
        <v>218</v>
      </c>
      <c r="C115" s="88">
        <v>2013</v>
      </c>
      <c r="D115" s="90" t="s">
        <v>67</v>
      </c>
      <c r="E115" s="91">
        <f t="shared" si="4"/>
        <v>10.860416666666667</v>
      </c>
      <c r="F115" s="92">
        <f t="shared" si="5"/>
        <v>5213</v>
      </c>
      <c r="G115" s="93">
        <f t="shared" si="6"/>
        <v>0</v>
      </c>
      <c r="H115" s="94">
        <f t="shared" si="7"/>
        <v>5693</v>
      </c>
      <c r="I115" s="95">
        <v>11.860416666666667</v>
      </c>
      <c r="J115" s="96"/>
      <c r="K115" s="96"/>
      <c r="L115" s="96"/>
      <c r="M115" s="97"/>
      <c r="N115" s="96"/>
      <c r="O115" s="96"/>
      <c r="P115" s="96"/>
      <c r="Q115" s="96"/>
      <c r="R115" s="96"/>
      <c r="S115" s="96"/>
      <c r="T115" s="97"/>
      <c r="U115" s="208"/>
      <c r="V115" s="96"/>
      <c r="W115" s="100">
        <v>480</v>
      </c>
      <c r="X115" s="96"/>
      <c r="Y115" s="96"/>
      <c r="Z115" s="96"/>
      <c r="AA115" s="97"/>
      <c r="AB115" s="96"/>
      <c r="AC115" s="96"/>
      <c r="AD115" s="96"/>
      <c r="AE115" s="96"/>
      <c r="AF115" s="96"/>
      <c r="AG115" s="96"/>
      <c r="AH115" s="97"/>
      <c r="AI115" s="96"/>
      <c r="AJ115" s="96"/>
      <c r="AK115" s="96"/>
      <c r="AL115" s="96"/>
      <c r="AM115" s="96"/>
      <c r="AN115" s="96"/>
      <c r="AO115" s="117">
        <f>COUNTIF(الجدول23[[#This Row],[21]:[20]],480)</f>
        <v>1</v>
      </c>
      <c r="AP115" s="118">
        <f>COUNTIF(الجدول23[[#This Row],[21]:[20]],"غ")</f>
        <v>0</v>
      </c>
      <c r="AQ115" s="118">
        <f>COUNTIF(الجدول23[[#This Row],[21]:[20]],"ب")</f>
        <v>0</v>
      </c>
      <c r="AR115" s="118">
        <f>COUNTIF(الجدول23[[#This Row],[21]:[20]],"&lt;480")</f>
        <v>0</v>
      </c>
    </row>
    <row r="116" spans="1:44" hidden="1">
      <c r="A116" s="88">
        <v>2040</v>
      </c>
      <c r="B116" s="101" t="s">
        <v>219</v>
      </c>
      <c r="C116" s="88">
        <v>2040</v>
      </c>
      <c r="D116" s="90" t="s">
        <v>220</v>
      </c>
      <c r="E116" s="91">
        <f t="shared" si="4"/>
        <v>28.095833329999998</v>
      </c>
      <c r="F116" s="92">
        <f t="shared" si="5"/>
        <v>13485.999998399999</v>
      </c>
      <c r="G116" s="93">
        <f t="shared" si="6"/>
        <v>0</v>
      </c>
      <c r="H116" s="94">
        <f t="shared" si="7"/>
        <v>15045.999998399999</v>
      </c>
      <c r="I116" s="95">
        <v>31.345833329999998</v>
      </c>
      <c r="J116" s="96"/>
      <c r="K116" s="113"/>
      <c r="L116" s="100">
        <v>480</v>
      </c>
      <c r="M116" s="97"/>
      <c r="N116" s="96"/>
      <c r="O116" s="96"/>
      <c r="P116" s="96"/>
      <c r="Q116" s="96"/>
      <c r="R116" s="96"/>
      <c r="S116" s="100">
        <v>120</v>
      </c>
      <c r="T116" s="97"/>
      <c r="U116" s="96"/>
      <c r="V116" s="96"/>
      <c r="W116" s="100">
        <v>480</v>
      </c>
      <c r="X116" s="96"/>
      <c r="Y116" s="96"/>
      <c r="Z116" s="96"/>
      <c r="AA116" s="97"/>
      <c r="AB116" s="96"/>
      <c r="AC116" s="96"/>
      <c r="AD116" s="96"/>
      <c r="AE116" s="96"/>
      <c r="AF116" s="100">
        <v>480</v>
      </c>
      <c r="AG116" s="96"/>
      <c r="AH116" s="97"/>
      <c r="AI116" s="96"/>
      <c r="AJ116" s="96"/>
      <c r="AK116" s="96"/>
      <c r="AL116" s="96"/>
      <c r="AM116" s="96"/>
      <c r="AN116" s="96"/>
      <c r="AO116" s="117">
        <f>COUNTIF(الجدول23[[#This Row],[21]:[20]],480)</f>
        <v>3</v>
      </c>
      <c r="AP116" s="118">
        <f>COUNTIF(الجدول23[[#This Row],[21]:[20]],"غ")</f>
        <v>0</v>
      </c>
      <c r="AQ116" s="118">
        <f>COUNTIF(الجدول23[[#This Row],[21]:[20]],"ب")</f>
        <v>0</v>
      </c>
      <c r="AR116" s="118">
        <f>COUNTIF(الجدول23[[#This Row],[21]:[20]],"&lt;480")</f>
        <v>1</v>
      </c>
    </row>
    <row r="117" spans="1:44">
      <c r="A117" s="88">
        <v>2041</v>
      </c>
      <c r="B117" s="101" t="s">
        <v>221</v>
      </c>
      <c r="C117" s="88">
        <v>2041</v>
      </c>
      <c r="D117" s="90" t="s">
        <v>127</v>
      </c>
      <c r="E117" s="91">
        <f t="shared" si="4"/>
        <v>0.27291666333333259</v>
      </c>
      <c r="F117" s="92">
        <f t="shared" si="5"/>
        <v>130.99999839999964</v>
      </c>
      <c r="G117" s="93">
        <f t="shared" si="6"/>
        <v>0</v>
      </c>
      <c r="H117" s="94">
        <f t="shared" si="7"/>
        <v>3490.9999983999996</v>
      </c>
      <c r="I117" s="95">
        <v>7.2729166633333326</v>
      </c>
      <c r="J117" s="96"/>
      <c r="K117" s="100">
        <v>480</v>
      </c>
      <c r="L117" s="96"/>
      <c r="M117" s="97"/>
      <c r="N117" s="96"/>
      <c r="O117" s="96"/>
      <c r="P117" s="96"/>
      <c r="Q117" s="96"/>
      <c r="R117" s="96"/>
      <c r="S117" s="96"/>
      <c r="T117" s="97"/>
      <c r="U117" s="96"/>
      <c r="V117" s="96">
        <v>480</v>
      </c>
      <c r="W117" s="100">
        <v>480</v>
      </c>
      <c r="X117" s="96"/>
      <c r="Y117" s="96"/>
      <c r="Z117" s="96"/>
      <c r="AA117" s="97"/>
      <c r="AB117" s="96">
        <v>480</v>
      </c>
      <c r="AC117" s="96">
        <v>480</v>
      </c>
      <c r="AD117" s="96">
        <v>480</v>
      </c>
      <c r="AE117" s="96">
        <v>480</v>
      </c>
      <c r="AF117" s="96"/>
      <c r="AG117" s="96"/>
      <c r="AH117" s="97"/>
      <c r="AI117" s="96"/>
      <c r="AJ117" s="96"/>
      <c r="AK117" s="96"/>
      <c r="AL117" s="96"/>
      <c r="AM117" s="96"/>
      <c r="AN117" s="96"/>
      <c r="AO117" s="117">
        <f>COUNTIF(الجدول23[[#This Row],[21]:[20]],480)</f>
        <v>7</v>
      </c>
      <c r="AP117" s="118">
        <f>COUNTIF(الجدول23[[#This Row],[21]:[20]],"غ")</f>
        <v>0</v>
      </c>
      <c r="AQ117" s="118">
        <f>COUNTIF(الجدول23[[#This Row],[21]:[20]],"ب")</f>
        <v>0</v>
      </c>
      <c r="AR117" s="118">
        <f>COUNTIF(الجدول23[[#This Row],[21]:[20]],"&lt;480")</f>
        <v>0</v>
      </c>
    </row>
    <row r="118" spans="1:44" hidden="1">
      <c r="A118" s="88">
        <v>2060</v>
      </c>
      <c r="B118" s="101" t="s">
        <v>222</v>
      </c>
      <c r="C118" s="88">
        <v>2060</v>
      </c>
      <c r="D118" s="90" t="s">
        <v>99</v>
      </c>
      <c r="E118" s="91">
        <f t="shared" si="4"/>
        <v>8.0854166666666671</v>
      </c>
      <c r="F118" s="92">
        <f t="shared" si="5"/>
        <v>3881</v>
      </c>
      <c r="G118" s="93">
        <f t="shared" si="6"/>
        <v>0</v>
      </c>
      <c r="H118" s="94">
        <f t="shared" si="7"/>
        <v>4841</v>
      </c>
      <c r="I118" s="95">
        <v>10.085416666666667</v>
      </c>
      <c r="J118" s="96"/>
      <c r="K118" s="96"/>
      <c r="L118" s="96"/>
      <c r="M118" s="97"/>
      <c r="N118" s="96"/>
      <c r="O118" s="96"/>
      <c r="P118" s="96"/>
      <c r="Q118" s="96"/>
      <c r="R118" s="96"/>
      <c r="S118" s="96"/>
      <c r="T118" s="97"/>
      <c r="U118" s="96"/>
      <c r="V118" s="96"/>
      <c r="W118" s="100">
        <v>480</v>
      </c>
      <c r="X118" s="96"/>
      <c r="Y118" s="96"/>
      <c r="Z118" s="96"/>
      <c r="AA118" s="97"/>
      <c r="AB118" s="96"/>
      <c r="AC118" s="100">
        <v>480</v>
      </c>
      <c r="AD118" s="96"/>
      <c r="AE118" s="96"/>
      <c r="AF118" s="96"/>
      <c r="AG118" s="96"/>
      <c r="AH118" s="97"/>
      <c r="AI118" s="96"/>
      <c r="AJ118" s="96"/>
      <c r="AK118" s="96"/>
      <c r="AL118" s="96"/>
      <c r="AM118" s="96"/>
      <c r="AN118" s="96"/>
      <c r="AO118" s="117">
        <f>COUNTIF(الجدول23[[#This Row],[21]:[20]],480)</f>
        <v>2</v>
      </c>
      <c r="AP118" s="118">
        <f>COUNTIF(الجدول23[[#This Row],[21]:[20]],"غ")</f>
        <v>0</v>
      </c>
      <c r="AQ118" s="118">
        <f>COUNTIF(الجدول23[[#This Row],[21]:[20]],"ب")</f>
        <v>0</v>
      </c>
      <c r="AR118" s="118">
        <f>COUNTIF(الجدول23[[#This Row],[21]:[20]],"&lt;480")</f>
        <v>0</v>
      </c>
    </row>
    <row r="119" spans="1:44" hidden="1">
      <c r="A119" s="88">
        <v>2132</v>
      </c>
      <c r="B119" s="101" t="s">
        <v>224</v>
      </c>
      <c r="C119" s="88">
        <v>2132</v>
      </c>
      <c r="D119" s="90" t="s">
        <v>67</v>
      </c>
      <c r="E119" s="91">
        <f t="shared" si="4"/>
        <v>1.1374999996666664</v>
      </c>
      <c r="F119" s="92">
        <f t="shared" si="5"/>
        <v>545.99999983999987</v>
      </c>
      <c r="G119" s="93">
        <f t="shared" si="6"/>
        <v>0</v>
      </c>
      <c r="H119" s="94">
        <f t="shared" si="7"/>
        <v>1505.9999998399999</v>
      </c>
      <c r="I119" s="95">
        <v>3.1374999996666664</v>
      </c>
      <c r="J119" s="96"/>
      <c r="K119" s="96"/>
      <c r="L119" s="100">
        <v>480</v>
      </c>
      <c r="M119" s="97"/>
      <c r="N119" s="96"/>
      <c r="O119" s="96"/>
      <c r="P119" s="96"/>
      <c r="Q119" s="96"/>
      <c r="R119" s="96"/>
      <c r="S119" s="96"/>
      <c r="T119" s="97"/>
      <c r="U119" s="96"/>
      <c r="V119" s="96"/>
      <c r="W119" s="100">
        <v>480</v>
      </c>
      <c r="X119" s="96"/>
      <c r="Y119" s="96"/>
      <c r="Z119" s="96"/>
      <c r="AA119" s="97"/>
      <c r="AB119" s="96"/>
      <c r="AC119" s="96"/>
      <c r="AD119" s="96"/>
      <c r="AE119" s="96"/>
      <c r="AF119" s="96"/>
      <c r="AG119" s="96"/>
      <c r="AH119" s="97"/>
      <c r="AI119" s="96"/>
      <c r="AJ119" s="96"/>
      <c r="AK119" s="96"/>
      <c r="AL119" s="96"/>
      <c r="AM119" s="96"/>
      <c r="AN119" s="96"/>
      <c r="AO119" s="117">
        <f>COUNTIF(الجدول23[[#This Row],[21]:[20]],480)</f>
        <v>2</v>
      </c>
      <c r="AP119" s="118">
        <f>COUNTIF(الجدول23[[#This Row],[21]:[20]],"غ")</f>
        <v>0</v>
      </c>
      <c r="AQ119" s="118">
        <f>COUNTIF(الجدول23[[#This Row],[21]:[20]],"ب")</f>
        <v>0</v>
      </c>
      <c r="AR119" s="118">
        <f>COUNTIF(الجدول23[[#This Row],[21]:[20]],"&lt;480")</f>
        <v>0</v>
      </c>
    </row>
    <row r="120" spans="1:44" hidden="1">
      <c r="A120" s="88">
        <v>2147</v>
      </c>
      <c r="B120" s="101" t="s">
        <v>225</v>
      </c>
      <c r="C120" s="88">
        <v>2147</v>
      </c>
      <c r="D120" s="90" t="s">
        <v>226</v>
      </c>
      <c r="E120" s="91">
        <f t="shared" si="4"/>
        <v>0.39991999999999972</v>
      </c>
      <c r="F120" s="92">
        <f t="shared" si="5"/>
        <v>191.96159999999986</v>
      </c>
      <c r="G120" s="93">
        <f t="shared" si="6"/>
        <v>11</v>
      </c>
      <c r="H120" s="94">
        <f t="shared" si="7"/>
        <v>1151.9615999999999</v>
      </c>
      <c r="I120" s="95">
        <v>2.3999199999999998</v>
      </c>
      <c r="J120" s="100">
        <v>480</v>
      </c>
      <c r="K120" s="100">
        <v>480</v>
      </c>
      <c r="L120" s="100" t="s">
        <v>43</v>
      </c>
      <c r="M120" s="97" t="s">
        <v>43</v>
      </c>
      <c r="N120" s="100" t="s">
        <v>43</v>
      </c>
      <c r="O120" s="100" t="s">
        <v>43</v>
      </c>
      <c r="P120" s="100" t="s">
        <v>43</v>
      </c>
      <c r="Q120" s="100" t="s">
        <v>43</v>
      </c>
      <c r="R120" s="100" t="s">
        <v>43</v>
      </c>
      <c r="S120" s="100" t="s">
        <v>43</v>
      </c>
      <c r="T120" s="85" t="s">
        <v>43</v>
      </c>
      <c r="U120" s="100" t="s">
        <v>43</v>
      </c>
      <c r="V120" s="100" t="s">
        <v>43</v>
      </c>
      <c r="W120" s="100" t="s">
        <v>1584</v>
      </c>
      <c r="X120" s="96" t="s">
        <v>1601</v>
      </c>
      <c r="Y120" s="96" t="s">
        <v>1601</v>
      </c>
      <c r="Z120" s="96" t="s">
        <v>1601</v>
      </c>
      <c r="AA120" s="97"/>
      <c r="AB120" s="96"/>
      <c r="AC120" s="96"/>
      <c r="AD120" s="96"/>
      <c r="AE120" s="96"/>
      <c r="AF120" s="96"/>
      <c r="AG120" s="96"/>
      <c r="AH120" s="97"/>
      <c r="AI120" s="96"/>
      <c r="AJ120" s="96"/>
      <c r="AK120" s="96"/>
      <c r="AL120" s="96"/>
      <c r="AM120" s="96"/>
      <c r="AN120" s="96"/>
      <c r="AO120" s="117">
        <f>COUNTIF(الجدول23[[#This Row],[21]:[20]],480)</f>
        <v>2</v>
      </c>
      <c r="AP120" s="118">
        <f>COUNTIF(الجدول23[[#This Row],[21]:[20]],"غ")</f>
        <v>0</v>
      </c>
      <c r="AQ120" s="118">
        <f>COUNTIF(الجدول23[[#This Row],[21]:[20]],"ب")</f>
        <v>11</v>
      </c>
      <c r="AR120" s="118">
        <f>COUNTIF(الجدول23[[#This Row],[21]:[20]],"&lt;480")</f>
        <v>0</v>
      </c>
    </row>
    <row r="121" spans="1:44" hidden="1">
      <c r="A121" s="88">
        <v>2166</v>
      </c>
      <c r="B121" s="101" t="s">
        <v>227</v>
      </c>
      <c r="C121" s="88">
        <v>2166</v>
      </c>
      <c r="D121" s="90" t="s">
        <v>228</v>
      </c>
      <c r="E121" s="91">
        <f t="shared" si="4"/>
        <v>8.7854166633333328</v>
      </c>
      <c r="F121" s="92">
        <f t="shared" si="5"/>
        <v>4216.9999983999996</v>
      </c>
      <c r="G121" s="93">
        <f t="shared" si="6"/>
        <v>0</v>
      </c>
      <c r="H121" s="94">
        <f t="shared" si="7"/>
        <v>4816.9999983999996</v>
      </c>
      <c r="I121" s="95">
        <v>10.035416663333333</v>
      </c>
      <c r="J121" s="96"/>
      <c r="K121" s="96"/>
      <c r="L121" s="96"/>
      <c r="M121" s="97"/>
      <c r="N121" s="96"/>
      <c r="O121" s="96"/>
      <c r="P121" s="96"/>
      <c r="Q121" s="96"/>
      <c r="R121" s="96"/>
      <c r="S121" s="96"/>
      <c r="T121" s="97"/>
      <c r="U121" s="96"/>
      <c r="V121" s="96"/>
      <c r="W121" s="100">
        <v>480</v>
      </c>
      <c r="X121" s="96"/>
      <c r="Y121" s="96"/>
      <c r="Z121" s="96"/>
      <c r="AA121" s="97"/>
      <c r="AB121" s="96"/>
      <c r="AC121" s="113"/>
      <c r="AD121" s="122">
        <v>120</v>
      </c>
      <c r="AE121" s="96"/>
      <c r="AF121" s="96"/>
      <c r="AG121" s="96"/>
      <c r="AH121" s="97"/>
      <c r="AI121" s="96"/>
      <c r="AJ121" s="96"/>
      <c r="AK121" s="96"/>
      <c r="AL121" s="96"/>
      <c r="AM121" s="96"/>
      <c r="AN121" s="96"/>
      <c r="AO121" s="117">
        <f>COUNTIF(الجدول23[[#This Row],[21]:[20]],480)</f>
        <v>1</v>
      </c>
      <c r="AP121" s="118">
        <f>COUNTIF(الجدول23[[#This Row],[21]:[20]],"غ")</f>
        <v>0</v>
      </c>
      <c r="AQ121" s="118">
        <f>COUNTIF(الجدول23[[#This Row],[21]:[20]],"ب")</f>
        <v>0</v>
      </c>
      <c r="AR121" s="118">
        <f>COUNTIF(الجدول23[[#This Row],[21]:[20]],"&lt;480")</f>
        <v>1</v>
      </c>
    </row>
    <row r="122" spans="1:44" hidden="1">
      <c r="A122" s="88">
        <v>2168</v>
      </c>
      <c r="B122" s="101" t="s">
        <v>229</v>
      </c>
      <c r="C122" s="88">
        <v>2168</v>
      </c>
      <c r="D122" s="90" t="s">
        <v>230</v>
      </c>
      <c r="E122" s="91">
        <f t="shared" si="4"/>
        <v>37.5</v>
      </c>
      <c r="F122" s="92">
        <f t="shared" si="5"/>
        <v>18000</v>
      </c>
      <c r="G122" s="93">
        <f t="shared" si="6"/>
        <v>0</v>
      </c>
      <c r="H122" s="94">
        <f t="shared" si="7"/>
        <v>18000</v>
      </c>
      <c r="I122" s="95">
        <v>37.5</v>
      </c>
      <c r="J122" s="96"/>
      <c r="K122" s="96"/>
      <c r="L122" s="96"/>
      <c r="M122" s="97"/>
      <c r="N122" s="96"/>
      <c r="O122" s="96"/>
      <c r="P122" s="96"/>
      <c r="Q122" s="96"/>
      <c r="R122" s="96"/>
      <c r="S122" s="96"/>
      <c r="T122" s="97"/>
      <c r="U122" s="96"/>
      <c r="V122" s="96"/>
      <c r="W122" s="113"/>
      <c r="X122" s="96"/>
      <c r="Y122" s="96"/>
      <c r="Z122" s="96"/>
      <c r="AA122" s="97"/>
      <c r="AB122" s="96"/>
      <c r="AC122" s="96"/>
      <c r="AD122" s="96"/>
      <c r="AE122" s="96"/>
      <c r="AF122" s="96"/>
      <c r="AG122" s="96"/>
      <c r="AH122" s="97"/>
      <c r="AI122" s="96"/>
      <c r="AJ122" s="96"/>
      <c r="AK122" s="96"/>
      <c r="AL122" s="96"/>
      <c r="AM122" s="96"/>
      <c r="AN122" s="96"/>
      <c r="AO122" s="117">
        <f>COUNTIF(الجدول23[[#This Row],[21]:[20]],480)</f>
        <v>0</v>
      </c>
      <c r="AP122" s="118">
        <f>COUNTIF(الجدول23[[#This Row],[21]:[20]],"غ")</f>
        <v>0</v>
      </c>
      <c r="AQ122" s="118">
        <f>COUNTIF(الجدول23[[#This Row],[21]:[20]],"ب")</f>
        <v>0</v>
      </c>
      <c r="AR122" s="118">
        <f>COUNTIF(الجدول23[[#This Row],[21]:[20]],"&lt;480")</f>
        <v>0</v>
      </c>
    </row>
    <row r="123" spans="1:44" hidden="1">
      <c r="A123" s="88">
        <v>2169</v>
      </c>
      <c r="B123" s="101" t="s">
        <v>231</v>
      </c>
      <c r="C123" s="88">
        <v>2169</v>
      </c>
      <c r="D123" s="90" t="s">
        <v>230</v>
      </c>
      <c r="E123" s="91">
        <f t="shared" si="4"/>
        <v>39.5</v>
      </c>
      <c r="F123" s="92">
        <f t="shared" si="5"/>
        <v>18960</v>
      </c>
      <c r="G123" s="93">
        <f t="shared" si="6"/>
        <v>0</v>
      </c>
      <c r="H123" s="94">
        <f t="shared" si="7"/>
        <v>18960</v>
      </c>
      <c r="I123" s="95">
        <v>39.5</v>
      </c>
      <c r="J123" s="96"/>
      <c r="K123" s="96"/>
      <c r="L123" s="96"/>
      <c r="M123" s="97"/>
      <c r="N123" s="96"/>
      <c r="O123" s="96"/>
      <c r="P123" s="96"/>
      <c r="Q123" s="96"/>
      <c r="R123" s="96"/>
      <c r="S123" s="96"/>
      <c r="T123" s="97"/>
      <c r="U123" s="96"/>
      <c r="V123" s="96"/>
      <c r="W123" s="113"/>
      <c r="X123" s="96"/>
      <c r="Y123" s="96"/>
      <c r="Z123" s="96"/>
      <c r="AA123" s="97"/>
      <c r="AB123" s="96"/>
      <c r="AC123" s="96"/>
      <c r="AD123" s="96"/>
      <c r="AE123" s="96"/>
      <c r="AF123" s="96"/>
      <c r="AG123" s="96"/>
      <c r="AH123" s="97"/>
      <c r="AI123" s="96"/>
      <c r="AJ123" s="96"/>
      <c r="AK123" s="96"/>
      <c r="AL123" s="96"/>
      <c r="AM123" s="96"/>
      <c r="AN123" s="96"/>
      <c r="AO123" s="117">
        <f>COUNTIF(الجدول23[[#This Row],[21]:[20]],480)</f>
        <v>0</v>
      </c>
      <c r="AP123" s="118">
        <f>COUNTIF(الجدول23[[#This Row],[21]:[20]],"غ")</f>
        <v>0</v>
      </c>
      <c r="AQ123" s="118">
        <f>COUNTIF(الجدول23[[#This Row],[21]:[20]],"ب")</f>
        <v>0</v>
      </c>
      <c r="AR123" s="118">
        <f>COUNTIF(الجدول23[[#This Row],[21]:[20]],"&lt;480")</f>
        <v>0</v>
      </c>
    </row>
    <row r="124" spans="1:44" hidden="1">
      <c r="A124" s="88">
        <v>2170</v>
      </c>
      <c r="B124" s="101" t="s">
        <v>232</v>
      </c>
      <c r="C124" s="88">
        <v>2170</v>
      </c>
      <c r="D124" s="90" t="s">
        <v>230</v>
      </c>
      <c r="E124" s="91">
        <f t="shared" si="4"/>
        <v>37.5</v>
      </c>
      <c r="F124" s="92">
        <f t="shared" si="5"/>
        <v>18000</v>
      </c>
      <c r="G124" s="93">
        <f t="shared" si="6"/>
        <v>0</v>
      </c>
      <c r="H124" s="94">
        <f t="shared" si="7"/>
        <v>18000</v>
      </c>
      <c r="I124" s="95">
        <v>37.5</v>
      </c>
      <c r="J124" s="96"/>
      <c r="K124" s="96"/>
      <c r="L124" s="96"/>
      <c r="M124" s="97"/>
      <c r="N124" s="96"/>
      <c r="O124" s="96"/>
      <c r="P124" s="96"/>
      <c r="Q124" s="96"/>
      <c r="R124" s="96"/>
      <c r="S124" s="96"/>
      <c r="T124" s="97"/>
      <c r="U124" s="96"/>
      <c r="V124" s="96"/>
      <c r="W124" s="113"/>
      <c r="X124" s="96"/>
      <c r="Y124" s="96"/>
      <c r="Z124" s="96"/>
      <c r="AA124" s="97"/>
      <c r="AB124" s="96"/>
      <c r="AC124" s="96"/>
      <c r="AD124" s="96"/>
      <c r="AE124" s="96"/>
      <c r="AF124" s="96"/>
      <c r="AG124" s="96"/>
      <c r="AH124" s="97"/>
      <c r="AI124" s="96"/>
      <c r="AJ124" s="96"/>
      <c r="AK124" s="96"/>
      <c r="AL124" s="96"/>
      <c r="AM124" s="96"/>
      <c r="AN124" s="96"/>
      <c r="AO124" s="117">
        <f>COUNTIF(الجدول23[[#This Row],[21]:[20]],480)</f>
        <v>0</v>
      </c>
      <c r="AP124" s="118">
        <f>COUNTIF(الجدول23[[#This Row],[21]:[20]],"غ")</f>
        <v>0</v>
      </c>
      <c r="AQ124" s="118">
        <f>COUNTIF(الجدول23[[#This Row],[21]:[20]],"ب")</f>
        <v>0</v>
      </c>
      <c r="AR124" s="118">
        <f>COUNTIF(الجدول23[[#This Row],[21]:[20]],"&lt;480")</f>
        <v>0</v>
      </c>
    </row>
    <row r="125" spans="1:44" hidden="1">
      <c r="A125" s="88">
        <v>2197</v>
      </c>
      <c r="B125" s="102" t="s">
        <v>233</v>
      </c>
      <c r="C125" s="88">
        <v>2197</v>
      </c>
      <c r="D125" s="90" t="s">
        <v>148</v>
      </c>
      <c r="E125" s="91">
        <f t="shared" si="4"/>
        <v>1.9583333333333328</v>
      </c>
      <c r="F125" s="92">
        <f t="shared" si="5"/>
        <v>939.99999999999977</v>
      </c>
      <c r="G125" s="93">
        <f t="shared" si="6"/>
        <v>0</v>
      </c>
      <c r="H125" s="94">
        <f t="shared" si="7"/>
        <v>1899.9999999999998</v>
      </c>
      <c r="I125" s="95">
        <v>3.958333333333333</v>
      </c>
      <c r="J125" s="96"/>
      <c r="K125" s="100">
        <v>480</v>
      </c>
      <c r="L125" s="96"/>
      <c r="M125" s="97"/>
      <c r="N125" s="96"/>
      <c r="O125" s="96"/>
      <c r="P125" s="96"/>
      <c r="Q125" s="96"/>
      <c r="R125" s="96"/>
      <c r="S125" s="96"/>
      <c r="T125" s="97"/>
      <c r="U125" s="96"/>
      <c r="V125" s="96"/>
      <c r="W125" s="100">
        <v>480</v>
      </c>
      <c r="X125" s="96"/>
      <c r="Y125" s="96"/>
      <c r="Z125" s="96"/>
      <c r="AA125" s="97"/>
      <c r="AB125" s="96"/>
      <c r="AC125" s="96"/>
      <c r="AD125" s="96"/>
      <c r="AE125" s="96"/>
      <c r="AF125" s="96"/>
      <c r="AG125" s="96"/>
      <c r="AH125" s="97"/>
      <c r="AI125" s="96"/>
      <c r="AJ125" s="96"/>
      <c r="AK125" s="96"/>
      <c r="AL125" s="96"/>
      <c r="AM125" s="96"/>
      <c r="AN125" s="96"/>
      <c r="AO125" s="115">
        <f>COUNTIF(الجدول23[[#This Row],[21]:[20]],480)</f>
        <v>2</v>
      </c>
      <c r="AP125" s="116">
        <f>COUNTIF(الجدول23[[#This Row],[21]:[20]],"غ")</f>
        <v>0</v>
      </c>
      <c r="AQ125" s="116">
        <f>COUNTIF(الجدول23[[#This Row],[21]:[20]],"ب")</f>
        <v>0</v>
      </c>
      <c r="AR125" s="116">
        <f>COUNTIF(الجدول23[[#This Row],[21]:[20]],"&lt;480")</f>
        <v>0</v>
      </c>
    </row>
    <row r="126" spans="1:44" hidden="1">
      <c r="A126" s="88">
        <v>2289</v>
      </c>
      <c r="B126" s="101" t="s">
        <v>235</v>
      </c>
      <c r="C126" s="88">
        <v>2289</v>
      </c>
      <c r="D126" s="90" t="s">
        <v>236</v>
      </c>
      <c r="E126" s="91">
        <f t="shared" si="4"/>
        <v>41.5</v>
      </c>
      <c r="F126" s="92">
        <f t="shared" si="5"/>
        <v>19920</v>
      </c>
      <c r="G126" s="93">
        <f t="shared" si="6"/>
        <v>0</v>
      </c>
      <c r="H126" s="94">
        <f t="shared" si="7"/>
        <v>20400</v>
      </c>
      <c r="I126" s="95">
        <v>42.5</v>
      </c>
      <c r="J126" s="96"/>
      <c r="K126" s="96"/>
      <c r="L126" s="96"/>
      <c r="M126" s="97"/>
      <c r="N126" s="96"/>
      <c r="O126" s="96"/>
      <c r="P126" s="96"/>
      <c r="Q126" s="96"/>
      <c r="R126" s="96"/>
      <c r="S126" s="96"/>
      <c r="T126" s="97"/>
      <c r="U126" s="96"/>
      <c r="V126" s="96"/>
      <c r="W126" s="100">
        <v>480</v>
      </c>
      <c r="X126" s="96"/>
      <c r="Y126" s="96"/>
      <c r="Z126" s="96"/>
      <c r="AA126" s="97"/>
      <c r="AB126" s="96"/>
      <c r="AC126" s="96"/>
      <c r="AD126" s="96"/>
      <c r="AE126" s="96"/>
      <c r="AF126" s="96"/>
      <c r="AG126" s="96"/>
      <c r="AH126" s="97"/>
      <c r="AI126" s="96"/>
      <c r="AJ126" s="96"/>
      <c r="AK126" s="96"/>
      <c r="AL126" s="96"/>
      <c r="AM126" s="96"/>
      <c r="AN126" s="96"/>
      <c r="AO126" s="117">
        <f>COUNTIF(الجدول23[[#This Row],[21]:[20]],480)</f>
        <v>1</v>
      </c>
      <c r="AP126" s="118">
        <f>COUNTIF(الجدول23[[#This Row],[21]:[20]],"غ")</f>
        <v>0</v>
      </c>
      <c r="AQ126" s="118">
        <f>COUNTIF(الجدول23[[#This Row],[21]:[20]],"ب")</f>
        <v>0</v>
      </c>
      <c r="AR126" s="118">
        <f>COUNTIF(الجدول23[[#This Row],[21]:[20]],"&lt;480")</f>
        <v>0</v>
      </c>
    </row>
    <row r="127" spans="1:44" hidden="1">
      <c r="A127" s="88">
        <v>2316</v>
      </c>
      <c r="B127" s="102" t="s">
        <v>237</v>
      </c>
      <c r="C127" s="103">
        <v>2316</v>
      </c>
      <c r="D127" s="90" t="s">
        <v>67</v>
      </c>
      <c r="E127" s="91">
        <f t="shared" si="4"/>
        <v>1.845138666666666</v>
      </c>
      <c r="F127" s="92">
        <f t="shared" si="5"/>
        <v>885.66655999999966</v>
      </c>
      <c r="G127" s="93">
        <f t="shared" si="6"/>
        <v>0</v>
      </c>
      <c r="H127" s="94">
        <f t="shared" si="7"/>
        <v>2100.6665599999997</v>
      </c>
      <c r="I127" s="95">
        <v>4.3763886666666663</v>
      </c>
      <c r="J127" s="96"/>
      <c r="K127" s="96"/>
      <c r="L127" s="96"/>
      <c r="M127" s="97"/>
      <c r="N127" s="96"/>
      <c r="O127" s="122">
        <v>145</v>
      </c>
      <c r="P127" s="96"/>
      <c r="Q127" s="100">
        <v>480</v>
      </c>
      <c r="R127" s="96"/>
      <c r="S127" s="96"/>
      <c r="T127" s="97"/>
      <c r="U127" s="96"/>
      <c r="V127" s="100">
        <v>110</v>
      </c>
      <c r="W127" s="100">
        <v>480</v>
      </c>
      <c r="X127" s="96"/>
      <c r="Y127" s="96"/>
      <c r="Z127" s="96"/>
      <c r="AA127" s="97"/>
      <c r="AB127" s="191" t="s">
        <v>1497</v>
      </c>
      <c r="AC127" s="96"/>
      <c r="AD127" s="96"/>
      <c r="AE127" s="96"/>
      <c r="AF127" s="96"/>
      <c r="AG127" s="96"/>
      <c r="AH127" s="97"/>
      <c r="AI127" s="96"/>
      <c r="AJ127" s="96"/>
      <c r="AK127" s="96"/>
      <c r="AL127" s="96"/>
      <c r="AM127" s="96"/>
      <c r="AN127" s="96"/>
      <c r="AO127" s="115">
        <f>COUNTIF(الجدول23[[#This Row],[21]:[20]],480)</f>
        <v>2</v>
      </c>
      <c r="AP127" s="116">
        <f>COUNTIF(الجدول23[[#This Row],[21]:[20]],"غ")</f>
        <v>0</v>
      </c>
      <c r="AQ127" s="116">
        <f>COUNTIF(الجدول23[[#This Row],[21]:[20]],"ب")</f>
        <v>0</v>
      </c>
      <c r="AR127" s="116">
        <f>COUNTIF(الجدول23[[#This Row],[21]:[20]],"&lt;480")</f>
        <v>2</v>
      </c>
    </row>
    <row r="128" spans="1:44" hidden="1">
      <c r="A128" s="88">
        <v>2322</v>
      </c>
      <c r="B128" s="101" t="s">
        <v>238</v>
      </c>
      <c r="C128" s="88">
        <v>2322</v>
      </c>
      <c r="D128" s="90" t="s">
        <v>80</v>
      </c>
      <c r="E128" s="91">
        <f t="shared" si="4"/>
        <v>0.53625000333333195</v>
      </c>
      <c r="F128" s="92">
        <f t="shared" si="5"/>
        <v>257.40000159999931</v>
      </c>
      <c r="G128" s="93">
        <f t="shared" si="6"/>
        <v>0</v>
      </c>
      <c r="H128" s="94">
        <f t="shared" si="7"/>
        <v>1907.4000015999993</v>
      </c>
      <c r="I128" s="95">
        <v>3.9737500033333317</v>
      </c>
      <c r="J128" s="96"/>
      <c r="K128" s="111">
        <v>90</v>
      </c>
      <c r="L128" s="100">
        <v>480</v>
      </c>
      <c r="M128" s="97"/>
      <c r="N128" s="96"/>
      <c r="O128" s="96"/>
      <c r="P128" s="96"/>
      <c r="Q128" s="96"/>
      <c r="R128" s="100">
        <v>480</v>
      </c>
      <c r="S128" s="96"/>
      <c r="T128" s="97"/>
      <c r="U128" s="96"/>
      <c r="V128" s="100">
        <v>480</v>
      </c>
      <c r="W128" s="100" t="s">
        <v>1584</v>
      </c>
      <c r="X128" s="96"/>
      <c r="Y128" s="96"/>
      <c r="Z128" s="96"/>
      <c r="AA128" s="97"/>
      <c r="AB128" s="96"/>
      <c r="AC128" s="96"/>
      <c r="AD128" s="96"/>
      <c r="AE128" s="96"/>
      <c r="AF128" s="96"/>
      <c r="AG128" s="100">
        <v>120</v>
      </c>
      <c r="AH128" s="97"/>
      <c r="AI128" s="96"/>
      <c r="AJ128" s="96"/>
      <c r="AK128" s="96"/>
      <c r="AL128" s="96"/>
      <c r="AM128" s="96"/>
      <c r="AN128" s="96"/>
      <c r="AO128" s="117">
        <f>COUNTIF(الجدول23[[#This Row],[21]:[20]],480)</f>
        <v>3</v>
      </c>
      <c r="AP128" s="118">
        <f>COUNTIF(الجدول23[[#This Row],[21]:[20]],"غ")</f>
        <v>0</v>
      </c>
      <c r="AQ128" s="118">
        <f>COUNTIF(الجدول23[[#This Row],[21]:[20]],"ب")</f>
        <v>0</v>
      </c>
      <c r="AR128" s="118">
        <f>COUNTIF(الجدول23[[#This Row],[21]:[20]],"&lt;480")</f>
        <v>2</v>
      </c>
    </row>
    <row r="129" spans="1:44" hidden="1">
      <c r="A129" s="88">
        <v>2371</v>
      </c>
      <c r="B129" s="102" t="s">
        <v>239</v>
      </c>
      <c r="C129" s="103">
        <v>2371</v>
      </c>
      <c r="D129" s="90" t="s">
        <v>197</v>
      </c>
      <c r="E129" s="91">
        <f t="shared" si="4"/>
        <v>4.3041666666666663</v>
      </c>
      <c r="F129" s="92">
        <f t="shared" si="5"/>
        <v>2066</v>
      </c>
      <c r="G129" s="93">
        <f t="shared" si="6"/>
        <v>0</v>
      </c>
      <c r="H129" s="94">
        <f t="shared" si="7"/>
        <v>3026</v>
      </c>
      <c r="I129" s="95">
        <v>6.3041666666666663</v>
      </c>
      <c r="J129" s="96"/>
      <c r="K129" s="96"/>
      <c r="L129" s="96"/>
      <c r="M129" s="97"/>
      <c r="N129" s="96"/>
      <c r="O129" s="96"/>
      <c r="P129" s="96"/>
      <c r="Q129" s="96"/>
      <c r="R129" s="96"/>
      <c r="S129" s="96"/>
      <c r="T129" s="97"/>
      <c r="U129" s="96"/>
      <c r="V129" s="96"/>
      <c r="W129" s="100">
        <v>480</v>
      </c>
      <c r="X129" s="96"/>
      <c r="Y129" s="96"/>
      <c r="Z129" s="96"/>
      <c r="AA129" s="97"/>
      <c r="AB129" s="100">
        <v>480</v>
      </c>
      <c r="AC129" s="96"/>
      <c r="AD129" s="96"/>
      <c r="AE129" s="96"/>
      <c r="AF129" s="96"/>
      <c r="AG129" s="96"/>
      <c r="AH129" s="97"/>
      <c r="AI129" s="96"/>
      <c r="AJ129" s="96"/>
      <c r="AK129" s="96"/>
      <c r="AL129" s="96"/>
      <c r="AM129" s="96"/>
      <c r="AN129" s="96"/>
      <c r="AO129" s="115">
        <f>COUNTIF(الجدول23[[#This Row],[21]:[20]],480)</f>
        <v>2</v>
      </c>
      <c r="AP129" s="116">
        <f>COUNTIF(الجدول23[[#This Row],[21]:[20]],"غ")</f>
        <v>0</v>
      </c>
      <c r="AQ129" s="116">
        <f>COUNTIF(الجدول23[[#This Row],[21]:[20]],"ب")</f>
        <v>0</v>
      </c>
      <c r="AR129" s="116">
        <f>COUNTIF(الجدول23[[#This Row],[21]:[20]],"&lt;480")</f>
        <v>0</v>
      </c>
    </row>
    <row r="130" spans="1:44" hidden="1">
      <c r="A130" s="88">
        <v>2459</v>
      </c>
      <c r="B130" s="101" t="s">
        <v>241</v>
      </c>
      <c r="C130" s="88">
        <v>2459</v>
      </c>
      <c r="D130" s="90" t="s">
        <v>99</v>
      </c>
      <c r="E130" s="91">
        <f t="shared" ref="E130:E193" si="8">F130/60/8</f>
        <v>1.5145833333333296</v>
      </c>
      <c r="F130" s="92">
        <f t="shared" ref="F130:F193" si="9">H130-SUM(J130:AN130)</f>
        <v>726.99999999999818</v>
      </c>
      <c r="G130" s="93">
        <f t="shared" ref="G130:G193" si="10">COUNTIF(J130:AN130,"ب")</f>
        <v>0</v>
      </c>
      <c r="H130" s="94">
        <f t="shared" ref="H130:H193" si="11">I130*60*8</f>
        <v>1951.9999999999982</v>
      </c>
      <c r="I130" s="95">
        <v>4.0666666666666629</v>
      </c>
      <c r="J130" s="96"/>
      <c r="K130" s="96"/>
      <c r="L130" s="96"/>
      <c r="M130" s="97"/>
      <c r="N130" s="96"/>
      <c r="O130" s="96"/>
      <c r="P130" s="96"/>
      <c r="Q130" s="96"/>
      <c r="R130" s="100">
        <v>480</v>
      </c>
      <c r="S130" s="96"/>
      <c r="T130" s="97"/>
      <c r="U130" s="267">
        <v>265</v>
      </c>
      <c r="V130" s="96"/>
      <c r="W130" s="100">
        <v>480</v>
      </c>
      <c r="X130" s="96"/>
      <c r="Y130" s="96"/>
      <c r="Z130" s="96"/>
      <c r="AA130" s="97"/>
      <c r="AB130" s="96"/>
      <c r="AC130" s="96"/>
      <c r="AD130" s="96"/>
      <c r="AE130" s="96"/>
      <c r="AF130" s="96"/>
      <c r="AG130" s="96"/>
      <c r="AH130" s="97"/>
      <c r="AI130" s="96"/>
      <c r="AJ130" s="96"/>
      <c r="AK130" s="96"/>
      <c r="AL130" s="96"/>
      <c r="AM130" s="96"/>
      <c r="AN130" s="96"/>
      <c r="AO130" s="120">
        <f>COUNTIF(الجدول23[[#This Row],[21]:[20]],480)</f>
        <v>2</v>
      </c>
      <c r="AP130" s="120">
        <f>COUNTIF(الجدول23[[#This Row],[21]:[20]],"غ")</f>
        <v>0</v>
      </c>
      <c r="AQ130" s="120">
        <f>COUNTIF(الجدول23[[#This Row],[21]:[20]],"ب")</f>
        <v>0</v>
      </c>
      <c r="AR130" s="120">
        <f>COUNTIF(الجدول23[[#This Row],[21]:[20]],"&lt;480")</f>
        <v>1</v>
      </c>
    </row>
    <row r="131" spans="1:44" hidden="1">
      <c r="A131" s="88">
        <v>2473</v>
      </c>
      <c r="B131" s="101" t="s">
        <v>242</v>
      </c>
      <c r="C131" s="88">
        <v>2473</v>
      </c>
      <c r="D131" s="90" t="s">
        <v>243</v>
      </c>
      <c r="E131" s="91">
        <f t="shared" si="8"/>
        <v>41.5</v>
      </c>
      <c r="F131" s="92">
        <f t="shared" si="9"/>
        <v>19920</v>
      </c>
      <c r="G131" s="93">
        <f t="shared" si="10"/>
        <v>0</v>
      </c>
      <c r="H131" s="94">
        <f t="shared" si="11"/>
        <v>20400</v>
      </c>
      <c r="I131" s="95">
        <v>42.5</v>
      </c>
      <c r="J131" s="96"/>
      <c r="K131" s="96"/>
      <c r="L131" s="96"/>
      <c r="M131" s="97"/>
      <c r="N131" s="96"/>
      <c r="O131" s="96"/>
      <c r="P131" s="96"/>
      <c r="Q131" s="96"/>
      <c r="R131" s="96"/>
      <c r="S131" s="96"/>
      <c r="T131" s="97"/>
      <c r="U131" s="96"/>
      <c r="V131" s="96"/>
      <c r="W131" s="100">
        <v>480</v>
      </c>
      <c r="X131" s="96"/>
      <c r="Y131" s="96"/>
      <c r="Z131" s="96"/>
      <c r="AA131" s="97"/>
      <c r="AB131" s="96"/>
      <c r="AC131" s="96"/>
      <c r="AD131" s="96"/>
      <c r="AE131" s="96"/>
      <c r="AF131" s="96"/>
      <c r="AG131" s="96"/>
      <c r="AH131" s="97"/>
      <c r="AI131" s="96"/>
      <c r="AJ131" s="96"/>
      <c r="AK131" s="96"/>
      <c r="AL131" s="96"/>
      <c r="AM131" s="96"/>
      <c r="AN131" s="96"/>
      <c r="AO131" s="120">
        <f>COUNTIF(الجدول23[[#This Row],[21]:[20]],480)</f>
        <v>1</v>
      </c>
      <c r="AP131" s="120">
        <f>COUNTIF(الجدول23[[#This Row],[21]:[20]],"غ")</f>
        <v>0</v>
      </c>
      <c r="AQ131" s="120">
        <f>COUNTIF(الجدول23[[#This Row],[21]:[20]],"ب")</f>
        <v>0</v>
      </c>
      <c r="AR131" s="120">
        <f>COUNTIF(الجدول23[[#This Row],[21]:[20]],"&lt;480")</f>
        <v>0</v>
      </c>
    </row>
    <row r="132" spans="1:44" hidden="1">
      <c r="A132" s="88">
        <v>2474</v>
      </c>
      <c r="B132" s="101" t="s">
        <v>244</v>
      </c>
      <c r="C132" s="88">
        <v>2474</v>
      </c>
      <c r="D132" s="90" t="s">
        <v>245</v>
      </c>
      <c r="E132" s="91">
        <f t="shared" si="8"/>
        <v>41.5</v>
      </c>
      <c r="F132" s="92">
        <f t="shared" si="9"/>
        <v>19920</v>
      </c>
      <c r="G132" s="93">
        <f t="shared" si="10"/>
        <v>0</v>
      </c>
      <c r="H132" s="94">
        <f t="shared" si="11"/>
        <v>20400</v>
      </c>
      <c r="I132" s="95">
        <v>42.5</v>
      </c>
      <c r="J132" s="96"/>
      <c r="K132" s="96"/>
      <c r="L132" s="96"/>
      <c r="M132" s="97"/>
      <c r="N132" s="96"/>
      <c r="O132" s="96"/>
      <c r="P132" s="96"/>
      <c r="Q132" s="96"/>
      <c r="R132" s="96"/>
      <c r="S132" s="96"/>
      <c r="T132" s="97"/>
      <c r="U132" s="96"/>
      <c r="V132" s="96"/>
      <c r="W132" s="100">
        <v>480</v>
      </c>
      <c r="X132" s="96"/>
      <c r="Y132" s="96"/>
      <c r="Z132" s="96"/>
      <c r="AA132" s="97"/>
      <c r="AB132" s="96"/>
      <c r="AC132" s="96"/>
      <c r="AD132" s="96"/>
      <c r="AE132" s="96"/>
      <c r="AF132" s="96"/>
      <c r="AG132" s="96"/>
      <c r="AH132" s="97"/>
      <c r="AI132" s="96"/>
      <c r="AJ132" s="96"/>
      <c r="AK132" s="96"/>
      <c r="AL132" s="96"/>
      <c r="AM132" s="96"/>
      <c r="AN132" s="96"/>
      <c r="AO132" s="120">
        <f>COUNTIF(الجدول23[[#This Row],[21]:[20]],480)</f>
        <v>1</v>
      </c>
      <c r="AP132" s="120">
        <f>COUNTIF(الجدول23[[#This Row],[21]:[20]],"غ")</f>
        <v>0</v>
      </c>
      <c r="AQ132" s="120">
        <f>COUNTIF(الجدول23[[#This Row],[21]:[20]],"ب")</f>
        <v>0</v>
      </c>
      <c r="AR132" s="120">
        <f>COUNTIF(الجدول23[[#This Row],[21]:[20]],"&lt;480")</f>
        <v>0</v>
      </c>
    </row>
    <row r="133" spans="1:44" hidden="1">
      <c r="A133" s="88">
        <v>2503</v>
      </c>
      <c r="B133" s="101" t="s">
        <v>246</v>
      </c>
      <c r="C133" s="88">
        <v>2503</v>
      </c>
      <c r="D133" s="90" t="s">
        <v>247</v>
      </c>
      <c r="E133" s="91">
        <f t="shared" si="8"/>
        <v>25.36106667</v>
      </c>
      <c r="F133" s="92">
        <f t="shared" si="9"/>
        <v>12173.312001599999</v>
      </c>
      <c r="G133" s="93">
        <f t="shared" si="10"/>
        <v>0</v>
      </c>
      <c r="H133" s="94">
        <f t="shared" si="11"/>
        <v>13613.312001599999</v>
      </c>
      <c r="I133" s="95">
        <v>28.36106667</v>
      </c>
      <c r="J133" s="96"/>
      <c r="K133" s="96"/>
      <c r="L133" s="96"/>
      <c r="M133" s="97"/>
      <c r="N133" s="96"/>
      <c r="O133" s="96"/>
      <c r="P133" s="96"/>
      <c r="Q133" s="96"/>
      <c r="R133" s="96"/>
      <c r="S133" s="96"/>
      <c r="T133" s="97"/>
      <c r="U133" s="100">
        <v>480</v>
      </c>
      <c r="V133" s="100">
        <v>480</v>
      </c>
      <c r="W133" s="100">
        <v>480</v>
      </c>
      <c r="X133" s="96"/>
      <c r="Y133" s="96"/>
      <c r="Z133" s="96"/>
      <c r="AA133" s="97"/>
      <c r="AB133" s="96"/>
      <c r="AC133" s="96"/>
      <c r="AD133" s="96"/>
      <c r="AE133" s="96"/>
      <c r="AF133" s="96"/>
      <c r="AG133" s="96"/>
      <c r="AH133" s="97"/>
      <c r="AI133" s="96"/>
      <c r="AJ133" s="96"/>
      <c r="AK133" s="96"/>
      <c r="AL133" s="96"/>
      <c r="AM133" s="96"/>
      <c r="AN133" s="96"/>
      <c r="AO133" s="120">
        <f>COUNTIF(الجدول23[[#This Row],[21]:[20]],480)</f>
        <v>3</v>
      </c>
      <c r="AP133" s="120">
        <f>COUNTIF(الجدول23[[#This Row],[21]:[20]],"غ")</f>
        <v>0</v>
      </c>
      <c r="AQ133" s="120">
        <f>COUNTIF(الجدول23[[#This Row],[21]:[20]],"ب")</f>
        <v>0</v>
      </c>
      <c r="AR133" s="120">
        <f>COUNTIF(الجدول23[[#This Row],[21]:[20]],"&lt;480")</f>
        <v>0</v>
      </c>
    </row>
    <row r="134" spans="1:44" hidden="1">
      <c r="A134" s="88">
        <v>2560</v>
      </c>
      <c r="B134" s="101" t="s">
        <v>248</v>
      </c>
      <c r="C134" s="88">
        <v>2560</v>
      </c>
      <c r="D134" s="90" t="s">
        <v>67</v>
      </c>
      <c r="E134" s="91">
        <f t="shared" si="8"/>
        <v>0.32375000033333473</v>
      </c>
      <c r="F134" s="92">
        <f t="shared" si="9"/>
        <v>155.40000016000067</v>
      </c>
      <c r="G134" s="93">
        <f t="shared" si="10"/>
        <v>0</v>
      </c>
      <c r="H134" s="94">
        <f t="shared" si="11"/>
        <v>1373.4000001600007</v>
      </c>
      <c r="I134" s="95">
        <v>2.8612500003333348</v>
      </c>
      <c r="J134" s="100">
        <v>480</v>
      </c>
      <c r="K134" s="96"/>
      <c r="L134" s="207" t="s">
        <v>1497</v>
      </c>
      <c r="M134" s="97"/>
      <c r="N134" s="96"/>
      <c r="O134" s="96"/>
      <c r="P134" s="96"/>
      <c r="Q134" s="96"/>
      <c r="R134" s="100">
        <v>138</v>
      </c>
      <c r="S134" s="96"/>
      <c r="T134" s="97"/>
      <c r="U134" s="96"/>
      <c r="V134" s="100">
        <v>120</v>
      </c>
      <c r="W134" s="100">
        <v>480</v>
      </c>
      <c r="X134" s="96"/>
      <c r="Y134" s="96"/>
      <c r="Z134" s="96"/>
      <c r="AA134" s="97"/>
      <c r="AB134" s="96"/>
      <c r="AC134" s="96"/>
      <c r="AD134" s="96"/>
      <c r="AE134" s="96"/>
      <c r="AF134" s="96"/>
      <c r="AG134" s="96"/>
      <c r="AH134" s="97"/>
      <c r="AI134" s="96"/>
      <c r="AJ134" s="96"/>
      <c r="AK134" s="96"/>
      <c r="AL134" s="96"/>
      <c r="AM134" s="96"/>
      <c r="AN134" s="96"/>
      <c r="AO134" s="120">
        <f>COUNTIF(الجدول23[[#This Row],[21]:[20]],480)</f>
        <v>2</v>
      </c>
      <c r="AP134" s="120">
        <f>COUNTIF(الجدول23[[#This Row],[21]:[20]],"غ")</f>
        <v>0</v>
      </c>
      <c r="AQ134" s="120">
        <f>COUNTIF(الجدول23[[#This Row],[21]:[20]],"ب")</f>
        <v>0</v>
      </c>
      <c r="AR134" s="120">
        <f>COUNTIF(الجدول23[[#This Row],[21]:[20]],"&lt;480")</f>
        <v>2</v>
      </c>
    </row>
    <row r="135" spans="1:44" hidden="1">
      <c r="A135" s="88">
        <v>2569</v>
      </c>
      <c r="B135" s="101" t="s">
        <v>249</v>
      </c>
      <c r="C135" s="88">
        <v>2569</v>
      </c>
      <c r="D135" s="90" t="s">
        <v>250</v>
      </c>
      <c r="E135" s="91">
        <f t="shared" si="8"/>
        <v>38.654166666666669</v>
      </c>
      <c r="F135" s="92">
        <f t="shared" si="9"/>
        <v>18554</v>
      </c>
      <c r="G135" s="93">
        <f t="shared" si="10"/>
        <v>0</v>
      </c>
      <c r="H135" s="94">
        <f t="shared" si="11"/>
        <v>19138</v>
      </c>
      <c r="I135" s="95">
        <v>39.87083333333333</v>
      </c>
      <c r="J135" s="96"/>
      <c r="K135" s="96"/>
      <c r="L135" s="96"/>
      <c r="M135" s="97"/>
      <c r="N135" s="96"/>
      <c r="O135" s="96"/>
      <c r="P135" s="96"/>
      <c r="Q135" s="96"/>
      <c r="R135" s="96"/>
      <c r="S135" s="96"/>
      <c r="T135" s="97"/>
      <c r="U135" s="96"/>
      <c r="V135" s="96"/>
      <c r="W135" s="100">
        <v>480</v>
      </c>
      <c r="X135" s="96"/>
      <c r="Y135" s="96"/>
      <c r="Z135" s="96"/>
      <c r="AA135" s="97"/>
      <c r="AB135" s="96"/>
      <c r="AC135" s="100">
        <v>104</v>
      </c>
      <c r="AD135" s="96"/>
      <c r="AE135" s="96"/>
      <c r="AF135" s="96"/>
      <c r="AG135" s="96"/>
      <c r="AH135" s="97"/>
      <c r="AI135" s="96"/>
      <c r="AJ135" s="96"/>
      <c r="AK135" s="96"/>
      <c r="AL135" s="96"/>
      <c r="AM135" s="96"/>
      <c r="AN135" s="96"/>
      <c r="AO135" s="120">
        <f>COUNTIF(الجدول23[[#This Row],[21]:[20]],480)</f>
        <v>1</v>
      </c>
      <c r="AP135" s="120">
        <f>COUNTIF(الجدول23[[#This Row],[21]:[20]],"غ")</f>
        <v>0</v>
      </c>
      <c r="AQ135" s="120">
        <f>COUNTIF(الجدول23[[#This Row],[21]:[20]],"ب")</f>
        <v>0</v>
      </c>
      <c r="AR135" s="120">
        <f>COUNTIF(الجدول23[[#This Row],[21]:[20]],"&lt;480")</f>
        <v>1</v>
      </c>
    </row>
    <row r="136" spans="1:44" hidden="1">
      <c r="A136" s="88">
        <v>2597</v>
      </c>
      <c r="B136" s="101" t="s">
        <v>251</v>
      </c>
      <c r="C136" s="88">
        <v>2597</v>
      </c>
      <c r="D136" s="90" t="s">
        <v>252</v>
      </c>
      <c r="E136" s="91">
        <f t="shared" si="8"/>
        <v>7.2687499996666665</v>
      </c>
      <c r="F136" s="92">
        <f t="shared" si="9"/>
        <v>3488.9999998399999</v>
      </c>
      <c r="G136" s="93">
        <f t="shared" si="10"/>
        <v>0</v>
      </c>
      <c r="H136" s="94">
        <f t="shared" si="11"/>
        <v>5408.9999998399999</v>
      </c>
      <c r="I136" s="95">
        <v>11.268749999666666</v>
      </c>
      <c r="J136" s="96"/>
      <c r="K136" s="96"/>
      <c r="L136" s="96"/>
      <c r="M136" s="97"/>
      <c r="N136" s="100">
        <v>480</v>
      </c>
      <c r="O136" s="100">
        <v>480</v>
      </c>
      <c r="P136" s="96"/>
      <c r="Q136" s="100">
        <v>480</v>
      </c>
      <c r="R136" s="96"/>
      <c r="S136" s="96"/>
      <c r="T136" s="97"/>
      <c r="U136" s="96"/>
      <c r="V136" s="96"/>
      <c r="W136" s="100">
        <v>480</v>
      </c>
      <c r="X136" s="96"/>
      <c r="Y136" s="96"/>
      <c r="Z136" s="96"/>
      <c r="AA136" s="97"/>
      <c r="AB136" s="96"/>
      <c r="AC136" s="96"/>
      <c r="AD136" s="96"/>
      <c r="AE136" s="96"/>
      <c r="AF136" s="96"/>
      <c r="AG136" s="96"/>
      <c r="AH136" s="97"/>
      <c r="AI136" s="96"/>
      <c r="AJ136" s="96"/>
      <c r="AK136" s="96"/>
      <c r="AL136" s="96"/>
      <c r="AM136" s="96"/>
      <c r="AN136" s="96"/>
      <c r="AO136" s="120">
        <f>COUNTIF(الجدول23[[#This Row],[21]:[20]],480)</f>
        <v>4</v>
      </c>
      <c r="AP136" s="120">
        <f>COUNTIF(الجدول23[[#This Row],[21]:[20]],"غ")</f>
        <v>0</v>
      </c>
      <c r="AQ136" s="120">
        <f>COUNTIF(الجدول23[[#This Row],[21]:[20]],"ب")</f>
        <v>0</v>
      </c>
      <c r="AR136" s="120">
        <f>COUNTIF(الجدول23[[#This Row],[21]:[20]],"&lt;480")</f>
        <v>0</v>
      </c>
    </row>
    <row r="137" spans="1:44" hidden="1">
      <c r="A137" s="88">
        <v>2601</v>
      </c>
      <c r="B137" s="102" t="s">
        <v>253</v>
      </c>
      <c r="C137" s="103">
        <v>2601</v>
      </c>
      <c r="D137" s="90" t="s">
        <v>254</v>
      </c>
      <c r="E137" s="91">
        <f t="shared" si="8"/>
        <v>19.518749999999997</v>
      </c>
      <c r="F137" s="92">
        <f t="shared" si="9"/>
        <v>9368.9999999999982</v>
      </c>
      <c r="G137" s="93">
        <f t="shared" si="10"/>
        <v>0</v>
      </c>
      <c r="H137" s="94">
        <f t="shared" si="11"/>
        <v>9848.9999999999982</v>
      </c>
      <c r="I137" s="95">
        <v>20.518749999999997</v>
      </c>
      <c r="J137" s="96"/>
      <c r="K137" s="96"/>
      <c r="L137" s="217">
        <v>480</v>
      </c>
      <c r="M137" s="97"/>
      <c r="N137" s="96"/>
      <c r="O137" s="96"/>
      <c r="P137" s="96"/>
      <c r="Q137" s="96"/>
      <c r="R137" s="96"/>
      <c r="S137" s="96"/>
      <c r="T137" s="97"/>
      <c r="U137" s="96"/>
      <c r="V137" s="96"/>
      <c r="W137" s="113"/>
      <c r="X137" s="96"/>
      <c r="Y137" s="96"/>
      <c r="Z137" s="96"/>
      <c r="AA137" s="97"/>
      <c r="AB137" s="96"/>
      <c r="AC137" s="96"/>
      <c r="AD137" s="96"/>
      <c r="AE137" s="96"/>
      <c r="AF137" s="96"/>
      <c r="AG137" s="96"/>
      <c r="AH137" s="97"/>
      <c r="AI137" s="96"/>
      <c r="AJ137" s="96"/>
      <c r="AK137" s="96"/>
      <c r="AL137" s="96"/>
      <c r="AM137" s="96"/>
      <c r="AN137" s="96"/>
      <c r="AO137" s="120">
        <f>COUNTIF(الجدول23[[#This Row],[21]:[20]],480)</f>
        <v>1</v>
      </c>
      <c r="AP137" s="120">
        <f>COUNTIF(الجدول23[[#This Row],[21]:[20]],"غ")</f>
        <v>0</v>
      </c>
      <c r="AQ137" s="120">
        <f>COUNTIF(الجدول23[[#This Row],[21]:[20]],"ب")</f>
        <v>0</v>
      </c>
      <c r="AR137" s="120">
        <f>COUNTIF(الجدول23[[#This Row],[21]:[20]],"&lt;480")</f>
        <v>0</v>
      </c>
    </row>
    <row r="138" spans="1:44" hidden="1">
      <c r="A138" s="88">
        <v>2604</v>
      </c>
      <c r="B138" s="101" t="s">
        <v>255</v>
      </c>
      <c r="C138" s="88">
        <v>2604</v>
      </c>
      <c r="D138" s="90" t="s">
        <v>105</v>
      </c>
      <c r="E138" s="91">
        <f t="shared" si="8"/>
        <v>13.558333333333334</v>
      </c>
      <c r="F138" s="92">
        <f t="shared" si="9"/>
        <v>6508</v>
      </c>
      <c r="G138" s="93">
        <f t="shared" si="10"/>
        <v>0</v>
      </c>
      <c r="H138" s="94">
        <f t="shared" si="11"/>
        <v>6508</v>
      </c>
      <c r="I138" s="95">
        <v>13.558333333333334</v>
      </c>
      <c r="J138" s="96"/>
      <c r="K138" s="96"/>
      <c r="L138" s="96"/>
      <c r="M138" s="97"/>
      <c r="N138" s="96"/>
      <c r="O138" s="96"/>
      <c r="P138" s="100" t="s">
        <v>1464</v>
      </c>
      <c r="Q138" s="96"/>
      <c r="R138" s="96"/>
      <c r="S138" s="96"/>
      <c r="T138" s="97"/>
      <c r="U138" s="96"/>
      <c r="V138" s="96"/>
      <c r="W138" s="113"/>
      <c r="X138" s="96"/>
      <c r="Y138" s="96"/>
      <c r="Z138" s="96"/>
      <c r="AA138" s="97"/>
      <c r="AB138" s="96"/>
      <c r="AC138" s="96"/>
      <c r="AD138" s="100" t="s">
        <v>1464</v>
      </c>
      <c r="AE138" s="96"/>
      <c r="AF138" s="96"/>
      <c r="AG138" s="96"/>
      <c r="AH138" s="97"/>
      <c r="AI138" s="96"/>
      <c r="AJ138" s="96"/>
      <c r="AK138" s="100" t="s">
        <v>1464</v>
      </c>
      <c r="AL138" s="96"/>
      <c r="AM138" s="96"/>
      <c r="AN138" s="96"/>
      <c r="AO138" s="120">
        <f>COUNTIF(الجدول23[[#This Row],[21]:[20]],480)</f>
        <v>0</v>
      </c>
      <c r="AP138" s="120">
        <f>COUNTIF(الجدول23[[#This Row],[21]:[20]],"غ")</f>
        <v>0</v>
      </c>
      <c r="AQ138" s="120">
        <f>COUNTIF(الجدول23[[#This Row],[21]:[20]],"ب")</f>
        <v>0</v>
      </c>
      <c r="AR138" s="120">
        <f>COUNTIF(الجدول23[[#This Row],[21]:[20]],"&lt;480")</f>
        <v>0</v>
      </c>
    </row>
    <row r="139" spans="1:44" hidden="1">
      <c r="A139" s="88">
        <v>2618</v>
      </c>
      <c r="B139" s="101" t="s">
        <v>256</v>
      </c>
      <c r="C139" s="103">
        <v>2618</v>
      </c>
      <c r="D139" s="90" t="s">
        <v>257</v>
      </c>
      <c r="E139" s="91">
        <f t="shared" si="8"/>
        <v>39.5</v>
      </c>
      <c r="F139" s="92">
        <f t="shared" si="9"/>
        <v>18960</v>
      </c>
      <c r="G139" s="93">
        <f t="shared" si="10"/>
        <v>0</v>
      </c>
      <c r="H139" s="94">
        <f t="shared" si="11"/>
        <v>19440</v>
      </c>
      <c r="I139" s="95">
        <v>40.5</v>
      </c>
      <c r="J139" s="96"/>
      <c r="K139" s="96"/>
      <c r="L139" s="96"/>
      <c r="M139" s="97"/>
      <c r="N139" s="96"/>
      <c r="O139" s="96"/>
      <c r="P139" s="96"/>
      <c r="Q139" s="96"/>
      <c r="R139" s="96"/>
      <c r="S139" s="96"/>
      <c r="T139" s="97"/>
      <c r="U139" s="96"/>
      <c r="V139" s="96"/>
      <c r="W139" s="113"/>
      <c r="X139" s="96"/>
      <c r="Y139" s="96"/>
      <c r="Z139" s="96"/>
      <c r="AA139" s="97"/>
      <c r="AB139" s="96"/>
      <c r="AC139" s="100">
        <v>480</v>
      </c>
      <c r="AD139" s="96"/>
      <c r="AE139" s="96"/>
      <c r="AF139" s="96"/>
      <c r="AG139" s="96"/>
      <c r="AH139" s="97"/>
      <c r="AI139" s="96"/>
      <c r="AJ139" s="96"/>
      <c r="AK139" s="96"/>
      <c r="AL139" s="96"/>
      <c r="AM139" s="96"/>
      <c r="AN139" s="96"/>
      <c r="AO139" s="120">
        <f>COUNTIF(الجدول23[[#This Row],[21]:[20]],480)</f>
        <v>1</v>
      </c>
      <c r="AP139" s="120">
        <f>COUNTIF(الجدول23[[#This Row],[21]:[20]],"غ")</f>
        <v>0</v>
      </c>
      <c r="AQ139" s="120">
        <f>COUNTIF(الجدول23[[#This Row],[21]:[20]],"ب")</f>
        <v>0</v>
      </c>
      <c r="AR139" s="120">
        <f>COUNTIF(الجدول23[[#This Row],[21]:[20]],"&lt;480")</f>
        <v>0</v>
      </c>
    </row>
    <row r="140" spans="1:44" hidden="1">
      <c r="A140" s="88">
        <v>2619</v>
      </c>
      <c r="B140" s="101" t="s">
        <v>258</v>
      </c>
      <c r="C140" s="88">
        <v>2619</v>
      </c>
      <c r="D140" s="90" t="s">
        <v>259</v>
      </c>
      <c r="E140" s="91">
        <f t="shared" si="8"/>
        <v>20.095833333333335</v>
      </c>
      <c r="F140" s="92">
        <f t="shared" si="9"/>
        <v>9646</v>
      </c>
      <c r="G140" s="93">
        <f t="shared" si="10"/>
        <v>0</v>
      </c>
      <c r="H140" s="94">
        <f t="shared" si="11"/>
        <v>11996</v>
      </c>
      <c r="I140" s="95">
        <v>24.991666666666667</v>
      </c>
      <c r="J140" s="96"/>
      <c r="K140" s="100">
        <v>480</v>
      </c>
      <c r="L140" s="100">
        <v>480</v>
      </c>
      <c r="M140" s="97">
        <v>480</v>
      </c>
      <c r="N140" s="96"/>
      <c r="O140" s="111">
        <v>180</v>
      </c>
      <c r="P140" s="96"/>
      <c r="Q140" s="96"/>
      <c r="R140" s="96"/>
      <c r="S140" s="111">
        <v>120</v>
      </c>
      <c r="T140" s="97"/>
      <c r="U140" s="96"/>
      <c r="V140" s="111">
        <v>130</v>
      </c>
      <c r="W140" s="100">
        <v>480</v>
      </c>
      <c r="X140" s="96"/>
      <c r="Y140" s="96"/>
      <c r="Z140" s="96"/>
      <c r="AA140" s="97"/>
      <c r="AB140" s="96"/>
      <c r="AC140" s="96"/>
      <c r="AD140" s="96"/>
      <c r="AE140" s="96"/>
      <c r="AF140" s="96"/>
      <c r="AG140" s="96"/>
      <c r="AH140" s="97"/>
      <c r="AI140" s="96"/>
      <c r="AJ140" s="96"/>
      <c r="AK140" s="96"/>
      <c r="AL140" s="96"/>
      <c r="AM140" s="96"/>
      <c r="AN140" s="96"/>
      <c r="AO140" s="120">
        <f>COUNTIF(الجدول23[[#This Row],[21]:[20]],480)</f>
        <v>4</v>
      </c>
      <c r="AP140" s="120">
        <f>COUNTIF(الجدول23[[#This Row],[21]:[20]],"غ")</f>
        <v>0</v>
      </c>
      <c r="AQ140" s="120">
        <f>COUNTIF(الجدول23[[#This Row],[21]:[20]],"ب")</f>
        <v>0</v>
      </c>
      <c r="AR140" s="120">
        <f>COUNTIF(الجدول23[[#This Row],[21]:[20]],"&lt;480")</f>
        <v>3</v>
      </c>
    </row>
    <row r="141" spans="1:44" hidden="1">
      <c r="A141" s="88">
        <v>2620</v>
      </c>
      <c r="B141" s="101" t="s">
        <v>260</v>
      </c>
      <c r="C141" s="88">
        <v>2620</v>
      </c>
      <c r="D141" s="90" t="s">
        <v>99</v>
      </c>
      <c r="E141" s="91">
        <f t="shared" si="8"/>
        <v>30.345833333333328</v>
      </c>
      <c r="F141" s="92">
        <f t="shared" si="9"/>
        <v>14565.999999999998</v>
      </c>
      <c r="G141" s="93">
        <f t="shared" si="10"/>
        <v>0</v>
      </c>
      <c r="H141" s="94">
        <f t="shared" si="11"/>
        <v>15623.999999999998</v>
      </c>
      <c r="I141" s="95">
        <v>32.549999999999997</v>
      </c>
      <c r="J141" s="96"/>
      <c r="K141" s="100">
        <v>480</v>
      </c>
      <c r="L141" s="96"/>
      <c r="M141" s="97"/>
      <c r="N141" s="96"/>
      <c r="O141" s="96"/>
      <c r="P141" s="96"/>
      <c r="Q141" s="96"/>
      <c r="R141" s="96"/>
      <c r="S141" s="96"/>
      <c r="T141" s="97"/>
      <c r="U141" s="96"/>
      <c r="V141" s="96"/>
      <c r="W141" s="100">
        <v>480</v>
      </c>
      <c r="X141" s="96"/>
      <c r="Y141" s="96"/>
      <c r="Z141" s="96"/>
      <c r="AA141" s="97"/>
      <c r="AB141" s="96"/>
      <c r="AC141" s="96"/>
      <c r="AD141" s="100">
        <v>98</v>
      </c>
      <c r="AE141" s="96"/>
      <c r="AF141" s="96"/>
      <c r="AG141" s="96"/>
      <c r="AH141" s="97"/>
      <c r="AI141" s="96"/>
      <c r="AJ141" s="96"/>
      <c r="AK141" s="96"/>
      <c r="AL141" s="96"/>
      <c r="AM141" s="96"/>
      <c r="AN141" s="96"/>
      <c r="AO141" s="120">
        <f>COUNTIF(الجدول23[[#This Row],[21]:[20]],480)</f>
        <v>2</v>
      </c>
      <c r="AP141" s="120">
        <f>COUNTIF(الجدول23[[#This Row],[21]:[20]],"غ")</f>
        <v>0</v>
      </c>
      <c r="AQ141" s="120">
        <f>COUNTIF(الجدول23[[#This Row],[21]:[20]],"ب")</f>
        <v>0</v>
      </c>
      <c r="AR141" s="120">
        <f>COUNTIF(الجدول23[[#This Row],[21]:[20]],"&lt;480")</f>
        <v>1</v>
      </c>
    </row>
    <row r="142" spans="1:44" hidden="1">
      <c r="A142" s="88">
        <v>2623</v>
      </c>
      <c r="B142" s="101" t="s">
        <v>261</v>
      </c>
      <c r="C142" s="103">
        <v>2623</v>
      </c>
      <c r="D142" s="90" t="s">
        <v>155</v>
      </c>
      <c r="E142" s="91">
        <f t="shared" si="8"/>
        <v>20.793749999999999</v>
      </c>
      <c r="F142" s="92">
        <f t="shared" si="9"/>
        <v>9981</v>
      </c>
      <c r="G142" s="93">
        <f t="shared" si="10"/>
        <v>0</v>
      </c>
      <c r="H142" s="94">
        <f t="shared" si="11"/>
        <v>11280</v>
      </c>
      <c r="I142" s="95">
        <v>23.5</v>
      </c>
      <c r="J142" s="96"/>
      <c r="K142" s="96"/>
      <c r="L142" s="96"/>
      <c r="M142" s="97"/>
      <c r="N142" s="96"/>
      <c r="O142" s="100">
        <v>339</v>
      </c>
      <c r="P142" s="96"/>
      <c r="Q142" s="96"/>
      <c r="R142" s="96"/>
      <c r="S142" s="96"/>
      <c r="T142" s="97"/>
      <c r="U142" s="100">
        <v>480</v>
      </c>
      <c r="V142" s="96"/>
      <c r="W142" s="100">
        <v>480</v>
      </c>
      <c r="X142" s="96"/>
      <c r="Y142" s="96"/>
      <c r="Z142" s="96"/>
      <c r="AA142" s="97"/>
      <c r="AB142" s="96"/>
      <c r="AC142" s="96"/>
      <c r="AD142" s="96"/>
      <c r="AE142" s="96"/>
      <c r="AF142" s="96"/>
      <c r="AG142" s="96"/>
      <c r="AH142" s="97"/>
      <c r="AI142" s="96"/>
      <c r="AJ142" s="96"/>
      <c r="AK142" s="96"/>
      <c r="AL142" s="96"/>
      <c r="AM142" s="96"/>
      <c r="AN142" s="96"/>
      <c r="AO142" s="120">
        <f>COUNTIF(الجدول23[[#This Row],[21]:[20]],480)</f>
        <v>2</v>
      </c>
      <c r="AP142" s="120">
        <f>COUNTIF(الجدول23[[#This Row],[21]:[20]],"غ")</f>
        <v>0</v>
      </c>
      <c r="AQ142" s="120">
        <f>COUNTIF(الجدول23[[#This Row],[21]:[20]],"ب")</f>
        <v>0</v>
      </c>
      <c r="AR142" s="120">
        <f>COUNTIF(الجدول23[[#This Row],[21]:[20]],"&lt;480")</f>
        <v>1</v>
      </c>
    </row>
    <row r="143" spans="1:44" hidden="1">
      <c r="A143" s="88">
        <v>2624</v>
      </c>
      <c r="B143" s="101" t="s">
        <v>262</v>
      </c>
      <c r="C143" s="103">
        <v>2624</v>
      </c>
      <c r="D143" s="90" t="s">
        <v>263</v>
      </c>
      <c r="E143" s="91">
        <f t="shared" si="8"/>
        <v>34.25</v>
      </c>
      <c r="F143" s="92">
        <f t="shared" si="9"/>
        <v>16440</v>
      </c>
      <c r="G143" s="93">
        <f t="shared" si="10"/>
        <v>0</v>
      </c>
      <c r="H143" s="94">
        <f t="shared" si="11"/>
        <v>16920</v>
      </c>
      <c r="I143" s="95">
        <v>35.25</v>
      </c>
      <c r="J143" s="96"/>
      <c r="K143" s="96"/>
      <c r="L143" s="96"/>
      <c r="M143" s="97"/>
      <c r="N143" s="96"/>
      <c r="O143" s="96"/>
      <c r="P143" s="96"/>
      <c r="Q143" s="96"/>
      <c r="R143" s="96"/>
      <c r="S143" s="96"/>
      <c r="T143" s="97"/>
      <c r="U143" s="96"/>
      <c r="V143" s="96"/>
      <c r="W143" s="100">
        <v>480</v>
      </c>
      <c r="X143" s="96"/>
      <c r="Y143" s="96"/>
      <c r="Z143" s="96"/>
      <c r="AA143" s="97"/>
      <c r="AB143" s="96"/>
      <c r="AC143" s="96"/>
      <c r="AD143" s="96"/>
      <c r="AE143" s="96"/>
      <c r="AF143" s="96"/>
      <c r="AG143" s="96"/>
      <c r="AH143" s="97"/>
      <c r="AI143" s="96"/>
      <c r="AJ143" s="96"/>
      <c r="AK143" s="96"/>
      <c r="AL143" s="96"/>
      <c r="AM143" s="96"/>
      <c r="AN143" s="96"/>
      <c r="AO143" s="120">
        <f>COUNTIF(الجدول23[[#This Row],[21]:[20]],480)</f>
        <v>1</v>
      </c>
      <c r="AP143" s="120">
        <f>COUNTIF(الجدول23[[#This Row],[21]:[20]],"غ")</f>
        <v>0</v>
      </c>
      <c r="AQ143" s="120">
        <f>COUNTIF(الجدول23[[#This Row],[21]:[20]],"ب")</f>
        <v>0</v>
      </c>
      <c r="AR143" s="120">
        <f>COUNTIF(الجدول23[[#This Row],[21]:[20]],"&lt;480")</f>
        <v>0</v>
      </c>
    </row>
    <row r="144" spans="1:44" hidden="1">
      <c r="A144" s="88">
        <v>2639</v>
      </c>
      <c r="B144" s="101" t="s">
        <v>264</v>
      </c>
      <c r="C144" s="88">
        <v>2639</v>
      </c>
      <c r="D144" s="90" t="s">
        <v>230</v>
      </c>
      <c r="E144" s="91">
        <f t="shared" si="8"/>
        <v>18.5</v>
      </c>
      <c r="F144" s="92">
        <f t="shared" si="9"/>
        <v>8880</v>
      </c>
      <c r="G144" s="93">
        <f t="shared" si="10"/>
        <v>0</v>
      </c>
      <c r="H144" s="94">
        <f t="shared" si="11"/>
        <v>9360</v>
      </c>
      <c r="I144" s="95">
        <v>19.5</v>
      </c>
      <c r="J144" s="96"/>
      <c r="K144" s="96"/>
      <c r="L144" s="96"/>
      <c r="M144" s="97"/>
      <c r="N144" s="96"/>
      <c r="O144" s="96"/>
      <c r="P144" s="96"/>
      <c r="Q144" s="96"/>
      <c r="R144" s="96"/>
      <c r="S144" s="96"/>
      <c r="T144" s="97"/>
      <c r="U144" s="96"/>
      <c r="V144" s="96"/>
      <c r="W144" s="100">
        <v>480</v>
      </c>
      <c r="X144" s="96"/>
      <c r="Y144" s="96"/>
      <c r="Z144" s="96"/>
      <c r="AA144" s="97"/>
      <c r="AB144" s="96"/>
      <c r="AC144" s="96"/>
      <c r="AD144" s="96"/>
      <c r="AE144" s="96"/>
      <c r="AF144" s="96"/>
      <c r="AG144" s="96"/>
      <c r="AH144" s="97"/>
      <c r="AI144" s="96"/>
      <c r="AJ144" s="96"/>
      <c r="AK144" s="96"/>
      <c r="AL144" s="96"/>
      <c r="AM144" s="96"/>
      <c r="AN144" s="96"/>
      <c r="AO144" s="120">
        <f>COUNTIF(الجدول23[[#This Row],[21]:[20]],480)</f>
        <v>1</v>
      </c>
      <c r="AP144" s="120">
        <f>COUNTIF(الجدول23[[#This Row],[21]:[20]],"غ")</f>
        <v>0</v>
      </c>
      <c r="AQ144" s="120">
        <f>COUNTIF(الجدول23[[#This Row],[21]:[20]],"ب")</f>
        <v>0</v>
      </c>
      <c r="AR144" s="120">
        <f>COUNTIF(الجدول23[[#This Row],[21]:[20]],"&lt;480")</f>
        <v>0</v>
      </c>
    </row>
    <row r="145" spans="1:44" hidden="1">
      <c r="A145" s="88">
        <v>2648</v>
      </c>
      <c r="B145" s="101" t="s">
        <v>265</v>
      </c>
      <c r="C145" s="88">
        <v>2648</v>
      </c>
      <c r="D145" s="90" t="s">
        <v>205</v>
      </c>
      <c r="E145" s="91">
        <f t="shared" si="8"/>
        <v>5.1154166700000001</v>
      </c>
      <c r="F145" s="92">
        <f t="shared" si="9"/>
        <v>2455.4000016</v>
      </c>
      <c r="G145" s="93">
        <f t="shared" si="10"/>
        <v>0</v>
      </c>
      <c r="H145" s="94">
        <f t="shared" si="11"/>
        <v>4490.4000016</v>
      </c>
      <c r="I145" s="95">
        <v>9.355000003333334</v>
      </c>
      <c r="J145" s="96"/>
      <c r="K145" s="96"/>
      <c r="L145" s="100">
        <v>480</v>
      </c>
      <c r="M145" s="97"/>
      <c r="N145" s="96"/>
      <c r="O145" s="96"/>
      <c r="P145" s="100">
        <v>115</v>
      </c>
      <c r="Q145" s="96"/>
      <c r="R145" s="96"/>
      <c r="S145" s="100">
        <v>480</v>
      </c>
      <c r="T145" s="97"/>
      <c r="U145" s="96"/>
      <c r="V145" s="96"/>
      <c r="W145" s="100">
        <v>480</v>
      </c>
      <c r="X145" s="96"/>
      <c r="Y145" s="96"/>
      <c r="Z145" s="96"/>
      <c r="AA145" s="97"/>
      <c r="AB145" s="96"/>
      <c r="AC145" s="96"/>
      <c r="AD145" s="96"/>
      <c r="AE145" s="96"/>
      <c r="AF145" s="96"/>
      <c r="AG145" s="100">
        <v>480</v>
      </c>
      <c r="AH145" s="97"/>
      <c r="AI145" s="96"/>
      <c r="AJ145" s="96"/>
      <c r="AK145" s="96"/>
      <c r="AL145" s="96"/>
      <c r="AM145" s="96"/>
      <c r="AN145" s="96"/>
      <c r="AO145" s="120">
        <f>COUNTIF(الجدول23[[#This Row],[21]:[20]],480)</f>
        <v>4</v>
      </c>
      <c r="AP145" s="120">
        <f>COUNTIF(الجدول23[[#This Row],[21]:[20]],"غ")</f>
        <v>0</v>
      </c>
      <c r="AQ145" s="120">
        <f>COUNTIF(الجدول23[[#This Row],[21]:[20]],"ب")</f>
        <v>0</v>
      </c>
      <c r="AR145" s="120">
        <f>COUNTIF(الجدول23[[#This Row],[21]:[20]],"&lt;480")</f>
        <v>1</v>
      </c>
    </row>
    <row r="146" spans="1:44" hidden="1">
      <c r="A146" s="88">
        <v>2651</v>
      </c>
      <c r="B146" s="101" t="s">
        <v>266</v>
      </c>
      <c r="C146" s="88">
        <v>2651</v>
      </c>
      <c r="D146" s="90" t="s">
        <v>129</v>
      </c>
      <c r="E146" s="91">
        <f t="shared" si="8"/>
        <v>3.6458333333333335</v>
      </c>
      <c r="F146" s="92">
        <f t="shared" si="9"/>
        <v>1750</v>
      </c>
      <c r="G146" s="93">
        <f t="shared" si="10"/>
        <v>0</v>
      </c>
      <c r="H146" s="94">
        <f t="shared" si="11"/>
        <v>3310</v>
      </c>
      <c r="I146" s="95">
        <v>6.895833333333333</v>
      </c>
      <c r="J146" s="96"/>
      <c r="K146" s="100">
        <v>480</v>
      </c>
      <c r="L146" s="96"/>
      <c r="M146" s="97"/>
      <c r="N146" s="96"/>
      <c r="O146" s="96"/>
      <c r="P146" s="96"/>
      <c r="Q146" s="96"/>
      <c r="R146" s="100">
        <v>120</v>
      </c>
      <c r="S146" s="100">
        <v>480</v>
      </c>
      <c r="T146" s="97"/>
      <c r="U146" s="96"/>
      <c r="V146" s="96"/>
      <c r="W146" s="100">
        <v>480</v>
      </c>
      <c r="X146" s="96"/>
      <c r="Y146" s="96"/>
      <c r="Z146" s="96"/>
      <c r="AA146" s="97"/>
      <c r="AB146" s="96"/>
      <c r="AC146" s="96"/>
      <c r="AD146" s="96"/>
      <c r="AE146" s="96"/>
      <c r="AF146" s="96"/>
      <c r="AG146" s="96"/>
      <c r="AH146" s="97"/>
      <c r="AI146" s="96"/>
      <c r="AJ146" s="96"/>
      <c r="AK146" s="96"/>
      <c r="AL146" s="96"/>
      <c r="AM146" s="96"/>
      <c r="AN146" s="96"/>
      <c r="AO146" s="120">
        <f>COUNTIF(الجدول23[[#This Row],[21]:[20]],480)</f>
        <v>3</v>
      </c>
      <c r="AP146" s="120">
        <f>COUNTIF(الجدول23[[#This Row],[21]:[20]],"غ")</f>
        <v>0</v>
      </c>
      <c r="AQ146" s="120">
        <f>COUNTIF(الجدول23[[#This Row],[21]:[20]],"ب")</f>
        <v>0</v>
      </c>
      <c r="AR146" s="120">
        <f>COUNTIF(الجدول23[[#This Row],[21]:[20]],"&lt;480")</f>
        <v>1</v>
      </c>
    </row>
    <row r="147" spans="1:44" hidden="1">
      <c r="A147" s="88">
        <v>2655</v>
      </c>
      <c r="B147" s="101" t="s">
        <v>267</v>
      </c>
      <c r="C147" s="88">
        <v>2655</v>
      </c>
      <c r="D147" s="90" t="s">
        <v>268</v>
      </c>
      <c r="E147" s="91">
        <f t="shared" si="8"/>
        <v>42.5</v>
      </c>
      <c r="F147" s="92">
        <f t="shared" si="9"/>
        <v>20400</v>
      </c>
      <c r="G147" s="93">
        <f t="shared" si="10"/>
        <v>0</v>
      </c>
      <c r="H147" s="94">
        <f t="shared" si="11"/>
        <v>20400</v>
      </c>
      <c r="I147" s="95">
        <v>42.5</v>
      </c>
      <c r="J147" s="96"/>
      <c r="K147" s="100" t="s">
        <v>1464</v>
      </c>
      <c r="L147" s="96"/>
      <c r="M147" s="97"/>
      <c r="N147" s="96"/>
      <c r="O147" s="96"/>
      <c r="P147" s="96"/>
      <c r="Q147" s="96"/>
      <c r="R147" s="100" t="s">
        <v>1464</v>
      </c>
      <c r="S147" s="96"/>
      <c r="T147" s="97"/>
      <c r="U147" s="96"/>
      <c r="V147" s="96"/>
      <c r="W147" s="113"/>
      <c r="X147" s="96"/>
      <c r="Y147" s="100" t="s">
        <v>1464</v>
      </c>
      <c r="Z147" s="96"/>
      <c r="AA147" s="97"/>
      <c r="AB147" s="96"/>
      <c r="AC147" s="96"/>
      <c r="AD147" s="96"/>
      <c r="AE147" s="96"/>
      <c r="AF147" s="100" t="s">
        <v>1464</v>
      </c>
      <c r="AG147" s="96"/>
      <c r="AH147" s="97"/>
      <c r="AI147" s="96"/>
      <c r="AJ147" s="96"/>
      <c r="AK147" s="96"/>
      <c r="AL147" s="96"/>
      <c r="AM147" s="100" t="s">
        <v>1464</v>
      </c>
      <c r="AN147" s="96"/>
      <c r="AO147" s="120">
        <f>COUNTIF(الجدول23[[#This Row],[21]:[20]],480)</f>
        <v>0</v>
      </c>
      <c r="AP147" s="120">
        <f>COUNTIF(الجدول23[[#This Row],[21]:[20]],"غ")</f>
        <v>0</v>
      </c>
      <c r="AQ147" s="120">
        <f>COUNTIF(الجدول23[[#This Row],[21]:[20]],"ب")</f>
        <v>0</v>
      </c>
      <c r="AR147" s="120">
        <f>COUNTIF(الجدول23[[#This Row],[21]:[20]],"&lt;480")</f>
        <v>0</v>
      </c>
    </row>
    <row r="148" spans="1:44" hidden="1">
      <c r="A148" s="88">
        <v>2685</v>
      </c>
      <c r="B148" s="101" t="s">
        <v>269</v>
      </c>
      <c r="C148" s="88">
        <v>2685</v>
      </c>
      <c r="D148" s="90" t="s">
        <v>67</v>
      </c>
      <c r="E148" s="91">
        <f t="shared" si="8"/>
        <v>0.6708333329999997</v>
      </c>
      <c r="F148" s="92">
        <f t="shared" si="9"/>
        <v>321.99999983999987</v>
      </c>
      <c r="G148" s="93">
        <f t="shared" si="10"/>
        <v>0</v>
      </c>
      <c r="H148" s="94">
        <f t="shared" si="11"/>
        <v>1281.9999998399999</v>
      </c>
      <c r="I148" s="95">
        <v>2.6708333329999996</v>
      </c>
      <c r="J148" s="96"/>
      <c r="K148" s="96"/>
      <c r="L148" s="96"/>
      <c r="M148" s="97"/>
      <c r="N148" s="96"/>
      <c r="O148" s="96"/>
      <c r="P148" s="100">
        <v>480</v>
      </c>
      <c r="Q148" s="96"/>
      <c r="R148" s="96"/>
      <c r="S148" s="96"/>
      <c r="T148" s="97"/>
      <c r="U148" s="96"/>
      <c r="V148" s="96"/>
      <c r="W148" s="100">
        <v>480</v>
      </c>
      <c r="X148" s="96"/>
      <c r="Y148" s="96"/>
      <c r="Z148" s="96"/>
      <c r="AA148" s="97"/>
      <c r="AB148" s="96"/>
      <c r="AC148" s="96"/>
      <c r="AD148" s="96"/>
      <c r="AE148" s="96"/>
      <c r="AF148" s="96"/>
      <c r="AG148" s="96"/>
      <c r="AH148" s="97"/>
      <c r="AI148" s="96"/>
      <c r="AJ148" s="96"/>
      <c r="AK148" s="96"/>
      <c r="AL148" s="96"/>
      <c r="AM148" s="96"/>
      <c r="AN148" s="96"/>
      <c r="AO148" s="120">
        <f>COUNTIF(الجدول23[[#This Row],[21]:[20]],480)</f>
        <v>2</v>
      </c>
      <c r="AP148" s="120">
        <f>COUNTIF(الجدول23[[#This Row],[21]:[20]],"غ")</f>
        <v>0</v>
      </c>
      <c r="AQ148" s="120">
        <f>COUNTIF(الجدول23[[#This Row],[21]:[20]],"ب")</f>
        <v>0</v>
      </c>
      <c r="AR148" s="120">
        <f>COUNTIF(الجدول23[[#This Row],[21]:[20]],"&lt;480")</f>
        <v>0</v>
      </c>
    </row>
    <row r="149" spans="1:44" hidden="1">
      <c r="A149" s="88" t="s">
        <v>1551</v>
      </c>
      <c r="B149" s="276" t="s">
        <v>1586</v>
      </c>
      <c r="C149" s="103">
        <v>2738</v>
      </c>
      <c r="D149" s="90" t="s">
        <v>1587</v>
      </c>
      <c r="E149" s="91">
        <f t="shared" si="8"/>
        <v>42.5</v>
      </c>
      <c r="F149" s="112">
        <f t="shared" si="9"/>
        <v>20400</v>
      </c>
      <c r="G149" s="93">
        <f t="shared" si="10"/>
        <v>0</v>
      </c>
      <c r="H149" s="112">
        <f t="shared" si="11"/>
        <v>20400</v>
      </c>
      <c r="I149" s="107">
        <v>42.5</v>
      </c>
      <c r="J149" s="266"/>
      <c r="K149" s="264"/>
      <c r="L149" s="264"/>
      <c r="M149" s="265"/>
      <c r="N149" s="264"/>
      <c r="O149" s="264"/>
      <c r="P149" s="264"/>
      <c r="Q149" s="264"/>
      <c r="R149" s="264"/>
      <c r="S149" s="264"/>
      <c r="T149" s="265"/>
      <c r="U149" s="264"/>
      <c r="V149" s="264"/>
      <c r="W149" s="206"/>
      <c r="X149" s="264"/>
      <c r="Y149" s="264"/>
      <c r="Z149" s="264"/>
      <c r="AA149" s="265"/>
      <c r="AB149" s="264"/>
      <c r="AC149" s="268"/>
      <c r="AD149" s="264"/>
      <c r="AE149" s="264"/>
      <c r="AF149" s="264"/>
      <c r="AG149" s="264"/>
      <c r="AH149" s="265"/>
      <c r="AI149" s="264"/>
      <c r="AJ149" s="264"/>
      <c r="AK149" s="264"/>
      <c r="AL149" s="264"/>
      <c r="AM149" s="264"/>
      <c r="AN149" s="264"/>
      <c r="AO149" s="121">
        <f>COUNTIF(الجدول23[[#This Row],[21]:[20]],480)</f>
        <v>0</v>
      </c>
      <c r="AP149" s="121">
        <f>COUNTIF(الجدول23[[#This Row],[21]:[20]],"غ")</f>
        <v>0</v>
      </c>
      <c r="AQ149" s="121">
        <f>COUNTIF(الجدول23[[#This Row],[21]:[20]],"ب")</f>
        <v>0</v>
      </c>
      <c r="AR149" s="121">
        <f>COUNTIF(الجدول23[[#This Row],[21]:[20]],"&lt;480")</f>
        <v>0</v>
      </c>
    </row>
    <row r="150" spans="1:44" hidden="1">
      <c r="A150" s="88">
        <v>2755</v>
      </c>
      <c r="B150" s="101" t="s">
        <v>270</v>
      </c>
      <c r="C150" s="88">
        <v>2755</v>
      </c>
      <c r="D150" s="90" t="s">
        <v>155</v>
      </c>
      <c r="E150" s="91">
        <f t="shared" si="8"/>
        <v>35.895833333333329</v>
      </c>
      <c r="F150" s="92">
        <f t="shared" si="9"/>
        <v>17229.999999999996</v>
      </c>
      <c r="G150" s="93">
        <f t="shared" si="10"/>
        <v>0</v>
      </c>
      <c r="H150" s="94">
        <f t="shared" si="11"/>
        <v>17709.999999999996</v>
      </c>
      <c r="I150" s="95">
        <v>36.895833333333329</v>
      </c>
      <c r="J150" s="96"/>
      <c r="K150" s="96"/>
      <c r="L150" s="96"/>
      <c r="M150" s="97"/>
      <c r="N150" s="96"/>
      <c r="O150" s="96"/>
      <c r="P150" s="96"/>
      <c r="Q150" s="96"/>
      <c r="R150" s="96"/>
      <c r="S150" s="96"/>
      <c r="T150" s="97"/>
      <c r="U150" s="96"/>
      <c r="V150" s="96"/>
      <c r="W150" s="100">
        <v>480</v>
      </c>
      <c r="X150" s="96"/>
      <c r="Y150" s="96"/>
      <c r="Z150" s="96"/>
      <c r="AA150" s="97"/>
      <c r="AB150" s="96"/>
      <c r="AC150" s="96"/>
      <c r="AD150" s="96"/>
      <c r="AE150" s="96"/>
      <c r="AF150" s="96"/>
      <c r="AG150" s="96"/>
      <c r="AH150" s="97"/>
      <c r="AI150" s="96"/>
      <c r="AJ150" s="96"/>
      <c r="AK150" s="96"/>
      <c r="AL150" s="96"/>
      <c r="AM150" s="96"/>
      <c r="AN150" s="96"/>
      <c r="AO150" s="120">
        <f>COUNTIF(الجدول23[[#This Row],[21]:[20]],480)</f>
        <v>1</v>
      </c>
      <c r="AP150" s="120">
        <f>COUNTIF(الجدول23[[#This Row],[21]:[20]],"غ")</f>
        <v>0</v>
      </c>
      <c r="AQ150" s="120">
        <f>COUNTIF(الجدول23[[#This Row],[21]:[20]],"ب")</f>
        <v>0</v>
      </c>
      <c r="AR150" s="120">
        <f>COUNTIF(الجدول23[[#This Row],[21]:[20]],"&lt;480")</f>
        <v>0</v>
      </c>
    </row>
    <row r="151" spans="1:44" hidden="1">
      <c r="A151" s="88">
        <v>2760</v>
      </c>
      <c r="B151" s="101" t="s">
        <v>271</v>
      </c>
      <c r="C151" s="88">
        <v>2760</v>
      </c>
      <c r="D151" s="90" t="s">
        <v>272</v>
      </c>
      <c r="E151" s="91">
        <f t="shared" si="8"/>
        <v>29.75</v>
      </c>
      <c r="F151" s="92">
        <f t="shared" si="9"/>
        <v>14280</v>
      </c>
      <c r="G151" s="93">
        <f t="shared" si="10"/>
        <v>0</v>
      </c>
      <c r="H151" s="94">
        <f t="shared" si="11"/>
        <v>14760</v>
      </c>
      <c r="I151" s="95">
        <v>30.75</v>
      </c>
      <c r="J151" s="96"/>
      <c r="K151" s="96"/>
      <c r="L151" s="96"/>
      <c r="M151" s="97"/>
      <c r="N151" s="96"/>
      <c r="O151" s="96"/>
      <c r="P151" s="96"/>
      <c r="Q151" s="100">
        <v>480</v>
      </c>
      <c r="R151" s="96"/>
      <c r="S151" s="96"/>
      <c r="T151" s="97"/>
      <c r="U151" s="96"/>
      <c r="V151" s="96"/>
      <c r="W151" s="113"/>
      <c r="X151" s="96"/>
      <c r="Y151" s="96"/>
      <c r="Z151" s="96"/>
      <c r="AA151" s="97"/>
      <c r="AB151" s="96"/>
      <c r="AC151" s="96"/>
      <c r="AD151" s="96"/>
      <c r="AE151" s="96"/>
      <c r="AF151" s="96"/>
      <c r="AG151" s="96"/>
      <c r="AH151" s="97"/>
      <c r="AI151" s="96"/>
      <c r="AJ151" s="96"/>
      <c r="AK151" s="96"/>
      <c r="AL151" s="96"/>
      <c r="AM151" s="96"/>
      <c r="AN151" s="96"/>
      <c r="AO151" s="120">
        <f>COUNTIF(الجدول23[[#This Row],[21]:[20]],480)</f>
        <v>1</v>
      </c>
      <c r="AP151" s="120">
        <f>COUNTIF(الجدول23[[#This Row],[21]:[20]],"غ")</f>
        <v>0</v>
      </c>
      <c r="AQ151" s="120">
        <f>COUNTIF(الجدول23[[#This Row],[21]:[20]],"ب")</f>
        <v>0</v>
      </c>
      <c r="AR151" s="120">
        <f>COUNTIF(الجدول23[[#This Row],[21]:[20]],"&lt;480")</f>
        <v>0</v>
      </c>
    </row>
    <row r="152" spans="1:44" hidden="1">
      <c r="A152" s="88">
        <v>2762</v>
      </c>
      <c r="B152" s="101" t="s">
        <v>273</v>
      </c>
      <c r="C152" s="88">
        <v>2762</v>
      </c>
      <c r="D152" s="90" t="s">
        <v>174</v>
      </c>
      <c r="E152" s="91">
        <f t="shared" si="8"/>
        <v>26.03125</v>
      </c>
      <c r="F152" s="92">
        <f t="shared" si="9"/>
        <v>12495</v>
      </c>
      <c r="G152" s="93">
        <f t="shared" si="10"/>
        <v>0</v>
      </c>
      <c r="H152" s="94">
        <f t="shared" si="11"/>
        <v>13095</v>
      </c>
      <c r="I152" s="95">
        <v>27.28125</v>
      </c>
      <c r="J152" s="96"/>
      <c r="K152" s="96"/>
      <c r="L152" s="96"/>
      <c r="M152" s="97"/>
      <c r="N152" s="96"/>
      <c r="O152" s="96"/>
      <c r="P152" s="96"/>
      <c r="Q152" s="96"/>
      <c r="R152" s="96"/>
      <c r="S152" s="96"/>
      <c r="T152" s="97"/>
      <c r="U152" s="96"/>
      <c r="V152" s="100">
        <v>120</v>
      </c>
      <c r="W152" s="100">
        <v>480</v>
      </c>
      <c r="X152" s="96"/>
      <c r="Y152" s="96"/>
      <c r="Z152" s="96"/>
      <c r="AA152" s="97"/>
      <c r="AB152" s="96"/>
      <c r="AC152" s="96"/>
      <c r="AD152" s="96"/>
      <c r="AE152" s="96"/>
      <c r="AF152" s="96"/>
      <c r="AG152" s="96"/>
      <c r="AH152" s="97"/>
      <c r="AI152" s="96"/>
      <c r="AJ152" s="96"/>
      <c r="AK152" s="96"/>
      <c r="AL152" s="96"/>
      <c r="AM152" s="96"/>
      <c r="AN152" s="96"/>
      <c r="AO152" s="120">
        <f>COUNTIF(الجدول23[[#This Row],[21]:[20]],480)</f>
        <v>1</v>
      </c>
      <c r="AP152" s="120">
        <f>COUNTIF(الجدول23[[#This Row],[21]:[20]],"غ")</f>
        <v>0</v>
      </c>
      <c r="AQ152" s="120">
        <f>COUNTIF(الجدول23[[#This Row],[21]:[20]],"ب")</f>
        <v>0</v>
      </c>
      <c r="AR152" s="120">
        <f>COUNTIF(الجدول23[[#This Row],[21]:[20]],"&lt;480")</f>
        <v>1</v>
      </c>
    </row>
    <row r="153" spans="1:44" hidden="1">
      <c r="A153" s="88">
        <v>2780</v>
      </c>
      <c r="B153" s="102" t="s">
        <v>274</v>
      </c>
      <c r="C153" s="90">
        <v>2780</v>
      </c>
      <c r="D153" s="90" t="s">
        <v>275</v>
      </c>
      <c r="E153" s="91">
        <f t="shared" si="8"/>
        <v>40.181249999999999</v>
      </c>
      <c r="F153" s="92">
        <f t="shared" si="9"/>
        <v>19287</v>
      </c>
      <c r="G153" s="93">
        <f t="shared" si="10"/>
        <v>0</v>
      </c>
      <c r="H153" s="94">
        <f t="shared" si="11"/>
        <v>19287</v>
      </c>
      <c r="I153" s="95">
        <v>40.181249999999999</v>
      </c>
      <c r="J153" s="96"/>
      <c r="K153" s="96"/>
      <c r="L153" s="96"/>
      <c r="M153" s="97"/>
      <c r="N153" s="96"/>
      <c r="O153" s="96"/>
      <c r="P153" s="96"/>
      <c r="Q153" s="96"/>
      <c r="R153" s="96"/>
      <c r="S153" s="96"/>
      <c r="T153" s="97"/>
      <c r="U153" s="96"/>
      <c r="V153" s="96"/>
      <c r="W153" s="113"/>
      <c r="X153" s="96"/>
      <c r="Y153" s="96"/>
      <c r="Z153" s="96"/>
      <c r="AA153" s="97"/>
      <c r="AB153" s="96"/>
      <c r="AC153" s="96"/>
      <c r="AD153" s="96"/>
      <c r="AE153" s="96"/>
      <c r="AF153" s="96"/>
      <c r="AG153" s="96"/>
      <c r="AH153" s="97"/>
      <c r="AI153" s="96"/>
      <c r="AJ153" s="96"/>
      <c r="AK153" s="96"/>
      <c r="AL153" s="96"/>
      <c r="AM153" s="96"/>
      <c r="AN153" s="96"/>
      <c r="AO153" s="120">
        <f>COUNTIF(الجدول23[[#This Row],[21]:[20]],480)</f>
        <v>0</v>
      </c>
      <c r="AP153" s="120">
        <f>COUNTIF(الجدول23[[#This Row],[21]:[20]],"غ")</f>
        <v>0</v>
      </c>
      <c r="AQ153" s="120">
        <f>COUNTIF(الجدول23[[#This Row],[21]:[20]],"ب")</f>
        <v>0</v>
      </c>
      <c r="AR153" s="120">
        <f>COUNTIF(الجدول23[[#This Row],[21]:[20]],"&lt;480")</f>
        <v>0</v>
      </c>
    </row>
    <row r="154" spans="1:44" hidden="1">
      <c r="A154" s="88">
        <v>2798</v>
      </c>
      <c r="B154" s="101" t="s">
        <v>276</v>
      </c>
      <c r="C154" s="88">
        <v>2798</v>
      </c>
      <c r="D154" s="90" t="s">
        <v>250</v>
      </c>
      <c r="E154" s="91">
        <f t="shared" si="8"/>
        <v>17.418749996666669</v>
      </c>
      <c r="F154" s="92">
        <f t="shared" si="9"/>
        <v>8360.9999984000005</v>
      </c>
      <c r="G154" s="93">
        <f t="shared" si="10"/>
        <v>0</v>
      </c>
      <c r="H154" s="94">
        <f t="shared" si="11"/>
        <v>9064.9999984000005</v>
      </c>
      <c r="I154" s="95">
        <v>18.885416663333334</v>
      </c>
      <c r="J154" s="96"/>
      <c r="K154" s="96"/>
      <c r="L154" s="96"/>
      <c r="M154" s="97"/>
      <c r="N154" s="96"/>
      <c r="O154" s="96"/>
      <c r="P154" s="111">
        <v>120</v>
      </c>
      <c r="Q154" s="96"/>
      <c r="R154" s="96"/>
      <c r="S154" s="96"/>
      <c r="T154" s="97"/>
      <c r="U154" s="96"/>
      <c r="V154" s="96"/>
      <c r="W154" s="100">
        <v>480</v>
      </c>
      <c r="X154" s="96"/>
      <c r="Y154" s="96"/>
      <c r="Z154" s="96"/>
      <c r="AA154" s="97"/>
      <c r="AB154" s="96"/>
      <c r="AC154" s="100">
        <v>104</v>
      </c>
      <c r="AD154" s="96"/>
      <c r="AE154" s="96"/>
      <c r="AF154" s="96"/>
      <c r="AG154" s="96"/>
      <c r="AH154" s="97"/>
      <c r="AI154" s="96"/>
      <c r="AJ154" s="96"/>
      <c r="AK154" s="96"/>
      <c r="AL154" s="96"/>
      <c r="AM154" s="96"/>
      <c r="AN154" s="96"/>
      <c r="AO154" s="120">
        <f>COUNTIF(الجدول23[[#This Row],[21]:[20]],480)</f>
        <v>1</v>
      </c>
      <c r="AP154" s="120">
        <f>COUNTIF(الجدول23[[#This Row],[21]:[20]],"غ")</f>
        <v>0</v>
      </c>
      <c r="AQ154" s="120">
        <f>COUNTIF(الجدول23[[#This Row],[21]:[20]],"ب")</f>
        <v>0</v>
      </c>
      <c r="AR154" s="120">
        <f>COUNTIF(الجدول23[[#This Row],[21]:[20]],"&lt;480")</f>
        <v>2</v>
      </c>
    </row>
    <row r="155" spans="1:44" hidden="1">
      <c r="A155" s="90">
        <v>2801</v>
      </c>
      <c r="B155" s="102" t="s">
        <v>1570</v>
      </c>
      <c r="C155" s="103">
        <v>2801</v>
      </c>
      <c r="D155" s="90" t="s">
        <v>55</v>
      </c>
      <c r="E155" s="91">
        <f t="shared" si="8"/>
        <v>0.25</v>
      </c>
      <c r="F155" s="105">
        <f t="shared" si="9"/>
        <v>120</v>
      </c>
      <c r="G155" s="93">
        <f t="shared" si="10"/>
        <v>0</v>
      </c>
      <c r="H155" s="106">
        <f t="shared" si="11"/>
        <v>600</v>
      </c>
      <c r="I155" s="107">
        <v>1.25</v>
      </c>
      <c r="J155" s="108"/>
      <c r="K155" s="96"/>
      <c r="L155" s="96"/>
      <c r="M155" s="97"/>
      <c r="N155" s="96"/>
      <c r="O155" s="96"/>
      <c r="P155" s="96"/>
      <c r="Q155" s="96"/>
      <c r="R155" s="96"/>
      <c r="S155" s="96"/>
      <c r="T155" s="97"/>
      <c r="U155" s="96"/>
      <c r="V155" s="96"/>
      <c r="W155" s="100">
        <v>480</v>
      </c>
      <c r="X155" s="96"/>
      <c r="Y155" s="96"/>
      <c r="Z155" s="96"/>
      <c r="AA155" s="97"/>
      <c r="AB155" s="96"/>
      <c r="AC155" s="96"/>
      <c r="AD155" s="96"/>
      <c r="AE155" s="96"/>
      <c r="AF155" s="96"/>
      <c r="AG155" s="96"/>
      <c r="AH155" s="97"/>
      <c r="AI155" s="96"/>
      <c r="AJ155" s="96"/>
      <c r="AK155" s="96"/>
      <c r="AL155" s="96"/>
      <c r="AM155" s="96"/>
      <c r="AN155" s="96"/>
      <c r="AO155" s="121">
        <f>COUNTIF(الجدول23[[#This Row],[21]:[20]],480)</f>
        <v>1</v>
      </c>
      <c r="AP155" s="121">
        <f>COUNTIF(الجدول23[[#This Row],[21]:[20]],"غ")</f>
        <v>0</v>
      </c>
      <c r="AQ155" s="121">
        <f>COUNTIF(الجدول23[[#This Row],[21]:[20]],"ب")</f>
        <v>0</v>
      </c>
      <c r="AR155" s="121">
        <f>COUNTIF(الجدول23[[#This Row],[21]:[20]],"&lt;480")</f>
        <v>0</v>
      </c>
    </row>
    <row r="156" spans="1:44" hidden="1">
      <c r="A156" s="88">
        <v>2854</v>
      </c>
      <c r="B156" s="101" t="s">
        <v>277</v>
      </c>
      <c r="C156" s="88">
        <v>2854</v>
      </c>
      <c r="D156" s="90" t="s">
        <v>278</v>
      </c>
      <c r="E156" s="91">
        <f t="shared" si="8"/>
        <v>0.97291666666666388</v>
      </c>
      <c r="F156" s="92">
        <f t="shared" si="9"/>
        <v>466.99999999999864</v>
      </c>
      <c r="G156" s="93">
        <f t="shared" si="10"/>
        <v>0</v>
      </c>
      <c r="H156" s="94">
        <f t="shared" si="11"/>
        <v>1666.9999999999986</v>
      </c>
      <c r="I156" s="95">
        <v>3.4729166666666638</v>
      </c>
      <c r="J156" s="96"/>
      <c r="K156" s="96"/>
      <c r="L156" s="96"/>
      <c r="M156" s="97"/>
      <c r="N156" s="111">
        <v>120</v>
      </c>
      <c r="O156" s="111">
        <v>120</v>
      </c>
      <c r="P156" s="96"/>
      <c r="Q156" s="96"/>
      <c r="R156" s="100">
        <v>480</v>
      </c>
      <c r="S156" s="96"/>
      <c r="T156" s="97"/>
      <c r="U156" s="96"/>
      <c r="V156" s="96"/>
      <c r="W156" s="100">
        <v>480</v>
      </c>
      <c r="X156" s="96"/>
      <c r="Y156" s="96"/>
      <c r="Z156" s="96"/>
      <c r="AA156" s="97"/>
      <c r="AB156" s="96"/>
      <c r="AC156" s="96"/>
      <c r="AD156" s="96"/>
      <c r="AE156" s="96"/>
      <c r="AF156" s="96"/>
      <c r="AG156" s="96"/>
      <c r="AH156" s="97"/>
      <c r="AI156" s="96"/>
      <c r="AJ156" s="96"/>
      <c r="AK156" s="96"/>
      <c r="AL156" s="96"/>
      <c r="AM156" s="96"/>
      <c r="AN156" s="96"/>
      <c r="AO156" s="120">
        <f>COUNTIF(الجدول23[[#This Row],[21]:[20]],480)</f>
        <v>2</v>
      </c>
      <c r="AP156" s="120">
        <f>COUNTIF(الجدول23[[#This Row],[21]:[20]],"غ")</f>
        <v>0</v>
      </c>
      <c r="AQ156" s="120">
        <f>COUNTIF(الجدول23[[#This Row],[21]:[20]],"ب")</f>
        <v>0</v>
      </c>
      <c r="AR156" s="120">
        <f>COUNTIF(الجدول23[[#This Row],[21]:[20]],"&lt;480")</f>
        <v>2</v>
      </c>
    </row>
    <row r="157" spans="1:44" hidden="1">
      <c r="A157" s="88">
        <v>2873</v>
      </c>
      <c r="B157" s="101" t="s">
        <v>279</v>
      </c>
      <c r="C157" s="88">
        <v>2873</v>
      </c>
      <c r="D157" s="90" t="s">
        <v>345</v>
      </c>
      <c r="E157" s="91">
        <f t="shared" si="8"/>
        <v>0.6666669999999999</v>
      </c>
      <c r="F157" s="92">
        <f t="shared" si="9"/>
        <v>320.00015999999994</v>
      </c>
      <c r="G157" s="119">
        <f t="shared" si="10"/>
        <v>0</v>
      </c>
      <c r="H157" s="94">
        <f t="shared" si="11"/>
        <v>800.00015999999994</v>
      </c>
      <c r="I157" s="95">
        <v>1.6666669999999999</v>
      </c>
      <c r="J157" s="96"/>
      <c r="K157" s="96"/>
      <c r="L157" s="96"/>
      <c r="M157" s="97"/>
      <c r="N157" s="96"/>
      <c r="O157" s="96"/>
      <c r="P157" s="96"/>
      <c r="Q157" s="96"/>
      <c r="R157" s="96"/>
      <c r="S157" s="96"/>
      <c r="T157" s="97"/>
      <c r="U157" s="96"/>
      <c r="V157" s="207" t="s">
        <v>1497</v>
      </c>
      <c r="W157" s="100">
        <v>480</v>
      </c>
      <c r="X157" s="96"/>
      <c r="Y157" s="96"/>
      <c r="Z157" s="96"/>
      <c r="AA157" s="97"/>
      <c r="AB157" s="96"/>
      <c r="AC157" s="96"/>
      <c r="AD157" s="96"/>
      <c r="AE157" s="96"/>
      <c r="AF157" s="96"/>
      <c r="AG157" s="96"/>
      <c r="AH157" s="97"/>
      <c r="AI157" s="96"/>
      <c r="AJ157" s="96"/>
      <c r="AK157" s="96"/>
      <c r="AL157" s="96"/>
      <c r="AM157" s="96"/>
      <c r="AN157" s="96"/>
      <c r="AO157" s="120">
        <f>COUNTIF(الجدول23[[#This Row],[21]:[20]],480)</f>
        <v>1</v>
      </c>
      <c r="AP157" s="120">
        <f>COUNTIF(الجدول23[[#This Row],[21]:[20]],"غ")</f>
        <v>0</v>
      </c>
      <c r="AQ157" s="120">
        <f>COUNTIF(الجدول23[[#This Row],[21]:[20]],"ب")</f>
        <v>0</v>
      </c>
      <c r="AR157" s="120">
        <f>COUNTIF(الجدول23[[#This Row],[21]:[20]],"&lt;480")</f>
        <v>0</v>
      </c>
    </row>
    <row r="158" spans="1:44" hidden="1">
      <c r="A158" s="88">
        <v>2887</v>
      </c>
      <c r="B158" s="101" t="s">
        <v>280</v>
      </c>
      <c r="C158" s="88">
        <v>2887</v>
      </c>
      <c r="D158" s="90" t="s">
        <v>153</v>
      </c>
      <c r="E158" s="91" t="e">
        <f t="shared" si="8"/>
        <v>#VALUE!</v>
      </c>
      <c r="F158" s="92" t="e">
        <f t="shared" si="9"/>
        <v>#VALUE!</v>
      </c>
      <c r="G158" s="93">
        <f t="shared" si="10"/>
        <v>0</v>
      </c>
      <c r="H158" s="94" t="e">
        <f t="shared" si="11"/>
        <v>#VALUE!</v>
      </c>
      <c r="I158" s="95" t="e">
        <v>#VALUE!</v>
      </c>
      <c r="J158" s="96"/>
      <c r="K158" s="96"/>
      <c r="L158" s="96"/>
      <c r="M158" s="97"/>
      <c r="N158" s="96"/>
      <c r="O158" s="96"/>
      <c r="P158" s="96"/>
      <c r="Q158" s="96"/>
      <c r="R158" s="96"/>
      <c r="S158" s="96"/>
      <c r="T158" s="97"/>
      <c r="U158" s="96"/>
      <c r="V158" s="96"/>
      <c r="W158" s="113"/>
      <c r="X158" s="96"/>
      <c r="Y158" s="96"/>
      <c r="Z158" s="96"/>
      <c r="AA158" s="97"/>
      <c r="AB158" s="96"/>
      <c r="AC158" s="96"/>
      <c r="AD158" s="96"/>
      <c r="AE158" s="96"/>
      <c r="AF158" s="96"/>
      <c r="AG158" s="96"/>
      <c r="AH158" s="97"/>
      <c r="AI158" s="96"/>
      <c r="AJ158" s="96"/>
      <c r="AK158" s="96"/>
      <c r="AL158" s="96"/>
      <c r="AM158" s="96"/>
      <c r="AN158" s="96"/>
      <c r="AO158" s="120">
        <f>COUNTIF(الجدول23[[#This Row],[21]:[20]],480)</f>
        <v>0</v>
      </c>
      <c r="AP158" s="120">
        <f>COUNTIF(الجدول23[[#This Row],[21]:[20]],"غ")</f>
        <v>0</v>
      </c>
      <c r="AQ158" s="120">
        <f>COUNTIF(الجدول23[[#This Row],[21]:[20]],"ب")</f>
        <v>0</v>
      </c>
      <c r="AR158" s="120">
        <f>COUNTIF(الجدول23[[#This Row],[21]:[20]],"&lt;480")</f>
        <v>0</v>
      </c>
    </row>
    <row r="159" spans="1:44" hidden="1">
      <c r="A159" s="88">
        <v>2896</v>
      </c>
      <c r="B159" s="101" t="s">
        <v>281</v>
      </c>
      <c r="C159" s="88">
        <v>2896</v>
      </c>
      <c r="D159" s="90" t="s">
        <v>282</v>
      </c>
      <c r="E159" s="91">
        <f t="shared" si="8"/>
        <v>8.625</v>
      </c>
      <c r="F159" s="92">
        <f t="shared" si="9"/>
        <v>4140</v>
      </c>
      <c r="G159" s="93">
        <f t="shared" si="10"/>
        <v>0</v>
      </c>
      <c r="H159" s="94">
        <f t="shared" si="11"/>
        <v>4620</v>
      </c>
      <c r="I159" s="95">
        <v>9.625</v>
      </c>
      <c r="J159" s="96"/>
      <c r="K159" s="96"/>
      <c r="L159" s="96"/>
      <c r="M159" s="97"/>
      <c r="N159" s="96"/>
      <c r="O159" s="96"/>
      <c r="P159" s="96"/>
      <c r="Q159" s="96"/>
      <c r="R159" s="96"/>
      <c r="S159" s="96"/>
      <c r="T159" s="97"/>
      <c r="U159" s="96"/>
      <c r="V159" s="208"/>
      <c r="W159" s="100">
        <v>480</v>
      </c>
      <c r="X159" s="96"/>
      <c r="Y159" s="96"/>
      <c r="Z159" s="96"/>
      <c r="AA159" s="97"/>
      <c r="AB159" s="96"/>
      <c r="AC159" s="96"/>
      <c r="AD159" s="96"/>
      <c r="AE159" s="96"/>
      <c r="AF159" s="96"/>
      <c r="AG159" s="96"/>
      <c r="AH159" s="97"/>
      <c r="AI159" s="96"/>
      <c r="AJ159" s="96"/>
      <c r="AK159" s="96"/>
      <c r="AL159" s="96"/>
      <c r="AM159" s="96"/>
      <c r="AN159" s="96"/>
      <c r="AO159" s="120">
        <f>COUNTIF(الجدول23[[#This Row],[21]:[20]],480)</f>
        <v>1</v>
      </c>
      <c r="AP159" s="120">
        <f>COUNTIF(الجدول23[[#This Row],[21]:[20]],"غ")</f>
        <v>0</v>
      </c>
      <c r="AQ159" s="120">
        <f>COUNTIF(الجدول23[[#This Row],[21]:[20]],"ب")</f>
        <v>0</v>
      </c>
      <c r="AR159" s="120">
        <f>COUNTIF(الجدول23[[#This Row],[21]:[20]],"&lt;480")</f>
        <v>0</v>
      </c>
    </row>
    <row r="160" spans="1:44" hidden="1">
      <c r="A160" s="88">
        <v>2909</v>
      </c>
      <c r="B160" s="101" t="s">
        <v>283</v>
      </c>
      <c r="C160" s="88">
        <v>2909</v>
      </c>
      <c r="D160" s="90" t="s">
        <v>155</v>
      </c>
      <c r="E160" s="91">
        <f t="shared" si="8"/>
        <v>16.25</v>
      </c>
      <c r="F160" s="92">
        <f t="shared" si="9"/>
        <v>7800</v>
      </c>
      <c r="G160" s="93">
        <f t="shared" si="10"/>
        <v>0</v>
      </c>
      <c r="H160" s="94">
        <f t="shared" si="11"/>
        <v>8280</v>
      </c>
      <c r="I160" s="95">
        <v>17.25</v>
      </c>
      <c r="J160" s="96"/>
      <c r="K160" s="96"/>
      <c r="L160" s="96"/>
      <c r="M160" s="97"/>
      <c r="N160" s="96"/>
      <c r="O160" s="96"/>
      <c r="P160" s="96"/>
      <c r="Q160" s="96"/>
      <c r="R160" s="96"/>
      <c r="S160" s="96"/>
      <c r="T160" s="97"/>
      <c r="U160" s="96"/>
      <c r="V160" s="96"/>
      <c r="W160" s="100">
        <v>480</v>
      </c>
      <c r="X160" s="96"/>
      <c r="Y160" s="96"/>
      <c r="Z160" s="96"/>
      <c r="AA160" s="97"/>
      <c r="AB160" s="96"/>
      <c r="AC160" s="96"/>
      <c r="AD160" s="96"/>
      <c r="AE160" s="96"/>
      <c r="AF160" s="96"/>
      <c r="AG160" s="96"/>
      <c r="AH160" s="97"/>
      <c r="AI160" s="96"/>
      <c r="AJ160" s="96"/>
      <c r="AK160" s="96"/>
      <c r="AL160" s="96"/>
      <c r="AM160" s="96"/>
      <c r="AN160" s="96"/>
      <c r="AO160" s="120">
        <f>COUNTIF(الجدول23[[#This Row],[21]:[20]],480)</f>
        <v>1</v>
      </c>
      <c r="AP160" s="120">
        <f>COUNTIF(الجدول23[[#This Row],[21]:[20]],"غ")</f>
        <v>0</v>
      </c>
      <c r="AQ160" s="120">
        <f>COUNTIF(الجدول23[[#This Row],[21]:[20]],"ب")</f>
        <v>0</v>
      </c>
      <c r="AR160" s="120">
        <f>COUNTIF(الجدول23[[#This Row],[21]:[20]],"&lt;480")</f>
        <v>0</v>
      </c>
    </row>
    <row r="161" spans="1:44" hidden="1">
      <c r="A161" s="88">
        <v>2940</v>
      </c>
      <c r="B161" s="101" t="s">
        <v>284</v>
      </c>
      <c r="C161" s="88">
        <v>2940</v>
      </c>
      <c r="D161" s="90" t="s">
        <v>109</v>
      </c>
      <c r="E161" s="91" t="e">
        <f t="shared" si="8"/>
        <v>#VALUE!</v>
      </c>
      <c r="F161" s="92" t="e">
        <f t="shared" si="9"/>
        <v>#VALUE!</v>
      </c>
      <c r="G161" s="93">
        <f t="shared" si="10"/>
        <v>1</v>
      </c>
      <c r="H161" s="94" t="e">
        <f t="shared" si="11"/>
        <v>#VALUE!</v>
      </c>
      <c r="I161" s="95" t="e">
        <v>#VALUE!</v>
      </c>
      <c r="J161" s="96"/>
      <c r="K161" s="96"/>
      <c r="L161" s="96"/>
      <c r="M161" s="97"/>
      <c r="N161" s="96"/>
      <c r="O161" s="96"/>
      <c r="P161" s="96"/>
      <c r="Q161" s="96"/>
      <c r="R161" s="96"/>
      <c r="S161" s="96"/>
      <c r="T161" s="97"/>
      <c r="U161" s="96"/>
      <c r="V161" s="96"/>
      <c r="W161" s="100" t="s">
        <v>43</v>
      </c>
      <c r="X161" s="96"/>
      <c r="Y161" s="96"/>
      <c r="Z161" s="96"/>
      <c r="AA161" s="97"/>
      <c r="AB161" s="96"/>
      <c r="AC161" s="96"/>
      <c r="AD161" s="96"/>
      <c r="AE161" s="96"/>
      <c r="AF161" s="96"/>
      <c r="AG161" s="96"/>
      <c r="AH161" s="97"/>
      <c r="AI161" s="96"/>
      <c r="AJ161" s="96"/>
      <c r="AK161" s="96"/>
      <c r="AL161" s="96"/>
      <c r="AM161" s="96"/>
      <c r="AN161" s="96"/>
      <c r="AO161" s="120">
        <f>COUNTIF(الجدول23[[#This Row],[21]:[20]],480)</f>
        <v>0</v>
      </c>
      <c r="AP161" s="120">
        <f>COUNTIF(الجدول23[[#This Row],[21]:[20]],"غ")</f>
        <v>0</v>
      </c>
      <c r="AQ161" s="120">
        <f>COUNTIF(الجدول23[[#This Row],[21]:[20]],"ب")</f>
        <v>1</v>
      </c>
      <c r="AR161" s="120">
        <f>COUNTIF(الجدول23[[#This Row],[21]:[20]],"&lt;480")</f>
        <v>0</v>
      </c>
    </row>
    <row r="162" spans="1:44" hidden="1">
      <c r="A162" s="88">
        <v>2944</v>
      </c>
      <c r="B162" s="102" t="s">
        <v>285</v>
      </c>
      <c r="C162" s="103">
        <v>2944</v>
      </c>
      <c r="D162" s="90" t="s">
        <v>67</v>
      </c>
      <c r="E162" s="91">
        <f t="shared" si="8"/>
        <v>9.375E-2</v>
      </c>
      <c r="F162" s="92">
        <f t="shared" si="9"/>
        <v>45</v>
      </c>
      <c r="G162" s="93">
        <f t="shared" si="10"/>
        <v>0</v>
      </c>
      <c r="H162" s="94">
        <f t="shared" si="11"/>
        <v>1485</v>
      </c>
      <c r="I162" s="95">
        <v>3.09375</v>
      </c>
      <c r="J162" s="96"/>
      <c r="K162" s="96"/>
      <c r="L162" s="96"/>
      <c r="M162" s="97"/>
      <c r="N162" s="96"/>
      <c r="O162" s="96"/>
      <c r="P162" s="100">
        <v>480</v>
      </c>
      <c r="Q162" s="100">
        <v>480</v>
      </c>
      <c r="R162" s="96"/>
      <c r="S162" s="96"/>
      <c r="T162" s="97"/>
      <c r="U162" s="96"/>
      <c r="V162" s="96"/>
      <c r="W162" s="100">
        <v>480</v>
      </c>
      <c r="X162" s="96"/>
      <c r="Y162" s="96"/>
      <c r="Z162" s="96"/>
      <c r="AA162" s="97"/>
      <c r="AB162" s="96"/>
      <c r="AC162" s="96"/>
      <c r="AD162" s="96"/>
      <c r="AE162" s="96"/>
      <c r="AF162" s="96"/>
      <c r="AG162" s="96"/>
      <c r="AH162" s="97"/>
      <c r="AI162" s="96"/>
      <c r="AJ162" s="96"/>
      <c r="AK162" s="96"/>
      <c r="AL162" s="96"/>
      <c r="AM162" s="96"/>
      <c r="AN162" s="96"/>
      <c r="AO162" s="121">
        <f>COUNTIF(الجدول23[[#This Row],[21]:[20]],480)</f>
        <v>3</v>
      </c>
      <c r="AP162" s="121">
        <f>COUNTIF(الجدول23[[#This Row],[21]:[20]],"غ")</f>
        <v>0</v>
      </c>
      <c r="AQ162" s="121">
        <f>COUNTIF(الجدول23[[#This Row],[21]:[20]],"ب")</f>
        <v>0</v>
      </c>
      <c r="AR162" s="121">
        <f>COUNTIF(الجدول23[[#This Row],[21]:[20]],"&lt;480")</f>
        <v>0</v>
      </c>
    </row>
    <row r="163" spans="1:44" hidden="1">
      <c r="A163" s="88">
        <v>2951</v>
      </c>
      <c r="B163" s="101" t="s">
        <v>287</v>
      </c>
      <c r="C163" s="103">
        <v>2951</v>
      </c>
      <c r="D163" s="90" t="s">
        <v>288</v>
      </c>
      <c r="E163" s="91">
        <f t="shared" si="8"/>
        <v>37.25</v>
      </c>
      <c r="F163" s="92">
        <f t="shared" si="9"/>
        <v>17880</v>
      </c>
      <c r="G163" s="93">
        <f t="shared" si="10"/>
        <v>0</v>
      </c>
      <c r="H163" s="94">
        <f t="shared" si="11"/>
        <v>17880</v>
      </c>
      <c r="I163" s="95">
        <v>37.25</v>
      </c>
      <c r="J163" s="96"/>
      <c r="K163" s="96"/>
      <c r="L163" s="96"/>
      <c r="M163" s="97"/>
      <c r="N163" s="96"/>
      <c r="O163" s="96"/>
      <c r="P163" s="96"/>
      <c r="Q163" s="96"/>
      <c r="R163" s="96"/>
      <c r="S163" s="96"/>
      <c r="T163" s="97"/>
      <c r="U163" s="96"/>
      <c r="V163" s="96"/>
      <c r="W163" s="113"/>
      <c r="X163" s="96"/>
      <c r="Y163" s="96"/>
      <c r="Z163" s="96"/>
      <c r="AA163" s="97"/>
      <c r="AB163" s="96"/>
      <c r="AC163" s="96"/>
      <c r="AD163" s="96"/>
      <c r="AE163" s="96"/>
      <c r="AF163" s="96"/>
      <c r="AG163" s="96"/>
      <c r="AH163" s="97"/>
      <c r="AI163" s="96"/>
      <c r="AJ163" s="96"/>
      <c r="AK163" s="96"/>
      <c r="AL163" s="96"/>
      <c r="AM163" s="96"/>
      <c r="AN163" s="96"/>
      <c r="AO163" s="120">
        <f>COUNTIF(الجدول23[[#This Row],[21]:[20]],480)</f>
        <v>0</v>
      </c>
      <c r="AP163" s="120">
        <f>COUNTIF(الجدول23[[#This Row],[21]:[20]],"غ")</f>
        <v>0</v>
      </c>
      <c r="AQ163" s="120">
        <f>COUNTIF(الجدول23[[#This Row],[21]:[20]],"ب")</f>
        <v>0</v>
      </c>
      <c r="AR163" s="120">
        <f>COUNTIF(الجدول23[[#This Row],[21]:[20]],"&lt;480")</f>
        <v>0</v>
      </c>
    </row>
    <row r="164" spans="1:44" hidden="1">
      <c r="A164" s="88">
        <v>2957</v>
      </c>
      <c r="B164" s="101" t="s">
        <v>289</v>
      </c>
      <c r="C164" s="88">
        <v>2957</v>
      </c>
      <c r="D164" s="90" t="s">
        <v>290</v>
      </c>
      <c r="E164" s="91">
        <f t="shared" si="8"/>
        <v>12</v>
      </c>
      <c r="F164" s="92">
        <f t="shared" si="9"/>
        <v>5760</v>
      </c>
      <c r="G164" s="93">
        <f t="shared" si="10"/>
        <v>0</v>
      </c>
      <c r="H164" s="94">
        <f t="shared" si="11"/>
        <v>5760</v>
      </c>
      <c r="I164" s="95">
        <v>12</v>
      </c>
      <c r="J164" s="96"/>
      <c r="K164" s="96"/>
      <c r="L164" s="96"/>
      <c r="M164" s="97"/>
      <c r="N164" s="96"/>
      <c r="O164" s="96"/>
      <c r="P164" s="96"/>
      <c r="Q164" s="96"/>
      <c r="R164" s="96"/>
      <c r="S164" s="96"/>
      <c r="T164" s="97"/>
      <c r="U164" s="96"/>
      <c r="V164" s="96"/>
      <c r="W164" s="113"/>
      <c r="X164" s="96"/>
      <c r="Y164" s="96"/>
      <c r="Z164" s="96"/>
      <c r="AA164" s="97"/>
      <c r="AB164" s="96"/>
      <c r="AC164" s="96"/>
      <c r="AD164" s="96"/>
      <c r="AE164" s="96"/>
      <c r="AF164" s="96"/>
      <c r="AG164" s="96"/>
      <c r="AH164" s="97"/>
      <c r="AI164" s="96"/>
      <c r="AJ164" s="96"/>
      <c r="AK164" s="96"/>
      <c r="AL164" s="96"/>
      <c r="AM164" s="96"/>
      <c r="AN164" s="96"/>
      <c r="AO164" s="120">
        <f>COUNTIF(الجدول23[[#This Row],[21]:[20]],480)</f>
        <v>0</v>
      </c>
      <c r="AP164" s="120">
        <f>COUNTIF(الجدول23[[#This Row],[21]:[20]],"غ")</f>
        <v>0</v>
      </c>
      <c r="AQ164" s="120">
        <f>COUNTIF(الجدول23[[#This Row],[21]:[20]],"ب")</f>
        <v>0</v>
      </c>
      <c r="AR164" s="120">
        <f>COUNTIF(الجدول23[[#This Row],[21]:[20]],"&lt;480")</f>
        <v>0</v>
      </c>
    </row>
    <row r="165" spans="1:44" hidden="1">
      <c r="A165" s="88">
        <v>2962</v>
      </c>
      <c r="B165" s="101" t="s">
        <v>291</v>
      </c>
      <c r="C165" s="88">
        <v>2962</v>
      </c>
      <c r="D165" s="90" t="s">
        <v>292</v>
      </c>
      <c r="E165" s="91">
        <f t="shared" si="8"/>
        <v>0.76658333333333339</v>
      </c>
      <c r="F165" s="92">
        <f t="shared" si="9"/>
        <v>367.96000000000004</v>
      </c>
      <c r="G165" s="93">
        <f t="shared" si="10"/>
        <v>1</v>
      </c>
      <c r="H165" s="94">
        <f t="shared" si="11"/>
        <v>1447.96</v>
      </c>
      <c r="I165" s="95">
        <v>3.0165833333333332</v>
      </c>
      <c r="J165" s="100">
        <v>120</v>
      </c>
      <c r="K165" s="96"/>
      <c r="L165" s="96"/>
      <c r="M165" s="97"/>
      <c r="N165" s="96"/>
      <c r="O165" s="100">
        <v>480</v>
      </c>
      <c r="P165" s="96"/>
      <c r="Q165" s="96"/>
      <c r="R165" s="100">
        <v>480</v>
      </c>
      <c r="S165" s="96"/>
      <c r="T165" s="97"/>
      <c r="U165" s="96"/>
      <c r="V165" s="100" t="s">
        <v>43</v>
      </c>
      <c r="W165" s="100" t="s">
        <v>1584</v>
      </c>
      <c r="X165" s="96"/>
      <c r="Y165" s="96"/>
      <c r="Z165" s="96"/>
      <c r="AA165" s="97"/>
      <c r="AB165" s="131"/>
      <c r="AC165" s="96"/>
      <c r="AD165" s="96"/>
      <c r="AE165" s="96"/>
      <c r="AF165" s="96"/>
      <c r="AG165" s="96"/>
      <c r="AH165" s="97"/>
      <c r="AI165" s="96"/>
      <c r="AJ165" s="96"/>
      <c r="AK165" s="96"/>
      <c r="AL165" s="96"/>
      <c r="AM165" s="96"/>
      <c r="AN165" s="96"/>
      <c r="AO165" s="120">
        <f>COUNTIF(الجدول23[[#This Row],[21]:[20]],480)</f>
        <v>2</v>
      </c>
      <c r="AP165" s="120">
        <f>COUNTIF(الجدول23[[#This Row],[21]:[20]],"غ")</f>
        <v>0</v>
      </c>
      <c r="AQ165" s="120">
        <f>COUNTIF(الجدول23[[#This Row],[21]:[20]],"ب")</f>
        <v>1</v>
      </c>
      <c r="AR165" s="120">
        <f>COUNTIF(الجدول23[[#This Row],[21]:[20]],"&lt;480")</f>
        <v>1</v>
      </c>
    </row>
    <row r="166" spans="1:44" hidden="1">
      <c r="A166" s="88">
        <v>2963</v>
      </c>
      <c r="B166" s="101" t="s">
        <v>293</v>
      </c>
      <c r="C166" s="88">
        <v>2963</v>
      </c>
      <c r="D166" s="90" t="s">
        <v>294</v>
      </c>
      <c r="E166" s="91">
        <f t="shared" si="8"/>
        <v>40.5</v>
      </c>
      <c r="F166" s="92">
        <f t="shared" si="9"/>
        <v>19440</v>
      </c>
      <c r="G166" s="93">
        <f t="shared" si="10"/>
        <v>0</v>
      </c>
      <c r="H166" s="94">
        <f t="shared" si="11"/>
        <v>19920</v>
      </c>
      <c r="I166" s="95">
        <v>41.5</v>
      </c>
      <c r="J166" s="96"/>
      <c r="K166" s="96"/>
      <c r="L166" s="96"/>
      <c r="M166" s="97"/>
      <c r="N166" s="96"/>
      <c r="O166" s="96"/>
      <c r="P166" s="96"/>
      <c r="Q166" s="96"/>
      <c r="R166" s="96"/>
      <c r="S166" s="96"/>
      <c r="T166" s="97"/>
      <c r="U166" s="96"/>
      <c r="V166" s="96"/>
      <c r="W166" s="100">
        <v>480</v>
      </c>
      <c r="X166" s="96"/>
      <c r="Y166" s="96"/>
      <c r="Z166" s="96"/>
      <c r="AA166" s="97"/>
      <c r="AB166" s="96"/>
      <c r="AC166" s="96"/>
      <c r="AD166" s="96"/>
      <c r="AE166" s="96"/>
      <c r="AF166" s="96"/>
      <c r="AG166" s="96"/>
      <c r="AH166" s="97"/>
      <c r="AI166" s="96"/>
      <c r="AJ166" s="96"/>
      <c r="AK166" s="96"/>
      <c r="AL166" s="96"/>
      <c r="AM166" s="96"/>
      <c r="AN166" s="96"/>
      <c r="AO166" s="120">
        <f>COUNTIF(الجدول23[[#This Row],[21]:[20]],480)</f>
        <v>1</v>
      </c>
      <c r="AP166" s="120">
        <f>COUNTIF(الجدول23[[#This Row],[21]:[20]],"غ")</f>
        <v>0</v>
      </c>
      <c r="AQ166" s="120">
        <f>COUNTIF(الجدول23[[#This Row],[21]:[20]],"ب")</f>
        <v>0</v>
      </c>
      <c r="AR166" s="120">
        <f>COUNTIF(الجدول23[[#This Row],[21]:[20]],"&lt;480")</f>
        <v>0</v>
      </c>
    </row>
    <row r="167" spans="1:44" hidden="1">
      <c r="A167" s="88">
        <v>2964</v>
      </c>
      <c r="B167" s="101" t="s">
        <v>295</v>
      </c>
      <c r="C167" s="88">
        <v>2964</v>
      </c>
      <c r="D167" s="90" t="s">
        <v>109</v>
      </c>
      <c r="E167" s="91" t="e">
        <f t="shared" si="8"/>
        <v>#VALUE!</v>
      </c>
      <c r="F167" s="92" t="e">
        <f t="shared" si="9"/>
        <v>#VALUE!</v>
      </c>
      <c r="G167" s="93">
        <f t="shared" si="10"/>
        <v>1</v>
      </c>
      <c r="H167" s="94" t="e">
        <f t="shared" si="11"/>
        <v>#VALUE!</v>
      </c>
      <c r="I167" s="95" t="e">
        <v>#VALUE!</v>
      </c>
      <c r="J167" s="96"/>
      <c r="K167" s="96"/>
      <c r="L167" s="96"/>
      <c r="M167" s="97"/>
      <c r="N167" s="96"/>
      <c r="O167" s="96"/>
      <c r="P167" s="96"/>
      <c r="Q167" s="96"/>
      <c r="R167" s="96"/>
      <c r="S167" s="96"/>
      <c r="T167" s="97"/>
      <c r="U167" s="96"/>
      <c r="V167" s="96"/>
      <c r="W167" s="113"/>
      <c r="X167" s="96"/>
      <c r="Y167" s="96"/>
      <c r="Z167" s="96"/>
      <c r="AA167" s="97"/>
      <c r="AB167" s="100" t="s">
        <v>43</v>
      </c>
      <c r="AC167" s="96"/>
      <c r="AD167" s="96"/>
      <c r="AE167" s="96"/>
      <c r="AF167" s="96"/>
      <c r="AG167" s="96"/>
      <c r="AH167" s="97"/>
      <c r="AI167" s="96"/>
      <c r="AJ167" s="96"/>
      <c r="AK167" s="96"/>
      <c r="AL167" s="96"/>
      <c r="AM167" s="96"/>
      <c r="AN167" s="96"/>
      <c r="AO167" s="120">
        <f>COUNTIF(الجدول23[[#This Row],[21]:[20]],480)</f>
        <v>0</v>
      </c>
      <c r="AP167" s="120">
        <f>COUNTIF(الجدول23[[#This Row],[21]:[20]],"غ")</f>
        <v>0</v>
      </c>
      <c r="AQ167" s="120">
        <f>COUNTIF(الجدول23[[#This Row],[21]:[20]],"ب")</f>
        <v>1</v>
      </c>
      <c r="AR167" s="120">
        <f>COUNTIF(الجدول23[[#This Row],[21]:[20]],"&lt;480")</f>
        <v>0</v>
      </c>
    </row>
    <row r="168" spans="1:44" hidden="1">
      <c r="A168" s="88">
        <v>2966</v>
      </c>
      <c r="B168" s="101" t="s">
        <v>296</v>
      </c>
      <c r="C168" s="88">
        <v>2966</v>
      </c>
      <c r="D168" s="90" t="s">
        <v>109</v>
      </c>
      <c r="E168" s="91" t="e">
        <f t="shared" si="8"/>
        <v>#VALUE!</v>
      </c>
      <c r="F168" s="92" t="e">
        <f t="shared" si="9"/>
        <v>#VALUE!</v>
      </c>
      <c r="G168" s="93">
        <f t="shared" si="10"/>
        <v>0</v>
      </c>
      <c r="H168" s="94" t="e">
        <f t="shared" si="11"/>
        <v>#VALUE!</v>
      </c>
      <c r="I168" s="95" t="e">
        <v>#VALUE!</v>
      </c>
      <c r="J168" s="96"/>
      <c r="K168" s="96"/>
      <c r="L168" s="96"/>
      <c r="M168" s="97"/>
      <c r="N168" s="96"/>
      <c r="O168" s="96"/>
      <c r="P168" s="96"/>
      <c r="Q168" s="96"/>
      <c r="R168" s="96"/>
      <c r="S168" s="96"/>
      <c r="T168" s="97"/>
      <c r="U168" s="96"/>
      <c r="V168" s="96"/>
      <c r="W168" s="113"/>
      <c r="X168" s="96"/>
      <c r="Y168" s="96"/>
      <c r="Z168" s="96"/>
      <c r="AA168" s="97"/>
      <c r="AB168" s="96"/>
      <c r="AC168" s="96"/>
      <c r="AD168" s="96"/>
      <c r="AE168" s="96"/>
      <c r="AF168" s="96"/>
      <c r="AG168" s="96"/>
      <c r="AH168" s="97"/>
      <c r="AI168" s="96"/>
      <c r="AJ168" s="96"/>
      <c r="AK168" s="96"/>
      <c r="AL168" s="96"/>
      <c r="AM168" s="96"/>
      <c r="AN168" s="96"/>
      <c r="AO168" s="120">
        <f>COUNTIF(الجدول23[[#This Row],[21]:[20]],480)</f>
        <v>0</v>
      </c>
      <c r="AP168" s="120">
        <f>COUNTIF(الجدول23[[#This Row],[21]:[20]],"غ")</f>
        <v>0</v>
      </c>
      <c r="AQ168" s="120">
        <f>COUNTIF(الجدول23[[#This Row],[21]:[20]],"ب")</f>
        <v>0</v>
      </c>
      <c r="AR168" s="120">
        <f>COUNTIF(الجدول23[[#This Row],[21]:[20]],"&lt;480")</f>
        <v>0</v>
      </c>
    </row>
    <row r="169" spans="1:44" hidden="1">
      <c r="A169" s="88">
        <v>2972</v>
      </c>
      <c r="B169" s="102" t="s">
        <v>297</v>
      </c>
      <c r="C169" s="103">
        <v>2972</v>
      </c>
      <c r="D169" s="90" t="s">
        <v>298</v>
      </c>
      <c r="E169" s="91">
        <f t="shared" si="8"/>
        <v>14</v>
      </c>
      <c r="F169" s="92">
        <f t="shared" si="9"/>
        <v>6720</v>
      </c>
      <c r="G169" s="93">
        <f t="shared" si="10"/>
        <v>0</v>
      </c>
      <c r="H169" s="94">
        <f t="shared" si="11"/>
        <v>7200</v>
      </c>
      <c r="I169" s="95">
        <v>15</v>
      </c>
      <c r="J169" s="96"/>
      <c r="K169" s="96"/>
      <c r="L169" s="96"/>
      <c r="M169" s="97"/>
      <c r="N169" s="96"/>
      <c r="O169" s="96"/>
      <c r="P169" s="96"/>
      <c r="Q169" s="96"/>
      <c r="R169" s="96"/>
      <c r="S169" s="96"/>
      <c r="T169" s="97"/>
      <c r="U169" s="96"/>
      <c r="V169" s="96"/>
      <c r="W169" s="100">
        <v>480</v>
      </c>
      <c r="X169" s="96"/>
      <c r="Y169" s="96"/>
      <c r="Z169" s="96"/>
      <c r="AA169" s="97"/>
      <c r="AB169" s="96"/>
      <c r="AC169" s="96"/>
      <c r="AD169" s="96"/>
      <c r="AE169" s="96"/>
      <c r="AF169" s="96"/>
      <c r="AG169" s="96"/>
      <c r="AH169" s="97"/>
      <c r="AI169" s="96"/>
      <c r="AJ169" s="96"/>
      <c r="AK169" s="96"/>
      <c r="AL169" s="96"/>
      <c r="AM169" s="96"/>
      <c r="AN169" s="96"/>
      <c r="AO169" s="121">
        <f>COUNTIF(الجدول23[[#This Row],[21]:[20]],480)</f>
        <v>1</v>
      </c>
      <c r="AP169" s="121">
        <f>COUNTIF(الجدول23[[#This Row],[21]:[20]],"غ")</f>
        <v>0</v>
      </c>
      <c r="AQ169" s="121">
        <f>COUNTIF(الجدول23[[#This Row],[21]:[20]],"ب")</f>
        <v>0</v>
      </c>
      <c r="AR169" s="121">
        <f>COUNTIF(الجدول23[[#This Row],[21]:[20]],"&lt;480")</f>
        <v>0</v>
      </c>
    </row>
    <row r="170" spans="1:44" hidden="1">
      <c r="A170" s="88">
        <v>2973</v>
      </c>
      <c r="B170" s="101" t="s">
        <v>299</v>
      </c>
      <c r="C170" s="88">
        <v>2973</v>
      </c>
      <c r="D170" s="90" t="s">
        <v>300</v>
      </c>
      <c r="E170" s="91">
        <f t="shared" si="8"/>
        <v>10.46208333</v>
      </c>
      <c r="F170" s="92">
        <f t="shared" si="9"/>
        <v>5021.7999983999998</v>
      </c>
      <c r="G170" s="93">
        <f t="shared" si="10"/>
        <v>0</v>
      </c>
      <c r="H170" s="94">
        <f t="shared" si="11"/>
        <v>5681.7999983999998</v>
      </c>
      <c r="I170" s="95">
        <v>11.83708333</v>
      </c>
      <c r="J170" s="96"/>
      <c r="K170" s="96"/>
      <c r="L170" s="96"/>
      <c r="M170" s="97"/>
      <c r="N170" s="96"/>
      <c r="O170" s="96"/>
      <c r="P170" s="96"/>
      <c r="Q170" s="96"/>
      <c r="R170" s="111">
        <v>130</v>
      </c>
      <c r="S170" s="111">
        <v>50</v>
      </c>
      <c r="T170" s="97"/>
      <c r="U170" s="96"/>
      <c r="V170" s="96"/>
      <c r="W170" s="100">
        <v>480</v>
      </c>
      <c r="X170" s="96"/>
      <c r="Y170" s="96"/>
      <c r="Z170" s="96"/>
      <c r="AA170" s="97"/>
      <c r="AB170" s="96"/>
      <c r="AC170" s="96"/>
      <c r="AD170" s="96"/>
      <c r="AE170" s="96"/>
      <c r="AF170" s="96"/>
      <c r="AG170" s="96"/>
      <c r="AH170" s="97"/>
      <c r="AI170" s="96"/>
      <c r="AJ170" s="96"/>
      <c r="AK170" s="96"/>
      <c r="AL170" s="96"/>
      <c r="AM170" s="96"/>
      <c r="AN170" s="96"/>
      <c r="AO170" s="120">
        <f>COUNTIF(الجدول23[[#This Row],[21]:[20]],480)</f>
        <v>1</v>
      </c>
      <c r="AP170" s="120">
        <f>COUNTIF(الجدول23[[#This Row],[21]:[20]],"غ")</f>
        <v>0</v>
      </c>
      <c r="AQ170" s="120">
        <f>COUNTIF(الجدول23[[#This Row],[21]:[20]],"ب")</f>
        <v>0</v>
      </c>
      <c r="AR170" s="120">
        <f>COUNTIF(الجدول23[[#This Row],[21]:[20]],"&lt;480")</f>
        <v>2</v>
      </c>
    </row>
    <row r="171" spans="1:44" hidden="1">
      <c r="A171" s="88">
        <v>2976</v>
      </c>
      <c r="B171" s="101" t="s">
        <v>301</v>
      </c>
      <c r="C171" s="88">
        <v>2976</v>
      </c>
      <c r="D171" s="90" t="s">
        <v>105</v>
      </c>
      <c r="E171" s="91">
        <f t="shared" si="8"/>
        <v>14.572916670000003</v>
      </c>
      <c r="F171" s="92">
        <f t="shared" si="9"/>
        <v>6995.0000016000013</v>
      </c>
      <c r="G171" s="93">
        <f t="shared" si="10"/>
        <v>0</v>
      </c>
      <c r="H171" s="94">
        <f t="shared" si="11"/>
        <v>7595.0000016000013</v>
      </c>
      <c r="I171" s="95">
        <v>15.822916670000003</v>
      </c>
      <c r="J171" s="100" t="s">
        <v>1464</v>
      </c>
      <c r="K171" s="100">
        <v>480</v>
      </c>
      <c r="L171" s="96"/>
      <c r="M171" s="97"/>
      <c r="N171" s="96"/>
      <c r="O171" s="100">
        <v>120</v>
      </c>
      <c r="P171" s="96"/>
      <c r="Q171" s="100" t="s">
        <v>1464</v>
      </c>
      <c r="R171" s="96"/>
      <c r="S171" s="96"/>
      <c r="T171" s="97"/>
      <c r="U171" s="96"/>
      <c r="V171" s="96"/>
      <c r="W171" s="113"/>
      <c r="X171" s="100" t="s">
        <v>1464</v>
      </c>
      <c r="Y171" s="96"/>
      <c r="Z171" s="96"/>
      <c r="AA171" s="97"/>
      <c r="AB171" s="96"/>
      <c r="AC171" s="96"/>
      <c r="AD171" s="96"/>
      <c r="AE171" s="100" t="s">
        <v>1464</v>
      </c>
      <c r="AF171" s="96"/>
      <c r="AG171" s="96"/>
      <c r="AH171" s="97"/>
      <c r="AI171" s="96"/>
      <c r="AJ171" s="96"/>
      <c r="AK171" s="96"/>
      <c r="AL171" s="100" t="s">
        <v>1464</v>
      </c>
      <c r="AM171" s="96"/>
      <c r="AN171" s="96"/>
      <c r="AO171" s="120">
        <f>COUNTIF(الجدول23[[#This Row],[21]:[20]],480)</f>
        <v>1</v>
      </c>
      <c r="AP171" s="120">
        <f>COUNTIF(الجدول23[[#This Row],[21]:[20]],"غ")</f>
        <v>0</v>
      </c>
      <c r="AQ171" s="120">
        <f>COUNTIF(الجدول23[[#This Row],[21]:[20]],"ب")</f>
        <v>0</v>
      </c>
      <c r="AR171" s="120">
        <f>COUNTIF(الجدول23[[#This Row],[21]:[20]],"&lt;480")</f>
        <v>1</v>
      </c>
    </row>
    <row r="172" spans="1:44" hidden="1">
      <c r="A172" s="88">
        <v>2985</v>
      </c>
      <c r="B172" s="101" t="s">
        <v>302</v>
      </c>
      <c r="C172" s="88">
        <v>2985</v>
      </c>
      <c r="D172" s="90" t="s">
        <v>303</v>
      </c>
      <c r="E172" s="91">
        <f t="shared" si="8"/>
        <v>14.84374999966667</v>
      </c>
      <c r="F172" s="92">
        <f t="shared" si="9"/>
        <v>7124.9999998400017</v>
      </c>
      <c r="G172" s="93">
        <f t="shared" si="10"/>
        <v>0</v>
      </c>
      <c r="H172" s="94">
        <f t="shared" si="11"/>
        <v>7724.9999998400017</v>
      </c>
      <c r="I172" s="95">
        <v>16.09374999966667</v>
      </c>
      <c r="J172" s="96"/>
      <c r="K172" s="96"/>
      <c r="L172" s="100">
        <v>120</v>
      </c>
      <c r="M172" s="97"/>
      <c r="N172" s="96"/>
      <c r="O172" s="96"/>
      <c r="P172" s="96"/>
      <c r="Q172" s="96"/>
      <c r="R172" s="96"/>
      <c r="S172" s="96"/>
      <c r="T172" s="97"/>
      <c r="U172" s="96"/>
      <c r="V172" s="96"/>
      <c r="W172" s="100">
        <v>480</v>
      </c>
      <c r="X172" s="96"/>
      <c r="Y172" s="96"/>
      <c r="Z172" s="96"/>
      <c r="AA172" s="97"/>
      <c r="AB172" s="96"/>
      <c r="AC172" s="96"/>
      <c r="AD172" s="96"/>
      <c r="AE172" s="96"/>
      <c r="AF172" s="96"/>
      <c r="AG172" s="96"/>
      <c r="AH172" s="97"/>
      <c r="AI172" s="96"/>
      <c r="AJ172" s="96"/>
      <c r="AK172" s="96"/>
      <c r="AL172" s="96"/>
      <c r="AM172" s="96"/>
      <c r="AN172" s="96"/>
      <c r="AO172" s="120">
        <f>COUNTIF(الجدول23[[#This Row],[21]:[20]],480)</f>
        <v>1</v>
      </c>
      <c r="AP172" s="120">
        <f>COUNTIF(الجدول23[[#This Row],[21]:[20]],"غ")</f>
        <v>0</v>
      </c>
      <c r="AQ172" s="120">
        <f>COUNTIF(الجدول23[[#This Row],[21]:[20]],"ب")</f>
        <v>0</v>
      </c>
      <c r="AR172" s="120">
        <f>COUNTIF(الجدول23[[#This Row],[21]:[20]],"&lt;480")</f>
        <v>1</v>
      </c>
    </row>
    <row r="173" spans="1:44" hidden="1">
      <c r="A173" s="88">
        <v>2986</v>
      </c>
      <c r="B173" s="102" t="s">
        <v>304</v>
      </c>
      <c r="C173" s="103">
        <v>2986</v>
      </c>
      <c r="D173" s="90" t="s">
        <v>105</v>
      </c>
      <c r="E173" s="91">
        <f t="shared" si="8"/>
        <v>3.1354166666666656</v>
      </c>
      <c r="F173" s="92">
        <f t="shared" si="9"/>
        <v>1504.9999999999995</v>
      </c>
      <c r="G173" s="93">
        <f t="shared" si="10"/>
        <v>0</v>
      </c>
      <c r="H173" s="94">
        <f t="shared" si="11"/>
        <v>2194.9999999999995</v>
      </c>
      <c r="I173" s="95">
        <v>4.5729166666666661</v>
      </c>
      <c r="J173" s="100" t="s">
        <v>1464</v>
      </c>
      <c r="K173" s="96"/>
      <c r="L173" s="96"/>
      <c r="M173" s="97"/>
      <c r="N173" s="96"/>
      <c r="O173" s="100">
        <v>480</v>
      </c>
      <c r="P173" s="96"/>
      <c r="Q173" s="100" t="s">
        <v>1464</v>
      </c>
      <c r="R173" s="111">
        <v>120</v>
      </c>
      <c r="S173" s="96"/>
      <c r="T173" s="97"/>
      <c r="U173" s="100">
        <v>90</v>
      </c>
      <c r="V173" s="96"/>
      <c r="W173" s="113"/>
      <c r="X173" s="100" t="s">
        <v>1464</v>
      </c>
      <c r="Y173" s="96"/>
      <c r="Z173" s="96"/>
      <c r="AA173" s="97"/>
      <c r="AB173" s="96"/>
      <c r="AC173" s="96"/>
      <c r="AD173" s="96"/>
      <c r="AE173" s="96"/>
      <c r="AF173" s="96"/>
      <c r="AG173" s="96"/>
      <c r="AH173" s="97"/>
      <c r="AI173" s="96"/>
      <c r="AJ173" s="96"/>
      <c r="AK173" s="96"/>
      <c r="AL173" s="96"/>
      <c r="AM173" s="96"/>
      <c r="AN173" s="100" t="s">
        <v>1464</v>
      </c>
      <c r="AO173" s="121">
        <f>COUNTIF(الجدول23[[#This Row],[21]:[20]],480)</f>
        <v>1</v>
      </c>
      <c r="AP173" s="121">
        <f>COUNTIF(الجدول23[[#This Row],[21]:[20]],"غ")</f>
        <v>0</v>
      </c>
      <c r="AQ173" s="121">
        <f>COUNTIF(الجدول23[[#This Row],[21]:[20]],"ب")</f>
        <v>0</v>
      </c>
      <c r="AR173" s="121">
        <f>COUNTIF(الجدول23[[#This Row],[21]:[20]],"&lt;480")</f>
        <v>2</v>
      </c>
    </row>
    <row r="174" spans="1:44" hidden="1">
      <c r="A174" s="88">
        <v>2988</v>
      </c>
      <c r="B174" s="101" t="s">
        <v>305</v>
      </c>
      <c r="C174" s="88">
        <v>2988</v>
      </c>
      <c r="D174" s="90" t="s">
        <v>306</v>
      </c>
      <c r="E174" s="91">
        <f t="shared" si="8"/>
        <v>2.0979166663333313</v>
      </c>
      <c r="F174" s="92">
        <f t="shared" si="9"/>
        <v>1006.999999839999</v>
      </c>
      <c r="G174" s="93">
        <f t="shared" si="10"/>
        <v>0</v>
      </c>
      <c r="H174" s="94">
        <f t="shared" si="11"/>
        <v>1486.999999839999</v>
      </c>
      <c r="I174" s="95">
        <v>3.0979166663333313</v>
      </c>
      <c r="J174" s="96"/>
      <c r="K174" s="96"/>
      <c r="L174" s="96"/>
      <c r="M174" s="97"/>
      <c r="N174" s="96"/>
      <c r="O174" s="96"/>
      <c r="P174" s="96"/>
      <c r="Q174" s="96"/>
      <c r="R174" s="96"/>
      <c r="S174" s="96"/>
      <c r="T174" s="97"/>
      <c r="U174" s="96"/>
      <c r="V174" s="96"/>
      <c r="W174" s="100">
        <v>480</v>
      </c>
      <c r="X174" s="96"/>
      <c r="Y174" s="96"/>
      <c r="Z174" s="96"/>
      <c r="AA174" s="97"/>
      <c r="AB174" s="96"/>
      <c r="AC174" s="96"/>
      <c r="AD174" s="96"/>
      <c r="AE174" s="96"/>
      <c r="AF174" s="96"/>
      <c r="AG174" s="96"/>
      <c r="AH174" s="97"/>
      <c r="AI174" s="96"/>
      <c r="AJ174" s="96"/>
      <c r="AK174" s="96"/>
      <c r="AL174" s="96"/>
      <c r="AM174" s="96"/>
      <c r="AN174" s="96"/>
      <c r="AO174" s="120">
        <f>COUNTIF(الجدول23[[#This Row],[21]:[20]],480)</f>
        <v>1</v>
      </c>
      <c r="AP174" s="120">
        <f>COUNTIF(الجدول23[[#This Row],[21]:[20]],"غ")</f>
        <v>0</v>
      </c>
      <c r="AQ174" s="120">
        <f>COUNTIF(الجدول23[[#This Row],[21]:[20]],"ب")</f>
        <v>0</v>
      </c>
      <c r="AR174" s="120">
        <f>COUNTIF(الجدول23[[#This Row],[21]:[20]],"&lt;480")</f>
        <v>0</v>
      </c>
    </row>
    <row r="175" spans="1:44" hidden="1">
      <c r="A175" s="88">
        <v>2993</v>
      </c>
      <c r="B175" s="102" t="s">
        <v>307</v>
      </c>
      <c r="C175" s="103">
        <v>2993</v>
      </c>
      <c r="D175" s="90" t="s">
        <v>148</v>
      </c>
      <c r="E175" s="91">
        <f t="shared" si="8"/>
        <v>6.5</v>
      </c>
      <c r="F175" s="92">
        <f t="shared" si="9"/>
        <v>3120</v>
      </c>
      <c r="G175" s="93">
        <f t="shared" si="10"/>
        <v>0</v>
      </c>
      <c r="H175" s="112">
        <f t="shared" si="11"/>
        <v>3600</v>
      </c>
      <c r="I175" s="95">
        <v>7.5</v>
      </c>
      <c r="J175" s="96"/>
      <c r="K175" s="96"/>
      <c r="L175" s="96"/>
      <c r="M175" s="97"/>
      <c r="N175" s="96"/>
      <c r="O175" s="96"/>
      <c r="P175" s="96"/>
      <c r="Q175" s="96"/>
      <c r="R175" s="96"/>
      <c r="S175" s="96"/>
      <c r="T175" s="97"/>
      <c r="U175" s="96"/>
      <c r="V175" s="96"/>
      <c r="W175" s="100">
        <v>480</v>
      </c>
      <c r="X175" s="96"/>
      <c r="Y175" s="96"/>
      <c r="Z175" s="96"/>
      <c r="AA175" s="97"/>
      <c r="AB175" s="96"/>
      <c r="AC175" s="96"/>
      <c r="AD175" s="96"/>
      <c r="AE175" s="96"/>
      <c r="AF175" s="96"/>
      <c r="AG175" s="96"/>
      <c r="AH175" s="97"/>
      <c r="AI175" s="96"/>
      <c r="AJ175" s="96"/>
      <c r="AK175" s="96"/>
      <c r="AL175" s="96"/>
      <c r="AM175" s="96"/>
      <c r="AN175" s="96"/>
      <c r="AO175" s="121">
        <f>COUNTIF(الجدول23[[#This Row],[21]:[20]],480)</f>
        <v>1</v>
      </c>
      <c r="AP175" s="121">
        <f>COUNTIF(الجدول23[[#This Row],[21]:[20]],"غ")</f>
        <v>0</v>
      </c>
      <c r="AQ175" s="121">
        <f>COUNTIF(الجدول23[[#This Row],[21]:[20]],"ب")</f>
        <v>0</v>
      </c>
      <c r="AR175" s="121">
        <f>COUNTIF(الجدول23[[#This Row],[21]:[20]],"&lt;480")</f>
        <v>0</v>
      </c>
    </row>
    <row r="176" spans="1:44" hidden="1">
      <c r="A176" s="88">
        <v>2998</v>
      </c>
      <c r="B176" s="101" t="s">
        <v>308</v>
      </c>
      <c r="C176" s="88">
        <v>2998</v>
      </c>
      <c r="D176" s="90" t="s">
        <v>205</v>
      </c>
      <c r="E176" s="91">
        <f t="shared" si="8"/>
        <v>7.8145833329999999</v>
      </c>
      <c r="F176" s="92">
        <f t="shared" si="9"/>
        <v>3750.9999998399999</v>
      </c>
      <c r="G176" s="93">
        <f t="shared" si="10"/>
        <v>0</v>
      </c>
      <c r="H176" s="94">
        <f t="shared" si="11"/>
        <v>5670.9999998399999</v>
      </c>
      <c r="I176" s="95">
        <v>11.814583333</v>
      </c>
      <c r="J176" s="96"/>
      <c r="K176" s="96"/>
      <c r="L176" s="96"/>
      <c r="M176" s="97"/>
      <c r="N176" s="96"/>
      <c r="O176" s="96"/>
      <c r="P176" s="96"/>
      <c r="Q176" s="96"/>
      <c r="R176" s="96"/>
      <c r="S176" s="96"/>
      <c r="T176" s="97"/>
      <c r="U176" s="96"/>
      <c r="V176" s="96"/>
      <c r="W176" s="100">
        <v>480</v>
      </c>
      <c r="X176" s="96"/>
      <c r="Y176" s="96"/>
      <c r="Z176" s="96"/>
      <c r="AA176" s="97"/>
      <c r="AB176" s="96"/>
      <c r="AC176" s="100">
        <v>480</v>
      </c>
      <c r="AD176" s="100">
        <v>480</v>
      </c>
      <c r="AE176" s="100">
        <v>480</v>
      </c>
      <c r="AF176" s="96"/>
      <c r="AG176" s="96"/>
      <c r="AH176" s="97"/>
      <c r="AI176" s="96"/>
      <c r="AJ176" s="96"/>
      <c r="AK176" s="96"/>
      <c r="AL176" s="96"/>
      <c r="AM176" s="96"/>
      <c r="AN176" s="96"/>
      <c r="AO176" s="120">
        <f>COUNTIF(الجدول23[[#This Row],[21]:[20]],480)</f>
        <v>4</v>
      </c>
      <c r="AP176" s="120">
        <f>COUNTIF(الجدول23[[#This Row],[21]:[20]],"غ")</f>
        <v>0</v>
      </c>
      <c r="AQ176" s="120">
        <f>COUNTIF(الجدول23[[#This Row],[21]:[20]],"ب")</f>
        <v>0</v>
      </c>
      <c r="AR176" s="120">
        <f>COUNTIF(الجدول23[[#This Row],[21]:[20]],"&lt;480")</f>
        <v>0</v>
      </c>
    </row>
    <row r="177" spans="1:44" hidden="1">
      <c r="A177" s="88">
        <v>3012</v>
      </c>
      <c r="B177" s="101" t="s">
        <v>309</v>
      </c>
      <c r="C177" s="88">
        <v>3012</v>
      </c>
      <c r="D177" s="90" t="s">
        <v>47</v>
      </c>
      <c r="E177" s="91">
        <f t="shared" si="8"/>
        <v>7.9854166666666666</v>
      </c>
      <c r="F177" s="92">
        <f t="shared" si="9"/>
        <v>3833</v>
      </c>
      <c r="G177" s="93">
        <f t="shared" si="10"/>
        <v>0</v>
      </c>
      <c r="H177" s="94">
        <f t="shared" si="11"/>
        <v>4508</v>
      </c>
      <c r="I177" s="95">
        <v>9.3916666666666657</v>
      </c>
      <c r="J177" s="111">
        <v>120</v>
      </c>
      <c r="K177" s="96"/>
      <c r="L177" s="96"/>
      <c r="M177" s="97"/>
      <c r="N177" s="96"/>
      <c r="O177" s="96"/>
      <c r="P177" s="96"/>
      <c r="Q177" s="96"/>
      <c r="R177" s="96"/>
      <c r="S177" s="96"/>
      <c r="T177" s="97"/>
      <c r="U177" s="96"/>
      <c r="V177" s="96"/>
      <c r="W177" s="100">
        <v>480</v>
      </c>
      <c r="X177" s="96"/>
      <c r="Y177" s="96"/>
      <c r="Z177" s="96"/>
      <c r="AA177" s="97"/>
      <c r="AB177" s="96"/>
      <c r="AC177" s="96"/>
      <c r="AD177" s="96"/>
      <c r="AE177" s="96"/>
      <c r="AF177" s="122">
        <v>75</v>
      </c>
      <c r="AG177" s="96"/>
      <c r="AH177" s="97"/>
      <c r="AI177" s="96"/>
      <c r="AJ177" s="96"/>
      <c r="AK177" s="96"/>
      <c r="AL177" s="96"/>
      <c r="AM177" s="96"/>
      <c r="AN177" s="96"/>
      <c r="AO177" s="120">
        <f>COUNTIF(الجدول23[[#This Row],[21]:[20]],480)</f>
        <v>1</v>
      </c>
      <c r="AP177" s="120">
        <f>COUNTIF(الجدول23[[#This Row],[21]:[20]],"غ")</f>
        <v>0</v>
      </c>
      <c r="AQ177" s="120">
        <f>COUNTIF(الجدول23[[#This Row],[21]:[20]],"ب")</f>
        <v>0</v>
      </c>
      <c r="AR177" s="120">
        <f>COUNTIF(الجدول23[[#This Row],[21]:[20]],"&lt;480")</f>
        <v>2</v>
      </c>
    </row>
    <row r="178" spans="1:44" hidden="1">
      <c r="A178" s="88">
        <v>3013</v>
      </c>
      <c r="B178" s="101" t="s">
        <v>310</v>
      </c>
      <c r="C178" s="88">
        <v>3013</v>
      </c>
      <c r="D178" s="90" t="s">
        <v>205</v>
      </c>
      <c r="E178" s="91">
        <f t="shared" si="8"/>
        <v>24.018750000000001</v>
      </c>
      <c r="F178" s="92">
        <f t="shared" si="9"/>
        <v>11529</v>
      </c>
      <c r="G178" s="93">
        <f t="shared" si="10"/>
        <v>0</v>
      </c>
      <c r="H178" s="94">
        <f t="shared" si="11"/>
        <v>12489</v>
      </c>
      <c r="I178" s="95">
        <v>26.018750000000001</v>
      </c>
      <c r="J178" s="96"/>
      <c r="K178" s="96"/>
      <c r="L178" s="96"/>
      <c r="M178" s="97"/>
      <c r="N178" s="96"/>
      <c r="O178" s="96"/>
      <c r="P178" s="96"/>
      <c r="Q178" s="96"/>
      <c r="R178" s="96"/>
      <c r="S178" s="96"/>
      <c r="T178" s="97"/>
      <c r="U178" s="100">
        <v>480</v>
      </c>
      <c r="V178" s="96"/>
      <c r="W178" s="100">
        <v>480</v>
      </c>
      <c r="X178" s="96"/>
      <c r="Y178" s="96"/>
      <c r="Z178" s="96"/>
      <c r="AA178" s="97"/>
      <c r="AB178" s="96"/>
      <c r="AC178" s="96"/>
      <c r="AD178" s="96"/>
      <c r="AE178" s="96"/>
      <c r="AF178" s="96"/>
      <c r="AG178" s="96"/>
      <c r="AH178" s="97"/>
      <c r="AI178" s="96"/>
      <c r="AJ178" s="96"/>
      <c r="AK178" s="96"/>
      <c r="AL178" s="96"/>
      <c r="AM178" s="96"/>
      <c r="AN178" s="96"/>
      <c r="AO178" s="120">
        <f>COUNTIF(الجدول23[[#This Row],[21]:[20]],480)</f>
        <v>2</v>
      </c>
      <c r="AP178" s="120">
        <f>COUNTIF(الجدول23[[#This Row],[21]:[20]],"غ")</f>
        <v>0</v>
      </c>
      <c r="AQ178" s="120">
        <f>COUNTIF(الجدول23[[#This Row],[21]:[20]],"ب")</f>
        <v>0</v>
      </c>
      <c r="AR178" s="120">
        <f>COUNTIF(الجدول23[[#This Row],[21]:[20]],"&lt;480")</f>
        <v>0</v>
      </c>
    </row>
    <row r="179" spans="1:44" hidden="1">
      <c r="A179" s="88">
        <v>3016</v>
      </c>
      <c r="B179" s="101" t="s">
        <v>311</v>
      </c>
      <c r="C179" s="88">
        <v>3016</v>
      </c>
      <c r="D179" s="90" t="s">
        <v>312</v>
      </c>
      <c r="E179" s="91">
        <f t="shared" si="8"/>
        <v>2.7066666666669903E-2</v>
      </c>
      <c r="F179" s="92">
        <f t="shared" si="9"/>
        <v>12.992000000001553</v>
      </c>
      <c r="G179" s="93">
        <f t="shared" si="10"/>
        <v>4</v>
      </c>
      <c r="H179" s="94">
        <f t="shared" si="11"/>
        <v>1218.9920000000016</v>
      </c>
      <c r="I179" s="95">
        <v>2.5395666666666701</v>
      </c>
      <c r="J179" s="96"/>
      <c r="K179" s="100">
        <v>480</v>
      </c>
      <c r="L179" s="96"/>
      <c r="M179" s="97"/>
      <c r="N179" s="100">
        <v>480</v>
      </c>
      <c r="O179" s="96"/>
      <c r="P179" s="100" t="s">
        <v>43</v>
      </c>
      <c r="Q179" s="96"/>
      <c r="R179" s="100" t="s">
        <v>43</v>
      </c>
      <c r="S179" s="111">
        <v>131</v>
      </c>
      <c r="T179" s="97"/>
      <c r="U179" s="100" t="s">
        <v>43</v>
      </c>
      <c r="V179" s="100" t="s">
        <v>43</v>
      </c>
      <c r="W179" s="100" t="s">
        <v>1584</v>
      </c>
      <c r="X179" s="96"/>
      <c r="Y179" s="96"/>
      <c r="Z179" s="96"/>
      <c r="AA179" s="97"/>
      <c r="AB179" s="111">
        <v>115</v>
      </c>
      <c r="AC179" s="96"/>
      <c r="AD179" s="96"/>
      <c r="AE179" s="96"/>
      <c r="AF179" s="96"/>
      <c r="AG179" s="96"/>
      <c r="AH179" s="97"/>
      <c r="AI179" s="96"/>
      <c r="AJ179" s="96"/>
      <c r="AK179" s="96"/>
      <c r="AL179" s="96"/>
      <c r="AM179" s="96"/>
      <c r="AN179" s="96"/>
      <c r="AO179" s="120">
        <f>COUNTIF(الجدول23[[#This Row],[21]:[20]],480)</f>
        <v>2</v>
      </c>
      <c r="AP179" s="120">
        <f>COUNTIF(الجدول23[[#This Row],[21]:[20]],"غ")</f>
        <v>0</v>
      </c>
      <c r="AQ179" s="120">
        <f>COUNTIF(الجدول23[[#This Row],[21]:[20]],"ب")</f>
        <v>4</v>
      </c>
      <c r="AR179" s="120">
        <f>COUNTIF(الجدول23[[#This Row],[21]:[20]],"&lt;480")</f>
        <v>2</v>
      </c>
    </row>
    <row r="180" spans="1:44" hidden="1">
      <c r="A180" s="90">
        <v>3018</v>
      </c>
      <c r="B180" s="104" t="s">
        <v>313</v>
      </c>
      <c r="C180" s="90">
        <f>الجدول23[[#This Row],[الرقم]]</f>
        <v>3018</v>
      </c>
      <c r="D180" s="90" t="s">
        <v>1571</v>
      </c>
      <c r="E180" s="91">
        <f t="shared" si="8"/>
        <v>1.9041666666666661</v>
      </c>
      <c r="F180" s="105">
        <f t="shared" si="9"/>
        <v>913.99999999999977</v>
      </c>
      <c r="G180" s="93">
        <f t="shared" si="10"/>
        <v>0</v>
      </c>
      <c r="H180" s="106">
        <f t="shared" si="11"/>
        <v>1960.9999999999998</v>
      </c>
      <c r="I180" s="107">
        <v>4.0854166666666663</v>
      </c>
      <c r="J180" s="96"/>
      <c r="K180" s="96"/>
      <c r="L180" s="96"/>
      <c r="M180" s="97"/>
      <c r="N180" s="96"/>
      <c r="O180" s="100">
        <v>480</v>
      </c>
      <c r="P180" s="96"/>
      <c r="Q180" s="96"/>
      <c r="R180" s="96"/>
      <c r="S180" s="96"/>
      <c r="T180" s="97"/>
      <c r="U180" s="96"/>
      <c r="V180" s="96"/>
      <c r="W180" s="100">
        <v>480</v>
      </c>
      <c r="X180" s="96"/>
      <c r="Y180" s="96"/>
      <c r="Z180" s="96"/>
      <c r="AA180" s="97"/>
      <c r="AB180" s="96"/>
      <c r="AC180" s="96"/>
      <c r="AD180" s="96"/>
      <c r="AE180" s="122">
        <v>87</v>
      </c>
      <c r="AF180" s="96"/>
      <c r="AG180" s="96"/>
      <c r="AH180" s="97"/>
      <c r="AI180" s="96"/>
      <c r="AJ180" s="96"/>
      <c r="AK180" s="96"/>
      <c r="AL180" s="96"/>
      <c r="AM180" s="96"/>
      <c r="AN180" s="96"/>
      <c r="AO180" s="121">
        <f>COUNTIF(الجدول23[[#This Row],[21]:[20]],480)</f>
        <v>2</v>
      </c>
      <c r="AP180" s="121">
        <f>COUNTIF(الجدول23[[#This Row],[21]:[20]],"غ")</f>
        <v>0</v>
      </c>
      <c r="AQ180" s="121">
        <f>COUNTIF(الجدول23[[#This Row],[21]:[20]],"ب")</f>
        <v>0</v>
      </c>
      <c r="AR180" s="121">
        <f>COUNTIF(الجدول23[[#This Row],[21]:[20]],"&lt;480")</f>
        <v>1</v>
      </c>
    </row>
    <row r="181" spans="1:44" hidden="1">
      <c r="A181" s="89">
        <v>3021</v>
      </c>
      <c r="B181" s="101" t="s">
        <v>315</v>
      </c>
      <c r="C181" s="88">
        <v>3021</v>
      </c>
      <c r="D181" s="90" t="s">
        <v>316</v>
      </c>
      <c r="E181" s="91">
        <f t="shared" si="8"/>
        <v>0.1764166666666668</v>
      </c>
      <c r="F181" s="92">
        <f t="shared" si="9"/>
        <v>84.680000000000064</v>
      </c>
      <c r="G181" s="93">
        <f t="shared" si="10"/>
        <v>0</v>
      </c>
      <c r="H181" s="94">
        <f t="shared" si="11"/>
        <v>1604.68</v>
      </c>
      <c r="I181" s="95">
        <v>3.3430833333333334</v>
      </c>
      <c r="J181" s="96"/>
      <c r="K181" s="96"/>
      <c r="L181" s="96"/>
      <c r="M181" s="97"/>
      <c r="N181" s="111">
        <v>80</v>
      </c>
      <c r="O181" s="96"/>
      <c r="P181" s="100">
        <v>480</v>
      </c>
      <c r="Q181" s="96"/>
      <c r="R181" s="96"/>
      <c r="S181" s="96"/>
      <c r="T181" s="97"/>
      <c r="U181" s="96"/>
      <c r="V181" s="96"/>
      <c r="W181" s="100">
        <v>480</v>
      </c>
      <c r="X181" s="96"/>
      <c r="Y181" s="96"/>
      <c r="Z181" s="96"/>
      <c r="AA181" s="97"/>
      <c r="AB181" s="96"/>
      <c r="AC181" s="96"/>
      <c r="AD181" s="96"/>
      <c r="AE181" s="96"/>
      <c r="AF181" s="100">
        <v>480</v>
      </c>
      <c r="AG181" s="96"/>
      <c r="AH181" s="97"/>
      <c r="AI181" s="96"/>
      <c r="AJ181" s="96"/>
      <c r="AK181" s="96"/>
      <c r="AL181" s="96"/>
      <c r="AM181" s="96"/>
      <c r="AN181" s="96"/>
      <c r="AO181" s="120">
        <f>COUNTIF(الجدول23[[#This Row],[21]:[20]],480)</f>
        <v>3</v>
      </c>
      <c r="AP181" s="120">
        <f>COUNTIF(الجدول23[[#This Row],[21]:[20]],"غ")</f>
        <v>0</v>
      </c>
      <c r="AQ181" s="120">
        <f>COUNTIF(الجدول23[[#This Row],[21]:[20]],"ب")</f>
        <v>0</v>
      </c>
      <c r="AR181" s="120">
        <f>COUNTIF(الجدول23[[#This Row],[21]:[20]],"&lt;480")</f>
        <v>1</v>
      </c>
    </row>
    <row r="182" spans="1:44" hidden="1">
      <c r="A182" s="88">
        <v>3043</v>
      </c>
      <c r="B182" s="101" t="s">
        <v>317</v>
      </c>
      <c r="C182" s="88">
        <v>3043</v>
      </c>
      <c r="D182" s="90" t="s">
        <v>318</v>
      </c>
      <c r="E182" s="91">
        <f t="shared" si="8"/>
        <v>29.660416666666666</v>
      </c>
      <c r="F182" s="92">
        <f t="shared" si="9"/>
        <v>14237</v>
      </c>
      <c r="G182" s="93">
        <f t="shared" si="10"/>
        <v>0</v>
      </c>
      <c r="H182" s="94">
        <f t="shared" si="11"/>
        <v>14837</v>
      </c>
      <c r="I182" s="95">
        <v>30.910416666666666</v>
      </c>
      <c r="J182" s="96"/>
      <c r="K182" s="96"/>
      <c r="L182" s="96"/>
      <c r="M182" s="97"/>
      <c r="N182" s="96"/>
      <c r="O182" s="96"/>
      <c r="P182" s="96"/>
      <c r="Q182" s="96"/>
      <c r="R182" s="96"/>
      <c r="S182" s="100">
        <v>120</v>
      </c>
      <c r="T182" s="97"/>
      <c r="U182" s="96"/>
      <c r="V182" s="96"/>
      <c r="W182" s="100">
        <v>480</v>
      </c>
      <c r="X182" s="96"/>
      <c r="Y182" s="96"/>
      <c r="Z182" s="96"/>
      <c r="AA182" s="97"/>
      <c r="AB182" s="96"/>
      <c r="AC182" s="96"/>
      <c r="AD182" s="96"/>
      <c r="AE182" s="96"/>
      <c r="AF182" s="96"/>
      <c r="AG182" s="96"/>
      <c r="AH182" s="97"/>
      <c r="AI182" s="96"/>
      <c r="AJ182" s="96"/>
      <c r="AK182" s="96"/>
      <c r="AL182" s="96"/>
      <c r="AM182" s="96"/>
      <c r="AN182" s="96"/>
      <c r="AO182" s="120">
        <f>COUNTIF(الجدول23[[#This Row],[21]:[20]],480)</f>
        <v>1</v>
      </c>
      <c r="AP182" s="120">
        <f>COUNTIF(الجدول23[[#This Row],[21]:[20]],"غ")</f>
        <v>0</v>
      </c>
      <c r="AQ182" s="120">
        <f>COUNTIF(الجدول23[[#This Row],[21]:[20]],"ب")</f>
        <v>0</v>
      </c>
      <c r="AR182" s="120">
        <f>COUNTIF(الجدول23[[#This Row],[21]:[20]],"&lt;480")</f>
        <v>1</v>
      </c>
    </row>
    <row r="183" spans="1:44" hidden="1">
      <c r="A183" s="88">
        <v>3046</v>
      </c>
      <c r="B183" s="101" t="s">
        <v>319</v>
      </c>
      <c r="C183" s="88">
        <v>3046</v>
      </c>
      <c r="D183" s="90" t="s">
        <v>201</v>
      </c>
      <c r="E183" s="91">
        <f t="shared" si="8"/>
        <v>10.745833333</v>
      </c>
      <c r="F183" s="92">
        <f t="shared" si="9"/>
        <v>5157.9999998399999</v>
      </c>
      <c r="G183" s="93">
        <f t="shared" si="10"/>
        <v>0</v>
      </c>
      <c r="H183" s="94">
        <f t="shared" si="11"/>
        <v>5637.9999998399999</v>
      </c>
      <c r="I183" s="95">
        <v>11.745833333</v>
      </c>
      <c r="J183" s="96"/>
      <c r="K183" s="96"/>
      <c r="L183" s="96"/>
      <c r="M183" s="97"/>
      <c r="N183" s="96"/>
      <c r="O183" s="96"/>
      <c r="P183" s="96"/>
      <c r="Q183" s="96"/>
      <c r="R183" s="96"/>
      <c r="S183" s="96"/>
      <c r="T183" s="97"/>
      <c r="U183" s="96"/>
      <c r="V183" s="96"/>
      <c r="W183" s="100">
        <v>480</v>
      </c>
      <c r="X183" s="96"/>
      <c r="Y183" s="96"/>
      <c r="Z183" s="96"/>
      <c r="AA183" s="97"/>
      <c r="AB183" s="96"/>
      <c r="AC183" s="96"/>
      <c r="AD183" s="96"/>
      <c r="AE183" s="96"/>
      <c r="AF183" s="96"/>
      <c r="AG183" s="96"/>
      <c r="AH183" s="97"/>
      <c r="AI183" s="96"/>
      <c r="AJ183" s="96"/>
      <c r="AK183" s="96"/>
      <c r="AL183" s="96"/>
      <c r="AM183" s="96"/>
      <c r="AN183" s="96"/>
      <c r="AO183" s="120">
        <f>COUNTIF(الجدول23[[#This Row],[21]:[20]],480)</f>
        <v>1</v>
      </c>
      <c r="AP183" s="120">
        <f>COUNTIF(الجدول23[[#This Row],[21]:[20]],"غ")</f>
        <v>0</v>
      </c>
      <c r="AQ183" s="120">
        <f>COUNTIF(الجدول23[[#This Row],[21]:[20]],"ب")</f>
        <v>0</v>
      </c>
      <c r="AR183" s="120">
        <f>COUNTIF(الجدول23[[#This Row],[21]:[20]],"&lt;480")</f>
        <v>0</v>
      </c>
    </row>
    <row r="184" spans="1:44" hidden="1">
      <c r="A184" s="88">
        <v>3047</v>
      </c>
      <c r="B184" s="101" t="s">
        <v>320</v>
      </c>
      <c r="C184" s="88">
        <v>3047</v>
      </c>
      <c r="D184" s="90" t="s">
        <v>321</v>
      </c>
      <c r="E184" s="91">
        <f t="shared" si="8"/>
        <v>25.972083333333334</v>
      </c>
      <c r="F184" s="92">
        <f t="shared" si="9"/>
        <v>12466.6</v>
      </c>
      <c r="G184" s="93">
        <f t="shared" si="10"/>
        <v>0</v>
      </c>
      <c r="H184" s="94">
        <f t="shared" si="11"/>
        <v>13906.6</v>
      </c>
      <c r="I184" s="95">
        <v>28.972083333333334</v>
      </c>
      <c r="J184" s="96"/>
      <c r="K184" s="96"/>
      <c r="L184" s="96"/>
      <c r="M184" s="97"/>
      <c r="N184" s="96"/>
      <c r="O184" s="96"/>
      <c r="P184" s="96"/>
      <c r="Q184" s="96"/>
      <c r="R184" s="96"/>
      <c r="S184" s="96"/>
      <c r="T184" s="97"/>
      <c r="U184" s="100">
        <v>480</v>
      </c>
      <c r="V184" s="96"/>
      <c r="W184" s="100">
        <v>480</v>
      </c>
      <c r="X184" s="96"/>
      <c r="Y184" s="96"/>
      <c r="Z184" s="96"/>
      <c r="AA184" s="97"/>
      <c r="AB184" s="100">
        <v>480</v>
      </c>
      <c r="AC184" s="96"/>
      <c r="AD184" s="96"/>
      <c r="AE184" s="96"/>
      <c r="AF184" s="96"/>
      <c r="AG184" s="96"/>
      <c r="AH184" s="97"/>
      <c r="AI184" s="96"/>
      <c r="AJ184" s="96"/>
      <c r="AK184" s="96"/>
      <c r="AL184" s="96"/>
      <c r="AM184" s="96"/>
      <c r="AN184" s="96"/>
      <c r="AO184" s="120">
        <f>COUNTIF(الجدول23[[#This Row],[21]:[20]],480)</f>
        <v>3</v>
      </c>
      <c r="AP184" s="120">
        <f>COUNTIF(الجدول23[[#This Row],[21]:[20]],"غ")</f>
        <v>0</v>
      </c>
      <c r="AQ184" s="120">
        <f>COUNTIF(الجدول23[[#This Row],[21]:[20]],"ب")</f>
        <v>0</v>
      </c>
      <c r="AR184" s="120">
        <f>COUNTIF(الجدول23[[#This Row],[21]:[20]],"&lt;480")</f>
        <v>0</v>
      </c>
    </row>
    <row r="185" spans="1:44" hidden="1">
      <c r="A185" s="88">
        <v>3058</v>
      </c>
      <c r="B185" s="101" t="s">
        <v>322</v>
      </c>
      <c r="C185" s="88">
        <v>3058</v>
      </c>
      <c r="D185" s="90" t="s">
        <v>131</v>
      </c>
      <c r="E185" s="91">
        <f t="shared" si="8"/>
        <v>2.229166666666663</v>
      </c>
      <c r="F185" s="92">
        <f t="shared" si="9"/>
        <v>1069.9999999999982</v>
      </c>
      <c r="G185" s="93">
        <f t="shared" si="10"/>
        <v>0</v>
      </c>
      <c r="H185" s="94">
        <f t="shared" si="11"/>
        <v>1549.9999999999982</v>
      </c>
      <c r="I185" s="95">
        <v>3.229166666666663</v>
      </c>
      <c r="J185" s="96"/>
      <c r="K185" s="96"/>
      <c r="L185" s="96"/>
      <c r="M185" s="97"/>
      <c r="N185" s="96"/>
      <c r="O185" s="96"/>
      <c r="P185" s="96"/>
      <c r="Q185" s="96"/>
      <c r="R185" s="96"/>
      <c r="S185" s="96"/>
      <c r="T185" s="97"/>
      <c r="U185" s="96"/>
      <c r="V185" s="96"/>
      <c r="W185" s="100">
        <v>480</v>
      </c>
      <c r="X185" s="96"/>
      <c r="Y185" s="96"/>
      <c r="Z185" s="96"/>
      <c r="AA185" s="97"/>
      <c r="AB185" s="96"/>
      <c r="AC185" s="96"/>
      <c r="AD185" s="96"/>
      <c r="AE185" s="96"/>
      <c r="AF185" s="96"/>
      <c r="AG185" s="100" t="s">
        <v>1490</v>
      </c>
      <c r="AH185" s="97"/>
      <c r="AI185" s="96"/>
      <c r="AJ185" s="96"/>
      <c r="AK185" s="96"/>
      <c r="AL185" s="96"/>
      <c r="AM185" s="96"/>
      <c r="AN185" s="96"/>
      <c r="AO185" s="120">
        <f>COUNTIF(الجدول23[[#This Row],[21]:[20]],480)</f>
        <v>1</v>
      </c>
      <c r="AP185" s="120">
        <f>COUNTIF(الجدول23[[#This Row],[21]:[20]],"غ")</f>
        <v>0</v>
      </c>
      <c r="AQ185" s="120">
        <f>COUNTIF(الجدول23[[#This Row],[21]:[20]],"ب")</f>
        <v>0</v>
      </c>
      <c r="AR185" s="120">
        <f>COUNTIF(الجدول23[[#This Row],[21]:[20]],"&lt;480")</f>
        <v>0</v>
      </c>
    </row>
    <row r="186" spans="1:44" hidden="1">
      <c r="A186" s="88">
        <v>3061</v>
      </c>
      <c r="B186" s="101" t="s">
        <v>323</v>
      </c>
      <c r="C186" s="88">
        <v>3061</v>
      </c>
      <c r="D186" s="90" t="s">
        <v>324</v>
      </c>
      <c r="E186" s="91">
        <f t="shared" si="8"/>
        <v>9.5479166663333288</v>
      </c>
      <c r="F186" s="92">
        <f t="shared" si="9"/>
        <v>4582.9999998399981</v>
      </c>
      <c r="G186" s="93">
        <f t="shared" si="10"/>
        <v>0</v>
      </c>
      <c r="H186" s="94">
        <f t="shared" si="11"/>
        <v>5779.9999998399981</v>
      </c>
      <c r="I186" s="95">
        <v>12.041666666333329</v>
      </c>
      <c r="J186" s="96"/>
      <c r="K186" s="100">
        <v>117</v>
      </c>
      <c r="L186" s="96"/>
      <c r="M186" s="97"/>
      <c r="N186" s="96"/>
      <c r="O186" s="100">
        <v>480</v>
      </c>
      <c r="P186" s="96"/>
      <c r="Q186" s="96"/>
      <c r="R186" s="96"/>
      <c r="S186" s="96"/>
      <c r="T186" s="97"/>
      <c r="U186" s="96"/>
      <c r="V186" s="96"/>
      <c r="W186" s="100">
        <v>480</v>
      </c>
      <c r="X186" s="96"/>
      <c r="Y186" s="96"/>
      <c r="Z186" s="96"/>
      <c r="AA186" s="97"/>
      <c r="AB186" s="96"/>
      <c r="AC186" s="96"/>
      <c r="AD186" s="100">
        <v>120</v>
      </c>
      <c r="AE186" s="96"/>
      <c r="AF186" s="96"/>
      <c r="AG186" s="96"/>
      <c r="AH186" s="97"/>
      <c r="AI186" s="96"/>
      <c r="AJ186" s="96"/>
      <c r="AK186" s="96"/>
      <c r="AL186" s="96"/>
      <c r="AM186" s="96"/>
      <c r="AN186" s="96"/>
      <c r="AO186" s="120">
        <f>COUNTIF(الجدول23[[#This Row],[21]:[20]],480)</f>
        <v>2</v>
      </c>
      <c r="AP186" s="120">
        <f>COUNTIF(الجدول23[[#This Row],[21]:[20]],"غ")</f>
        <v>0</v>
      </c>
      <c r="AQ186" s="120">
        <f>COUNTIF(الجدول23[[#This Row],[21]:[20]],"ب")</f>
        <v>0</v>
      </c>
      <c r="AR186" s="120">
        <f>COUNTIF(الجدول23[[#This Row],[21]:[20]],"&lt;480")</f>
        <v>2</v>
      </c>
    </row>
    <row r="187" spans="1:44" hidden="1">
      <c r="A187" s="88">
        <v>3062</v>
      </c>
      <c r="B187" s="101" t="s">
        <v>325</v>
      </c>
      <c r="C187" s="88">
        <v>3062</v>
      </c>
      <c r="D187" s="90" t="s">
        <v>326</v>
      </c>
      <c r="E187" s="91">
        <f t="shared" si="8"/>
        <v>36.691666669999996</v>
      </c>
      <c r="F187" s="92">
        <f t="shared" si="9"/>
        <v>17612.000001599998</v>
      </c>
      <c r="G187" s="93">
        <f t="shared" si="10"/>
        <v>0</v>
      </c>
      <c r="H187" s="94">
        <f t="shared" si="11"/>
        <v>18092.000001599998</v>
      </c>
      <c r="I187" s="95">
        <v>37.691666669999996</v>
      </c>
      <c r="J187" s="96"/>
      <c r="K187" s="96"/>
      <c r="L187" s="96"/>
      <c r="M187" s="97"/>
      <c r="N187" s="96"/>
      <c r="O187" s="96"/>
      <c r="P187" s="96"/>
      <c r="Q187" s="96"/>
      <c r="R187" s="96"/>
      <c r="S187" s="96"/>
      <c r="T187" s="97"/>
      <c r="U187" s="96"/>
      <c r="V187" s="96"/>
      <c r="W187" s="100">
        <v>480</v>
      </c>
      <c r="X187" s="96"/>
      <c r="Y187" s="96"/>
      <c r="Z187" s="96"/>
      <c r="AA187" s="97"/>
      <c r="AB187" s="96"/>
      <c r="AC187" s="96"/>
      <c r="AD187" s="96"/>
      <c r="AE187" s="96"/>
      <c r="AF187" s="96"/>
      <c r="AG187" s="96"/>
      <c r="AH187" s="97"/>
      <c r="AI187" s="96"/>
      <c r="AJ187" s="96"/>
      <c r="AK187" s="96"/>
      <c r="AL187" s="96"/>
      <c r="AM187" s="96"/>
      <c r="AN187" s="96"/>
      <c r="AO187" s="120">
        <f>COUNTIF(الجدول23[[#This Row],[21]:[20]],480)</f>
        <v>1</v>
      </c>
      <c r="AP187" s="120">
        <f>COUNTIF(الجدول23[[#This Row],[21]:[20]],"غ")</f>
        <v>0</v>
      </c>
      <c r="AQ187" s="120">
        <f>COUNTIF(الجدول23[[#This Row],[21]:[20]],"ب")</f>
        <v>0</v>
      </c>
      <c r="AR187" s="120">
        <f>COUNTIF(الجدول23[[#This Row],[21]:[20]],"&lt;480")</f>
        <v>0</v>
      </c>
    </row>
    <row r="188" spans="1:44" hidden="1">
      <c r="A188" s="88">
        <v>3063</v>
      </c>
      <c r="B188" s="101" t="s">
        <v>327</v>
      </c>
      <c r="C188" s="88">
        <v>3063</v>
      </c>
      <c r="D188" s="90" t="s">
        <v>328</v>
      </c>
      <c r="E188" s="91">
        <f t="shared" si="8"/>
        <v>31.972916666666666</v>
      </c>
      <c r="F188" s="92">
        <f t="shared" si="9"/>
        <v>15347</v>
      </c>
      <c r="G188" s="93">
        <f t="shared" si="10"/>
        <v>0</v>
      </c>
      <c r="H188" s="94">
        <f t="shared" si="11"/>
        <v>15907</v>
      </c>
      <c r="I188" s="95">
        <v>33.139583333333334</v>
      </c>
      <c r="J188" s="96"/>
      <c r="K188" s="111">
        <v>80</v>
      </c>
      <c r="L188" s="96"/>
      <c r="M188" s="97"/>
      <c r="N188" s="96"/>
      <c r="O188" s="96"/>
      <c r="P188" s="96"/>
      <c r="Q188" s="96"/>
      <c r="R188" s="96"/>
      <c r="S188" s="96"/>
      <c r="T188" s="97"/>
      <c r="U188" s="96"/>
      <c r="V188" s="96"/>
      <c r="W188" s="100">
        <v>480</v>
      </c>
      <c r="X188" s="96"/>
      <c r="Y188" s="96"/>
      <c r="Z188" s="96"/>
      <c r="AA188" s="97"/>
      <c r="AB188" s="96"/>
      <c r="AC188" s="96"/>
      <c r="AD188" s="96"/>
      <c r="AE188" s="96"/>
      <c r="AF188" s="96"/>
      <c r="AG188" s="96"/>
      <c r="AH188" s="97"/>
      <c r="AI188" s="96"/>
      <c r="AJ188" s="96"/>
      <c r="AK188" s="96"/>
      <c r="AL188" s="96"/>
      <c r="AM188" s="96"/>
      <c r="AN188" s="96"/>
      <c r="AO188" s="120">
        <f>COUNTIF(الجدول23[[#This Row],[21]:[20]],480)</f>
        <v>1</v>
      </c>
      <c r="AP188" s="120">
        <f>COUNTIF(الجدول23[[#This Row],[21]:[20]],"غ")</f>
        <v>0</v>
      </c>
      <c r="AQ188" s="120">
        <f>COUNTIF(الجدول23[[#This Row],[21]:[20]],"ب")</f>
        <v>0</v>
      </c>
      <c r="AR188" s="120">
        <f>COUNTIF(الجدول23[[#This Row],[21]:[20]],"&lt;480")</f>
        <v>1</v>
      </c>
    </row>
    <row r="189" spans="1:44" hidden="1">
      <c r="A189" s="88">
        <v>3069</v>
      </c>
      <c r="B189" s="101" t="s">
        <v>329</v>
      </c>
      <c r="C189" s="88">
        <v>3069</v>
      </c>
      <c r="D189" s="90" t="s">
        <v>102</v>
      </c>
      <c r="E189" s="91">
        <f t="shared" si="8"/>
        <v>5.1270833333333368</v>
      </c>
      <c r="F189" s="92">
        <f t="shared" si="9"/>
        <v>2461.0000000000018</v>
      </c>
      <c r="G189" s="93">
        <f t="shared" si="10"/>
        <v>0</v>
      </c>
      <c r="H189" s="94">
        <f t="shared" si="11"/>
        <v>4861.0000000000018</v>
      </c>
      <c r="I189" s="95">
        <v>10.127083333333337</v>
      </c>
      <c r="J189" s="100" t="s">
        <v>1490</v>
      </c>
      <c r="K189" s="100">
        <v>480</v>
      </c>
      <c r="L189" s="96"/>
      <c r="M189" s="97"/>
      <c r="N189" s="96"/>
      <c r="O189" s="100">
        <v>480</v>
      </c>
      <c r="P189" s="96"/>
      <c r="Q189" s="100" t="s">
        <v>1490</v>
      </c>
      <c r="R189" s="100" t="s">
        <v>1490</v>
      </c>
      <c r="S189" s="96"/>
      <c r="T189" s="97"/>
      <c r="U189" s="100">
        <v>480</v>
      </c>
      <c r="V189" s="100">
        <v>480</v>
      </c>
      <c r="W189" s="100">
        <v>480</v>
      </c>
      <c r="X189" s="96"/>
      <c r="Y189" s="96"/>
      <c r="Z189" s="96"/>
      <c r="AA189" s="97"/>
      <c r="AB189" s="96"/>
      <c r="AC189" s="96"/>
      <c r="AD189" s="100" t="s">
        <v>1502</v>
      </c>
      <c r="AE189" s="96"/>
      <c r="AF189" s="100" t="s">
        <v>1490</v>
      </c>
      <c r="AG189" s="96"/>
      <c r="AH189" s="97"/>
      <c r="AI189" s="96"/>
      <c r="AJ189" s="96"/>
      <c r="AK189" s="96"/>
      <c r="AL189" s="96"/>
      <c r="AM189" s="96"/>
      <c r="AN189" s="96"/>
      <c r="AO189" s="120">
        <f>COUNTIF(الجدول23[[#This Row],[21]:[20]],480)</f>
        <v>5</v>
      </c>
      <c r="AP189" s="120">
        <f>COUNTIF(الجدول23[[#This Row],[21]:[20]],"غ")</f>
        <v>0</v>
      </c>
      <c r="AQ189" s="120">
        <f>COUNTIF(الجدول23[[#This Row],[21]:[20]],"ب")</f>
        <v>0</v>
      </c>
      <c r="AR189" s="120">
        <f>COUNTIF(الجدول23[[#This Row],[21]:[20]],"&lt;480")</f>
        <v>0</v>
      </c>
    </row>
    <row r="190" spans="1:44" hidden="1">
      <c r="A190" s="88">
        <v>3079</v>
      </c>
      <c r="B190" s="101" t="s">
        <v>330</v>
      </c>
      <c r="C190" s="88">
        <v>3079</v>
      </c>
      <c r="D190" s="90" t="s">
        <v>331</v>
      </c>
      <c r="E190" s="91">
        <f t="shared" si="8"/>
        <v>41.5</v>
      </c>
      <c r="F190" s="92">
        <f t="shared" si="9"/>
        <v>19920</v>
      </c>
      <c r="G190" s="93">
        <f t="shared" si="10"/>
        <v>0</v>
      </c>
      <c r="H190" s="94">
        <f t="shared" si="11"/>
        <v>20400</v>
      </c>
      <c r="I190" s="95">
        <v>42.5</v>
      </c>
      <c r="J190" s="96"/>
      <c r="K190" s="96"/>
      <c r="L190" s="96"/>
      <c r="M190" s="97"/>
      <c r="N190" s="96"/>
      <c r="O190" s="96"/>
      <c r="P190" s="96"/>
      <c r="Q190" s="96"/>
      <c r="R190" s="96"/>
      <c r="S190" s="96"/>
      <c r="T190" s="97"/>
      <c r="U190" s="96"/>
      <c r="V190" s="96"/>
      <c r="W190" s="100">
        <v>480</v>
      </c>
      <c r="X190" s="96"/>
      <c r="Y190" s="96"/>
      <c r="Z190" s="96"/>
      <c r="AA190" s="97"/>
      <c r="AB190" s="96"/>
      <c r="AC190" s="96"/>
      <c r="AD190" s="96"/>
      <c r="AE190" s="96"/>
      <c r="AF190" s="96"/>
      <c r="AG190" s="96"/>
      <c r="AH190" s="97"/>
      <c r="AI190" s="96"/>
      <c r="AJ190" s="96"/>
      <c r="AK190" s="96"/>
      <c r="AL190" s="96"/>
      <c r="AM190" s="96"/>
      <c r="AN190" s="96"/>
      <c r="AO190" s="120">
        <f>COUNTIF(الجدول23[[#This Row],[21]:[20]],480)</f>
        <v>1</v>
      </c>
      <c r="AP190" s="120">
        <f>COUNTIF(الجدول23[[#This Row],[21]:[20]],"غ")</f>
        <v>0</v>
      </c>
      <c r="AQ190" s="120">
        <f>COUNTIF(الجدول23[[#This Row],[21]:[20]],"ب")</f>
        <v>0</v>
      </c>
      <c r="AR190" s="120">
        <f>COUNTIF(الجدول23[[#This Row],[21]:[20]],"&lt;480")</f>
        <v>0</v>
      </c>
    </row>
    <row r="191" spans="1:44" hidden="1">
      <c r="A191" s="88">
        <v>3080</v>
      </c>
      <c r="B191" s="101" t="s">
        <v>332</v>
      </c>
      <c r="C191" s="88">
        <v>3080</v>
      </c>
      <c r="D191" s="90" t="s">
        <v>333</v>
      </c>
      <c r="E191" s="91">
        <f t="shared" si="8"/>
        <v>21.483333336666664</v>
      </c>
      <c r="F191" s="92">
        <f t="shared" si="9"/>
        <v>10312.000001599999</v>
      </c>
      <c r="G191" s="93">
        <f t="shared" si="10"/>
        <v>0</v>
      </c>
      <c r="H191" s="94">
        <f t="shared" si="11"/>
        <v>10914.000001599999</v>
      </c>
      <c r="I191" s="95">
        <v>22.737500003333331</v>
      </c>
      <c r="J191" s="96"/>
      <c r="K191" s="96"/>
      <c r="L191" s="96"/>
      <c r="M191" s="97"/>
      <c r="N191" s="96"/>
      <c r="O191" s="96"/>
      <c r="P191" s="96"/>
      <c r="Q191" s="96"/>
      <c r="R191" s="96"/>
      <c r="S191" s="96"/>
      <c r="T191" s="97"/>
      <c r="U191" s="96"/>
      <c r="V191" s="100">
        <v>122</v>
      </c>
      <c r="W191" s="100">
        <v>480</v>
      </c>
      <c r="X191" s="96"/>
      <c r="Y191" s="96"/>
      <c r="Z191" s="96"/>
      <c r="AA191" s="97"/>
      <c r="AB191" s="96"/>
      <c r="AC191" s="96"/>
      <c r="AD191" s="96"/>
      <c r="AE191" s="96"/>
      <c r="AF191" s="96"/>
      <c r="AG191" s="96"/>
      <c r="AH191" s="97"/>
      <c r="AI191" s="96"/>
      <c r="AJ191" s="96"/>
      <c r="AK191" s="96"/>
      <c r="AL191" s="96"/>
      <c r="AM191" s="96"/>
      <c r="AN191" s="96"/>
      <c r="AO191" s="120">
        <f>COUNTIF(الجدول23[[#This Row],[21]:[20]],480)</f>
        <v>1</v>
      </c>
      <c r="AP191" s="120">
        <f>COUNTIF(الجدول23[[#This Row],[21]:[20]],"غ")</f>
        <v>0</v>
      </c>
      <c r="AQ191" s="120">
        <f>COUNTIF(الجدول23[[#This Row],[21]:[20]],"ب")</f>
        <v>0</v>
      </c>
      <c r="AR191" s="120">
        <f>COUNTIF(الجدول23[[#This Row],[21]:[20]],"&lt;480")</f>
        <v>1</v>
      </c>
    </row>
    <row r="192" spans="1:44" hidden="1">
      <c r="A192" s="88">
        <v>3081</v>
      </c>
      <c r="B192" s="101" t="s">
        <v>334</v>
      </c>
      <c r="C192" s="88">
        <v>3081</v>
      </c>
      <c r="D192" s="90" t="s">
        <v>151</v>
      </c>
      <c r="E192" s="91">
        <f t="shared" si="8"/>
        <v>34.21875</v>
      </c>
      <c r="F192" s="92">
        <f t="shared" si="9"/>
        <v>16425</v>
      </c>
      <c r="G192" s="93">
        <f t="shared" si="10"/>
        <v>0</v>
      </c>
      <c r="H192" s="94">
        <f t="shared" si="11"/>
        <v>17865</v>
      </c>
      <c r="I192" s="95">
        <v>37.21875</v>
      </c>
      <c r="J192" s="96"/>
      <c r="K192" s="96"/>
      <c r="L192" s="96"/>
      <c r="M192" s="97" t="s">
        <v>1464</v>
      </c>
      <c r="N192" s="96"/>
      <c r="O192" s="96"/>
      <c r="P192" s="96"/>
      <c r="Q192" s="96"/>
      <c r="R192" s="96"/>
      <c r="S192" s="96"/>
      <c r="T192" s="97" t="s">
        <v>1464</v>
      </c>
      <c r="U192" s="100">
        <v>480</v>
      </c>
      <c r="V192" s="96"/>
      <c r="W192" s="113"/>
      <c r="X192" s="96"/>
      <c r="Y192" s="96"/>
      <c r="Z192" s="96"/>
      <c r="AA192" s="97" t="s">
        <v>1464</v>
      </c>
      <c r="AB192" s="96"/>
      <c r="AC192" s="96"/>
      <c r="AD192" s="96"/>
      <c r="AE192" s="96"/>
      <c r="AF192" s="100">
        <v>480</v>
      </c>
      <c r="AG192" s="100">
        <v>480</v>
      </c>
      <c r="AH192" s="97" t="s">
        <v>1464</v>
      </c>
      <c r="AI192" s="96"/>
      <c r="AJ192" s="96"/>
      <c r="AK192" s="96"/>
      <c r="AL192" s="96"/>
      <c r="AM192" s="96"/>
      <c r="AN192" s="96"/>
      <c r="AO192" s="120">
        <f>COUNTIF(الجدول23[[#This Row],[21]:[20]],480)</f>
        <v>3</v>
      </c>
      <c r="AP192" s="120">
        <f>COUNTIF(الجدول23[[#This Row],[21]:[20]],"غ")</f>
        <v>0</v>
      </c>
      <c r="AQ192" s="120">
        <f>COUNTIF(الجدول23[[#This Row],[21]:[20]],"ب")</f>
        <v>0</v>
      </c>
      <c r="AR192" s="120">
        <f>COUNTIF(الجدول23[[#This Row],[21]:[20]],"&lt;480")</f>
        <v>0</v>
      </c>
    </row>
    <row r="193" spans="1:44" hidden="1">
      <c r="A193" s="88">
        <v>3082</v>
      </c>
      <c r="B193" s="101" t="s">
        <v>1465</v>
      </c>
      <c r="C193" s="88">
        <v>3082</v>
      </c>
      <c r="D193" s="90" t="s">
        <v>109</v>
      </c>
      <c r="E193" s="91" t="e">
        <f t="shared" si="8"/>
        <v>#VALUE!</v>
      </c>
      <c r="F193" s="92" t="e">
        <f t="shared" si="9"/>
        <v>#VALUE!</v>
      </c>
      <c r="G193" s="93">
        <f t="shared" si="10"/>
        <v>0</v>
      </c>
      <c r="H193" s="94" t="e">
        <f t="shared" si="11"/>
        <v>#VALUE!</v>
      </c>
      <c r="I193" s="95" t="e">
        <v>#VALUE!</v>
      </c>
      <c r="J193" s="96"/>
      <c r="K193" s="96"/>
      <c r="L193" s="96"/>
      <c r="M193" s="97"/>
      <c r="N193" s="96"/>
      <c r="O193" s="96"/>
      <c r="P193" s="96"/>
      <c r="Q193" s="96"/>
      <c r="R193" s="96"/>
      <c r="S193" s="96"/>
      <c r="T193" s="97"/>
      <c r="U193" s="96"/>
      <c r="V193" s="96"/>
      <c r="W193" s="113"/>
      <c r="X193" s="96"/>
      <c r="Y193" s="96"/>
      <c r="Z193" s="96"/>
      <c r="AA193" s="97"/>
      <c r="AB193" s="96"/>
      <c r="AC193" s="96"/>
      <c r="AD193" s="96"/>
      <c r="AE193" s="96"/>
      <c r="AF193" s="96"/>
      <c r="AG193" s="96"/>
      <c r="AH193" s="97"/>
      <c r="AI193" s="96"/>
      <c r="AJ193" s="96"/>
      <c r="AK193" s="96"/>
      <c r="AL193" s="96"/>
      <c r="AM193" s="96"/>
      <c r="AN193" s="96"/>
      <c r="AO193" s="120">
        <f>COUNTIF(الجدول23[[#This Row],[21]:[20]],480)</f>
        <v>0</v>
      </c>
      <c r="AP193" s="120">
        <f>COUNTIF(الجدول23[[#This Row],[21]:[20]],"غ")</f>
        <v>0</v>
      </c>
      <c r="AQ193" s="120">
        <f>COUNTIF(الجدول23[[#This Row],[21]:[20]],"ب")</f>
        <v>0</v>
      </c>
      <c r="AR193" s="120">
        <f>COUNTIF(الجدول23[[#This Row],[21]:[20]],"&lt;480")</f>
        <v>0</v>
      </c>
    </row>
    <row r="194" spans="1:44" hidden="1">
      <c r="A194" s="88">
        <v>3105</v>
      </c>
      <c r="B194" s="102" t="s">
        <v>336</v>
      </c>
      <c r="C194" s="88">
        <v>3105</v>
      </c>
      <c r="D194" s="90" t="s">
        <v>337</v>
      </c>
      <c r="E194" s="91">
        <f t="shared" ref="E194:E257" si="12">F194/60/8</f>
        <v>0.54373333333333373</v>
      </c>
      <c r="F194" s="92">
        <f t="shared" ref="F194:F257" si="13">H194-SUM(J194:AN194)</f>
        <v>260.99200000000019</v>
      </c>
      <c r="G194" s="93">
        <f t="shared" ref="G194:G257" si="14">COUNTIF(J194:AN194,"ب")</f>
        <v>0</v>
      </c>
      <c r="H194" s="94">
        <f t="shared" ref="H194:H257" si="15">I194*60*8</f>
        <v>1340.9920000000002</v>
      </c>
      <c r="I194" s="95">
        <v>2.7937333333333338</v>
      </c>
      <c r="J194" s="96"/>
      <c r="K194" s="96"/>
      <c r="L194" s="96"/>
      <c r="M194" s="97"/>
      <c r="N194" s="96"/>
      <c r="O194" s="96"/>
      <c r="P194" s="96"/>
      <c r="Q194" s="96"/>
      <c r="R194" s="100">
        <v>120</v>
      </c>
      <c r="S194" s="96"/>
      <c r="T194" s="97"/>
      <c r="U194" s="100">
        <v>480</v>
      </c>
      <c r="V194" s="96"/>
      <c r="W194" s="100">
        <v>480</v>
      </c>
      <c r="X194" s="96"/>
      <c r="Y194" s="96"/>
      <c r="Z194" s="96"/>
      <c r="AA194" s="97"/>
      <c r="AB194" s="96"/>
      <c r="AC194" s="96"/>
      <c r="AD194" s="96"/>
      <c r="AE194" s="96"/>
      <c r="AF194" s="96"/>
      <c r="AG194" s="96"/>
      <c r="AH194" s="97"/>
      <c r="AI194" s="96"/>
      <c r="AJ194" s="96"/>
      <c r="AK194" s="96"/>
      <c r="AL194" s="96"/>
      <c r="AM194" s="96"/>
      <c r="AN194" s="96"/>
      <c r="AO194" s="120">
        <f>COUNTIF(الجدول23[[#This Row],[21]:[20]],480)</f>
        <v>2</v>
      </c>
      <c r="AP194" s="120">
        <f>COUNTIF(الجدول23[[#This Row],[21]:[20]],"غ")</f>
        <v>0</v>
      </c>
      <c r="AQ194" s="120">
        <f>COUNTIF(الجدول23[[#This Row],[21]:[20]],"ب")</f>
        <v>0</v>
      </c>
      <c r="AR194" s="120">
        <f>COUNTIF(الجدول23[[#This Row],[21]:[20]],"&lt;480")</f>
        <v>1</v>
      </c>
    </row>
    <row r="195" spans="1:44" hidden="1">
      <c r="A195" s="88">
        <v>3109</v>
      </c>
      <c r="B195" s="101" t="s">
        <v>338</v>
      </c>
      <c r="C195" s="88">
        <v>3109</v>
      </c>
      <c r="D195" s="90" t="s">
        <v>172</v>
      </c>
      <c r="E195" s="91">
        <f t="shared" si="12"/>
        <v>23.542500000333334</v>
      </c>
      <c r="F195" s="92">
        <f t="shared" si="13"/>
        <v>11300.40000016</v>
      </c>
      <c r="G195" s="93">
        <f t="shared" si="14"/>
        <v>0</v>
      </c>
      <c r="H195" s="94">
        <f t="shared" si="15"/>
        <v>12500.40000016</v>
      </c>
      <c r="I195" s="95">
        <v>26.042500000333334</v>
      </c>
      <c r="J195" s="96"/>
      <c r="K195" s="96"/>
      <c r="L195" s="96"/>
      <c r="M195" s="97"/>
      <c r="N195" s="96"/>
      <c r="O195" s="96"/>
      <c r="P195" s="96"/>
      <c r="Q195" s="96"/>
      <c r="R195" s="100">
        <v>480</v>
      </c>
      <c r="S195" s="267">
        <v>240</v>
      </c>
      <c r="T195" s="97"/>
      <c r="U195" s="96"/>
      <c r="V195" s="96"/>
      <c r="W195" s="100">
        <v>480</v>
      </c>
      <c r="X195" s="96"/>
      <c r="Y195" s="96"/>
      <c r="Z195" s="96"/>
      <c r="AA195" s="97"/>
      <c r="AB195" s="96"/>
      <c r="AC195" s="96"/>
      <c r="AD195" s="96"/>
      <c r="AE195" s="96"/>
      <c r="AF195" s="96"/>
      <c r="AG195" s="96"/>
      <c r="AH195" s="97"/>
      <c r="AI195" s="96"/>
      <c r="AJ195" s="96"/>
      <c r="AK195" s="96"/>
      <c r="AL195" s="96"/>
      <c r="AM195" s="96"/>
      <c r="AN195" s="96"/>
      <c r="AO195" s="120">
        <f>COUNTIF(الجدول23[[#This Row],[21]:[20]],480)</f>
        <v>2</v>
      </c>
      <c r="AP195" s="120">
        <f>COUNTIF(الجدول23[[#This Row],[21]:[20]],"غ")</f>
        <v>0</v>
      </c>
      <c r="AQ195" s="120">
        <f>COUNTIF(الجدول23[[#This Row],[21]:[20]],"ب")</f>
        <v>0</v>
      </c>
      <c r="AR195" s="120">
        <f>COUNTIF(الجدول23[[#This Row],[21]:[20]],"&lt;480")</f>
        <v>1</v>
      </c>
    </row>
    <row r="196" spans="1:44" hidden="1">
      <c r="A196" s="88">
        <v>3111</v>
      </c>
      <c r="B196" s="102" t="s">
        <v>339</v>
      </c>
      <c r="C196" s="103">
        <v>3111</v>
      </c>
      <c r="D196" s="90" t="s">
        <v>340</v>
      </c>
      <c r="E196" s="91">
        <f t="shared" si="12"/>
        <v>0.67500000000000004</v>
      </c>
      <c r="F196" s="92">
        <f t="shared" si="13"/>
        <v>324</v>
      </c>
      <c r="G196" s="93">
        <f t="shared" si="14"/>
        <v>2</v>
      </c>
      <c r="H196" s="94">
        <f t="shared" si="15"/>
        <v>1553</v>
      </c>
      <c r="I196" s="95">
        <v>3.2354166666666666</v>
      </c>
      <c r="J196" s="96"/>
      <c r="K196" s="111">
        <v>140</v>
      </c>
      <c r="L196" s="96"/>
      <c r="M196" s="97"/>
      <c r="N196" s="96"/>
      <c r="O196" s="96"/>
      <c r="P196" s="111">
        <v>129</v>
      </c>
      <c r="Q196" s="96"/>
      <c r="R196" s="100">
        <v>480</v>
      </c>
      <c r="S196" s="96"/>
      <c r="T196" s="97"/>
      <c r="U196" s="96"/>
      <c r="V196" s="96"/>
      <c r="W196" s="100">
        <v>480</v>
      </c>
      <c r="X196" s="96"/>
      <c r="Y196" s="96"/>
      <c r="Z196" s="96"/>
      <c r="AA196" s="97"/>
      <c r="AB196" s="100" t="s">
        <v>43</v>
      </c>
      <c r="AC196" s="100" t="s">
        <v>43</v>
      </c>
      <c r="AD196" s="96"/>
      <c r="AE196" s="96"/>
      <c r="AF196" s="111" t="s">
        <v>1489</v>
      </c>
      <c r="AG196" s="96"/>
      <c r="AH196" s="97"/>
      <c r="AI196" s="96"/>
      <c r="AJ196" s="96"/>
      <c r="AK196" s="96"/>
      <c r="AL196" s="96"/>
      <c r="AM196" s="96"/>
      <c r="AN196" s="96"/>
      <c r="AO196" s="120">
        <f>COUNTIF(الجدول23[[#This Row],[21]:[20]],480)</f>
        <v>2</v>
      </c>
      <c r="AP196" s="120">
        <f>COUNTIF(الجدول23[[#This Row],[21]:[20]],"غ")</f>
        <v>0</v>
      </c>
      <c r="AQ196" s="120">
        <f>COUNTIF(الجدول23[[#This Row],[21]:[20]],"ب")</f>
        <v>2</v>
      </c>
      <c r="AR196" s="120">
        <f>COUNTIF(الجدول23[[#This Row],[21]:[20]],"&lt;480")</f>
        <v>2</v>
      </c>
    </row>
    <row r="197" spans="1:44" hidden="1">
      <c r="A197" s="88">
        <v>3120</v>
      </c>
      <c r="B197" s="101" t="s">
        <v>341</v>
      </c>
      <c r="C197" s="88">
        <v>3120</v>
      </c>
      <c r="D197" s="90" t="s">
        <v>480</v>
      </c>
      <c r="E197" s="91">
        <f t="shared" si="12"/>
        <v>32.158333333333331</v>
      </c>
      <c r="F197" s="92">
        <f t="shared" si="13"/>
        <v>15436</v>
      </c>
      <c r="G197" s="93">
        <f t="shared" si="14"/>
        <v>0</v>
      </c>
      <c r="H197" s="94">
        <f t="shared" si="15"/>
        <v>16396</v>
      </c>
      <c r="I197" s="95">
        <v>34.158333333333331</v>
      </c>
      <c r="J197" s="96"/>
      <c r="K197" s="96"/>
      <c r="L197" s="100">
        <v>480</v>
      </c>
      <c r="M197" s="97"/>
      <c r="N197" s="96"/>
      <c r="O197" s="96"/>
      <c r="P197" s="96"/>
      <c r="Q197" s="96"/>
      <c r="R197" s="96"/>
      <c r="S197" s="96"/>
      <c r="T197" s="97"/>
      <c r="U197" s="96"/>
      <c r="V197" s="96"/>
      <c r="W197" s="100">
        <v>480</v>
      </c>
      <c r="X197" s="96"/>
      <c r="Y197" s="96"/>
      <c r="Z197" s="96"/>
      <c r="AA197" s="97"/>
      <c r="AB197" s="96"/>
      <c r="AC197" s="96"/>
      <c r="AD197" s="96"/>
      <c r="AE197" s="96"/>
      <c r="AF197" s="96"/>
      <c r="AG197" s="96"/>
      <c r="AH197" s="97"/>
      <c r="AI197" s="96"/>
      <c r="AJ197" s="96"/>
      <c r="AK197" s="96"/>
      <c r="AL197" s="96"/>
      <c r="AM197" s="96"/>
      <c r="AN197" s="96"/>
      <c r="AO197" s="120">
        <f>COUNTIF(الجدول23[[#This Row],[21]:[20]],480)</f>
        <v>2</v>
      </c>
      <c r="AP197" s="120">
        <f>COUNTIF(الجدول23[[#This Row],[21]:[20]],"غ")</f>
        <v>0</v>
      </c>
      <c r="AQ197" s="120">
        <f>COUNTIF(الجدول23[[#This Row],[21]:[20]],"ب")</f>
        <v>0</v>
      </c>
      <c r="AR197" s="120">
        <f>COUNTIF(الجدول23[[#This Row],[21]:[20]],"&lt;480")</f>
        <v>0</v>
      </c>
    </row>
    <row r="198" spans="1:44" hidden="1">
      <c r="A198" s="88">
        <v>3127</v>
      </c>
      <c r="B198" s="101" t="s">
        <v>343</v>
      </c>
      <c r="C198" s="88">
        <v>3127</v>
      </c>
      <c r="D198" s="90" t="s">
        <v>102</v>
      </c>
      <c r="E198" s="91">
        <f t="shared" si="12"/>
        <v>22.195833330000003</v>
      </c>
      <c r="F198" s="92">
        <f t="shared" si="13"/>
        <v>10653.999998400001</v>
      </c>
      <c r="G198" s="93">
        <f t="shared" si="14"/>
        <v>0</v>
      </c>
      <c r="H198" s="94">
        <f t="shared" si="15"/>
        <v>13329.999998400001</v>
      </c>
      <c r="I198" s="95">
        <v>27.770833330000002</v>
      </c>
      <c r="J198" s="96"/>
      <c r="K198" s="96"/>
      <c r="L198" s="100">
        <v>480</v>
      </c>
      <c r="M198" s="97"/>
      <c r="N198" s="96"/>
      <c r="O198" s="96"/>
      <c r="P198" s="96"/>
      <c r="Q198" s="111">
        <v>120</v>
      </c>
      <c r="R198" s="96"/>
      <c r="S198" s="96"/>
      <c r="T198" s="97"/>
      <c r="U198" s="100">
        <v>480</v>
      </c>
      <c r="V198" s="100">
        <v>480</v>
      </c>
      <c r="W198" s="100">
        <v>480</v>
      </c>
      <c r="X198" s="96"/>
      <c r="Y198" s="96"/>
      <c r="Z198" s="96"/>
      <c r="AA198" s="97"/>
      <c r="AB198" s="96"/>
      <c r="AC198" s="96"/>
      <c r="AD198" s="96"/>
      <c r="AE198" s="96"/>
      <c r="AF198" s="96"/>
      <c r="AG198" s="122">
        <v>156</v>
      </c>
      <c r="AH198" s="97"/>
      <c r="AI198" s="100">
        <v>480</v>
      </c>
      <c r="AJ198" s="96"/>
      <c r="AK198" s="96"/>
      <c r="AL198" s="96"/>
      <c r="AM198" s="96"/>
      <c r="AN198" s="96"/>
      <c r="AO198" s="120">
        <f>COUNTIF(الجدول23[[#This Row],[21]:[20]],480)</f>
        <v>5</v>
      </c>
      <c r="AP198" s="120">
        <f>COUNTIF(الجدول23[[#This Row],[21]:[20]],"غ")</f>
        <v>0</v>
      </c>
      <c r="AQ198" s="120">
        <f>COUNTIF(الجدول23[[#This Row],[21]:[20]],"ب")</f>
        <v>0</v>
      </c>
      <c r="AR198" s="120">
        <f>COUNTIF(الجدول23[[#This Row],[21]:[20]],"&lt;480")</f>
        <v>2</v>
      </c>
    </row>
    <row r="199" spans="1:44" hidden="1">
      <c r="A199" s="88">
        <v>3131</v>
      </c>
      <c r="B199" s="101" t="s">
        <v>346</v>
      </c>
      <c r="C199" s="88">
        <v>3131</v>
      </c>
      <c r="D199" s="90" t="s">
        <v>347</v>
      </c>
      <c r="E199" s="91">
        <f t="shared" si="12"/>
        <v>5.2083333333334279E-2</v>
      </c>
      <c r="F199" s="92">
        <f t="shared" si="13"/>
        <v>25.000000000000455</v>
      </c>
      <c r="G199" s="93">
        <f t="shared" si="14"/>
        <v>2</v>
      </c>
      <c r="H199" s="94">
        <f t="shared" si="15"/>
        <v>1267.0000000000005</v>
      </c>
      <c r="I199" s="95">
        <v>2.6395833333333343</v>
      </c>
      <c r="J199" s="111">
        <v>72</v>
      </c>
      <c r="K199" s="100">
        <v>480</v>
      </c>
      <c r="L199" s="96"/>
      <c r="M199" s="97"/>
      <c r="N199" s="100">
        <v>120</v>
      </c>
      <c r="O199" s="96"/>
      <c r="P199" s="96"/>
      <c r="Q199" s="96"/>
      <c r="R199" s="96"/>
      <c r="S199" s="96"/>
      <c r="T199" s="97"/>
      <c r="U199" s="96"/>
      <c r="V199" s="96"/>
      <c r="W199" s="100">
        <v>480</v>
      </c>
      <c r="X199" s="96"/>
      <c r="Y199" s="96"/>
      <c r="Z199" s="96"/>
      <c r="AA199" s="97"/>
      <c r="AB199" s="96"/>
      <c r="AC199" s="100" t="s">
        <v>43</v>
      </c>
      <c r="AD199" s="100" t="s">
        <v>43</v>
      </c>
      <c r="AE199" s="96"/>
      <c r="AF199" s="111">
        <v>90</v>
      </c>
      <c r="AG199" s="96"/>
      <c r="AH199" s="97"/>
      <c r="AI199" s="96"/>
      <c r="AJ199" s="96"/>
      <c r="AK199" s="96"/>
      <c r="AL199" s="96"/>
      <c r="AM199" s="96"/>
      <c r="AN199" s="96"/>
      <c r="AO199" s="120">
        <f>COUNTIF(الجدول23[[#This Row],[21]:[20]],480)</f>
        <v>2</v>
      </c>
      <c r="AP199" s="120">
        <f>COUNTIF(الجدول23[[#This Row],[21]:[20]],"غ")</f>
        <v>0</v>
      </c>
      <c r="AQ199" s="120">
        <f>COUNTIF(الجدول23[[#This Row],[21]:[20]],"ب")</f>
        <v>2</v>
      </c>
      <c r="AR199" s="120">
        <f>COUNTIF(الجدول23[[#This Row],[21]:[20]],"&lt;480")</f>
        <v>3</v>
      </c>
    </row>
    <row r="200" spans="1:44" hidden="1">
      <c r="A200" s="88">
        <v>3134</v>
      </c>
      <c r="B200" s="101" t="s">
        <v>348</v>
      </c>
      <c r="C200" s="88">
        <v>3134</v>
      </c>
      <c r="D200" s="90" t="s">
        <v>349</v>
      </c>
      <c r="E200" s="91">
        <f t="shared" si="12"/>
        <v>25.010416669999998</v>
      </c>
      <c r="F200" s="92">
        <f t="shared" si="13"/>
        <v>12005.000001599999</v>
      </c>
      <c r="G200" s="93">
        <f t="shared" si="14"/>
        <v>0</v>
      </c>
      <c r="H200" s="94">
        <f t="shared" si="15"/>
        <v>13085.000001599999</v>
      </c>
      <c r="I200" s="95">
        <v>27.260416669999998</v>
      </c>
      <c r="J200" s="96"/>
      <c r="K200" s="96"/>
      <c r="L200" s="96"/>
      <c r="M200" s="97"/>
      <c r="N200" s="96"/>
      <c r="O200" s="96"/>
      <c r="P200" s="96"/>
      <c r="Q200" s="96"/>
      <c r="R200" s="96"/>
      <c r="S200" s="96"/>
      <c r="T200" s="97"/>
      <c r="U200" s="96"/>
      <c r="V200" s="100">
        <v>480</v>
      </c>
      <c r="W200" s="100">
        <v>480</v>
      </c>
      <c r="X200" s="96"/>
      <c r="Y200" s="96"/>
      <c r="Z200" s="96"/>
      <c r="AA200" s="97"/>
      <c r="AB200" s="96"/>
      <c r="AC200" s="96"/>
      <c r="AD200" s="96"/>
      <c r="AE200" s="96"/>
      <c r="AF200" s="111">
        <v>120</v>
      </c>
      <c r="AG200" s="96"/>
      <c r="AH200" s="97"/>
      <c r="AI200" s="96"/>
      <c r="AJ200" s="96"/>
      <c r="AK200" s="96"/>
      <c r="AL200" s="96"/>
      <c r="AM200" s="96"/>
      <c r="AN200" s="96"/>
      <c r="AO200" s="120">
        <f>COUNTIF(الجدول23[[#This Row],[21]:[20]],480)</f>
        <v>2</v>
      </c>
      <c r="AP200" s="120">
        <f>COUNTIF(الجدول23[[#This Row],[21]:[20]],"غ")</f>
        <v>0</v>
      </c>
      <c r="AQ200" s="120">
        <f>COUNTIF(الجدول23[[#This Row],[21]:[20]],"ب")</f>
        <v>0</v>
      </c>
      <c r="AR200" s="120">
        <f>COUNTIF(الجدول23[[#This Row],[21]:[20]],"&lt;480")</f>
        <v>1</v>
      </c>
    </row>
    <row r="201" spans="1:44" hidden="1">
      <c r="A201" s="88">
        <v>3135</v>
      </c>
      <c r="B201" s="101" t="s">
        <v>350</v>
      </c>
      <c r="C201" s="88">
        <v>3135</v>
      </c>
      <c r="D201" s="90" t="s">
        <v>153</v>
      </c>
      <c r="E201" s="91" t="e">
        <f t="shared" si="12"/>
        <v>#VALUE!</v>
      </c>
      <c r="F201" s="92" t="e">
        <f t="shared" si="13"/>
        <v>#VALUE!</v>
      </c>
      <c r="G201" s="93">
        <f t="shared" si="14"/>
        <v>0</v>
      </c>
      <c r="H201" s="94" t="e">
        <f t="shared" si="15"/>
        <v>#VALUE!</v>
      </c>
      <c r="I201" s="95" t="e">
        <v>#VALUE!</v>
      </c>
      <c r="J201" s="96"/>
      <c r="K201" s="96"/>
      <c r="L201" s="96"/>
      <c r="M201" s="97"/>
      <c r="N201" s="96"/>
      <c r="O201" s="96"/>
      <c r="P201" s="96"/>
      <c r="Q201" s="96"/>
      <c r="R201" s="96"/>
      <c r="S201" s="96"/>
      <c r="T201" s="97"/>
      <c r="U201" s="96"/>
      <c r="V201" s="96"/>
      <c r="W201" s="113"/>
      <c r="X201" s="96"/>
      <c r="Y201" s="96"/>
      <c r="Z201" s="96"/>
      <c r="AA201" s="97"/>
      <c r="AB201" s="96"/>
      <c r="AC201" s="96"/>
      <c r="AD201" s="96"/>
      <c r="AE201" s="96"/>
      <c r="AF201" s="96"/>
      <c r="AG201" s="96"/>
      <c r="AH201" s="97"/>
      <c r="AI201" s="96"/>
      <c r="AJ201" s="96"/>
      <c r="AK201" s="96"/>
      <c r="AL201" s="96"/>
      <c r="AM201" s="96"/>
      <c r="AN201" s="96"/>
      <c r="AO201" s="120">
        <f>COUNTIF(الجدول23[[#This Row],[21]:[20]],480)</f>
        <v>0</v>
      </c>
      <c r="AP201" s="120">
        <f>COUNTIF(الجدول23[[#This Row],[21]:[20]],"غ")</f>
        <v>0</v>
      </c>
      <c r="AQ201" s="120">
        <f>COUNTIF(الجدول23[[#This Row],[21]:[20]],"ب")</f>
        <v>0</v>
      </c>
      <c r="AR201" s="120">
        <f>COUNTIF(الجدول23[[#This Row],[21]:[20]],"&lt;480")</f>
        <v>0</v>
      </c>
    </row>
    <row r="202" spans="1:44" hidden="1">
      <c r="A202" s="88">
        <v>3138</v>
      </c>
      <c r="B202" s="101" t="s">
        <v>351</v>
      </c>
      <c r="C202" s="88">
        <v>3138</v>
      </c>
      <c r="D202" s="90" t="s">
        <v>112</v>
      </c>
      <c r="E202" s="91">
        <f t="shared" si="12"/>
        <v>1.456250000000034</v>
      </c>
      <c r="F202" s="92">
        <f t="shared" si="13"/>
        <v>699.00000000001637</v>
      </c>
      <c r="G202" s="93">
        <f t="shared" si="14"/>
        <v>0</v>
      </c>
      <c r="H202" s="94">
        <f t="shared" si="15"/>
        <v>2739.0000000000164</v>
      </c>
      <c r="I202" s="95">
        <v>5.7062500000000345</v>
      </c>
      <c r="J202" s="96"/>
      <c r="K202" s="96"/>
      <c r="L202" s="96"/>
      <c r="M202" s="97"/>
      <c r="N202" s="100">
        <v>480</v>
      </c>
      <c r="O202" s="100">
        <v>480</v>
      </c>
      <c r="P202" s="100">
        <v>480</v>
      </c>
      <c r="Q202" s="96"/>
      <c r="R202" s="96"/>
      <c r="S202" s="96"/>
      <c r="T202" s="97"/>
      <c r="U202" s="100">
        <v>120</v>
      </c>
      <c r="V202" s="96"/>
      <c r="W202" s="100">
        <v>480</v>
      </c>
      <c r="X202" s="96"/>
      <c r="Y202" s="96"/>
      <c r="Z202" s="96"/>
      <c r="AA202" s="97"/>
      <c r="AB202" s="96"/>
      <c r="AC202" s="96"/>
      <c r="AD202" s="96"/>
      <c r="AE202" s="96"/>
      <c r="AF202" s="96"/>
      <c r="AG202" s="96"/>
      <c r="AH202" s="97"/>
      <c r="AI202" s="96"/>
      <c r="AJ202" s="96"/>
      <c r="AK202" s="96"/>
      <c r="AL202" s="96"/>
      <c r="AM202" s="96"/>
      <c r="AN202" s="96"/>
      <c r="AO202" s="120">
        <f>COUNTIF(الجدول23[[#This Row],[21]:[20]],480)</f>
        <v>4</v>
      </c>
      <c r="AP202" s="120">
        <f>COUNTIF(الجدول23[[#This Row],[21]:[20]],"غ")</f>
        <v>0</v>
      </c>
      <c r="AQ202" s="120">
        <f>COUNTIF(الجدول23[[#This Row],[21]:[20]],"ب")</f>
        <v>0</v>
      </c>
      <c r="AR202" s="120">
        <f>COUNTIF(الجدول23[[#This Row],[21]:[20]],"&lt;480")</f>
        <v>1</v>
      </c>
    </row>
    <row r="203" spans="1:44" hidden="1">
      <c r="A203" s="88">
        <v>3167</v>
      </c>
      <c r="B203" s="101" t="s">
        <v>352</v>
      </c>
      <c r="C203" s="88">
        <v>3167</v>
      </c>
      <c r="D203" s="90" t="s">
        <v>353</v>
      </c>
      <c r="E203" s="91">
        <f t="shared" si="12"/>
        <v>2.7325000000000017</v>
      </c>
      <c r="F203" s="92">
        <f t="shared" si="13"/>
        <v>1311.6000000000008</v>
      </c>
      <c r="G203" s="93">
        <f t="shared" si="14"/>
        <v>0</v>
      </c>
      <c r="H203" s="94">
        <f t="shared" si="15"/>
        <v>2271.6000000000008</v>
      </c>
      <c r="I203" s="95">
        <v>4.7325000000000017</v>
      </c>
      <c r="J203" s="96"/>
      <c r="K203" s="96"/>
      <c r="L203" s="96"/>
      <c r="M203" s="97"/>
      <c r="N203" s="96"/>
      <c r="O203" s="96"/>
      <c r="P203" s="96"/>
      <c r="Q203" s="96"/>
      <c r="R203" s="96"/>
      <c r="S203" s="96"/>
      <c r="T203" s="97"/>
      <c r="U203" s="96"/>
      <c r="V203" s="191" t="s">
        <v>1497</v>
      </c>
      <c r="W203" s="100">
        <v>480</v>
      </c>
      <c r="X203" s="96"/>
      <c r="Y203" s="96"/>
      <c r="Z203" s="96"/>
      <c r="AA203" s="97"/>
      <c r="AB203" s="96"/>
      <c r="AC203" s="96"/>
      <c r="AD203" s="96"/>
      <c r="AE203" s="96"/>
      <c r="AF203" s="100">
        <v>480</v>
      </c>
      <c r="AG203" s="96"/>
      <c r="AH203" s="97"/>
      <c r="AI203" s="96"/>
      <c r="AJ203" s="96"/>
      <c r="AK203" s="96"/>
      <c r="AL203" s="96"/>
      <c r="AM203" s="96"/>
      <c r="AN203" s="96"/>
      <c r="AO203" s="120">
        <f>COUNTIF(الجدول23[[#This Row],[21]:[20]],480)</f>
        <v>2</v>
      </c>
      <c r="AP203" s="120">
        <f>COUNTIF(الجدول23[[#This Row],[21]:[20]],"غ")</f>
        <v>0</v>
      </c>
      <c r="AQ203" s="120">
        <f>COUNTIF(الجدول23[[#This Row],[21]:[20]],"ب")</f>
        <v>0</v>
      </c>
      <c r="AR203" s="120">
        <f>COUNTIF(الجدول23[[#This Row],[21]:[20]],"&lt;480")</f>
        <v>0</v>
      </c>
    </row>
    <row r="204" spans="1:44" hidden="1">
      <c r="A204" s="88">
        <v>3168</v>
      </c>
      <c r="B204" s="101" t="s">
        <v>354</v>
      </c>
      <c r="C204" s="88">
        <v>3168</v>
      </c>
      <c r="D204" s="90" t="s">
        <v>355</v>
      </c>
      <c r="E204" s="91">
        <f t="shared" si="12"/>
        <v>4.379166663333331</v>
      </c>
      <c r="F204" s="92">
        <f t="shared" si="13"/>
        <v>2101.9999983999987</v>
      </c>
      <c r="G204" s="93">
        <f t="shared" si="14"/>
        <v>0</v>
      </c>
      <c r="H204" s="94">
        <f t="shared" si="15"/>
        <v>3161.9999983999987</v>
      </c>
      <c r="I204" s="95">
        <v>6.5874999966666641</v>
      </c>
      <c r="J204" s="96"/>
      <c r="K204" s="96"/>
      <c r="L204" s="100">
        <v>480</v>
      </c>
      <c r="M204" s="97"/>
      <c r="N204" s="96"/>
      <c r="O204" s="96"/>
      <c r="P204" s="96"/>
      <c r="Q204" s="96"/>
      <c r="R204" s="96"/>
      <c r="S204" s="96"/>
      <c r="T204" s="97"/>
      <c r="U204" s="96"/>
      <c r="V204" s="96"/>
      <c r="W204" s="100">
        <v>480</v>
      </c>
      <c r="X204" s="96"/>
      <c r="Y204" s="96"/>
      <c r="Z204" s="96"/>
      <c r="AA204" s="97"/>
      <c r="AB204" s="96"/>
      <c r="AC204" s="96"/>
      <c r="AD204" s="96"/>
      <c r="AE204" s="96"/>
      <c r="AF204" s="96"/>
      <c r="AG204" s="111">
        <v>100</v>
      </c>
      <c r="AH204" s="97"/>
      <c r="AI204" s="96"/>
      <c r="AJ204" s="96"/>
      <c r="AK204" s="96"/>
      <c r="AL204" s="96"/>
      <c r="AM204" s="96"/>
      <c r="AN204" s="96"/>
      <c r="AO204" s="120">
        <f>COUNTIF(الجدول23[[#This Row],[21]:[20]],480)</f>
        <v>2</v>
      </c>
      <c r="AP204" s="120">
        <f>COUNTIF(الجدول23[[#This Row],[21]:[20]],"غ")</f>
        <v>0</v>
      </c>
      <c r="AQ204" s="120">
        <f>COUNTIF(الجدول23[[#This Row],[21]:[20]],"ب")</f>
        <v>0</v>
      </c>
      <c r="AR204" s="120">
        <f>COUNTIF(الجدول23[[#This Row],[21]:[20]],"&lt;480")</f>
        <v>1</v>
      </c>
    </row>
    <row r="205" spans="1:44" hidden="1">
      <c r="A205" s="88">
        <v>3175</v>
      </c>
      <c r="B205" s="101" t="s">
        <v>356</v>
      </c>
      <c r="C205" s="88">
        <v>3175</v>
      </c>
      <c r="D205" s="90" t="s">
        <v>102</v>
      </c>
      <c r="E205" s="91">
        <f t="shared" si="12"/>
        <v>11.529166666666669</v>
      </c>
      <c r="F205" s="92">
        <f t="shared" si="13"/>
        <v>5534.0000000000009</v>
      </c>
      <c r="G205" s="93">
        <f t="shared" si="14"/>
        <v>0</v>
      </c>
      <c r="H205" s="94">
        <f t="shared" si="15"/>
        <v>7694.0000000000009</v>
      </c>
      <c r="I205" s="95">
        <v>16.029166666666669</v>
      </c>
      <c r="J205" s="100">
        <v>120</v>
      </c>
      <c r="K205" s="96"/>
      <c r="L205" s="96"/>
      <c r="M205" s="97"/>
      <c r="N205" s="100">
        <v>480</v>
      </c>
      <c r="O205" s="96"/>
      <c r="P205" s="96"/>
      <c r="Q205" s="96"/>
      <c r="R205" s="100">
        <v>480</v>
      </c>
      <c r="S205" s="113"/>
      <c r="T205" s="97"/>
      <c r="U205" s="96"/>
      <c r="V205" s="96"/>
      <c r="W205" s="100">
        <v>480</v>
      </c>
      <c r="X205" s="96"/>
      <c r="Y205" s="96"/>
      <c r="Z205" s="96"/>
      <c r="AA205" s="97"/>
      <c r="AB205" s="100">
        <v>480</v>
      </c>
      <c r="AC205" s="96"/>
      <c r="AD205" s="96"/>
      <c r="AE205" s="100">
        <v>120</v>
      </c>
      <c r="AF205" s="96"/>
      <c r="AG205" s="96"/>
      <c r="AH205" s="97"/>
      <c r="AI205" s="96"/>
      <c r="AJ205" s="96"/>
      <c r="AK205" s="96"/>
      <c r="AL205" s="96"/>
      <c r="AM205" s="96"/>
      <c r="AN205" s="96"/>
      <c r="AO205" s="120">
        <f>COUNTIF(الجدول23[[#This Row],[21]:[20]],480)</f>
        <v>4</v>
      </c>
      <c r="AP205" s="120">
        <f>COUNTIF(الجدول23[[#This Row],[21]:[20]],"غ")</f>
        <v>0</v>
      </c>
      <c r="AQ205" s="120">
        <f>COUNTIF(الجدول23[[#This Row],[21]:[20]],"ب")</f>
        <v>0</v>
      </c>
      <c r="AR205" s="120">
        <f>COUNTIF(الجدول23[[#This Row],[21]:[20]],"&lt;480")</f>
        <v>2</v>
      </c>
    </row>
    <row r="206" spans="1:44" hidden="1">
      <c r="A206" s="88">
        <v>3178</v>
      </c>
      <c r="B206" s="101" t="s">
        <v>357</v>
      </c>
      <c r="C206" s="88">
        <v>3178</v>
      </c>
      <c r="D206" s="90" t="s">
        <v>358</v>
      </c>
      <c r="E206" s="91">
        <f t="shared" si="12"/>
        <v>1.106666667666667</v>
      </c>
      <c r="F206" s="92">
        <f t="shared" si="13"/>
        <v>531.2000004800002</v>
      </c>
      <c r="G206" s="93">
        <f t="shared" si="14"/>
        <v>0</v>
      </c>
      <c r="H206" s="94">
        <f t="shared" si="15"/>
        <v>1392.2000004800002</v>
      </c>
      <c r="I206" s="95">
        <v>2.9004166676666672</v>
      </c>
      <c r="J206" s="96"/>
      <c r="K206" s="96"/>
      <c r="L206" s="96"/>
      <c r="M206" s="97"/>
      <c r="N206" s="111">
        <v>120</v>
      </c>
      <c r="O206" s="96"/>
      <c r="P206" s="96"/>
      <c r="Q206" s="96"/>
      <c r="R206" s="111">
        <v>120</v>
      </c>
      <c r="S206" s="111">
        <v>141</v>
      </c>
      <c r="T206" s="97"/>
      <c r="U206" s="96"/>
      <c r="V206" s="96"/>
      <c r="W206" s="100">
        <v>480</v>
      </c>
      <c r="X206" s="96"/>
      <c r="Y206" s="96"/>
      <c r="Z206" s="96"/>
      <c r="AA206" s="97"/>
      <c r="AB206" s="96"/>
      <c r="AC206" s="96"/>
      <c r="AD206" s="96"/>
      <c r="AE206" s="96"/>
      <c r="AF206" s="96"/>
      <c r="AG206" s="96"/>
      <c r="AH206" s="97"/>
      <c r="AI206" s="96"/>
      <c r="AJ206" s="96"/>
      <c r="AK206" s="96"/>
      <c r="AL206" s="96"/>
      <c r="AM206" s="96"/>
      <c r="AN206" s="96"/>
      <c r="AO206" s="120">
        <f>COUNTIF(الجدول23[[#This Row],[21]:[20]],480)</f>
        <v>1</v>
      </c>
      <c r="AP206" s="120">
        <f>COUNTIF(الجدول23[[#This Row],[21]:[20]],"غ")</f>
        <v>0</v>
      </c>
      <c r="AQ206" s="120">
        <f>COUNTIF(الجدول23[[#This Row],[21]:[20]],"ب")</f>
        <v>0</v>
      </c>
      <c r="AR206" s="120">
        <f>COUNTIF(الجدول23[[#This Row],[21]:[20]],"&lt;480")</f>
        <v>3</v>
      </c>
    </row>
    <row r="207" spans="1:44" hidden="1">
      <c r="A207" s="88">
        <v>3179</v>
      </c>
      <c r="B207" s="101" t="s">
        <v>359</v>
      </c>
      <c r="C207" s="88">
        <v>3179</v>
      </c>
      <c r="D207" s="90" t="s">
        <v>109</v>
      </c>
      <c r="E207" s="91" t="e">
        <f t="shared" si="12"/>
        <v>#VALUE!</v>
      </c>
      <c r="F207" s="92" t="e">
        <f t="shared" si="13"/>
        <v>#VALUE!</v>
      </c>
      <c r="G207" s="127">
        <f t="shared" si="14"/>
        <v>3</v>
      </c>
      <c r="H207" s="94" t="e">
        <f t="shared" si="15"/>
        <v>#VALUE!</v>
      </c>
      <c r="I207" s="95" t="e">
        <v>#VALUE!</v>
      </c>
      <c r="J207" s="96"/>
      <c r="K207" s="96"/>
      <c r="L207" s="96"/>
      <c r="M207" s="97"/>
      <c r="N207" s="96"/>
      <c r="O207" s="96"/>
      <c r="P207" s="100" t="s">
        <v>43</v>
      </c>
      <c r="Q207" s="100" t="s">
        <v>43</v>
      </c>
      <c r="R207" s="100" t="s">
        <v>43</v>
      </c>
      <c r="S207" s="96"/>
      <c r="T207" s="97"/>
      <c r="U207" s="96"/>
      <c r="V207" s="96"/>
      <c r="W207" s="113"/>
      <c r="X207" s="96"/>
      <c r="Y207" s="96"/>
      <c r="Z207" s="96"/>
      <c r="AA207" s="97"/>
      <c r="AB207" s="96"/>
      <c r="AC207" s="96"/>
      <c r="AD207" s="96"/>
      <c r="AE207" s="96"/>
      <c r="AF207" s="96"/>
      <c r="AG207" s="96"/>
      <c r="AH207" s="97"/>
      <c r="AI207" s="96"/>
      <c r="AJ207" s="96"/>
      <c r="AK207" s="96"/>
      <c r="AL207" s="96"/>
      <c r="AM207" s="96"/>
      <c r="AN207" s="96"/>
      <c r="AO207" s="120">
        <f>COUNTIF(الجدول23[[#This Row],[21]:[20]],480)</f>
        <v>0</v>
      </c>
      <c r="AP207" s="120">
        <f>COUNTIF(الجدول23[[#This Row],[21]:[20]],"غ")</f>
        <v>0</v>
      </c>
      <c r="AQ207" s="120">
        <f>COUNTIF(الجدول23[[#This Row],[21]:[20]],"ب")</f>
        <v>3</v>
      </c>
      <c r="AR207" s="120">
        <f>COUNTIF(الجدول23[[#This Row],[21]:[20]],"&lt;480")</f>
        <v>0</v>
      </c>
    </row>
    <row r="208" spans="1:44" hidden="1">
      <c r="A208" s="88">
        <v>3180</v>
      </c>
      <c r="B208" s="101" t="s">
        <v>360</v>
      </c>
      <c r="C208" s="88">
        <v>3180</v>
      </c>
      <c r="D208" s="90" t="s">
        <v>361</v>
      </c>
      <c r="E208" s="91">
        <f t="shared" si="12"/>
        <v>38.5</v>
      </c>
      <c r="F208" s="92">
        <f t="shared" si="13"/>
        <v>18480</v>
      </c>
      <c r="G208" s="127">
        <f t="shared" si="14"/>
        <v>0</v>
      </c>
      <c r="H208" s="94">
        <f t="shared" si="15"/>
        <v>18480</v>
      </c>
      <c r="I208" s="95">
        <v>38.5</v>
      </c>
      <c r="J208" s="96"/>
      <c r="K208" s="96"/>
      <c r="L208" s="96"/>
      <c r="M208" s="97"/>
      <c r="N208" s="96"/>
      <c r="O208" s="96"/>
      <c r="P208" s="96"/>
      <c r="Q208" s="96"/>
      <c r="R208" s="96"/>
      <c r="S208" s="96"/>
      <c r="T208" s="97"/>
      <c r="U208" s="96"/>
      <c r="V208" s="96"/>
      <c r="W208" s="113"/>
      <c r="X208" s="96"/>
      <c r="Y208" s="96"/>
      <c r="Z208" s="96"/>
      <c r="AA208" s="97"/>
      <c r="AB208" s="96"/>
      <c r="AC208" s="96"/>
      <c r="AD208" s="96"/>
      <c r="AE208" s="96"/>
      <c r="AF208" s="96"/>
      <c r="AG208" s="96"/>
      <c r="AH208" s="97"/>
      <c r="AI208" s="96"/>
      <c r="AJ208" s="96"/>
      <c r="AK208" s="96"/>
      <c r="AL208" s="96"/>
      <c r="AM208" s="96"/>
      <c r="AN208" s="96"/>
      <c r="AO208" s="120">
        <f>COUNTIF(الجدول23[[#This Row],[21]:[20]],480)</f>
        <v>0</v>
      </c>
      <c r="AP208" s="120">
        <f>COUNTIF(الجدول23[[#This Row],[21]:[20]],"غ")</f>
        <v>0</v>
      </c>
      <c r="AQ208" s="120">
        <f>COUNTIF(الجدول23[[#This Row],[21]:[20]],"ب")</f>
        <v>0</v>
      </c>
      <c r="AR208" s="120">
        <f>COUNTIF(الجدول23[[#This Row],[21]:[20]],"&lt;480")</f>
        <v>0</v>
      </c>
    </row>
    <row r="209" spans="1:44" hidden="1">
      <c r="A209" s="88">
        <v>3183</v>
      </c>
      <c r="B209" s="101" t="s">
        <v>363</v>
      </c>
      <c r="C209" s="88">
        <v>3183</v>
      </c>
      <c r="D209" s="90" t="s">
        <v>364</v>
      </c>
      <c r="E209" s="91">
        <f t="shared" si="12"/>
        <v>32.802083333333336</v>
      </c>
      <c r="F209" s="92">
        <f t="shared" si="13"/>
        <v>15745</v>
      </c>
      <c r="G209" s="127">
        <f t="shared" si="14"/>
        <v>0</v>
      </c>
      <c r="H209" s="94">
        <f t="shared" si="15"/>
        <v>16845</v>
      </c>
      <c r="I209" s="95">
        <v>35.09375</v>
      </c>
      <c r="J209" s="96"/>
      <c r="K209" s="111">
        <v>105</v>
      </c>
      <c r="L209" s="96"/>
      <c r="M209" s="97"/>
      <c r="N209" s="96"/>
      <c r="O209" s="96"/>
      <c r="P209" s="96"/>
      <c r="Q209" s="96"/>
      <c r="R209" s="122">
        <v>35</v>
      </c>
      <c r="S209" s="96"/>
      <c r="T209" s="97"/>
      <c r="U209" s="96"/>
      <c r="V209" s="100">
        <v>480</v>
      </c>
      <c r="W209" s="100">
        <v>480</v>
      </c>
      <c r="X209" s="96"/>
      <c r="Y209" s="96"/>
      <c r="Z209" s="96"/>
      <c r="AA209" s="97"/>
      <c r="AB209" s="96"/>
      <c r="AC209" s="96"/>
      <c r="AD209" s="96"/>
      <c r="AE209" s="96"/>
      <c r="AF209" s="96"/>
      <c r="AG209" s="96"/>
      <c r="AH209" s="97"/>
      <c r="AI209" s="96"/>
      <c r="AJ209" s="96"/>
      <c r="AK209" s="96"/>
      <c r="AL209" s="96"/>
      <c r="AM209" s="96"/>
      <c r="AN209" s="96"/>
      <c r="AO209" s="120">
        <f>COUNTIF(الجدول23[[#This Row],[21]:[20]],480)</f>
        <v>2</v>
      </c>
      <c r="AP209" s="120">
        <f>COUNTIF(الجدول23[[#This Row],[21]:[20]],"غ")</f>
        <v>0</v>
      </c>
      <c r="AQ209" s="120">
        <f>COUNTIF(الجدول23[[#This Row],[21]:[20]],"ب")</f>
        <v>0</v>
      </c>
      <c r="AR209" s="120">
        <f>COUNTIF(الجدول23[[#This Row],[21]:[20]],"&lt;480")</f>
        <v>2</v>
      </c>
    </row>
    <row r="210" spans="1:44" hidden="1">
      <c r="A210" s="88">
        <v>3186</v>
      </c>
      <c r="B210" s="101" t="s">
        <v>365</v>
      </c>
      <c r="C210" s="88">
        <v>3186</v>
      </c>
      <c r="D210" s="90" t="s">
        <v>366</v>
      </c>
      <c r="E210" s="91">
        <f t="shared" si="12"/>
        <v>7.206249996666668</v>
      </c>
      <c r="F210" s="92">
        <f t="shared" si="13"/>
        <v>3458.9999984000005</v>
      </c>
      <c r="G210" s="127">
        <f t="shared" si="14"/>
        <v>0</v>
      </c>
      <c r="H210" s="94">
        <f t="shared" si="15"/>
        <v>5978.9999984000005</v>
      </c>
      <c r="I210" s="95">
        <v>12.456249996666667</v>
      </c>
      <c r="J210" s="96"/>
      <c r="K210" s="96"/>
      <c r="L210" s="100">
        <v>480</v>
      </c>
      <c r="M210" s="97"/>
      <c r="N210" s="96"/>
      <c r="O210" s="96"/>
      <c r="P210" s="100">
        <v>480</v>
      </c>
      <c r="Q210" s="96"/>
      <c r="R210" s="96"/>
      <c r="S210" s="96"/>
      <c r="T210" s="97"/>
      <c r="U210" s="100">
        <v>480</v>
      </c>
      <c r="V210" s="100">
        <v>480</v>
      </c>
      <c r="W210" s="100">
        <v>480</v>
      </c>
      <c r="X210" s="96"/>
      <c r="Y210" s="96"/>
      <c r="Z210" s="96"/>
      <c r="AA210" s="97"/>
      <c r="AB210" s="96"/>
      <c r="AC210" s="96"/>
      <c r="AD210" s="96"/>
      <c r="AE210" s="96"/>
      <c r="AF210" s="96"/>
      <c r="AG210" s="111">
        <v>120</v>
      </c>
      <c r="AH210" s="97"/>
      <c r="AI210" s="96"/>
      <c r="AJ210" s="96"/>
      <c r="AK210" s="96"/>
      <c r="AL210" s="96"/>
      <c r="AM210" s="96"/>
      <c r="AN210" s="96"/>
      <c r="AO210" s="120">
        <f>COUNTIF(الجدول23[[#This Row],[21]:[20]],480)</f>
        <v>5</v>
      </c>
      <c r="AP210" s="120">
        <f>COUNTIF(الجدول23[[#This Row],[21]:[20]],"غ")</f>
        <v>0</v>
      </c>
      <c r="AQ210" s="120">
        <f>COUNTIF(الجدول23[[#This Row],[21]:[20]],"ب")</f>
        <v>0</v>
      </c>
      <c r="AR210" s="120">
        <f>COUNTIF(الجدول23[[#This Row],[21]:[20]],"&lt;480")</f>
        <v>1</v>
      </c>
    </row>
    <row r="211" spans="1:44" hidden="1">
      <c r="A211" s="88">
        <v>3191</v>
      </c>
      <c r="B211" s="102" t="s">
        <v>367</v>
      </c>
      <c r="C211" s="103">
        <v>3191</v>
      </c>
      <c r="D211" s="90" t="s">
        <v>353</v>
      </c>
      <c r="E211" s="91">
        <f t="shared" si="12"/>
        <v>1.6145833333333344</v>
      </c>
      <c r="F211" s="92">
        <f t="shared" si="13"/>
        <v>775.00000000000045</v>
      </c>
      <c r="G211" s="127">
        <f t="shared" si="14"/>
        <v>1</v>
      </c>
      <c r="H211" s="94">
        <f t="shared" si="15"/>
        <v>1255.0000000000005</v>
      </c>
      <c r="I211" s="95">
        <v>2.6145833333333344</v>
      </c>
      <c r="J211" s="96"/>
      <c r="K211" s="96"/>
      <c r="L211" s="96"/>
      <c r="M211" s="97"/>
      <c r="N211" s="96"/>
      <c r="O211" s="96"/>
      <c r="P211" s="96"/>
      <c r="Q211" s="96"/>
      <c r="R211" s="96"/>
      <c r="S211" s="96"/>
      <c r="T211" s="97"/>
      <c r="U211" s="96"/>
      <c r="V211" s="191" t="s">
        <v>1497</v>
      </c>
      <c r="W211" s="100">
        <v>480</v>
      </c>
      <c r="X211" s="96"/>
      <c r="Y211" s="96"/>
      <c r="Z211" s="96"/>
      <c r="AA211" s="97"/>
      <c r="AB211" s="206" t="s">
        <v>43</v>
      </c>
      <c r="AC211" s="96"/>
      <c r="AD211" s="96"/>
      <c r="AE211" s="96"/>
      <c r="AF211" s="96"/>
      <c r="AG211" s="96"/>
      <c r="AH211" s="97"/>
      <c r="AI211" s="96"/>
      <c r="AJ211" s="96"/>
      <c r="AK211" s="96"/>
      <c r="AL211" s="96"/>
      <c r="AM211" s="96"/>
      <c r="AN211" s="96"/>
      <c r="AO211" s="121">
        <f>COUNTIF(الجدول23[[#This Row],[21]:[20]],480)</f>
        <v>1</v>
      </c>
      <c r="AP211" s="121">
        <f>COUNTIF(الجدول23[[#This Row],[21]:[20]],"غ")</f>
        <v>0</v>
      </c>
      <c r="AQ211" s="121">
        <f>COUNTIF(الجدول23[[#This Row],[21]:[20]],"ب")</f>
        <v>1</v>
      </c>
      <c r="AR211" s="121">
        <f>COUNTIF(الجدول23[[#This Row],[21]:[20]],"&lt;480")</f>
        <v>0</v>
      </c>
    </row>
    <row r="212" spans="1:44" hidden="1">
      <c r="A212" s="88">
        <v>3194</v>
      </c>
      <c r="B212" s="101" t="s">
        <v>368</v>
      </c>
      <c r="C212" s="88">
        <v>3194</v>
      </c>
      <c r="D212" s="90" t="s">
        <v>316</v>
      </c>
      <c r="E212" s="91">
        <f t="shared" si="12"/>
        <v>41.5</v>
      </c>
      <c r="F212" s="92">
        <f t="shared" si="13"/>
        <v>19920</v>
      </c>
      <c r="G212" s="127">
        <f t="shared" si="14"/>
        <v>0</v>
      </c>
      <c r="H212" s="94">
        <f t="shared" si="15"/>
        <v>20400</v>
      </c>
      <c r="I212" s="95">
        <v>42.5</v>
      </c>
      <c r="J212" s="96"/>
      <c r="K212" s="96"/>
      <c r="L212" s="96"/>
      <c r="M212" s="97"/>
      <c r="N212" s="96"/>
      <c r="O212" s="96"/>
      <c r="P212" s="96"/>
      <c r="Q212" s="96"/>
      <c r="R212" s="96"/>
      <c r="S212" s="96"/>
      <c r="T212" s="97"/>
      <c r="U212" s="96"/>
      <c r="V212" s="96"/>
      <c r="W212" s="100">
        <v>480</v>
      </c>
      <c r="X212" s="96"/>
      <c r="Y212" s="96"/>
      <c r="Z212" s="96"/>
      <c r="AA212" s="97"/>
      <c r="AB212" s="96"/>
      <c r="AC212" s="96"/>
      <c r="AD212" s="96"/>
      <c r="AE212" s="96"/>
      <c r="AF212" s="96"/>
      <c r="AG212" s="96"/>
      <c r="AH212" s="97"/>
      <c r="AI212" s="96"/>
      <c r="AJ212" s="96"/>
      <c r="AK212" s="96"/>
      <c r="AL212" s="96"/>
      <c r="AM212" s="96"/>
      <c r="AN212" s="96"/>
      <c r="AO212" s="120">
        <f>COUNTIF(الجدول23[[#This Row],[21]:[20]],480)</f>
        <v>1</v>
      </c>
      <c r="AP212" s="120">
        <f>COUNTIF(الجدول23[[#This Row],[21]:[20]],"غ")</f>
        <v>0</v>
      </c>
      <c r="AQ212" s="120">
        <f>COUNTIF(الجدول23[[#This Row],[21]:[20]],"ب")</f>
        <v>0</v>
      </c>
      <c r="AR212" s="120">
        <f>COUNTIF(الجدول23[[#This Row],[21]:[20]],"&lt;480")</f>
        <v>0</v>
      </c>
    </row>
    <row r="213" spans="1:44" hidden="1">
      <c r="A213" s="88">
        <v>3195</v>
      </c>
      <c r="B213" s="101" t="s">
        <v>369</v>
      </c>
      <c r="C213" s="88">
        <v>3195</v>
      </c>
      <c r="D213" s="90" t="s">
        <v>326</v>
      </c>
      <c r="E213" s="91">
        <f t="shared" si="12"/>
        <v>0.76666666333333067</v>
      </c>
      <c r="F213" s="92">
        <f t="shared" si="13"/>
        <v>367.99999839999873</v>
      </c>
      <c r="G213" s="127">
        <f t="shared" si="14"/>
        <v>0</v>
      </c>
      <c r="H213" s="94">
        <f t="shared" si="15"/>
        <v>1807.9999983999987</v>
      </c>
      <c r="I213" s="95">
        <v>3.7666666633333308</v>
      </c>
      <c r="J213" s="96"/>
      <c r="K213" s="96"/>
      <c r="L213" s="96"/>
      <c r="M213" s="97"/>
      <c r="N213" s="96"/>
      <c r="O213" s="100">
        <v>480</v>
      </c>
      <c r="P213" s="96"/>
      <c r="Q213" s="96"/>
      <c r="R213" s="100">
        <v>480</v>
      </c>
      <c r="S213" s="100">
        <v>480</v>
      </c>
      <c r="T213" s="97"/>
      <c r="U213" s="96"/>
      <c r="V213" s="96"/>
      <c r="W213" s="100" t="s">
        <v>1584</v>
      </c>
      <c r="X213" s="96"/>
      <c r="Y213" s="96"/>
      <c r="Z213" s="96"/>
      <c r="AA213" s="97"/>
      <c r="AB213" s="96"/>
      <c r="AC213" s="96"/>
      <c r="AD213" s="96"/>
      <c r="AE213" s="96"/>
      <c r="AF213" s="96"/>
      <c r="AG213" s="96"/>
      <c r="AH213" s="97"/>
      <c r="AI213" s="96"/>
      <c r="AJ213" s="96"/>
      <c r="AK213" s="96"/>
      <c r="AL213" s="96"/>
      <c r="AM213" s="96"/>
      <c r="AN213" s="96"/>
      <c r="AO213" s="120">
        <f>COUNTIF(الجدول23[[#This Row],[21]:[20]],480)</f>
        <v>3</v>
      </c>
      <c r="AP213" s="120">
        <f>COUNTIF(الجدول23[[#This Row],[21]:[20]],"غ")</f>
        <v>0</v>
      </c>
      <c r="AQ213" s="120">
        <f>COUNTIF(الجدول23[[#This Row],[21]:[20]],"ب")</f>
        <v>0</v>
      </c>
      <c r="AR213" s="120">
        <f>COUNTIF(الجدول23[[#This Row],[21]:[20]],"&lt;480")</f>
        <v>0</v>
      </c>
    </row>
    <row r="214" spans="1:44" hidden="1">
      <c r="A214" s="88">
        <v>3200</v>
      </c>
      <c r="B214" s="102" t="s">
        <v>370</v>
      </c>
      <c r="C214" s="88">
        <v>3200</v>
      </c>
      <c r="D214" s="90" t="s">
        <v>148</v>
      </c>
      <c r="E214" s="91">
        <f t="shared" si="12"/>
        <v>3.6937309999999988</v>
      </c>
      <c r="F214" s="92">
        <f t="shared" si="13"/>
        <v>1772.9908799999994</v>
      </c>
      <c r="G214" s="127">
        <f t="shared" si="14"/>
        <v>0</v>
      </c>
      <c r="H214" s="94">
        <f t="shared" si="15"/>
        <v>2817.9908799999994</v>
      </c>
      <c r="I214" s="95">
        <v>5.8708143333333318</v>
      </c>
      <c r="J214" s="100">
        <v>480</v>
      </c>
      <c r="K214" s="96"/>
      <c r="L214" s="96"/>
      <c r="M214" s="97"/>
      <c r="N214" s="111">
        <v>25</v>
      </c>
      <c r="O214" s="111">
        <v>60</v>
      </c>
      <c r="P214" s="96"/>
      <c r="Q214" s="96"/>
      <c r="R214" s="207" t="s">
        <v>1497</v>
      </c>
      <c r="S214" s="96"/>
      <c r="T214" s="97"/>
      <c r="U214" s="96"/>
      <c r="V214" s="191" t="s">
        <v>1497</v>
      </c>
      <c r="W214" s="100">
        <v>480</v>
      </c>
      <c r="X214" s="96"/>
      <c r="Y214" s="96"/>
      <c r="Z214" s="96"/>
      <c r="AA214" s="97"/>
      <c r="AB214" s="96"/>
      <c r="AC214" s="191" t="s">
        <v>1497</v>
      </c>
      <c r="AD214" s="96"/>
      <c r="AE214" s="96"/>
      <c r="AF214" s="96"/>
      <c r="AG214" s="96"/>
      <c r="AH214" s="97"/>
      <c r="AI214" s="96"/>
      <c r="AJ214" s="96"/>
      <c r="AK214" s="96"/>
      <c r="AL214" s="96"/>
      <c r="AM214" s="96"/>
      <c r="AN214" s="96"/>
      <c r="AO214" s="120">
        <f>COUNTIF(الجدول23[[#This Row],[21]:[20]],480)</f>
        <v>2</v>
      </c>
      <c r="AP214" s="120">
        <f>COUNTIF(الجدول23[[#This Row],[21]:[20]],"غ")</f>
        <v>0</v>
      </c>
      <c r="AQ214" s="120">
        <f>COUNTIF(الجدول23[[#This Row],[21]:[20]],"ب")</f>
        <v>0</v>
      </c>
      <c r="AR214" s="120">
        <f>COUNTIF(الجدول23[[#This Row],[21]:[20]],"&lt;480")</f>
        <v>2</v>
      </c>
    </row>
    <row r="215" spans="1:44" hidden="1">
      <c r="A215" s="88">
        <v>3202</v>
      </c>
      <c r="B215" s="101" t="s">
        <v>371</v>
      </c>
      <c r="C215" s="88">
        <v>3202</v>
      </c>
      <c r="D215" s="90" t="s">
        <v>372</v>
      </c>
      <c r="E215" s="91">
        <f t="shared" si="12"/>
        <v>7.6625000003333321</v>
      </c>
      <c r="F215" s="92">
        <f t="shared" si="13"/>
        <v>3678.0000001599992</v>
      </c>
      <c r="G215" s="127">
        <f t="shared" si="14"/>
        <v>0</v>
      </c>
      <c r="H215" s="94">
        <f t="shared" si="15"/>
        <v>4770.0000001599992</v>
      </c>
      <c r="I215" s="95">
        <v>9.9375000003333316</v>
      </c>
      <c r="J215" s="96"/>
      <c r="K215" s="96"/>
      <c r="L215" s="96"/>
      <c r="M215" s="97"/>
      <c r="N215" s="96"/>
      <c r="O215" s="111">
        <v>132</v>
      </c>
      <c r="P215" s="100">
        <v>480</v>
      </c>
      <c r="Q215" s="96"/>
      <c r="R215" s="96"/>
      <c r="S215" s="96"/>
      <c r="T215" s="97"/>
      <c r="U215" s="96"/>
      <c r="V215" s="96"/>
      <c r="W215" s="100">
        <v>480</v>
      </c>
      <c r="X215" s="96"/>
      <c r="Y215" s="96"/>
      <c r="Z215" s="96"/>
      <c r="AA215" s="97"/>
      <c r="AB215" s="96"/>
      <c r="AC215" s="96"/>
      <c r="AD215" s="96"/>
      <c r="AE215" s="96"/>
      <c r="AF215" s="96"/>
      <c r="AG215" s="96"/>
      <c r="AH215" s="97"/>
      <c r="AI215" s="96"/>
      <c r="AJ215" s="96"/>
      <c r="AK215" s="96"/>
      <c r="AL215" s="96"/>
      <c r="AM215" s="96"/>
      <c r="AN215" s="96"/>
      <c r="AO215" s="120">
        <f>COUNTIF(الجدول23[[#This Row],[21]:[20]],480)</f>
        <v>2</v>
      </c>
      <c r="AP215" s="120">
        <f>COUNTIF(الجدول23[[#This Row],[21]:[20]],"غ")</f>
        <v>0</v>
      </c>
      <c r="AQ215" s="120">
        <f>COUNTIF(الجدول23[[#This Row],[21]:[20]],"ب")</f>
        <v>0</v>
      </c>
      <c r="AR215" s="120">
        <f>COUNTIF(الجدول23[[#This Row],[21]:[20]],"&lt;480")</f>
        <v>1</v>
      </c>
    </row>
    <row r="216" spans="1:44" hidden="1">
      <c r="A216" s="88">
        <v>3205</v>
      </c>
      <c r="B216" s="101" t="s">
        <v>373</v>
      </c>
      <c r="C216" s="123">
        <v>3205</v>
      </c>
      <c r="D216" s="90" t="s">
        <v>374</v>
      </c>
      <c r="E216" s="91">
        <f t="shared" si="12"/>
        <v>13.794166669999999</v>
      </c>
      <c r="F216" s="92">
        <f t="shared" si="13"/>
        <v>6621.2000015999993</v>
      </c>
      <c r="G216" s="127">
        <f t="shared" si="14"/>
        <v>0</v>
      </c>
      <c r="H216" s="94">
        <f t="shared" si="15"/>
        <v>7101.2000015999993</v>
      </c>
      <c r="I216" s="95">
        <v>14.794166669999999</v>
      </c>
      <c r="J216" s="96"/>
      <c r="K216" s="96"/>
      <c r="L216" s="96"/>
      <c r="M216" s="97"/>
      <c r="N216" s="96"/>
      <c r="O216" s="96"/>
      <c r="P216" s="96"/>
      <c r="Q216" s="96"/>
      <c r="R216" s="96"/>
      <c r="S216" s="96"/>
      <c r="T216" s="97"/>
      <c r="U216" s="96"/>
      <c r="V216" s="96"/>
      <c r="W216" s="100">
        <v>480</v>
      </c>
      <c r="X216" s="96"/>
      <c r="Y216" s="96"/>
      <c r="Z216" s="96"/>
      <c r="AA216" s="97"/>
      <c r="AB216" s="131"/>
      <c r="AC216" s="96"/>
      <c r="AD216" s="96"/>
      <c r="AE216" s="96"/>
      <c r="AF216" s="96"/>
      <c r="AG216" s="96"/>
      <c r="AH216" s="97"/>
      <c r="AI216" s="96"/>
      <c r="AJ216" s="96"/>
      <c r="AK216" s="96"/>
      <c r="AL216" s="96"/>
      <c r="AM216" s="96"/>
      <c r="AN216" s="96"/>
      <c r="AO216" s="120">
        <f>COUNTIF(الجدول23[[#This Row],[21]:[20]],480)</f>
        <v>1</v>
      </c>
      <c r="AP216" s="120">
        <f>COUNTIF(الجدول23[[#This Row],[21]:[20]],"غ")</f>
        <v>0</v>
      </c>
      <c r="AQ216" s="120">
        <f>COUNTIF(الجدول23[[#This Row],[21]:[20]],"ب")</f>
        <v>0</v>
      </c>
      <c r="AR216" s="120">
        <f>COUNTIF(الجدول23[[#This Row],[21]:[20]],"&lt;480")</f>
        <v>0</v>
      </c>
    </row>
    <row r="217" spans="1:44" hidden="1">
      <c r="A217" s="88">
        <v>3221</v>
      </c>
      <c r="B217" s="102" t="s">
        <v>375</v>
      </c>
      <c r="C217" s="103">
        <v>3221</v>
      </c>
      <c r="D217" s="90" t="s">
        <v>353</v>
      </c>
      <c r="E217" s="91">
        <f t="shared" si="12"/>
        <v>9.1362500000000004</v>
      </c>
      <c r="F217" s="92">
        <f t="shared" si="13"/>
        <v>4385.4000000000005</v>
      </c>
      <c r="G217" s="127">
        <f t="shared" si="14"/>
        <v>1</v>
      </c>
      <c r="H217" s="94">
        <f t="shared" si="15"/>
        <v>5345.4000000000005</v>
      </c>
      <c r="I217" s="95">
        <v>11.13625</v>
      </c>
      <c r="J217" s="96"/>
      <c r="K217" s="96"/>
      <c r="L217" s="96"/>
      <c r="M217" s="97"/>
      <c r="N217" s="96"/>
      <c r="O217" s="100">
        <v>480</v>
      </c>
      <c r="P217" s="96"/>
      <c r="Q217" s="96"/>
      <c r="R217" s="96"/>
      <c r="S217" s="96"/>
      <c r="T217" s="97"/>
      <c r="U217" s="96"/>
      <c r="V217" s="96"/>
      <c r="W217" s="100">
        <v>480</v>
      </c>
      <c r="X217" s="96"/>
      <c r="Y217" s="96"/>
      <c r="Z217" s="96"/>
      <c r="AA217" s="97"/>
      <c r="AB217" s="206" t="s">
        <v>43</v>
      </c>
      <c r="AC217" s="96"/>
      <c r="AD217" s="96"/>
      <c r="AE217" s="96"/>
      <c r="AF217" s="96"/>
      <c r="AG217" s="96"/>
      <c r="AH217" s="97"/>
      <c r="AI217" s="96"/>
      <c r="AJ217" s="96"/>
      <c r="AK217" s="96"/>
      <c r="AL217" s="96"/>
      <c r="AM217" s="96"/>
      <c r="AN217" s="96"/>
      <c r="AO217" s="121">
        <f>COUNTIF(الجدول23[[#This Row],[21]:[20]],480)</f>
        <v>2</v>
      </c>
      <c r="AP217" s="121">
        <f>COUNTIF(الجدول23[[#This Row],[21]:[20]],"غ")</f>
        <v>0</v>
      </c>
      <c r="AQ217" s="121">
        <f>COUNTIF(الجدول23[[#This Row],[21]:[20]],"ب")</f>
        <v>1</v>
      </c>
      <c r="AR217" s="121">
        <f>COUNTIF(الجدول23[[#This Row],[21]:[20]],"&lt;480")</f>
        <v>0</v>
      </c>
    </row>
    <row r="218" spans="1:44" hidden="1">
      <c r="A218" s="88">
        <v>3224</v>
      </c>
      <c r="B218" s="101" t="s">
        <v>376</v>
      </c>
      <c r="C218" s="88">
        <v>3224</v>
      </c>
      <c r="D218" s="90" t="s">
        <v>187</v>
      </c>
      <c r="E218" s="91">
        <f t="shared" si="12"/>
        <v>29.208333330000002</v>
      </c>
      <c r="F218" s="92">
        <f t="shared" si="13"/>
        <v>14019.999998400001</v>
      </c>
      <c r="G218" s="128">
        <f t="shared" si="14"/>
        <v>0</v>
      </c>
      <c r="H218" s="94">
        <f t="shared" si="15"/>
        <v>14499.999998400001</v>
      </c>
      <c r="I218" s="95">
        <v>30.208333330000002</v>
      </c>
      <c r="J218" s="96"/>
      <c r="K218" s="96"/>
      <c r="L218" s="96"/>
      <c r="M218" s="97"/>
      <c r="N218" s="96"/>
      <c r="O218" s="96"/>
      <c r="P218" s="96"/>
      <c r="Q218" s="96"/>
      <c r="R218" s="96"/>
      <c r="S218" s="96"/>
      <c r="T218" s="97"/>
      <c r="U218" s="96"/>
      <c r="V218" s="96"/>
      <c r="W218" s="100">
        <v>480</v>
      </c>
      <c r="X218" s="96"/>
      <c r="Y218" s="96"/>
      <c r="Z218" s="96"/>
      <c r="AA218" s="97"/>
      <c r="AB218" s="96"/>
      <c r="AC218" s="96"/>
      <c r="AD218" s="96"/>
      <c r="AE218" s="96"/>
      <c r="AF218" s="96"/>
      <c r="AG218" s="96"/>
      <c r="AH218" s="97"/>
      <c r="AI218" s="96"/>
      <c r="AJ218" s="96"/>
      <c r="AK218" s="96"/>
      <c r="AL218" s="96"/>
      <c r="AM218" s="96"/>
      <c r="AN218" s="96"/>
      <c r="AO218" s="120">
        <f>COUNTIF(الجدول23[[#This Row],[21]:[20]],480)</f>
        <v>1</v>
      </c>
      <c r="AP218" s="120">
        <f>COUNTIF(الجدول23[[#This Row],[21]:[20]],"غ")</f>
        <v>0</v>
      </c>
      <c r="AQ218" s="120">
        <f>COUNTIF(الجدول23[[#This Row],[21]:[20]],"ب")</f>
        <v>0</v>
      </c>
      <c r="AR218" s="120">
        <f>COUNTIF(الجدول23[[#This Row],[21]:[20]],"&lt;480")</f>
        <v>0</v>
      </c>
    </row>
    <row r="219" spans="1:44" hidden="1">
      <c r="A219" s="88" t="s">
        <v>1555</v>
      </c>
      <c r="B219" s="104" t="s">
        <v>1556</v>
      </c>
      <c r="C219" s="90">
        <v>3234</v>
      </c>
      <c r="D219" s="90" t="s">
        <v>353</v>
      </c>
      <c r="E219" s="91">
        <f t="shared" si="12"/>
        <v>0.41666666666666641</v>
      </c>
      <c r="F219" s="105">
        <f t="shared" si="13"/>
        <v>199.99999999999989</v>
      </c>
      <c r="G219" s="128">
        <f t="shared" si="14"/>
        <v>0</v>
      </c>
      <c r="H219" s="106">
        <f t="shared" si="15"/>
        <v>679.99999999999989</v>
      </c>
      <c r="I219" s="107">
        <v>1.4166666666666665</v>
      </c>
      <c r="J219" s="96"/>
      <c r="K219" s="96"/>
      <c r="L219" s="207" t="s">
        <v>1497</v>
      </c>
      <c r="M219" s="97"/>
      <c r="N219" s="96"/>
      <c r="O219" s="96"/>
      <c r="P219" s="96"/>
      <c r="Q219" s="96"/>
      <c r="R219" s="208"/>
      <c r="S219" s="96"/>
      <c r="T219" s="97"/>
      <c r="U219" s="191" t="s">
        <v>1497</v>
      </c>
      <c r="V219" s="96"/>
      <c r="W219" s="100">
        <v>480</v>
      </c>
      <c r="X219" s="96"/>
      <c r="Y219" s="96"/>
      <c r="Z219" s="96"/>
      <c r="AA219" s="97"/>
      <c r="AB219" s="96"/>
      <c r="AC219" s="96"/>
      <c r="AD219" s="96"/>
      <c r="AE219" s="96"/>
      <c r="AF219" s="96"/>
      <c r="AG219" s="96"/>
      <c r="AH219" s="97"/>
      <c r="AI219" s="96"/>
      <c r="AJ219" s="96"/>
      <c r="AK219" s="96"/>
      <c r="AL219" s="96"/>
      <c r="AM219" s="96"/>
      <c r="AN219" s="96"/>
      <c r="AO219" s="121">
        <f>COUNTIF(الجدول23[[#This Row],[21]:[20]],480)</f>
        <v>1</v>
      </c>
      <c r="AP219" s="121">
        <f>COUNTIF(الجدول23[[#This Row],[21]:[20]],"غ")</f>
        <v>0</v>
      </c>
      <c r="AQ219" s="121">
        <f>COUNTIF(الجدول23[[#This Row],[21]:[20]],"ب")</f>
        <v>0</v>
      </c>
      <c r="AR219" s="121">
        <f>COUNTIF(الجدول23[[#This Row],[21]:[20]],"&lt;480")</f>
        <v>0</v>
      </c>
    </row>
    <row r="220" spans="1:44" hidden="1">
      <c r="A220" s="88">
        <v>3236</v>
      </c>
      <c r="B220" s="102" t="s">
        <v>377</v>
      </c>
      <c r="C220" s="103">
        <v>3236</v>
      </c>
      <c r="D220" s="90" t="s">
        <v>67</v>
      </c>
      <c r="E220" s="91">
        <f t="shared" si="12"/>
        <v>3.9791666666666656</v>
      </c>
      <c r="F220" s="92">
        <f t="shared" si="13"/>
        <v>1909.9999999999995</v>
      </c>
      <c r="G220" s="128">
        <f t="shared" si="14"/>
        <v>0</v>
      </c>
      <c r="H220" s="94">
        <f t="shared" si="15"/>
        <v>2389.9999999999995</v>
      </c>
      <c r="I220" s="95">
        <v>4.9791666666666661</v>
      </c>
      <c r="J220" s="96"/>
      <c r="K220" s="96"/>
      <c r="L220" s="96"/>
      <c r="M220" s="97"/>
      <c r="N220" s="207" t="s">
        <v>1497</v>
      </c>
      <c r="O220" s="96"/>
      <c r="P220" s="96"/>
      <c r="Q220" s="96"/>
      <c r="R220" s="96"/>
      <c r="S220" s="96"/>
      <c r="T220" s="97"/>
      <c r="U220" s="96"/>
      <c r="V220" s="96"/>
      <c r="W220" s="100">
        <v>480</v>
      </c>
      <c r="X220" s="96"/>
      <c r="Y220" s="96"/>
      <c r="Z220" s="96"/>
      <c r="AA220" s="97"/>
      <c r="AB220" s="96"/>
      <c r="AC220" s="96"/>
      <c r="AD220" s="96"/>
      <c r="AE220" s="96"/>
      <c r="AF220" s="96"/>
      <c r="AG220" s="96"/>
      <c r="AH220" s="97"/>
      <c r="AI220" s="96"/>
      <c r="AJ220" s="96"/>
      <c r="AK220" s="96"/>
      <c r="AL220" s="96"/>
      <c r="AM220" s="96"/>
      <c r="AN220" s="96"/>
      <c r="AO220" s="121">
        <f>COUNTIF(الجدول23[[#This Row],[21]:[20]],480)</f>
        <v>1</v>
      </c>
      <c r="AP220" s="121">
        <f>COUNTIF(الجدول23[[#This Row],[21]:[20]],"غ")</f>
        <v>0</v>
      </c>
      <c r="AQ220" s="121">
        <f>COUNTIF(الجدول23[[#This Row],[21]:[20]],"ب")</f>
        <v>0</v>
      </c>
      <c r="AR220" s="121">
        <f>COUNTIF(الجدول23[[#This Row],[21]:[20]],"&lt;480")</f>
        <v>0</v>
      </c>
    </row>
    <row r="221" spans="1:44" hidden="1">
      <c r="A221" s="88">
        <v>3237</v>
      </c>
      <c r="B221" s="102" t="s">
        <v>378</v>
      </c>
      <c r="C221" s="103">
        <v>3237</v>
      </c>
      <c r="D221" s="90" t="s">
        <v>67</v>
      </c>
      <c r="E221" s="91">
        <f t="shared" si="12"/>
        <v>0.13541666666666666</v>
      </c>
      <c r="F221" s="92">
        <f t="shared" si="13"/>
        <v>65</v>
      </c>
      <c r="G221" s="128">
        <f t="shared" si="14"/>
        <v>1</v>
      </c>
      <c r="H221" s="94">
        <f t="shared" si="15"/>
        <v>1250</v>
      </c>
      <c r="I221" s="95">
        <v>2.6041666666666665</v>
      </c>
      <c r="J221" s="96"/>
      <c r="K221" s="96"/>
      <c r="L221" s="96"/>
      <c r="M221" s="97"/>
      <c r="N221" s="96"/>
      <c r="O221" s="96"/>
      <c r="P221" s="96"/>
      <c r="Q221" s="96"/>
      <c r="R221" s="100">
        <v>480</v>
      </c>
      <c r="S221" s="100">
        <v>105</v>
      </c>
      <c r="T221" s="97"/>
      <c r="U221" s="207" t="s">
        <v>1497</v>
      </c>
      <c r="V221" s="111">
        <v>120</v>
      </c>
      <c r="W221" s="100">
        <v>480</v>
      </c>
      <c r="X221" s="96"/>
      <c r="Y221" s="96"/>
      <c r="Z221" s="96"/>
      <c r="AA221" s="97"/>
      <c r="AB221" s="96"/>
      <c r="AC221" s="100" t="s">
        <v>43</v>
      </c>
      <c r="AD221" s="96"/>
      <c r="AE221" s="96"/>
      <c r="AF221" s="96"/>
      <c r="AG221" s="96"/>
      <c r="AH221" s="97"/>
      <c r="AI221" s="96"/>
      <c r="AJ221" s="96"/>
      <c r="AK221" s="96"/>
      <c r="AL221" s="96"/>
      <c r="AM221" s="96"/>
      <c r="AN221" s="96"/>
      <c r="AO221" s="121">
        <f>COUNTIF(الجدول23[[#This Row],[21]:[20]],480)</f>
        <v>2</v>
      </c>
      <c r="AP221" s="121">
        <f>COUNTIF(الجدول23[[#This Row],[21]:[20]],"غ")</f>
        <v>0</v>
      </c>
      <c r="AQ221" s="121">
        <f>COUNTIF(الجدول23[[#This Row],[21]:[20]],"ب")</f>
        <v>1</v>
      </c>
      <c r="AR221" s="121">
        <f>COUNTIF(الجدول23[[#This Row],[21]:[20]],"&lt;480")</f>
        <v>2</v>
      </c>
    </row>
    <row r="222" spans="1:44" hidden="1">
      <c r="A222" s="88">
        <v>3257</v>
      </c>
      <c r="B222" s="102" t="s">
        <v>380</v>
      </c>
      <c r="C222" s="103">
        <v>3257</v>
      </c>
      <c r="D222" s="90" t="s">
        <v>109</v>
      </c>
      <c r="E222" s="91" t="e">
        <f t="shared" si="12"/>
        <v>#VALUE!</v>
      </c>
      <c r="F222" s="92" t="e">
        <f t="shared" si="13"/>
        <v>#VALUE!</v>
      </c>
      <c r="G222" s="128">
        <f t="shared" si="14"/>
        <v>0</v>
      </c>
      <c r="H222" s="94" t="e">
        <f t="shared" si="15"/>
        <v>#VALUE!</v>
      </c>
      <c r="I222" s="95" t="e">
        <v>#VALUE!</v>
      </c>
      <c r="J222" s="96"/>
      <c r="K222" s="96"/>
      <c r="L222" s="96"/>
      <c r="M222" s="97"/>
      <c r="N222" s="96"/>
      <c r="O222" s="96"/>
      <c r="P222" s="96"/>
      <c r="Q222" s="96"/>
      <c r="R222" s="96"/>
      <c r="S222" s="96"/>
      <c r="T222" s="97"/>
      <c r="U222" s="96"/>
      <c r="V222" s="96"/>
      <c r="W222" s="113"/>
      <c r="X222" s="96"/>
      <c r="Y222" s="96"/>
      <c r="Z222" s="96"/>
      <c r="AA222" s="97"/>
      <c r="AB222" s="131"/>
      <c r="AC222" s="96"/>
      <c r="AD222" s="96"/>
      <c r="AE222" s="96"/>
      <c r="AF222" s="96"/>
      <c r="AG222" s="96"/>
      <c r="AH222" s="97"/>
      <c r="AI222" s="96"/>
      <c r="AJ222" s="96"/>
      <c r="AK222" s="96"/>
      <c r="AL222" s="96"/>
      <c r="AM222" s="96"/>
      <c r="AN222" s="96"/>
      <c r="AO222" s="121">
        <f>COUNTIF(الجدول23[[#This Row],[21]:[20]],480)</f>
        <v>0</v>
      </c>
      <c r="AP222" s="121">
        <f>COUNTIF(الجدول23[[#This Row],[21]:[20]],"غ")</f>
        <v>0</v>
      </c>
      <c r="AQ222" s="121">
        <f>COUNTIF(الجدول23[[#This Row],[21]:[20]],"ب")</f>
        <v>0</v>
      </c>
      <c r="AR222" s="121">
        <f>COUNTIF(الجدول23[[#This Row],[21]:[20]],"&lt;480")</f>
        <v>0</v>
      </c>
    </row>
    <row r="223" spans="1:44" hidden="1">
      <c r="A223" s="88">
        <v>3271</v>
      </c>
      <c r="B223" s="101" t="s">
        <v>381</v>
      </c>
      <c r="C223" s="88">
        <v>3271</v>
      </c>
      <c r="D223" s="90" t="s">
        <v>347</v>
      </c>
      <c r="E223" s="91">
        <f t="shared" si="12"/>
        <v>3.1666666633333325</v>
      </c>
      <c r="F223" s="92">
        <f t="shared" si="13"/>
        <v>1519.9999983999996</v>
      </c>
      <c r="G223" s="128">
        <f t="shared" si="14"/>
        <v>0</v>
      </c>
      <c r="H223" s="94">
        <f t="shared" si="15"/>
        <v>2479.9999983999996</v>
      </c>
      <c r="I223" s="95">
        <v>5.1666666633333325</v>
      </c>
      <c r="J223" s="96"/>
      <c r="K223" s="96"/>
      <c r="L223" s="100">
        <v>480</v>
      </c>
      <c r="M223" s="97"/>
      <c r="N223" s="96"/>
      <c r="O223" s="96"/>
      <c r="P223" s="96"/>
      <c r="Q223" s="96"/>
      <c r="R223" s="96"/>
      <c r="S223" s="96"/>
      <c r="T223" s="97"/>
      <c r="U223" s="96"/>
      <c r="V223" s="96"/>
      <c r="W223" s="100">
        <v>480</v>
      </c>
      <c r="X223" s="96"/>
      <c r="Y223" s="96"/>
      <c r="Z223" s="96"/>
      <c r="AA223" s="97"/>
      <c r="AB223" s="96"/>
      <c r="AC223" s="96"/>
      <c r="AD223" s="96"/>
      <c r="AE223" s="96"/>
      <c r="AF223" s="96"/>
      <c r="AG223" s="96"/>
      <c r="AH223" s="97"/>
      <c r="AI223" s="96"/>
      <c r="AJ223" s="96"/>
      <c r="AK223" s="96"/>
      <c r="AL223" s="96"/>
      <c r="AM223" s="96"/>
      <c r="AN223" s="96"/>
      <c r="AO223" s="120">
        <f>COUNTIF(الجدول23[[#This Row],[21]:[20]],480)</f>
        <v>2</v>
      </c>
      <c r="AP223" s="120">
        <f>COUNTIF(الجدول23[[#This Row],[21]:[20]],"غ")</f>
        <v>0</v>
      </c>
      <c r="AQ223" s="120">
        <f>COUNTIF(الجدول23[[#This Row],[21]:[20]],"ب")</f>
        <v>0</v>
      </c>
      <c r="AR223" s="120">
        <f>COUNTIF(الجدول23[[#This Row],[21]:[20]],"&lt;480")</f>
        <v>0</v>
      </c>
    </row>
    <row r="224" spans="1:44" hidden="1">
      <c r="A224" s="88">
        <v>3273</v>
      </c>
      <c r="B224" s="101" t="s">
        <v>383</v>
      </c>
      <c r="C224" s="88">
        <v>3273</v>
      </c>
      <c r="D224" s="90" t="s">
        <v>384</v>
      </c>
      <c r="E224" s="91">
        <f t="shared" si="12"/>
        <v>3.4333333336666669</v>
      </c>
      <c r="F224" s="92">
        <f t="shared" si="13"/>
        <v>1648.0000001600001</v>
      </c>
      <c r="G224" s="128">
        <f t="shared" si="14"/>
        <v>0</v>
      </c>
      <c r="H224" s="94">
        <f t="shared" si="15"/>
        <v>3850.0000001600001</v>
      </c>
      <c r="I224" s="95">
        <v>8.0208333336666673</v>
      </c>
      <c r="J224" s="96"/>
      <c r="K224" s="111">
        <v>140</v>
      </c>
      <c r="L224" s="208"/>
      <c r="M224" s="97"/>
      <c r="N224" s="96"/>
      <c r="O224" s="96"/>
      <c r="P224" s="100">
        <v>480</v>
      </c>
      <c r="Q224" s="96"/>
      <c r="R224" s="111">
        <v>142</v>
      </c>
      <c r="S224" s="100">
        <v>480</v>
      </c>
      <c r="T224" s="97"/>
      <c r="U224" s="96"/>
      <c r="V224" s="96"/>
      <c r="W224" s="100">
        <v>480</v>
      </c>
      <c r="X224" s="96"/>
      <c r="Y224" s="96"/>
      <c r="Z224" s="96"/>
      <c r="AA224" s="97"/>
      <c r="AB224" s="100">
        <v>480</v>
      </c>
      <c r="AC224" s="96"/>
      <c r="AD224" s="96"/>
      <c r="AE224" s="96"/>
      <c r="AF224" s="96"/>
      <c r="AG224" s="96"/>
      <c r="AH224" s="97"/>
      <c r="AI224" s="96"/>
      <c r="AJ224" s="96"/>
      <c r="AK224" s="96"/>
      <c r="AL224" s="96"/>
      <c r="AM224" s="96"/>
      <c r="AN224" s="96"/>
      <c r="AO224" s="120">
        <f>COUNTIF(الجدول23[[#This Row],[21]:[20]],480)</f>
        <v>4</v>
      </c>
      <c r="AP224" s="120">
        <f>COUNTIF(الجدول23[[#This Row],[21]:[20]],"غ")</f>
        <v>0</v>
      </c>
      <c r="AQ224" s="120">
        <f>COUNTIF(الجدول23[[#This Row],[21]:[20]],"ب")</f>
        <v>0</v>
      </c>
      <c r="AR224" s="120">
        <f>COUNTIF(الجدول23[[#This Row],[21]:[20]],"&lt;480")</f>
        <v>2</v>
      </c>
    </row>
    <row r="225" spans="1:44" hidden="1">
      <c r="A225" s="88">
        <v>3279</v>
      </c>
      <c r="B225" s="102" t="s">
        <v>385</v>
      </c>
      <c r="C225" s="103">
        <v>3279</v>
      </c>
      <c r="D225" s="90" t="s">
        <v>372</v>
      </c>
      <c r="E225" s="91">
        <f t="shared" si="12"/>
        <v>5.09375</v>
      </c>
      <c r="F225" s="92">
        <f t="shared" si="13"/>
        <v>2445</v>
      </c>
      <c r="G225" s="128">
        <f t="shared" si="14"/>
        <v>0</v>
      </c>
      <c r="H225" s="94">
        <f t="shared" si="15"/>
        <v>3885</v>
      </c>
      <c r="I225" s="95">
        <v>8.09375</v>
      </c>
      <c r="J225" s="96"/>
      <c r="K225" s="96"/>
      <c r="L225" s="96"/>
      <c r="M225" s="97"/>
      <c r="N225" s="208"/>
      <c r="O225" s="96"/>
      <c r="P225" s="96"/>
      <c r="Q225" s="100">
        <v>480</v>
      </c>
      <c r="R225" s="100">
        <v>480</v>
      </c>
      <c r="S225" s="96"/>
      <c r="T225" s="97"/>
      <c r="U225" s="96"/>
      <c r="V225" s="96"/>
      <c r="W225" s="100">
        <v>480</v>
      </c>
      <c r="X225" s="96"/>
      <c r="Y225" s="96"/>
      <c r="Z225" s="96"/>
      <c r="AA225" s="97"/>
      <c r="AB225" s="96"/>
      <c r="AC225" s="96"/>
      <c r="AD225" s="96"/>
      <c r="AE225" s="96"/>
      <c r="AF225" s="96"/>
      <c r="AG225" s="96"/>
      <c r="AH225" s="97"/>
      <c r="AI225" s="96"/>
      <c r="AJ225" s="96"/>
      <c r="AK225" s="96"/>
      <c r="AL225" s="96"/>
      <c r="AM225" s="96"/>
      <c r="AN225" s="96"/>
      <c r="AO225" s="121">
        <f>COUNTIF(الجدول23[[#This Row],[21]:[20]],480)</f>
        <v>3</v>
      </c>
      <c r="AP225" s="121">
        <f>COUNTIF(الجدول23[[#This Row],[21]:[20]],"غ")</f>
        <v>0</v>
      </c>
      <c r="AQ225" s="121">
        <f>COUNTIF(الجدول23[[#This Row],[21]:[20]],"ب")</f>
        <v>0</v>
      </c>
      <c r="AR225" s="121">
        <f>COUNTIF(الجدول23[[#This Row],[21]:[20]],"&lt;480")</f>
        <v>0</v>
      </c>
    </row>
    <row r="226" spans="1:44" hidden="1">
      <c r="A226" s="88">
        <v>3289</v>
      </c>
      <c r="B226" s="102" t="s">
        <v>387</v>
      </c>
      <c r="C226" s="103">
        <v>3289</v>
      </c>
      <c r="D226" s="90" t="s">
        <v>67</v>
      </c>
      <c r="E226" s="91">
        <f t="shared" si="12"/>
        <v>3.9312499999999981</v>
      </c>
      <c r="F226" s="92">
        <f t="shared" si="13"/>
        <v>1886.9999999999991</v>
      </c>
      <c r="G226" s="128">
        <f t="shared" si="14"/>
        <v>0</v>
      </c>
      <c r="H226" s="94">
        <f t="shared" si="15"/>
        <v>2951.9999999999991</v>
      </c>
      <c r="I226" s="95">
        <v>6.1499999999999986</v>
      </c>
      <c r="J226" s="96"/>
      <c r="K226" s="96"/>
      <c r="L226" s="96"/>
      <c r="M226" s="97"/>
      <c r="N226" s="96"/>
      <c r="O226" s="96"/>
      <c r="P226" s="96"/>
      <c r="Q226" s="96"/>
      <c r="R226" s="96"/>
      <c r="S226" s="96"/>
      <c r="T226" s="97"/>
      <c r="U226" s="208"/>
      <c r="V226" s="96"/>
      <c r="W226" s="100">
        <v>480</v>
      </c>
      <c r="X226" s="96"/>
      <c r="Y226" s="96"/>
      <c r="Z226" s="96"/>
      <c r="AA226" s="97"/>
      <c r="AB226" s="111">
        <v>105</v>
      </c>
      <c r="AC226" s="96"/>
      <c r="AD226" s="96"/>
      <c r="AE226" s="100">
        <v>480</v>
      </c>
      <c r="AF226" s="96"/>
      <c r="AG226" s="96"/>
      <c r="AH226" s="97"/>
      <c r="AI226" s="96"/>
      <c r="AJ226" s="96"/>
      <c r="AK226" s="96"/>
      <c r="AL226" s="96"/>
      <c r="AM226" s="96"/>
      <c r="AN226" s="96"/>
      <c r="AO226" s="121">
        <f>COUNTIF(الجدول23[[#This Row],[21]:[20]],480)</f>
        <v>2</v>
      </c>
      <c r="AP226" s="121">
        <f>COUNTIF(الجدول23[[#This Row],[21]:[20]],"غ")</f>
        <v>0</v>
      </c>
      <c r="AQ226" s="121">
        <f>COUNTIF(الجدول23[[#This Row],[21]:[20]],"ب")</f>
        <v>0</v>
      </c>
      <c r="AR226" s="121">
        <f>COUNTIF(الجدول23[[#This Row],[21]:[20]],"&lt;480")</f>
        <v>1</v>
      </c>
    </row>
    <row r="227" spans="1:44" hidden="1">
      <c r="A227" s="88">
        <v>3298</v>
      </c>
      <c r="B227" s="102" t="s">
        <v>388</v>
      </c>
      <c r="C227" s="103">
        <v>3298</v>
      </c>
      <c r="D227" s="90" t="s">
        <v>67</v>
      </c>
      <c r="E227" s="91">
        <f t="shared" si="12"/>
        <v>4.3083333333333336</v>
      </c>
      <c r="F227" s="92">
        <f t="shared" si="13"/>
        <v>2068</v>
      </c>
      <c r="G227" s="128">
        <f t="shared" si="14"/>
        <v>0</v>
      </c>
      <c r="H227" s="94">
        <f t="shared" si="15"/>
        <v>3142</v>
      </c>
      <c r="I227" s="95">
        <v>6.5458333333333334</v>
      </c>
      <c r="J227" s="96"/>
      <c r="K227" s="96"/>
      <c r="L227" s="96"/>
      <c r="M227" s="97"/>
      <c r="N227" s="96"/>
      <c r="O227" s="100">
        <v>114</v>
      </c>
      <c r="P227" s="96"/>
      <c r="Q227" s="96"/>
      <c r="R227" s="96"/>
      <c r="S227" s="96"/>
      <c r="T227" s="97"/>
      <c r="U227" s="96"/>
      <c r="V227" s="96"/>
      <c r="W227" s="100">
        <v>480</v>
      </c>
      <c r="X227" s="96"/>
      <c r="Y227" s="96"/>
      <c r="Z227" s="96"/>
      <c r="AA227" s="97"/>
      <c r="AB227" s="100">
        <v>480</v>
      </c>
      <c r="AC227" s="96"/>
      <c r="AD227" s="96"/>
      <c r="AE227" s="96"/>
      <c r="AF227" s="96"/>
      <c r="AG227" s="96"/>
      <c r="AH227" s="97"/>
      <c r="AI227" s="96"/>
      <c r="AJ227" s="96"/>
      <c r="AK227" s="96"/>
      <c r="AL227" s="96"/>
      <c r="AM227" s="96"/>
      <c r="AN227" s="96"/>
      <c r="AO227" s="121">
        <f>COUNTIF(الجدول23[[#This Row],[21]:[20]],480)</f>
        <v>2</v>
      </c>
      <c r="AP227" s="121">
        <f>COUNTIF(الجدول23[[#This Row],[21]:[20]],"غ")</f>
        <v>0</v>
      </c>
      <c r="AQ227" s="121">
        <f>COUNTIF(الجدول23[[#This Row],[21]:[20]],"ب")</f>
        <v>0</v>
      </c>
      <c r="AR227" s="121">
        <f>COUNTIF(الجدول23[[#This Row],[21]:[20]],"&lt;480")</f>
        <v>1</v>
      </c>
    </row>
    <row r="228" spans="1:44" hidden="1">
      <c r="A228" s="88">
        <v>3306</v>
      </c>
      <c r="B228" s="124" t="s">
        <v>391</v>
      </c>
      <c r="C228" s="103">
        <v>3306</v>
      </c>
      <c r="D228" s="90" t="s">
        <v>345</v>
      </c>
      <c r="E228" s="91">
        <f t="shared" si="12"/>
        <v>3.8333333333333344</v>
      </c>
      <c r="F228" s="92">
        <f t="shared" si="13"/>
        <v>1840.0000000000005</v>
      </c>
      <c r="G228" s="128">
        <f t="shared" si="14"/>
        <v>0</v>
      </c>
      <c r="H228" s="94">
        <f t="shared" si="15"/>
        <v>2320.0000000000005</v>
      </c>
      <c r="I228" s="95">
        <v>4.8333333333333339</v>
      </c>
      <c r="J228" s="96"/>
      <c r="K228" s="96"/>
      <c r="L228" s="96"/>
      <c r="M228" s="97"/>
      <c r="N228" s="96"/>
      <c r="O228" s="96"/>
      <c r="P228" s="96"/>
      <c r="Q228" s="96"/>
      <c r="R228" s="96"/>
      <c r="S228" s="96"/>
      <c r="T228" s="97"/>
      <c r="U228" s="96"/>
      <c r="V228" s="207" t="s">
        <v>1497</v>
      </c>
      <c r="W228" s="113"/>
      <c r="X228" s="96"/>
      <c r="Y228" s="96"/>
      <c r="Z228" s="96"/>
      <c r="AA228" s="97"/>
      <c r="AB228" s="100">
        <v>480</v>
      </c>
      <c r="AC228" s="96"/>
      <c r="AD228" s="96"/>
      <c r="AE228" s="96"/>
      <c r="AF228" s="96"/>
      <c r="AG228" s="96"/>
      <c r="AH228" s="97"/>
      <c r="AI228" s="96"/>
      <c r="AJ228" s="96"/>
      <c r="AK228" s="96"/>
      <c r="AL228" s="96"/>
      <c r="AM228" s="96"/>
      <c r="AN228" s="96"/>
      <c r="AO228" s="121">
        <f>COUNTIF(الجدول23[[#This Row],[21]:[20]],480)</f>
        <v>1</v>
      </c>
      <c r="AP228" s="121">
        <f>COUNTIF(الجدول23[[#This Row],[21]:[20]],"غ")</f>
        <v>0</v>
      </c>
      <c r="AQ228" s="121">
        <f>COUNTIF(الجدول23[[#This Row],[21]:[20]],"ب")</f>
        <v>0</v>
      </c>
      <c r="AR228" s="121">
        <f>COUNTIF(الجدول23[[#This Row],[21]:[20]],"&lt;480")</f>
        <v>0</v>
      </c>
    </row>
    <row r="229" spans="1:44" hidden="1">
      <c r="A229" s="88">
        <v>3308</v>
      </c>
      <c r="B229" s="101" t="s">
        <v>392</v>
      </c>
      <c r="C229" s="88">
        <v>3308</v>
      </c>
      <c r="D229" s="90" t="s">
        <v>1574</v>
      </c>
      <c r="E229" s="91">
        <f t="shared" si="12"/>
        <v>4.1458333329999997</v>
      </c>
      <c r="F229" s="92">
        <f t="shared" si="13"/>
        <v>1989.9999998399999</v>
      </c>
      <c r="G229" s="128">
        <f t="shared" si="14"/>
        <v>0</v>
      </c>
      <c r="H229" s="94">
        <f t="shared" si="15"/>
        <v>3429.9999998399999</v>
      </c>
      <c r="I229" s="95">
        <v>7.1458333329999997</v>
      </c>
      <c r="J229" s="96"/>
      <c r="K229" s="96"/>
      <c r="L229" s="96"/>
      <c r="M229" s="97"/>
      <c r="N229" s="96"/>
      <c r="O229" s="96"/>
      <c r="P229" s="96"/>
      <c r="Q229" s="96"/>
      <c r="R229" s="96"/>
      <c r="S229" s="96"/>
      <c r="T229" s="97"/>
      <c r="U229" s="96"/>
      <c r="V229" s="96"/>
      <c r="W229" s="100">
        <v>480</v>
      </c>
      <c r="X229" s="96"/>
      <c r="Y229" s="96"/>
      <c r="Z229" s="96"/>
      <c r="AA229" s="97"/>
      <c r="AB229" s="96"/>
      <c r="AC229" s="96"/>
      <c r="AD229" s="96"/>
      <c r="AE229" s="100">
        <v>480</v>
      </c>
      <c r="AF229" s="100">
        <v>480</v>
      </c>
      <c r="AG229" s="96"/>
      <c r="AH229" s="97"/>
      <c r="AI229" s="96"/>
      <c r="AJ229" s="96"/>
      <c r="AK229" s="96"/>
      <c r="AL229" s="96"/>
      <c r="AM229" s="96"/>
      <c r="AN229" s="96"/>
      <c r="AO229" s="120">
        <f>COUNTIF(الجدول23[[#This Row],[21]:[20]],480)</f>
        <v>3</v>
      </c>
      <c r="AP229" s="120">
        <f>COUNTIF(الجدول23[[#This Row],[21]:[20]],"غ")</f>
        <v>0</v>
      </c>
      <c r="AQ229" s="120">
        <f>COUNTIF(الجدول23[[#This Row],[21]:[20]],"ب")</f>
        <v>0</v>
      </c>
      <c r="AR229" s="120">
        <f>COUNTIF(الجدول23[[#This Row],[21]:[20]],"&lt;480")</f>
        <v>0</v>
      </c>
    </row>
    <row r="230" spans="1:44" hidden="1">
      <c r="A230" s="103">
        <v>3317</v>
      </c>
      <c r="B230" s="104" t="s">
        <v>1504</v>
      </c>
      <c r="C230" s="90">
        <v>3317</v>
      </c>
      <c r="D230" s="90" t="s">
        <v>67</v>
      </c>
      <c r="E230" s="91">
        <f t="shared" si="12"/>
        <v>8.3333333333333093E-2</v>
      </c>
      <c r="F230" s="105">
        <f t="shared" si="13"/>
        <v>39.999999999999886</v>
      </c>
      <c r="G230" s="128">
        <f t="shared" si="14"/>
        <v>0</v>
      </c>
      <c r="H230" s="106">
        <f t="shared" si="15"/>
        <v>999.99999999999989</v>
      </c>
      <c r="I230" s="107">
        <v>2.083333333333333</v>
      </c>
      <c r="J230" s="96"/>
      <c r="K230" s="96"/>
      <c r="L230" s="96"/>
      <c r="M230" s="97"/>
      <c r="N230" s="96"/>
      <c r="O230" s="96"/>
      <c r="P230" s="96"/>
      <c r="Q230" s="96"/>
      <c r="R230" s="100">
        <v>480</v>
      </c>
      <c r="S230" s="96"/>
      <c r="T230" s="97"/>
      <c r="U230" s="96"/>
      <c r="V230" s="96"/>
      <c r="W230" s="100">
        <v>480</v>
      </c>
      <c r="X230" s="96"/>
      <c r="Y230" s="96"/>
      <c r="Z230" s="96"/>
      <c r="AA230" s="97"/>
      <c r="AB230" s="191" t="s">
        <v>1497</v>
      </c>
      <c r="AC230" s="111" t="s">
        <v>1588</v>
      </c>
      <c r="AD230" s="96"/>
      <c r="AE230" s="96"/>
      <c r="AF230" s="96"/>
      <c r="AG230" s="96"/>
      <c r="AH230" s="97"/>
      <c r="AI230" s="96"/>
      <c r="AJ230" s="96"/>
      <c r="AK230" s="96"/>
      <c r="AL230" s="96"/>
      <c r="AM230" s="96"/>
      <c r="AN230" s="96"/>
      <c r="AO230" s="121">
        <f>COUNTIF(الجدول23[[#This Row],[21]:[20]],480)</f>
        <v>2</v>
      </c>
      <c r="AP230" s="121">
        <f>COUNTIF(الجدول23[[#This Row],[21]:[20]],"غ")</f>
        <v>0</v>
      </c>
      <c r="AQ230" s="121">
        <f>COUNTIF(الجدول23[[#This Row],[21]:[20]],"ب")</f>
        <v>0</v>
      </c>
      <c r="AR230" s="121">
        <f>COUNTIF(الجدول23[[#This Row],[21]:[20]],"&lt;480")</f>
        <v>0</v>
      </c>
    </row>
    <row r="231" spans="1:44" hidden="1">
      <c r="A231" s="88">
        <v>3319</v>
      </c>
      <c r="B231" s="101" t="s">
        <v>394</v>
      </c>
      <c r="C231" s="88">
        <v>3319</v>
      </c>
      <c r="D231" s="90" t="s">
        <v>395</v>
      </c>
      <c r="E231" s="91">
        <f t="shared" si="12"/>
        <v>0.52281666633333357</v>
      </c>
      <c r="F231" s="92">
        <f t="shared" si="13"/>
        <v>250.9519998400001</v>
      </c>
      <c r="G231" s="128">
        <f t="shared" si="14"/>
        <v>1</v>
      </c>
      <c r="H231" s="94">
        <f t="shared" si="15"/>
        <v>1397.9519998400001</v>
      </c>
      <c r="I231" s="95">
        <v>2.912399999666667</v>
      </c>
      <c r="J231" s="96"/>
      <c r="K231" s="96"/>
      <c r="L231" s="96"/>
      <c r="M231" s="97"/>
      <c r="N231" s="100">
        <v>480</v>
      </c>
      <c r="O231" s="100">
        <v>480</v>
      </c>
      <c r="P231" s="96"/>
      <c r="Q231" s="100" t="s">
        <v>43</v>
      </c>
      <c r="R231" s="111">
        <v>120</v>
      </c>
      <c r="S231" s="207" t="s">
        <v>1497</v>
      </c>
      <c r="T231" s="97"/>
      <c r="U231" s="96"/>
      <c r="V231" s="96"/>
      <c r="W231" s="100" t="s">
        <v>1584</v>
      </c>
      <c r="X231" s="96"/>
      <c r="Y231" s="96"/>
      <c r="Z231" s="96"/>
      <c r="AA231" s="97"/>
      <c r="AB231" s="96"/>
      <c r="AC231" s="96"/>
      <c r="AD231" s="96"/>
      <c r="AE231" s="96"/>
      <c r="AF231" s="122">
        <v>67</v>
      </c>
      <c r="AG231" s="96"/>
      <c r="AH231" s="97"/>
      <c r="AI231" s="96"/>
      <c r="AJ231" s="96"/>
      <c r="AK231" s="96"/>
      <c r="AL231" s="96"/>
      <c r="AM231" s="96"/>
      <c r="AN231" s="96"/>
      <c r="AO231" s="120">
        <f>COUNTIF(الجدول23[[#This Row],[21]:[20]],480)</f>
        <v>2</v>
      </c>
      <c r="AP231" s="120">
        <f>COUNTIF(الجدول23[[#This Row],[21]:[20]],"غ")</f>
        <v>0</v>
      </c>
      <c r="AQ231" s="120">
        <f>COUNTIF(الجدول23[[#This Row],[21]:[20]],"ب")</f>
        <v>1</v>
      </c>
      <c r="AR231" s="120">
        <f>COUNTIF(الجدول23[[#This Row],[21]:[20]],"&lt;480")</f>
        <v>2</v>
      </c>
    </row>
    <row r="232" spans="1:44" hidden="1">
      <c r="A232" s="88">
        <v>3332</v>
      </c>
      <c r="B232" s="125" t="s">
        <v>396</v>
      </c>
      <c r="C232" s="126">
        <v>3332</v>
      </c>
      <c r="D232" s="90" t="s">
        <v>397</v>
      </c>
      <c r="E232" s="91">
        <f t="shared" si="12"/>
        <v>24.487500000000001</v>
      </c>
      <c r="F232" s="92">
        <f t="shared" si="13"/>
        <v>11754</v>
      </c>
      <c r="G232" s="128">
        <f t="shared" si="14"/>
        <v>0</v>
      </c>
      <c r="H232" s="94">
        <f t="shared" si="15"/>
        <v>12339</v>
      </c>
      <c r="I232" s="95">
        <v>25.706250000000001</v>
      </c>
      <c r="J232" s="96"/>
      <c r="K232" s="96"/>
      <c r="L232" s="96"/>
      <c r="M232" s="97"/>
      <c r="N232" s="96"/>
      <c r="O232" s="96"/>
      <c r="P232" s="111">
        <v>105</v>
      </c>
      <c r="Q232" s="96"/>
      <c r="R232" s="96"/>
      <c r="S232" s="207" t="s">
        <v>1497</v>
      </c>
      <c r="T232" s="97"/>
      <c r="U232" s="207" t="s">
        <v>1497</v>
      </c>
      <c r="V232" s="207" t="s">
        <v>1497</v>
      </c>
      <c r="W232" s="100">
        <v>480</v>
      </c>
      <c r="X232" s="96"/>
      <c r="Y232" s="96"/>
      <c r="Z232" s="96"/>
      <c r="AA232" s="97"/>
      <c r="AB232" s="96"/>
      <c r="AC232" s="96"/>
      <c r="AD232" s="96"/>
      <c r="AE232" s="96"/>
      <c r="AF232" s="96"/>
      <c r="AG232" s="96"/>
      <c r="AH232" s="97"/>
      <c r="AI232" s="96"/>
      <c r="AJ232" s="96"/>
      <c r="AK232" s="96"/>
      <c r="AL232" s="96"/>
      <c r="AM232" s="96"/>
      <c r="AN232" s="96"/>
      <c r="AO232" s="120">
        <f>COUNTIF(الجدول23[[#This Row],[21]:[20]],480)</f>
        <v>1</v>
      </c>
      <c r="AP232" s="120">
        <f>COUNTIF(الجدول23[[#This Row],[21]:[20]],"غ")</f>
        <v>0</v>
      </c>
      <c r="AQ232" s="120">
        <f>COUNTIF(الجدول23[[#This Row],[21]:[20]],"ب")</f>
        <v>0</v>
      </c>
      <c r="AR232" s="120">
        <f>COUNTIF(الجدول23[[#This Row],[21]:[20]],"&lt;480")</f>
        <v>1</v>
      </c>
    </row>
    <row r="233" spans="1:44" hidden="1">
      <c r="A233" s="88">
        <v>3349</v>
      </c>
      <c r="B233" s="101" t="s">
        <v>399</v>
      </c>
      <c r="C233" s="88">
        <v>3349</v>
      </c>
      <c r="D233" s="90" t="s">
        <v>71</v>
      </c>
      <c r="E233" s="91">
        <f t="shared" si="12"/>
        <v>10.964516666666668</v>
      </c>
      <c r="F233" s="92">
        <f t="shared" si="13"/>
        <v>5262.9680000000008</v>
      </c>
      <c r="G233" s="128">
        <f t="shared" si="14"/>
        <v>0</v>
      </c>
      <c r="H233" s="94">
        <f t="shared" si="15"/>
        <v>6222.9680000000008</v>
      </c>
      <c r="I233" s="95">
        <v>12.964516666666668</v>
      </c>
      <c r="J233" s="96"/>
      <c r="K233" s="96"/>
      <c r="L233" s="96"/>
      <c r="M233" s="97"/>
      <c r="N233" s="96"/>
      <c r="O233" s="96"/>
      <c r="P233" s="96"/>
      <c r="Q233" s="96"/>
      <c r="R233" s="96"/>
      <c r="S233" s="96"/>
      <c r="T233" s="97"/>
      <c r="U233" s="96"/>
      <c r="V233" s="217">
        <v>480</v>
      </c>
      <c r="W233" s="100">
        <v>480</v>
      </c>
      <c r="X233" s="96"/>
      <c r="Y233" s="96"/>
      <c r="Z233" s="96"/>
      <c r="AA233" s="97"/>
      <c r="AB233" s="96"/>
      <c r="AC233" s="96"/>
      <c r="AD233" s="96"/>
      <c r="AE233" s="96"/>
      <c r="AF233" s="96"/>
      <c r="AG233" s="96"/>
      <c r="AH233" s="97"/>
      <c r="AI233" s="96"/>
      <c r="AJ233" s="96"/>
      <c r="AK233" s="96"/>
      <c r="AL233" s="96"/>
      <c r="AM233" s="96"/>
      <c r="AN233" s="96"/>
      <c r="AO233" s="120">
        <f>COUNTIF(الجدول23[[#This Row],[21]:[20]],480)</f>
        <v>2</v>
      </c>
      <c r="AP233" s="120">
        <f>COUNTIF(الجدول23[[#This Row],[21]:[20]],"غ")</f>
        <v>0</v>
      </c>
      <c r="AQ233" s="120">
        <f>COUNTIF(الجدول23[[#This Row],[21]:[20]],"ب")</f>
        <v>0</v>
      </c>
      <c r="AR233" s="120">
        <f>COUNTIF(الجدول23[[#This Row],[21]:[20]],"&lt;480")</f>
        <v>0</v>
      </c>
    </row>
    <row r="234" spans="1:44" hidden="1">
      <c r="A234" s="88">
        <v>3353</v>
      </c>
      <c r="B234" s="101" t="s">
        <v>400</v>
      </c>
      <c r="C234" s="88">
        <v>3353</v>
      </c>
      <c r="D234" s="90" t="s">
        <v>453</v>
      </c>
      <c r="E234" s="91">
        <f t="shared" si="12"/>
        <v>14.831250003333331</v>
      </c>
      <c r="F234" s="92">
        <f t="shared" si="13"/>
        <v>7119.0000015999985</v>
      </c>
      <c r="G234" s="128">
        <f t="shared" si="14"/>
        <v>0</v>
      </c>
      <c r="H234" s="94">
        <f t="shared" si="15"/>
        <v>7719.0000015999985</v>
      </c>
      <c r="I234" s="95">
        <v>16.081250003333331</v>
      </c>
      <c r="J234" s="96"/>
      <c r="K234" s="96"/>
      <c r="L234" s="96"/>
      <c r="M234" s="97"/>
      <c r="N234" s="96"/>
      <c r="O234" s="96"/>
      <c r="P234" s="96"/>
      <c r="Q234" s="96"/>
      <c r="R234" s="96"/>
      <c r="S234" s="96"/>
      <c r="T234" s="97"/>
      <c r="U234" s="96"/>
      <c r="V234" s="100">
        <v>120</v>
      </c>
      <c r="W234" s="100">
        <v>480</v>
      </c>
      <c r="X234" s="96"/>
      <c r="Y234" s="96"/>
      <c r="Z234" s="96"/>
      <c r="AA234" s="97"/>
      <c r="AB234" s="96"/>
      <c r="AC234" s="96"/>
      <c r="AD234" s="96"/>
      <c r="AE234" s="96"/>
      <c r="AF234" s="96"/>
      <c r="AG234" s="96"/>
      <c r="AH234" s="97"/>
      <c r="AI234" s="96"/>
      <c r="AJ234" s="96"/>
      <c r="AK234" s="96"/>
      <c r="AL234" s="96"/>
      <c r="AM234" s="96"/>
      <c r="AN234" s="96"/>
      <c r="AO234" s="120">
        <f>COUNTIF(الجدول23[[#This Row],[21]:[20]],480)</f>
        <v>1</v>
      </c>
      <c r="AP234" s="120">
        <f>COUNTIF(الجدول23[[#This Row],[21]:[20]],"غ")</f>
        <v>0</v>
      </c>
      <c r="AQ234" s="120">
        <f>COUNTIF(الجدول23[[#This Row],[21]:[20]],"ب")</f>
        <v>0</v>
      </c>
      <c r="AR234" s="120">
        <f>COUNTIF(الجدول23[[#This Row],[21]:[20]],"&lt;480")</f>
        <v>1</v>
      </c>
    </row>
    <row r="235" spans="1:44" hidden="1">
      <c r="A235" s="88">
        <v>3359</v>
      </c>
      <c r="B235" s="101" t="s">
        <v>402</v>
      </c>
      <c r="C235" s="88">
        <v>3359</v>
      </c>
      <c r="D235" s="90" t="s">
        <v>59</v>
      </c>
      <c r="E235" s="91">
        <f t="shared" si="12"/>
        <v>1.7395166663333328</v>
      </c>
      <c r="F235" s="92">
        <f t="shared" si="13"/>
        <v>834.96799983999972</v>
      </c>
      <c r="G235" s="128">
        <f t="shared" si="14"/>
        <v>0</v>
      </c>
      <c r="H235" s="94">
        <f t="shared" si="15"/>
        <v>1554.9679998399997</v>
      </c>
      <c r="I235" s="95">
        <v>3.2395166663333326</v>
      </c>
      <c r="J235" s="96"/>
      <c r="K235" s="96"/>
      <c r="L235" s="96"/>
      <c r="M235" s="97"/>
      <c r="N235" s="96"/>
      <c r="O235" s="96"/>
      <c r="P235" s="100">
        <v>120</v>
      </c>
      <c r="Q235" s="96"/>
      <c r="R235" s="96"/>
      <c r="S235" s="96"/>
      <c r="T235" s="97"/>
      <c r="U235" s="96"/>
      <c r="V235" s="96"/>
      <c r="W235" s="100">
        <v>480</v>
      </c>
      <c r="X235" s="96"/>
      <c r="Y235" s="96"/>
      <c r="Z235" s="96"/>
      <c r="AA235" s="97"/>
      <c r="AB235" s="96"/>
      <c r="AC235" s="96"/>
      <c r="AD235" s="96"/>
      <c r="AE235" s="96"/>
      <c r="AF235" s="96"/>
      <c r="AG235" s="100">
        <v>120</v>
      </c>
      <c r="AH235" s="97"/>
      <c r="AI235" s="96"/>
      <c r="AJ235" s="96"/>
      <c r="AK235" s="96"/>
      <c r="AL235" s="96"/>
      <c r="AM235" s="96"/>
      <c r="AN235" s="96"/>
      <c r="AO235" s="120">
        <f>COUNTIF(الجدول23[[#This Row],[21]:[20]],480)</f>
        <v>1</v>
      </c>
      <c r="AP235" s="120">
        <f>COUNTIF(الجدول23[[#This Row],[21]:[20]],"غ")</f>
        <v>0</v>
      </c>
      <c r="AQ235" s="120">
        <f>COUNTIF(الجدول23[[#This Row],[21]:[20]],"ب")</f>
        <v>0</v>
      </c>
      <c r="AR235" s="120">
        <f>COUNTIF(الجدول23[[#This Row],[21]:[20]],"&lt;480")</f>
        <v>2</v>
      </c>
    </row>
    <row r="236" spans="1:44" hidden="1">
      <c r="A236" s="88">
        <v>3381</v>
      </c>
      <c r="B236" s="101" t="s">
        <v>403</v>
      </c>
      <c r="C236" s="88">
        <v>3381</v>
      </c>
      <c r="D236" s="90" t="s">
        <v>109</v>
      </c>
      <c r="E236" s="91">
        <f t="shared" si="12"/>
        <v>0.5</v>
      </c>
      <c r="F236" s="92">
        <f t="shared" si="13"/>
        <v>240</v>
      </c>
      <c r="G236" s="128">
        <f t="shared" si="14"/>
        <v>0</v>
      </c>
      <c r="H236" s="94">
        <f t="shared" si="15"/>
        <v>240</v>
      </c>
      <c r="I236" s="95">
        <v>0.5</v>
      </c>
      <c r="J236" s="96"/>
      <c r="K236" s="96"/>
      <c r="L236" s="96"/>
      <c r="M236" s="97"/>
      <c r="N236" s="96"/>
      <c r="O236" s="96"/>
      <c r="P236" s="96"/>
      <c r="Q236" s="96"/>
      <c r="R236" s="96"/>
      <c r="S236" s="208"/>
      <c r="T236" s="97"/>
      <c r="U236" s="96"/>
      <c r="V236" s="96"/>
      <c r="W236" s="113"/>
      <c r="X236" s="96"/>
      <c r="Y236" s="96"/>
      <c r="Z236" s="96"/>
      <c r="AA236" s="97"/>
      <c r="AB236" s="96"/>
      <c r="AC236" s="96"/>
      <c r="AD236" s="96"/>
      <c r="AE236" s="96"/>
      <c r="AF236" s="96"/>
      <c r="AG236" s="96"/>
      <c r="AH236" s="97"/>
      <c r="AI236" s="96"/>
      <c r="AJ236" s="96"/>
      <c r="AK236" s="96"/>
      <c r="AL236" s="96"/>
      <c r="AM236" s="96"/>
      <c r="AN236" s="96"/>
      <c r="AO236" s="120">
        <f>COUNTIF(الجدول23[[#This Row],[21]:[20]],480)</f>
        <v>0</v>
      </c>
      <c r="AP236" s="120">
        <f>COUNTIF(الجدول23[[#This Row],[21]:[20]],"غ")</f>
        <v>0</v>
      </c>
      <c r="AQ236" s="120">
        <f>COUNTIF(الجدول23[[#This Row],[21]:[20]],"ب")</f>
        <v>0</v>
      </c>
      <c r="AR236" s="120">
        <f>COUNTIF(الجدول23[[#This Row],[21]:[20]],"&lt;480")</f>
        <v>0</v>
      </c>
    </row>
    <row r="237" spans="1:44" hidden="1">
      <c r="A237" s="88">
        <v>3383</v>
      </c>
      <c r="B237" s="101" t="s">
        <v>404</v>
      </c>
      <c r="C237" s="88">
        <v>3383</v>
      </c>
      <c r="D237" s="90" t="s">
        <v>174</v>
      </c>
      <c r="E237" s="91">
        <f t="shared" si="12"/>
        <v>7.2624999999999993</v>
      </c>
      <c r="F237" s="92">
        <f t="shared" si="13"/>
        <v>3485.9999999999995</v>
      </c>
      <c r="G237" s="128">
        <f t="shared" si="14"/>
        <v>0</v>
      </c>
      <c r="H237" s="94">
        <f t="shared" si="15"/>
        <v>3965.9999999999995</v>
      </c>
      <c r="I237" s="95">
        <v>8.2624999999999993</v>
      </c>
      <c r="J237" s="96"/>
      <c r="K237" s="96"/>
      <c r="L237" s="96"/>
      <c r="M237" s="97"/>
      <c r="N237" s="96"/>
      <c r="O237" s="96"/>
      <c r="P237" s="96"/>
      <c r="Q237" s="96"/>
      <c r="R237" s="96"/>
      <c r="S237" s="208"/>
      <c r="T237" s="97"/>
      <c r="U237" s="208"/>
      <c r="V237" s="208"/>
      <c r="W237" s="100">
        <v>480</v>
      </c>
      <c r="X237" s="96"/>
      <c r="Y237" s="96"/>
      <c r="Z237" s="96"/>
      <c r="AA237" s="97"/>
      <c r="AB237" s="96"/>
      <c r="AC237" s="96"/>
      <c r="AD237" s="96"/>
      <c r="AE237" s="96"/>
      <c r="AF237" s="96"/>
      <c r="AG237" s="96"/>
      <c r="AH237" s="97"/>
      <c r="AI237" s="96"/>
      <c r="AJ237" s="96"/>
      <c r="AK237" s="96"/>
      <c r="AL237" s="96"/>
      <c r="AM237" s="96"/>
      <c r="AN237" s="96"/>
      <c r="AO237" s="120">
        <f>COUNTIF(الجدول23[[#This Row],[21]:[20]],480)</f>
        <v>1</v>
      </c>
      <c r="AP237" s="120">
        <f>COUNTIF(الجدول23[[#This Row],[21]:[20]],"غ")</f>
        <v>0</v>
      </c>
      <c r="AQ237" s="120">
        <f>COUNTIF(الجدول23[[#This Row],[21]:[20]],"ب")</f>
        <v>0</v>
      </c>
      <c r="AR237" s="120">
        <f>COUNTIF(الجدول23[[#This Row],[21]:[20]],"&lt;480")</f>
        <v>0</v>
      </c>
    </row>
    <row r="238" spans="1:44" hidden="1">
      <c r="A238" s="88">
        <v>3387</v>
      </c>
      <c r="B238" s="102" t="s">
        <v>407</v>
      </c>
      <c r="C238" s="103">
        <v>3387</v>
      </c>
      <c r="D238" s="90" t="s">
        <v>148</v>
      </c>
      <c r="E238" s="91">
        <f t="shared" si="12"/>
        <v>6.6041666666666652</v>
      </c>
      <c r="F238" s="92">
        <f t="shared" si="13"/>
        <v>3169.9999999999991</v>
      </c>
      <c r="G238" s="128">
        <f t="shared" si="14"/>
        <v>0</v>
      </c>
      <c r="H238" s="94">
        <f t="shared" si="15"/>
        <v>4307.9999999999991</v>
      </c>
      <c r="I238" s="95">
        <v>8.9749999999999979</v>
      </c>
      <c r="J238" s="96"/>
      <c r="K238" s="111">
        <v>125</v>
      </c>
      <c r="L238" s="122">
        <v>53</v>
      </c>
      <c r="M238" s="97"/>
      <c r="N238" s="96"/>
      <c r="O238" s="96"/>
      <c r="P238" s="96"/>
      <c r="Q238" s="96"/>
      <c r="R238" s="100">
        <v>480</v>
      </c>
      <c r="S238" s="96"/>
      <c r="T238" s="97"/>
      <c r="U238" s="191" t="s">
        <v>1497</v>
      </c>
      <c r="V238" s="96"/>
      <c r="W238" s="100">
        <v>480</v>
      </c>
      <c r="X238" s="96"/>
      <c r="Y238" s="96"/>
      <c r="Z238" s="96"/>
      <c r="AA238" s="97"/>
      <c r="AB238" s="191" t="s">
        <v>1497</v>
      </c>
      <c r="AC238" s="96"/>
      <c r="AD238" s="96"/>
      <c r="AE238" s="96"/>
      <c r="AF238" s="96"/>
      <c r="AG238" s="96"/>
      <c r="AH238" s="97"/>
      <c r="AI238" s="96"/>
      <c r="AJ238" s="96"/>
      <c r="AK238" s="96"/>
      <c r="AL238" s="96"/>
      <c r="AM238" s="96"/>
      <c r="AN238" s="96"/>
      <c r="AO238" s="121">
        <f>COUNTIF(الجدول23[[#This Row],[21]:[20]],480)</f>
        <v>2</v>
      </c>
      <c r="AP238" s="121">
        <f>COUNTIF(الجدول23[[#This Row],[21]:[20]],"غ")</f>
        <v>0</v>
      </c>
      <c r="AQ238" s="121">
        <f>COUNTIF(الجدول23[[#This Row],[21]:[20]],"ب")</f>
        <v>0</v>
      </c>
      <c r="AR238" s="121">
        <f>COUNTIF(الجدول23[[#This Row],[21]:[20]],"&lt;480")</f>
        <v>2</v>
      </c>
    </row>
    <row r="239" spans="1:44" hidden="1">
      <c r="A239" s="88">
        <v>3391</v>
      </c>
      <c r="B239" s="101" t="s">
        <v>408</v>
      </c>
      <c r="C239" s="88">
        <v>3391</v>
      </c>
      <c r="D239" s="90" t="s">
        <v>347</v>
      </c>
      <c r="E239" s="91">
        <f t="shared" si="12"/>
        <v>1.1687499996666664</v>
      </c>
      <c r="F239" s="92">
        <f t="shared" si="13"/>
        <v>560.99999983999987</v>
      </c>
      <c r="G239" s="128">
        <f t="shared" si="14"/>
        <v>0</v>
      </c>
      <c r="H239" s="94">
        <f t="shared" si="15"/>
        <v>1381.9999998399999</v>
      </c>
      <c r="I239" s="95">
        <v>2.8791666663333331</v>
      </c>
      <c r="J239" s="96"/>
      <c r="K239" s="111">
        <v>120</v>
      </c>
      <c r="L239" s="96"/>
      <c r="M239" s="97"/>
      <c r="N239" s="96"/>
      <c r="O239" s="96"/>
      <c r="P239" s="96"/>
      <c r="Q239" s="100">
        <v>126</v>
      </c>
      <c r="R239" s="96"/>
      <c r="S239" s="96"/>
      <c r="T239" s="97"/>
      <c r="U239" s="96"/>
      <c r="V239" s="96"/>
      <c r="W239" s="100">
        <v>480</v>
      </c>
      <c r="X239" s="96"/>
      <c r="Y239" s="96"/>
      <c r="Z239" s="96"/>
      <c r="AA239" s="97"/>
      <c r="AB239" s="96"/>
      <c r="AC239" s="96"/>
      <c r="AD239" s="96"/>
      <c r="AE239" s="96"/>
      <c r="AF239" s="96"/>
      <c r="AG239" s="122">
        <v>95</v>
      </c>
      <c r="AH239" s="97"/>
      <c r="AI239" s="96"/>
      <c r="AJ239" s="96"/>
      <c r="AK239" s="96"/>
      <c r="AL239" s="96"/>
      <c r="AM239" s="96"/>
      <c r="AN239" s="96"/>
      <c r="AO239" s="120">
        <f>COUNTIF(الجدول23[[#This Row],[21]:[20]],480)</f>
        <v>1</v>
      </c>
      <c r="AP239" s="120">
        <f>COUNTIF(الجدول23[[#This Row],[21]:[20]],"غ")</f>
        <v>0</v>
      </c>
      <c r="AQ239" s="120">
        <f>COUNTIF(الجدول23[[#This Row],[21]:[20]],"ب")</f>
        <v>0</v>
      </c>
      <c r="AR239" s="120">
        <f>COUNTIF(الجدول23[[#This Row],[21]:[20]],"&lt;480")</f>
        <v>3</v>
      </c>
    </row>
    <row r="240" spans="1:44" hidden="1">
      <c r="A240" s="88">
        <v>3407</v>
      </c>
      <c r="B240" s="102" t="s">
        <v>410</v>
      </c>
      <c r="C240" s="103">
        <v>3407</v>
      </c>
      <c r="D240" s="90" t="s">
        <v>353</v>
      </c>
      <c r="E240" s="91">
        <f t="shared" si="12"/>
        <v>0.98333333333333239</v>
      </c>
      <c r="F240" s="92">
        <f t="shared" si="13"/>
        <v>471.99999999999955</v>
      </c>
      <c r="G240" s="128">
        <f t="shared" si="14"/>
        <v>0</v>
      </c>
      <c r="H240" s="94">
        <f t="shared" si="15"/>
        <v>2061.9999999999995</v>
      </c>
      <c r="I240" s="95">
        <v>4.2958333333333325</v>
      </c>
      <c r="J240" s="96"/>
      <c r="K240" s="96"/>
      <c r="L240" s="96"/>
      <c r="M240" s="97"/>
      <c r="N240" s="96"/>
      <c r="O240" s="96"/>
      <c r="P240" s="96"/>
      <c r="Q240" s="96"/>
      <c r="R240" s="96"/>
      <c r="S240" s="96"/>
      <c r="T240" s="97"/>
      <c r="U240" s="96"/>
      <c r="V240" s="111">
        <v>60</v>
      </c>
      <c r="W240" s="100">
        <v>480</v>
      </c>
      <c r="X240" s="96"/>
      <c r="Y240" s="96"/>
      <c r="Z240" s="96"/>
      <c r="AA240" s="97"/>
      <c r="AB240" s="96"/>
      <c r="AC240" s="100">
        <v>90</v>
      </c>
      <c r="AD240" s="100">
        <v>480</v>
      </c>
      <c r="AE240" s="100">
        <v>480</v>
      </c>
      <c r="AF240" s="96"/>
      <c r="AG240" s="96"/>
      <c r="AH240" s="97"/>
      <c r="AI240" s="96"/>
      <c r="AJ240" s="96"/>
      <c r="AK240" s="96"/>
      <c r="AL240" s="96"/>
      <c r="AM240" s="96"/>
      <c r="AN240" s="96"/>
      <c r="AO240" s="121">
        <f>COUNTIF(الجدول23[[#This Row],[21]:[20]],480)</f>
        <v>3</v>
      </c>
      <c r="AP240" s="121">
        <f>COUNTIF(الجدول23[[#This Row],[21]:[20]],"غ")</f>
        <v>0</v>
      </c>
      <c r="AQ240" s="121">
        <f>COUNTIF(الجدول23[[#This Row],[21]:[20]],"ب")</f>
        <v>0</v>
      </c>
      <c r="AR240" s="121">
        <f>COUNTIF(الجدول23[[#This Row],[21]:[20]],"&lt;480")</f>
        <v>2</v>
      </c>
    </row>
    <row r="241" spans="1:44" hidden="1">
      <c r="A241" s="88">
        <v>3409</v>
      </c>
      <c r="B241" s="101" t="s">
        <v>411</v>
      </c>
      <c r="C241" s="88">
        <v>3409</v>
      </c>
      <c r="D241" s="90" t="s">
        <v>316</v>
      </c>
      <c r="E241" s="91">
        <f t="shared" si="12"/>
        <v>3.8083333299999991</v>
      </c>
      <c r="F241" s="92">
        <f t="shared" si="13"/>
        <v>1827.9999983999996</v>
      </c>
      <c r="G241" s="128">
        <f t="shared" si="14"/>
        <v>0</v>
      </c>
      <c r="H241" s="94">
        <f t="shared" si="15"/>
        <v>2387.9999983999996</v>
      </c>
      <c r="I241" s="95">
        <v>4.974999996666666</v>
      </c>
      <c r="J241" s="96"/>
      <c r="K241" s="96"/>
      <c r="L241" s="96"/>
      <c r="M241" s="97"/>
      <c r="N241" s="111">
        <v>80</v>
      </c>
      <c r="O241" s="96"/>
      <c r="P241" s="96"/>
      <c r="Q241" s="96"/>
      <c r="R241" s="96"/>
      <c r="S241" s="96"/>
      <c r="T241" s="97"/>
      <c r="U241" s="207" t="s">
        <v>1497</v>
      </c>
      <c r="V241" s="207" t="s">
        <v>1497</v>
      </c>
      <c r="W241" s="100">
        <v>480</v>
      </c>
      <c r="X241" s="96"/>
      <c r="Y241" s="96"/>
      <c r="Z241" s="96"/>
      <c r="AA241" s="97"/>
      <c r="AB241" s="96"/>
      <c r="AC241" s="96"/>
      <c r="AD241" s="96"/>
      <c r="AE241" s="96"/>
      <c r="AF241" s="96"/>
      <c r="AG241" s="96"/>
      <c r="AH241" s="97"/>
      <c r="AI241" s="96"/>
      <c r="AJ241" s="96"/>
      <c r="AK241" s="96"/>
      <c r="AL241" s="96"/>
      <c r="AM241" s="96"/>
      <c r="AN241" s="96"/>
      <c r="AO241" s="120">
        <f>COUNTIF(الجدول23[[#This Row],[21]:[20]],480)</f>
        <v>1</v>
      </c>
      <c r="AP241" s="120">
        <f>COUNTIF(الجدول23[[#This Row],[21]:[20]],"غ")</f>
        <v>0</v>
      </c>
      <c r="AQ241" s="120">
        <f>COUNTIF(الجدول23[[#This Row],[21]:[20]],"ب")</f>
        <v>0</v>
      </c>
      <c r="AR241" s="120">
        <f>COUNTIF(الجدول23[[#This Row],[21]:[20]],"&lt;480")</f>
        <v>1</v>
      </c>
    </row>
    <row r="242" spans="1:44" hidden="1">
      <c r="A242" s="88">
        <v>3421</v>
      </c>
      <c r="B242" s="101" t="s">
        <v>412</v>
      </c>
      <c r="C242" s="88">
        <v>3421</v>
      </c>
      <c r="D242" s="90" t="s">
        <v>413</v>
      </c>
      <c r="E242" s="91">
        <f t="shared" si="12"/>
        <v>38.5</v>
      </c>
      <c r="F242" s="92">
        <f t="shared" si="13"/>
        <v>18480</v>
      </c>
      <c r="G242" s="128">
        <f t="shared" si="14"/>
        <v>0</v>
      </c>
      <c r="H242" s="94">
        <f t="shared" si="15"/>
        <v>18480</v>
      </c>
      <c r="I242" s="95">
        <v>38.5</v>
      </c>
      <c r="J242" s="96"/>
      <c r="K242" s="96"/>
      <c r="L242" s="96"/>
      <c r="M242" s="97"/>
      <c r="N242" s="96"/>
      <c r="O242" s="96"/>
      <c r="P242" s="96"/>
      <c r="Q242" s="96"/>
      <c r="R242" s="96"/>
      <c r="S242" s="96"/>
      <c r="T242" s="97"/>
      <c r="U242" s="96"/>
      <c r="V242" s="96"/>
      <c r="W242" s="113"/>
      <c r="X242" s="96"/>
      <c r="Y242" s="96"/>
      <c r="Z242" s="96"/>
      <c r="AA242" s="97"/>
      <c r="AB242" s="96"/>
      <c r="AC242" s="96"/>
      <c r="AD242" s="96"/>
      <c r="AE242" s="96"/>
      <c r="AF242" s="96"/>
      <c r="AG242" s="96"/>
      <c r="AH242" s="97"/>
      <c r="AI242" s="96"/>
      <c r="AJ242" s="96"/>
      <c r="AK242" s="96"/>
      <c r="AL242" s="96"/>
      <c r="AM242" s="96"/>
      <c r="AN242" s="96"/>
      <c r="AO242" s="120">
        <f>COUNTIF(الجدول23[[#This Row],[21]:[20]],480)</f>
        <v>0</v>
      </c>
      <c r="AP242" s="120">
        <f>COUNTIF(الجدول23[[#This Row],[21]:[20]],"غ")</f>
        <v>0</v>
      </c>
      <c r="AQ242" s="120">
        <f>COUNTIF(الجدول23[[#This Row],[21]:[20]],"ب")</f>
        <v>0</v>
      </c>
      <c r="AR242" s="120">
        <f>COUNTIF(الجدول23[[#This Row],[21]:[20]],"&lt;480")</f>
        <v>0</v>
      </c>
    </row>
    <row r="243" spans="1:44" hidden="1">
      <c r="A243" s="88">
        <v>3424</v>
      </c>
      <c r="B243" s="101" t="s">
        <v>414</v>
      </c>
      <c r="C243" s="88">
        <v>3424</v>
      </c>
      <c r="D243" s="90" t="s">
        <v>86</v>
      </c>
      <c r="E243" s="91">
        <f t="shared" si="12"/>
        <v>31.493739996666662</v>
      </c>
      <c r="F243" s="92">
        <f t="shared" si="13"/>
        <v>15116.995198399998</v>
      </c>
      <c r="G243" s="128">
        <f t="shared" si="14"/>
        <v>0</v>
      </c>
      <c r="H243" s="94">
        <f t="shared" si="15"/>
        <v>15596.995198399998</v>
      </c>
      <c r="I243" s="95">
        <v>32.493739996666662</v>
      </c>
      <c r="J243" s="96"/>
      <c r="K243" s="96"/>
      <c r="L243" s="96"/>
      <c r="M243" s="97"/>
      <c r="N243" s="96"/>
      <c r="O243" s="96"/>
      <c r="P243" s="96"/>
      <c r="Q243" s="96"/>
      <c r="R243" s="96"/>
      <c r="S243" s="96"/>
      <c r="T243" s="97"/>
      <c r="U243" s="96"/>
      <c r="V243" s="96"/>
      <c r="W243" s="100">
        <v>480</v>
      </c>
      <c r="X243" s="96"/>
      <c r="Y243" s="96"/>
      <c r="Z243" s="96"/>
      <c r="AA243" s="97"/>
      <c r="AB243" s="96"/>
      <c r="AC243" s="96"/>
      <c r="AD243" s="96"/>
      <c r="AE243" s="96"/>
      <c r="AF243" s="96"/>
      <c r="AG243" s="96"/>
      <c r="AH243" s="97"/>
      <c r="AI243" s="96"/>
      <c r="AJ243" s="96"/>
      <c r="AK243" s="96"/>
      <c r="AL243" s="96"/>
      <c r="AM243" s="96"/>
      <c r="AN243" s="96"/>
      <c r="AO243" s="120">
        <f>COUNTIF(الجدول23[[#This Row],[21]:[20]],480)</f>
        <v>1</v>
      </c>
      <c r="AP243" s="120">
        <f>COUNTIF(الجدول23[[#This Row],[21]:[20]],"غ")</f>
        <v>0</v>
      </c>
      <c r="AQ243" s="120">
        <f>COUNTIF(الجدول23[[#This Row],[21]:[20]],"ب")</f>
        <v>0</v>
      </c>
      <c r="AR243" s="120">
        <f>COUNTIF(الجدول23[[#This Row],[21]:[20]],"&lt;480")</f>
        <v>0</v>
      </c>
    </row>
    <row r="244" spans="1:44" hidden="1">
      <c r="A244" s="88">
        <v>3426</v>
      </c>
      <c r="B244" s="101" t="s">
        <v>415</v>
      </c>
      <c r="C244" s="88">
        <v>3426</v>
      </c>
      <c r="D244" s="90" t="s">
        <v>67</v>
      </c>
      <c r="E244" s="91">
        <f t="shared" si="12"/>
        <v>10.716666666666665</v>
      </c>
      <c r="F244" s="92">
        <f t="shared" si="13"/>
        <v>5143.9999999999991</v>
      </c>
      <c r="G244" s="128">
        <f t="shared" si="14"/>
        <v>0</v>
      </c>
      <c r="H244" s="94">
        <f t="shared" si="15"/>
        <v>5623.9999999999991</v>
      </c>
      <c r="I244" s="95">
        <v>11.716666666666665</v>
      </c>
      <c r="J244" s="96"/>
      <c r="K244" s="96"/>
      <c r="L244" s="96"/>
      <c r="M244" s="97"/>
      <c r="N244" s="96"/>
      <c r="O244" s="96"/>
      <c r="P244" s="96"/>
      <c r="Q244" s="96"/>
      <c r="R244" s="96"/>
      <c r="S244" s="96"/>
      <c r="T244" s="97"/>
      <c r="U244" s="96"/>
      <c r="V244" s="96"/>
      <c r="W244" s="100">
        <v>480</v>
      </c>
      <c r="X244" s="96"/>
      <c r="Y244" s="96"/>
      <c r="Z244" s="96"/>
      <c r="AA244" s="97"/>
      <c r="AB244" s="96"/>
      <c r="AC244" s="96"/>
      <c r="AD244" s="96"/>
      <c r="AE244" s="96"/>
      <c r="AF244" s="96"/>
      <c r="AG244" s="96"/>
      <c r="AH244" s="97"/>
      <c r="AI244" s="96"/>
      <c r="AJ244" s="96"/>
      <c r="AK244" s="96"/>
      <c r="AL244" s="96"/>
      <c r="AM244" s="96"/>
      <c r="AN244" s="96"/>
      <c r="AO244" s="120">
        <f>COUNTIF(الجدول23[[#This Row],[21]:[20]],480)</f>
        <v>1</v>
      </c>
      <c r="AP244" s="120">
        <f>COUNTIF(الجدول23[[#This Row],[21]:[20]],"غ")</f>
        <v>0</v>
      </c>
      <c r="AQ244" s="120">
        <f>COUNTIF(الجدول23[[#This Row],[21]:[20]],"ب")</f>
        <v>0</v>
      </c>
      <c r="AR244" s="120">
        <f>COUNTIF(الجدول23[[#This Row],[21]:[20]],"&lt;480")</f>
        <v>0</v>
      </c>
    </row>
    <row r="245" spans="1:44" s="130" customFormat="1" hidden="1">
      <c r="A245" s="88">
        <v>3432</v>
      </c>
      <c r="B245" s="101" t="s">
        <v>418</v>
      </c>
      <c r="C245" s="88">
        <v>3432</v>
      </c>
      <c r="D245" s="90" t="s">
        <v>419</v>
      </c>
      <c r="E245" s="91">
        <f t="shared" si="12"/>
        <v>4.6812500000000004</v>
      </c>
      <c r="F245" s="92">
        <f t="shared" si="13"/>
        <v>2247</v>
      </c>
      <c r="G245" s="128">
        <f t="shared" si="14"/>
        <v>0</v>
      </c>
      <c r="H245" s="94">
        <f t="shared" si="15"/>
        <v>3327</v>
      </c>
      <c r="I245" s="95">
        <v>6.9312500000000004</v>
      </c>
      <c r="J245" s="96"/>
      <c r="K245" s="96"/>
      <c r="L245" s="96"/>
      <c r="M245" s="97"/>
      <c r="N245" s="96"/>
      <c r="O245" s="96"/>
      <c r="P245" s="96"/>
      <c r="Q245" s="96"/>
      <c r="R245" s="96"/>
      <c r="S245" s="96"/>
      <c r="T245" s="97"/>
      <c r="U245" s="96"/>
      <c r="V245" s="96"/>
      <c r="W245" s="100">
        <v>480</v>
      </c>
      <c r="X245" s="96"/>
      <c r="Y245" s="96"/>
      <c r="Z245" s="96"/>
      <c r="AA245" s="97"/>
      <c r="AB245" s="96"/>
      <c r="AC245" s="100">
        <v>120</v>
      </c>
      <c r="AD245" s="96"/>
      <c r="AE245" s="96"/>
      <c r="AF245" s="96"/>
      <c r="AG245" s="100">
        <v>480</v>
      </c>
      <c r="AH245" s="97"/>
      <c r="AI245" s="96"/>
      <c r="AJ245" s="96"/>
      <c r="AK245" s="96"/>
      <c r="AL245" s="96"/>
      <c r="AM245" s="96"/>
      <c r="AN245" s="96"/>
      <c r="AO245" s="120">
        <f>COUNTIF(الجدول23[[#This Row],[21]:[20]],480)</f>
        <v>2</v>
      </c>
      <c r="AP245" s="120">
        <f>COUNTIF(الجدول23[[#This Row],[21]:[20]],"غ")</f>
        <v>0</v>
      </c>
      <c r="AQ245" s="120">
        <f>COUNTIF(الجدول23[[#This Row],[21]:[20]],"ب")</f>
        <v>0</v>
      </c>
      <c r="AR245" s="120">
        <f>COUNTIF(الجدول23[[#This Row],[21]:[20]],"&lt;480")</f>
        <v>1</v>
      </c>
    </row>
    <row r="246" spans="1:44" hidden="1">
      <c r="A246" s="88">
        <v>3443</v>
      </c>
      <c r="B246" s="89" t="s">
        <v>1509</v>
      </c>
      <c r="C246" s="88">
        <v>3443</v>
      </c>
      <c r="D246" s="90" t="s">
        <v>372</v>
      </c>
      <c r="E246" s="91">
        <f t="shared" si="12"/>
        <v>0.27916666666666667</v>
      </c>
      <c r="F246" s="105">
        <f t="shared" si="13"/>
        <v>134</v>
      </c>
      <c r="G246" s="128">
        <f t="shared" si="14"/>
        <v>0</v>
      </c>
      <c r="H246" s="106">
        <f t="shared" si="15"/>
        <v>1200</v>
      </c>
      <c r="I246" s="107">
        <v>2.5</v>
      </c>
      <c r="J246" s="96"/>
      <c r="K246" s="96"/>
      <c r="L246" s="96"/>
      <c r="M246" s="97"/>
      <c r="N246" s="96"/>
      <c r="O246" s="96"/>
      <c r="P246" s="96"/>
      <c r="Q246" s="111">
        <v>106</v>
      </c>
      <c r="R246" s="96"/>
      <c r="S246" s="96"/>
      <c r="T246" s="97"/>
      <c r="U246" s="100">
        <v>480</v>
      </c>
      <c r="V246" s="100">
        <v>480</v>
      </c>
      <c r="W246" s="100" t="s">
        <v>1584</v>
      </c>
      <c r="X246" s="96"/>
      <c r="Y246" s="96"/>
      <c r="Z246" s="96"/>
      <c r="AA246" s="97"/>
      <c r="AB246" s="96"/>
      <c r="AC246" s="96"/>
      <c r="AD246" s="96"/>
      <c r="AE246" s="96"/>
      <c r="AF246" s="96"/>
      <c r="AG246" s="96"/>
      <c r="AH246" s="97"/>
      <c r="AI246" s="96"/>
      <c r="AJ246" s="96"/>
      <c r="AK246" s="96"/>
      <c r="AL246" s="96"/>
      <c r="AM246" s="96"/>
      <c r="AN246" s="96"/>
      <c r="AO246" s="121">
        <f>COUNTIF(الجدول23[[#This Row],[21]:[20]],480)</f>
        <v>2</v>
      </c>
      <c r="AP246" s="121">
        <f>COUNTIF(الجدول23[[#This Row],[21]:[20]],"غ")</f>
        <v>0</v>
      </c>
      <c r="AQ246" s="121">
        <f>COUNTIF(الجدول23[[#This Row],[21]:[20]],"ب")</f>
        <v>0</v>
      </c>
      <c r="AR246" s="121">
        <f>COUNTIF(الجدول23[[#This Row],[21]:[20]],"&lt;480")</f>
        <v>1</v>
      </c>
    </row>
    <row r="247" spans="1:44" hidden="1">
      <c r="A247" s="88">
        <v>3445</v>
      </c>
      <c r="B247" s="101" t="s">
        <v>420</v>
      </c>
      <c r="C247" s="103">
        <v>3445</v>
      </c>
      <c r="D247" s="90" t="s">
        <v>353</v>
      </c>
      <c r="E247" s="91">
        <f t="shared" si="12"/>
        <v>4.9437499999999996</v>
      </c>
      <c r="F247" s="92">
        <f t="shared" si="13"/>
        <v>2373</v>
      </c>
      <c r="G247" s="128">
        <f t="shared" si="14"/>
        <v>0</v>
      </c>
      <c r="H247" s="94">
        <f t="shared" si="15"/>
        <v>3333</v>
      </c>
      <c r="I247" s="95">
        <v>6.9437499999999996</v>
      </c>
      <c r="J247" s="96"/>
      <c r="K247" s="96"/>
      <c r="L247" s="96"/>
      <c r="M247" s="97"/>
      <c r="N247" s="96"/>
      <c r="O247" s="100">
        <v>480</v>
      </c>
      <c r="P247" s="96"/>
      <c r="Q247" s="96"/>
      <c r="R247" s="96"/>
      <c r="S247" s="96"/>
      <c r="T247" s="97"/>
      <c r="U247" s="191" t="s">
        <v>1497</v>
      </c>
      <c r="V247" s="208"/>
      <c r="W247" s="100">
        <v>480</v>
      </c>
      <c r="X247" s="96"/>
      <c r="Y247" s="96"/>
      <c r="Z247" s="96"/>
      <c r="AA247" s="97"/>
      <c r="AB247" s="96"/>
      <c r="AC247" s="191" t="s">
        <v>1497</v>
      </c>
      <c r="AD247" s="96"/>
      <c r="AE247" s="96"/>
      <c r="AF247" s="96"/>
      <c r="AG247" s="96"/>
      <c r="AH247" s="97"/>
      <c r="AI247" s="96"/>
      <c r="AJ247" s="96"/>
      <c r="AK247" s="96"/>
      <c r="AL247" s="96"/>
      <c r="AM247" s="96"/>
      <c r="AN247" s="96"/>
      <c r="AO247" s="120">
        <f>COUNTIF(الجدول23[[#This Row],[21]:[20]],480)</f>
        <v>2</v>
      </c>
      <c r="AP247" s="120">
        <f>COUNTIF(الجدول23[[#This Row],[21]:[20]],"غ")</f>
        <v>0</v>
      </c>
      <c r="AQ247" s="120">
        <f>COUNTIF(الجدول23[[#This Row],[21]:[20]],"ب")</f>
        <v>0</v>
      </c>
      <c r="AR247" s="120">
        <f>COUNTIF(الجدول23[[#This Row],[21]:[20]],"&lt;480")</f>
        <v>0</v>
      </c>
    </row>
    <row r="248" spans="1:44" hidden="1">
      <c r="A248" s="88">
        <v>3453</v>
      </c>
      <c r="B248" s="101" t="s">
        <v>421</v>
      </c>
      <c r="C248" s="88">
        <v>3453</v>
      </c>
      <c r="D248" s="90" t="s">
        <v>105</v>
      </c>
      <c r="E248" s="91">
        <f t="shared" si="12"/>
        <v>4.6362500000000004</v>
      </c>
      <c r="F248" s="92">
        <f t="shared" si="13"/>
        <v>2225.4</v>
      </c>
      <c r="G248" s="128">
        <f t="shared" si="14"/>
        <v>0</v>
      </c>
      <c r="H248" s="94">
        <f t="shared" si="15"/>
        <v>2600.4</v>
      </c>
      <c r="I248" s="95">
        <v>5.4175000000000004</v>
      </c>
      <c r="J248" s="96"/>
      <c r="K248" s="100" t="s">
        <v>1464</v>
      </c>
      <c r="L248" s="96"/>
      <c r="M248" s="97"/>
      <c r="N248" s="96"/>
      <c r="O248" s="96"/>
      <c r="P248" s="96"/>
      <c r="Q248" s="96"/>
      <c r="R248" s="100" t="s">
        <v>1464</v>
      </c>
      <c r="S248" s="267">
        <v>375</v>
      </c>
      <c r="T248" s="97"/>
      <c r="U248" s="96"/>
      <c r="V248" s="96"/>
      <c r="W248" s="113"/>
      <c r="X248" s="96"/>
      <c r="Y248" s="100" t="s">
        <v>1464</v>
      </c>
      <c r="Z248" s="96"/>
      <c r="AA248" s="97"/>
      <c r="AB248" s="96"/>
      <c r="AC248" s="96"/>
      <c r="AD248" s="96"/>
      <c r="AE248" s="96"/>
      <c r="AF248" s="100" t="s">
        <v>1464</v>
      </c>
      <c r="AG248" s="96"/>
      <c r="AH248" s="97"/>
      <c r="AI248" s="96"/>
      <c r="AJ248" s="96"/>
      <c r="AK248" s="96"/>
      <c r="AL248" s="96"/>
      <c r="AM248" s="100" t="s">
        <v>1464</v>
      </c>
      <c r="AN248" s="96"/>
      <c r="AO248" s="120">
        <f>COUNTIF(الجدول23[[#This Row],[21]:[20]],480)</f>
        <v>0</v>
      </c>
      <c r="AP248" s="120">
        <f>COUNTIF(الجدول23[[#This Row],[21]:[20]],"غ")</f>
        <v>0</v>
      </c>
      <c r="AQ248" s="120">
        <f>COUNTIF(الجدول23[[#This Row],[21]:[20]],"ب")</f>
        <v>0</v>
      </c>
      <c r="AR248" s="120">
        <f>COUNTIF(الجدول23[[#This Row],[21]:[20]],"&lt;480")</f>
        <v>1</v>
      </c>
    </row>
    <row r="249" spans="1:44" hidden="1">
      <c r="A249" s="88">
        <v>3454</v>
      </c>
      <c r="B249" s="102" t="s">
        <v>422</v>
      </c>
      <c r="C249" s="103">
        <v>3454</v>
      </c>
      <c r="D249" s="90" t="s">
        <v>105</v>
      </c>
      <c r="E249" s="91">
        <f t="shared" si="12"/>
        <v>1.4791666666666667</v>
      </c>
      <c r="F249" s="92">
        <f t="shared" si="13"/>
        <v>710</v>
      </c>
      <c r="G249" s="128">
        <f t="shared" si="14"/>
        <v>0</v>
      </c>
      <c r="H249" s="94">
        <f t="shared" si="15"/>
        <v>1278</v>
      </c>
      <c r="I249" s="95">
        <v>2.6625000000000001</v>
      </c>
      <c r="J249" s="96"/>
      <c r="K249" s="96"/>
      <c r="L249" s="100" t="s">
        <v>1464</v>
      </c>
      <c r="M249" s="97"/>
      <c r="N249" s="96"/>
      <c r="O249" s="96"/>
      <c r="P249" s="111">
        <v>30</v>
      </c>
      <c r="Q249" s="96"/>
      <c r="R249" s="111">
        <v>58</v>
      </c>
      <c r="S249" s="100" t="s">
        <v>1464</v>
      </c>
      <c r="T249" s="97"/>
      <c r="U249" s="96"/>
      <c r="V249" s="96"/>
      <c r="W249" s="100" t="s">
        <v>1464</v>
      </c>
      <c r="X249" s="100">
        <v>480</v>
      </c>
      <c r="Y249" s="96"/>
      <c r="Z249" s="96"/>
      <c r="AA249" s="97"/>
      <c r="AB249" s="96"/>
      <c r="AC249" s="96"/>
      <c r="AD249" s="96"/>
      <c r="AE249" s="96"/>
      <c r="AF249" s="96"/>
      <c r="AG249" s="96"/>
      <c r="AH249" s="97"/>
      <c r="AI249" s="96"/>
      <c r="AJ249" s="100" t="s">
        <v>1464</v>
      </c>
      <c r="AK249" s="96"/>
      <c r="AL249" s="96"/>
      <c r="AM249" s="96"/>
      <c r="AN249" s="96"/>
      <c r="AO249" s="121">
        <f>COUNTIF(الجدول23[[#This Row],[21]:[20]],480)</f>
        <v>1</v>
      </c>
      <c r="AP249" s="121">
        <f>COUNTIF(الجدول23[[#This Row],[21]:[20]],"غ")</f>
        <v>0</v>
      </c>
      <c r="AQ249" s="121">
        <f>COUNTIF(الجدول23[[#This Row],[21]:[20]],"ب")</f>
        <v>0</v>
      </c>
      <c r="AR249" s="121">
        <f>COUNTIF(الجدول23[[#This Row],[21]:[20]],"&lt;480")</f>
        <v>2</v>
      </c>
    </row>
    <row r="250" spans="1:44" hidden="1">
      <c r="A250" s="88">
        <v>3456</v>
      </c>
      <c r="B250" s="104" t="s">
        <v>423</v>
      </c>
      <c r="C250" s="90">
        <v>3456</v>
      </c>
      <c r="D250" s="90" t="s">
        <v>105</v>
      </c>
      <c r="E250" s="91">
        <f t="shared" si="12"/>
        <v>0.38749999999999907</v>
      </c>
      <c r="F250" s="92">
        <f t="shared" si="13"/>
        <v>185.99999999999955</v>
      </c>
      <c r="G250" s="128">
        <f t="shared" si="14"/>
        <v>4</v>
      </c>
      <c r="H250" s="94">
        <f t="shared" si="15"/>
        <v>1201.9999999999995</v>
      </c>
      <c r="I250" s="95">
        <v>2.5041666666666655</v>
      </c>
      <c r="J250" s="100">
        <v>480</v>
      </c>
      <c r="K250" s="100">
        <v>480</v>
      </c>
      <c r="L250" s="96"/>
      <c r="M250" s="97"/>
      <c r="N250" s="100" t="s">
        <v>1464</v>
      </c>
      <c r="O250" s="100" t="s">
        <v>43</v>
      </c>
      <c r="P250" s="100" t="s">
        <v>43</v>
      </c>
      <c r="Q250" s="96"/>
      <c r="R250" s="111">
        <v>56</v>
      </c>
      <c r="S250" s="96"/>
      <c r="T250" s="97"/>
      <c r="U250" s="100" t="s">
        <v>1464</v>
      </c>
      <c r="V250" s="100" t="s">
        <v>43</v>
      </c>
      <c r="W250" s="100" t="s">
        <v>43</v>
      </c>
      <c r="X250" s="96"/>
      <c r="Y250" s="96"/>
      <c r="Z250" s="96"/>
      <c r="AA250" s="97"/>
      <c r="AB250" s="100" t="s">
        <v>1464</v>
      </c>
      <c r="AC250" s="96"/>
      <c r="AD250" s="96"/>
      <c r="AE250" s="96"/>
      <c r="AF250" s="191" t="s">
        <v>1497</v>
      </c>
      <c r="AG250" s="96"/>
      <c r="AH250" s="97"/>
      <c r="AI250" s="100" t="s">
        <v>1464</v>
      </c>
      <c r="AJ250" s="96"/>
      <c r="AK250" s="96"/>
      <c r="AL250" s="96"/>
      <c r="AM250" s="96"/>
      <c r="AN250" s="96"/>
      <c r="AO250" s="121">
        <f>COUNTIF(الجدول23[[#This Row],[21]:[20]],480)</f>
        <v>2</v>
      </c>
      <c r="AP250" s="121">
        <f>COUNTIF(الجدول23[[#This Row],[21]:[20]],"غ")</f>
        <v>0</v>
      </c>
      <c r="AQ250" s="121">
        <f>COUNTIF(الجدول23[[#This Row],[21]:[20]],"ب")</f>
        <v>4</v>
      </c>
      <c r="AR250" s="121">
        <f>COUNTIF(الجدول23[[#This Row],[21]:[20]],"&lt;480")</f>
        <v>1</v>
      </c>
    </row>
    <row r="251" spans="1:44" hidden="1">
      <c r="A251" s="88">
        <v>3471</v>
      </c>
      <c r="B251" s="101" t="s">
        <v>424</v>
      </c>
      <c r="C251" s="88">
        <v>3471</v>
      </c>
      <c r="D251" s="90" t="s">
        <v>105</v>
      </c>
      <c r="E251" s="91">
        <f t="shared" si="12"/>
        <v>15.327083333333333</v>
      </c>
      <c r="F251" s="92">
        <f t="shared" si="13"/>
        <v>7357</v>
      </c>
      <c r="G251" s="128">
        <f t="shared" si="14"/>
        <v>0</v>
      </c>
      <c r="H251" s="94">
        <f t="shared" si="15"/>
        <v>8467</v>
      </c>
      <c r="I251" s="95">
        <v>17.639583333333334</v>
      </c>
      <c r="J251" s="96"/>
      <c r="K251" s="96"/>
      <c r="L251" s="96"/>
      <c r="M251" s="97"/>
      <c r="N251" s="96"/>
      <c r="O251" s="96"/>
      <c r="P251" s="100" t="s">
        <v>1464</v>
      </c>
      <c r="Q251" s="96"/>
      <c r="R251" s="96"/>
      <c r="S251" s="96"/>
      <c r="T251" s="97">
        <v>60</v>
      </c>
      <c r="U251" s="96"/>
      <c r="V251" s="96"/>
      <c r="W251" s="100" t="s">
        <v>1464</v>
      </c>
      <c r="X251" s="96"/>
      <c r="Y251" s="96"/>
      <c r="Z251" s="100">
        <v>480</v>
      </c>
      <c r="AA251" s="97">
        <v>480</v>
      </c>
      <c r="AB251" s="113"/>
      <c r="AC251" s="113"/>
      <c r="AD251" s="96"/>
      <c r="AE251" s="96"/>
      <c r="AF251" s="111">
        <v>90</v>
      </c>
      <c r="AG251" s="96"/>
      <c r="AH251" s="97"/>
      <c r="AI251" s="96"/>
      <c r="AJ251" s="96"/>
      <c r="AK251" s="100" t="s">
        <v>1464</v>
      </c>
      <c r="AL251" s="96"/>
      <c r="AM251" s="96"/>
      <c r="AN251" s="96"/>
      <c r="AO251" s="120">
        <f>COUNTIF(الجدول23[[#This Row],[21]:[20]],480)</f>
        <v>2</v>
      </c>
      <c r="AP251" s="120">
        <f>COUNTIF(الجدول23[[#This Row],[21]:[20]],"غ")</f>
        <v>0</v>
      </c>
      <c r="AQ251" s="120">
        <f>COUNTIF(الجدول23[[#This Row],[21]:[20]],"ب")</f>
        <v>0</v>
      </c>
      <c r="AR251" s="120">
        <f>COUNTIF(الجدول23[[#This Row],[21]:[20]],"&lt;480")</f>
        <v>2</v>
      </c>
    </row>
    <row r="252" spans="1:44" hidden="1">
      <c r="A252" s="88">
        <v>3481</v>
      </c>
      <c r="B252" s="101" t="s">
        <v>426</v>
      </c>
      <c r="C252" s="88">
        <v>3481</v>
      </c>
      <c r="D252" s="90" t="s">
        <v>80</v>
      </c>
      <c r="E252" s="91">
        <f t="shared" si="12"/>
        <v>0.8458333296666638</v>
      </c>
      <c r="F252" s="92">
        <f t="shared" si="13"/>
        <v>405.9999982399986</v>
      </c>
      <c r="G252" s="128">
        <f t="shared" si="14"/>
        <v>9</v>
      </c>
      <c r="H252" s="94">
        <f t="shared" si="15"/>
        <v>1365.9999982399986</v>
      </c>
      <c r="I252" s="95">
        <v>2.8458333296666636</v>
      </c>
      <c r="J252" s="100">
        <v>480</v>
      </c>
      <c r="K252" s="96"/>
      <c r="L252" s="96"/>
      <c r="M252" s="97"/>
      <c r="N252" s="100">
        <v>480</v>
      </c>
      <c r="O252" s="96"/>
      <c r="P252" s="96"/>
      <c r="Q252" s="100" t="s">
        <v>1466</v>
      </c>
      <c r="R252" s="100" t="s">
        <v>1466</v>
      </c>
      <c r="S252" s="100" t="s">
        <v>1466</v>
      </c>
      <c r="T252" s="97" t="s">
        <v>43</v>
      </c>
      <c r="U252" s="100" t="s">
        <v>43</v>
      </c>
      <c r="V252" s="100" t="s">
        <v>43</v>
      </c>
      <c r="W252" s="100" t="s">
        <v>1584</v>
      </c>
      <c r="X252" s="100" t="s">
        <v>43</v>
      </c>
      <c r="Y252" s="100" t="s">
        <v>43</v>
      </c>
      <c r="Z252" s="100" t="s">
        <v>43</v>
      </c>
      <c r="AA252" s="97" t="s">
        <v>43</v>
      </c>
      <c r="AB252" s="100" t="s">
        <v>43</v>
      </c>
      <c r="AC252" s="100" t="s">
        <v>43</v>
      </c>
      <c r="AD252" s="96"/>
      <c r="AE252" s="96"/>
      <c r="AF252" s="96"/>
      <c r="AG252" s="96"/>
      <c r="AH252" s="97"/>
      <c r="AI252" s="96"/>
      <c r="AJ252" s="96"/>
      <c r="AK252" s="96"/>
      <c r="AL252" s="96"/>
      <c r="AM252" s="96"/>
      <c r="AN252" s="96"/>
      <c r="AO252" s="120">
        <f>COUNTIF(الجدول23[[#This Row],[21]:[20]],480)</f>
        <v>2</v>
      </c>
      <c r="AP252" s="120">
        <f>COUNTIF(الجدول23[[#This Row],[21]:[20]],"غ")</f>
        <v>0</v>
      </c>
      <c r="AQ252" s="120">
        <f>COUNTIF(الجدول23[[#This Row],[21]:[20]],"ب")</f>
        <v>9</v>
      </c>
      <c r="AR252" s="120">
        <f>COUNTIF(الجدول23[[#This Row],[21]:[20]],"&lt;480")</f>
        <v>0</v>
      </c>
    </row>
    <row r="253" spans="1:44" hidden="1">
      <c r="A253" s="88">
        <v>3483</v>
      </c>
      <c r="B253" s="101" t="s">
        <v>427</v>
      </c>
      <c r="C253" s="88">
        <v>3483</v>
      </c>
      <c r="D253" s="90" t="s">
        <v>428</v>
      </c>
      <c r="E253" s="91">
        <f t="shared" si="12"/>
        <v>20.487500000000001</v>
      </c>
      <c r="F253" s="92">
        <f t="shared" si="13"/>
        <v>9834</v>
      </c>
      <c r="G253" s="128">
        <f t="shared" si="14"/>
        <v>0</v>
      </c>
      <c r="H253" s="94">
        <f t="shared" si="15"/>
        <v>10554</v>
      </c>
      <c r="I253" s="95">
        <v>21.987500000000001</v>
      </c>
      <c r="J253" s="96"/>
      <c r="K253" s="96"/>
      <c r="L253" s="96"/>
      <c r="M253" s="97"/>
      <c r="N253" s="96"/>
      <c r="O253" s="96"/>
      <c r="P253" s="96"/>
      <c r="Q253" s="96"/>
      <c r="R253" s="96"/>
      <c r="S253" s="267">
        <v>240</v>
      </c>
      <c r="T253" s="97"/>
      <c r="U253" s="96"/>
      <c r="V253" s="96"/>
      <c r="W253" s="100">
        <v>480</v>
      </c>
      <c r="X253" s="96"/>
      <c r="Y253" s="96"/>
      <c r="Z253" s="96"/>
      <c r="AA253" s="97"/>
      <c r="AB253" s="96"/>
      <c r="AC253" s="96"/>
      <c r="AD253" s="96"/>
      <c r="AE253" s="96"/>
      <c r="AF253" s="96"/>
      <c r="AG253" s="96"/>
      <c r="AH253" s="97"/>
      <c r="AI253" s="96"/>
      <c r="AJ253" s="96"/>
      <c r="AK253" s="96"/>
      <c r="AL253" s="96"/>
      <c r="AM253" s="96"/>
      <c r="AN253" s="96"/>
      <c r="AO253" s="120">
        <f>COUNTIF(الجدول23[[#This Row],[21]:[20]],480)</f>
        <v>1</v>
      </c>
      <c r="AP253" s="120">
        <f>COUNTIF(الجدول23[[#This Row],[21]:[20]],"غ")</f>
        <v>0</v>
      </c>
      <c r="AQ253" s="120">
        <f>COUNTIF(الجدول23[[#This Row],[21]:[20]],"ب")</f>
        <v>0</v>
      </c>
      <c r="AR253" s="120">
        <f>COUNTIF(الجدول23[[#This Row],[21]:[20]],"&lt;480")</f>
        <v>1</v>
      </c>
    </row>
    <row r="254" spans="1:44" hidden="1">
      <c r="A254" s="88">
        <v>3484</v>
      </c>
      <c r="B254" s="101" t="s">
        <v>429</v>
      </c>
      <c r="C254" s="88">
        <v>3484</v>
      </c>
      <c r="D254" s="90" t="s">
        <v>109</v>
      </c>
      <c r="E254" s="91" t="e">
        <f t="shared" si="12"/>
        <v>#VALUE!</v>
      </c>
      <c r="F254" s="92" t="e">
        <f t="shared" si="13"/>
        <v>#VALUE!</v>
      </c>
      <c r="G254" s="128">
        <f t="shared" si="14"/>
        <v>1</v>
      </c>
      <c r="H254" s="94" t="e">
        <f t="shared" si="15"/>
        <v>#VALUE!</v>
      </c>
      <c r="I254" s="95" t="e">
        <v>#VALUE!</v>
      </c>
      <c r="J254" s="96"/>
      <c r="K254" s="96"/>
      <c r="L254" s="96"/>
      <c r="M254" s="97"/>
      <c r="N254" s="96"/>
      <c r="O254" s="96"/>
      <c r="P254" s="96"/>
      <c r="Q254" s="100" t="s">
        <v>43</v>
      </c>
      <c r="R254" s="96"/>
      <c r="S254" s="96"/>
      <c r="T254" s="97"/>
      <c r="U254" s="96"/>
      <c r="V254" s="96"/>
      <c r="W254" s="113"/>
      <c r="X254" s="96"/>
      <c r="Y254" s="96"/>
      <c r="Z254" s="96"/>
      <c r="AA254" s="97"/>
      <c r="AB254" s="96"/>
      <c r="AC254" s="96"/>
      <c r="AD254" s="96"/>
      <c r="AE254" s="96"/>
      <c r="AF254" s="96"/>
      <c r="AG254" s="96"/>
      <c r="AH254" s="97"/>
      <c r="AI254" s="96"/>
      <c r="AJ254" s="96"/>
      <c r="AK254" s="96"/>
      <c r="AL254" s="96"/>
      <c r="AM254" s="96"/>
      <c r="AN254" s="96"/>
      <c r="AO254" s="120">
        <f>COUNTIF(الجدول23[[#This Row],[21]:[20]],480)</f>
        <v>0</v>
      </c>
      <c r="AP254" s="120">
        <f>COUNTIF(الجدول23[[#This Row],[21]:[20]],"غ")</f>
        <v>0</v>
      </c>
      <c r="AQ254" s="120">
        <f>COUNTIF(الجدول23[[#This Row],[21]:[20]],"ب")</f>
        <v>1</v>
      </c>
      <c r="AR254" s="120">
        <f>COUNTIF(الجدول23[[#This Row],[21]:[20]],"&lt;480")</f>
        <v>0</v>
      </c>
    </row>
    <row r="255" spans="1:44" hidden="1">
      <c r="A255" s="88">
        <v>3490</v>
      </c>
      <c r="B255" s="102" t="s">
        <v>430</v>
      </c>
      <c r="C255" s="103">
        <v>3490</v>
      </c>
      <c r="D255" s="90" t="s">
        <v>353</v>
      </c>
      <c r="E255" s="91">
        <f t="shared" si="12"/>
        <v>4.3854166663333327</v>
      </c>
      <c r="F255" s="92">
        <f t="shared" si="13"/>
        <v>2104.9999998399999</v>
      </c>
      <c r="G255" s="128">
        <f t="shared" si="14"/>
        <v>0</v>
      </c>
      <c r="H255" s="94">
        <f t="shared" si="15"/>
        <v>3064.9999998399999</v>
      </c>
      <c r="I255" s="95">
        <v>6.3854166663333327</v>
      </c>
      <c r="J255" s="96"/>
      <c r="K255" s="96"/>
      <c r="L255" s="96"/>
      <c r="M255" s="97"/>
      <c r="N255" s="96"/>
      <c r="O255" s="96"/>
      <c r="P255" s="96"/>
      <c r="Q255" s="207" t="s">
        <v>1497</v>
      </c>
      <c r="R255" s="96"/>
      <c r="S255" s="96"/>
      <c r="T255" s="97"/>
      <c r="U255" s="96"/>
      <c r="V255" s="96"/>
      <c r="W255" s="100">
        <v>480</v>
      </c>
      <c r="X255" s="96"/>
      <c r="Y255" s="96"/>
      <c r="Z255" s="96"/>
      <c r="AA255" s="97"/>
      <c r="AB255" s="96"/>
      <c r="AC255" s="100">
        <v>480</v>
      </c>
      <c r="AD255" s="96"/>
      <c r="AE255" s="96"/>
      <c r="AF255" s="96"/>
      <c r="AG255" s="96"/>
      <c r="AH255" s="97"/>
      <c r="AI255" s="96"/>
      <c r="AJ255" s="96"/>
      <c r="AK255" s="96"/>
      <c r="AL255" s="96"/>
      <c r="AM255" s="96"/>
      <c r="AN255" s="96"/>
      <c r="AO255" s="121">
        <f>COUNTIF(الجدول23[[#This Row],[21]:[20]],480)</f>
        <v>2</v>
      </c>
      <c r="AP255" s="121">
        <f>COUNTIF(الجدول23[[#This Row],[21]:[20]],"غ")</f>
        <v>0</v>
      </c>
      <c r="AQ255" s="121">
        <f>COUNTIF(الجدول23[[#This Row],[21]:[20]],"ب")</f>
        <v>0</v>
      </c>
      <c r="AR255" s="121">
        <f>COUNTIF(الجدول23[[#This Row],[21]:[20]],"&lt;480")</f>
        <v>0</v>
      </c>
    </row>
    <row r="256" spans="1:44" hidden="1">
      <c r="A256" s="88">
        <v>3500</v>
      </c>
      <c r="B256" s="101" t="s">
        <v>432</v>
      </c>
      <c r="C256" s="88">
        <v>3500</v>
      </c>
      <c r="D256" s="90" t="s">
        <v>318</v>
      </c>
      <c r="E256" s="91">
        <f t="shared" si="12"/>
        <v>7.84375</v>
      </c>
      <c r="F256" s="92">
        <f t="shared" si="13"/>
        <v>3765</v>
      </c>
      <c r="G256" s="128">
        <f t="shared" si="14"/>
        <v>0</v>
      </c>
      <c r="H256" s="94">
        <f t="shared" si="15"/>
        <v>4320</v>
      </c>
      <c r="I256" s="95">
        <v>9</v>
      </c>
      <c r="J256" s="96"/>
      <c r="K256" s="96"/>
      <c r="L256" s="96"/>
      <c r="M256" s="97"/>
      <c r="N256" s="96"/>
      <c r="O256" s="96"/>
      <c r="P256" s="96"/>
      <c r="Q256" s="96"/>
      <c r="R256" s="111">
        <v>75</v>
      </c>
      <c r="S256" s="96"/>
      <c r="T256" s="97"/>
      <c r="U256" s="96"/>
      <c r="V256" s="96"/>
      <c r="W256" s="100">
        <v>480</v>
      </c>
      <c r="X256" s="96"/>
      <c r="Y256" s="96"/>
      <c r="Z256" s="96"/>
      <c r="AA256" s="97"/>
      <c r="AB256" s="96"/>
      <c r="AC256" s="96"/>
      <c r="AD256" s="96"/>
      <c r="AE256" s="96"/>
      <c r="AF256" s="96"/>
      <c r="AG256" s="96"/>
      <c r="AH256" s="97"/>
      <c r="AI256" s="96"/>
      <c r="AJ256" s="96"/>
      <c r="AK256" s="96"/>
      <c r="AL256" s="96"/>
      <c r="AM256" s="96"/>
      <c r="AN256" s="96"/>
      <c r="AO256" s="120">
        <f>COUNTIF(الجدول23[[#This Row],[21]:[20]],480)</f>
        <v>1</v>
      </c>
      <c r="AP256" s="120">
        <f>COUNTIF(الجدول23[[#This Row],[21]:[20]],"غ")</f>
        <v>0</v>
      </c>
      <c r="AQ256" s="120">
        <f>COUNTIF(الجدول23[[#This Row],[21]:[20]],"ب")</f>
        <v>0</v>
      </c>
      <c r="AR256" s="120">
        <f>COUNTIF(الجدول23[[#This Row],[21]:[20]],"&lt;480")</f>
        <v>1</v>
      </c>
    </row>
    <row r="257" spans="1:44" hidden="1">
      <c r="A257" s="88">
        <v>3508</v>
      </c>
      <c r="B257" s="101" t="s">
        <v>434</v>
      </c>
      <c r="C257" s="88">
        <v>3508</v>
      </c>
      <c r="D257" s="90" t="s">
        <v>84</v>
      </c>
      <c r="E257" s="91">
        <f t="shared" si="12"/>
        <v>10.408333333333333</v>
      </c>
      <c r="F257" s="92">
        <f t="shared" si="13"/>
        <v>4996</v>
      </c>
      <c r="G257" s="128">
        <f t="shared" si="14"/>
        <v>0</v>
      </c>
      <c r="H257" s="94">
        <f t="shared" si="15"/>
        <v>5476</v>
      </c>
      <c r="I257" s="95">
        <v>11.408333333333333</v>
      </c>
      <c r="J257" s="96"/>
      <c r="K257" s="96"/>
      <c r="L257" s="96"/>
      <c r="M257" s="97"/>
      <c r="N257" s="96"/>
      <c r="O257" s="96"/>
      <c r="P257" s="100">
        <v>480</v>
      </c>
      <c r="Q257" s="96"/>
      <c r="R257" s="96"/>
      <c r="S257" s="96"/>
      <c r="T257" s="97"/>
      <c r="U257" s="96"/>
      <c r="V257" s="96"/>
      <c r="W257" s="113"/>
      <c r="X257" s="96"/>
      <c r="Y257" s="96"/>
      <c r="Z257" s="96"/>
      <c r="AA257" s="97"/>
      <c r="AB257" s="96"/>
      <c r="AC257" s="96"/>
      <c r="AD257" s="96"/>
      <c r="AE257" s="96"/>
      <c r="AF257" s="96"/>
      <c r="AG257" s="96"/>
      <c r="AH257" s="97"/>
      <c r="AI257" s="96"/>
      <c r="AJ257" s="96"/>
      <c r="AK257" s="96"/>
      <c r="AL257" s="96"/>
      <c r="AM257" s="96"/>
      <c r="AN257" s="96"/>
      <c r="AO257" s="120">
        <f>COUNTIF(الجدول23[[#This Row],[21]:[20]],480)</f>
        <v>1</v>
      </c>
      <c r="AP257" s="120">
        <f>COUNTIF(الجدول23[[#This Row],[21]:[20]],"غ")</f>
        <v>0</v>
      </c>
      <c r="AQ257" s="120">
        <f>COUNTIF(الجدول23[[#This Row],[21]:[20]],"ب")</f>
        <v>0</v>
      </c>
      <c r="AR257" s="120">
        <f>COUNTIF(الجدول23[[#This Row],[21]:[20]],"&lt;480")</f>
        <v>0</v>
      </c>
    </row>
    <row r="258" spans="1:44" hidden="1">
      <c r="A258" s="88">
        <v>3512</v>
      </c>
      <c r="B258" s="104" t="s">
        <v>435</v>
      </c>
      <c r="C258" s="90">
        <v>3512</v>
      </c>
      <c r="D258" s="90" t="s">
        <v>436</v>
      </c>
      <c r="E258" s="91">
        <f t="shared" ref="E258:E321" si="16">F258/60/8</f>
        <v>4.8354166666666663</v>
      </c>
      <c r="F258" s="92">
        <f t="shared" ref="F258:F321" si="17">H258-SUM(J258:AN258)</f>
        <v>2321</v>
      </c>
      <c r="G258" s="128">
        <f t="shared" ref="G258:G321" si="18">COUNTIF(J258:AN258,"ب")</f>
        <v>0</v>
      </c>
      <c r="H258" s="94">
        <f t="shared" ref="H258:H321" si="19">I258*60*8</f>
        <v>3918</v>
      </c>
      <c r="I258" s="95">
        <v>8.1624999999999996</v>
      </c>
      <c r="J258" s="96"/>
      <c r="K258" s="96"/>
      <c r="L258" s="96"/>
      <c r="M258" s="97"/>
      <c r="N258" s="96"/>
      <c r="O258" s="96"/>
      <c r="P258" s="96"/>
      <c r="Q258" s="100">
        <v>480</v>
      </c>
      <c r="R258" s="100">
        <v>480</v>
      </c>
      <c r="S258" s="96"/>
      <c r="T258" s="97"/>
      <c r="U258" s="100">
        <v>480</v>
      </c>
      <c r="V258" s="96"/>
      <c r="W258" s="113"/>
      <c r="X258" s="96"/>
      <c r="Y258" s="96"/>
      <c r="Z258" s="111">
        <v>37</v>
      </c>
      <c r="AA258" s="97"/>
      <c r="AB258" s="96"/>
      <c r="AC258" s="100">
        <v>120</v>
      </c>
      <c r="AD258" s="96"/>
      <c r="AE258" s="96"/>
      <c r="AF258" s="96"/>
      <c r="AG258" s="96"/>
      <c r="AH258" s="97"/>
      <c r="AI258" s="96"/>
      <c r="AJ258" s="96"/>
      <c r="AK258" s="96"/>
      <c r="AL258" s="96"/>
      <c r="AM258" s="96"/>
      <c r="AN258" s="96"/>
      <c r="AO258" s="121">
        <f>COUNTIF(الجدول23[[#This Row],[21]:[20]],480)</f>
        <v>3</v>
      </c>
      <c r="AP258" s="121">
        <f>COUNTIF(الجدول23[[#This Row],[21]:[20]],"غ")</f>
        <v>0</v>
      </c>
      <c r="AQ258" s="121">
        <f>COUNTIF(الجدول23[[#This Row],[21]:[20]],"ب")</f>
        <v>0</v>
      </c>
      <c r="AR258" s="121">
        <f>COUNTIF(الجدول23[[#This Row],[21]:[20]],"&lt;480")</f>
        <v>2</v>
      </c>
    </row>
    <row r="259" spans="1:44" hidden="1">
      <c r="A259" s="88">
        <v>3521</v>
      </c>
      <c r="B259" s="216" t="s">
        <v>437</v>
      </c>
      <c r="C259" s="135">
        <v>3521</v>
      </c>
      <c r="D259" s="90" t="s">
        <v>419</v>
      </c>
      <c r="E259" s="91">
        <f t="shared" si="16"/>
        <v>2.3250000000000002</v>
      </c>
      <c r="F259" s="92">
        <f t="shared" si="17"/>
        <v>1116</v>
      </c>
      <c r="G259" s="128">
        <f t="shared" si="18"/>
        <v>0</v>
      </c>
      <c r="H259" s="112">
        <f t="shared" si="19"/>
        <v>2196</v>
      </c>
      <c r="I259" s="95">
        <v>4.5750000000000002</v>
      </c>
      <c r="J259" s="96"/>
      <c r="K259" s="100">
        <v>120</v>
      </c>
      <c r="L259" s="96"/>
      <c r="M259" s="97"/>
      <c r="N259" s="96"/>
      <c r="O259" s="96"/>
      <c r="P259" s="96"/>
      <c r="Q259" s="96"/>
      <c r="R259" s="96"/>
      <c r="S259" s="100">
        <v>480</v>
      </c>
      <c r="T259" s="97"/>
      <c r="U259" s="96"/>
      <c r="V259" s="96"/>
      <c r="W259" s="100">
        <v>480</v>
      </c>
      <c r="X259" s="96"/>
      <c r="Y259" s="96"/>
      <c r="Z259" s="96"/>
      <c r="AA259" s="97"/>
      <c r="AB259" s="96"/>
      <c r="AC259" s="96"/>
      <c r="AD259" s="96"/>
      <c r="AE259" s="96"/>
      <c r="AF259" s="96"/>
      <c r="AG259" s="96"/>
      <c r="AH259" s="97"/>
      <c r="AI259" s="96"/>
      <c r="AJ259" s="96"/>
      <c r="AK259" s="96"/>
      <c r="AL259" s="96"/>
      <c r="AM259" s="96"/>
      <c r="AN259" s="96"/>
      <c r="AO259" s="121">
        <f>COUNTIF(الجدول23[[#This Row],[21]:[20]],480)</f>
        <v>2</v>
      </c>
      <c r="AP259" s="121">
        <f>COUNTIF(الجدول23[[#This Row],[21]:[20]],"غ")</f>
        <v>0</v>
      </c>
      <c r="AQ259" s="121">
        <f>COUNTIF(الجدول23[[#This Row],[21]:[20]],"ب")</f>
        <v>0</v>
      </c>
      <c r="AR259" s="121">
        <f>COUNTIF(الجدول23[[#This Row],[21]:[20]],"&lt;480")</f>
        <v>1</v>
      </c>
    </row>
    <row r="260" spans="1:44" hidden="1">
      <c r="A260" s="88">
        <v>3526</v>
      </c>
      <c r="B260" s="134" t="s">
        <v>438</v>
      </c>
      <c r="C260" s="192">
        <v>3526</v>
      </c>
      <c r="D260" s="90" t="s">
        <v>71</v>
      </c>
      <c r="E260" s="91">
        <f t="shared" si="16"/>
        <v>0.91874999999999996</v>
      </c>
      <c r="F260" s="92">
        <f t="shared" si="17"/>
        <v>441</v>
      </c>
      <c r="G260" s="128">
        <f t="shared" si="18"/>
        <v>0</v>
      </c>
      <c r="H260" s="94">
        <f t="shared" si="19"/>
        <v>2061</v>
      </c>
      <c r="I260" s="95">
        <v>4.2937500000000002</v>
      </c>
      <c r="J260" s="96"/>
      <c r="K260" s="96"/>
      <c r="L260" s="96"/>
      <c r="M260" s="97"/>
      <c r="N260" s="100">
        <v>480</v>
      </c>
      <c r="O260" s="100">
        <v>480</v>
      </c>
      <c r="P260" s="96"/>
      <c r="Q260" s="96"/>
      <c r="R260" s="96"/>
      <c r="S260" s="96"/>
      <c r="T260" s="97"/>
      <c r="U260" s="111">
        <v>60</v>
      </c>
      <c r="V260" s="100">
        <v>120</v>
      </c>
      <c r="W260" s="100">
        <v>480</v>
      </c>
      <c r="X260" s="96"/>
      <c r="Y260" s="96"/>
      <c r="Z260" s="96"/>
      <c r="AA260" s="97"/>
      <c r="AB260" s="96"/>
      <c r="AC260" s="96"/>
      <c r="AD260" s="96"/>
      <c r="AE260" s="96"/>
      <c r="AF260" s="96"/>
      <c r="AG260" s="96"/>
      <c r="AH260" s="97"/>
      <c r="AI260" s="96"/>
      <c r="AJ260" s="96"/>
      <c r="AK260" s="96"/>
      <c r="AL260" s="96"/>
      <c r="AM260" s="96"/>
      <c r="AN260" s="96"/>
      <c r="AO260" s="120">
        <f>COUNTIF(الجدول23[[#This Row],[21]:[20]],480)</f>
        <v>3</v>
      </c>
      <c r="AP260" s="120">
        <f>COUNTIF(الجدول23[[#This Row],[21]:[20]],"غ")</f>
        <v>0</v>
      </c>
      <c r="AQ260" s="120">
        <f>COUNTIF(الجدول23[[#This Row],[21]:[20]],"ب")</f>
        <v>0</v>
      </c>
      <c r="AR260" s="120">
        <f>COUNTIF(الجدول23[[#This Row],[21]:[20]],"&lt;480")</f>
        <v>2</v>
      </c>
    </row>
    <row r="261" spans="1:44" hidden="1">
      <c r="A261" s="88">
        <v>3528</v>
      </c>
      <c r="B261" s="134" t="s">
        <v>439</v>
      </c>
      <c r="C261" s="192">
        <v>3528</v>
      </c>
      <c r="D261" s="90" t="s">
        <v>71</v>
      </c>
      <c r="E261" s="91">
        <f t="shared" si="16"/>
        <v>4.1833333333333336</v>
      </c>
      <c r="F261" s="92">
        <f t="shared" si="17"/>
        <v>2008</v>
      </c>
      <c r="G261" s="128">
        <f t="shared" si="18"/>
        <v>0</v>
      </c>
      <c r="H261" s="94">
        <f t="shared" si="19"/>
        <v>2523</v>
      </c>
      <c r="I261" s="95">
        <v>5.2562499999999996</v>
      </c>
      <c r="J261" s="96"/>
      <c r="K261" s="96"/>
      <c r="L261" s="96"/>
      <c r="M261" s="97"/>
      <c r="N261" s="96"/>
      <c r="O261" s="96"/>
      <c r="P261" s="96"/>
      <c r="Q261" s="269">
        <v>35</v>
      </c>
      <c r="R261" s="96"/>
      <c r="S261" s="96"/>
      <c r="T261" s="97"/>
      <c r="U261" s="96"/>
      <c r="V261" s="96"/>
      <c r="W261" s="100">
        <v>480</v>
      </c>
      <c r="X261" s="96"/>
      <c r="Y261" s="96"/>
      <c r="Z261" s="96"/>
      <c r="AA261" s="97"/>
      <c r="AB261" s="96"/>
      <c r="AC261" s="96"/>
      <c r="AD261" s="96"/>
      <c r="AE261" s="96"/>
      <c r="AF261" s="96"/>
      <c r="AG261" s="96"/>
      <c r="AH261" s="97"/>
      <c r="AI261" s="96"/>
      <c r="AJ261" s="96"/>
      <c r="AK261" s="96"/>
      <c r="AL261" s="96"/>
      <c r="AM261" s="96"/>
      <c r="AN261" s="96"/>
      <c r="AO261" s="120">
        <f>COUNTIF(الجدول23[[#This Row],[21]:[20]],480)</f>
        <v>1</v>
      </c>
      <c r="AP261" s="120">
        <f>COUNTIF(الجدول23[[#This Row],[21]:[20]],"غ")</f>
        <v>0</v>
      </c>
      <c r="AQ261" s="120">
        <f>COUNTIF(الجدول23[[#This Row],[21]:[20]],"ب")</f>
        <v>0</v>
      </c>
      <c r="AR261" s="120">
        <f>COUNTIF(الجدول23[[#This Row],[21]:[20]],"&lt;480")</f>
        <v>1</v>
      </c>
    </row>
    <row r="262" spans="1:44" hidden="1">
      <c r="A262" s="88">
        <v>3529</v>
      </c>
      <c r="B262" s="277" t="s">
        <v>440</v>
      </c>
      <c r="C262" s="133">
        <v>3529</v>
      </c>
      <c r="D262" s="90" t="s">
        <v>436</v>
      </c>
      <c r="E262" s="91">
        <f t="shared" si="16"/>
        <v>0.56666666666666576</v>
      </c>
      <c r="F262" s="92">
        <f t="shared" si="17"/>
        <v>271.99999999999955</v>
      </c>
      <c r="G262" s="128">
        <f t="shared" si="18"/>
        <v>1</v>
      </c>
      <c r="H262" s="94">
        <f t="shared" si="19"/>
        <v>2333.9999999999995</v>
      </c>
      <c r="I262" s="95">
        <v>4.8624999999999989</v>
      </c>
      <c r="J262" s="96"/>
      <c r="K262" s="96"/>
      <c r="L262" s="100">
        <v>480</v>
      </c>
      <c r="M262" s="97">
        <v>480</v>
      </c>
      <c r="N262" s="100">
        <v>480</v>
      </c>
      <c r="O262" s="96"/>
      <c r="P262" s="111">
        <v>105</v>
      </c>
      <c r="Q262" s="96"/>
      <c r="R262" s="96"/>
      <c r="S262" s="96"/>
      <c r="T262" s="97"/>
      <c r="U262" s="96"/>
      <c r="V262" s="96"/>
      <c r="W262" s="100">
        <v>480</v>
      </c>
      <c r="X262" s="96"/>
      <c r="Y262" s="96"/>
      <c r="Z262" s="111">
        <v>37</v>
      </c>
      <c r="AA262" s="97"/>
      <c r="AB262" s="96"/>
      <c r="AC262" s="96"/>
      <c r="AD262" s="111" t="s">
        <v>1489</v>
      </c>
      <c r="AE262" s="96"/>
      <c r="AF262" s="96"/>
      <c r="AG262" s="96"/>
      <c r="AH262" s="97"/>
      <c r="AI262" s="100" t="s">
        <v>43</v>
      </c>
      <c r="AJ262" s="96"/>
      <c r="AK262" s="96"/>
      <c r="AL262" s="96"/>
      <c r="AM262" s="96"/>
      <c r="AN262" s="96"/>
      <c r="AO262" s="121">
        <f>COUNTIF(الجدول23[[#This Row],[21]:[20]],480)</f>
        <v>4</v>
      </c>
      <c r="AP262" s="121">
        <f>COUNTIF(الجدول23[[#This Row],[21]:[20]],"غ")</f>
        <v>0</v>
      </c>
      <c r="AQ262" s="121">
        <f>COUNTIF(الجدول23[[#This Row],[21]:[20]],"ب")</f>
        <v>1</v>
      </c>
      <c r="AR262" s="121">
        <f>COUNTIF(الجدول23[[#This Row],[21]:[20]],"&lt;480")</f>
        <v>2</v>
      </c>
    </row>
    <row r="263" spans="1:44" hidden="1">
      <c r="A263" s="88">
        <v>3532</v>
      </c>
      <c r="B263" s="134" t="s">
        <v>441</v>
      </c>
      <c r="C263" s="192">
        <v>3532</v>
      </c>
      <c r="D263" s="90" t="s">
        <v>230</v>
      </c>
      <c r="E263" s="91">
        <f t="shared" si="16"/>
        <v>21.5</v>
      </c>
      <c r="F263" s="92">
        <f t="shared" si="17"/>
        <v>10320</v>
      </c>
      <c r="G263" s="128">
        <f t="shared" si="18"/>
        <v>0</v>
      </c>
      <c r="H263" s="94">
        <f t="shared" si="19"/>
        <v>10800</v>
      </c>
      <c r="I263" s="95">
        <v>22.5</v>
      </c>
      <c r="J263" s="96"/>
      <c r="K263" s="96"/>
      <c r="L263" s="96"/>
      <c r="M263" s="97"/>
      <c r="N263" s="96"/>
      <c r="O263" s="96"/>
      <c r="P263" s="96"/>
      <c r="Q263" s="96"/>
      <c r="R263" s="96"/>
      <c r="S263" s="96"/>
      <c r="T263" s="97"/>
      <c r="U263" s="96"/>
      <c r="V263" s="96"/>
      <c r="W263" s="100">
        <v>480</v>
      </c>
      <c r="X263" s="96"/>
      <c r="Y263" s="96"/>
      <c r="Z263" s="96"/>
      <c r="AA263" s="97"/>
      <c r="AB263" s="96"/>
      <c r="AC263" s="96"/>
      <c r="AD263" s="96"/>
      <c r="AE263" s="96"/>
      <c r="AF263" s="96"/>
      <c r="AG263" s="96"/>
      <c r="AH263" s="97"/>
      <c r="AI263" s="96"/>
      <c r="AJ263" s="96"/>
      <c r="AK263" s="96"/>
      <c r="AL263" s="96"/>
      <c r="AM263" s="96"/>
      <c r="AN263" s="96"/>
      <c r="AO263" s="120">
        <f>COUNTIF(الجدول23[[#This Row],[21]:[20]],480)</f>
        <v>1</v>
      </c>
      <c r="AP263" s="120">
        <f>COUNTIF(الجدول23[[#This Row],[21]:[20]],"غ")</f>
        <v>0</v>
      </c>
      <c r="AQ263" s="120">
        <f>COUNTIF(الجدول23[[#This Row],[21]:[20]],"ب")</f>
        <v>0</v>
      </c>
      <c r="AR263" s="120">
        <f>COUNTIF(الجدول23[[#This Row],[21]:[20]],"&lt;480")</f>
        <v>0</v>
      </c>
    </row>
    <row r="264" spans="1:44" hidden="1">
      <c r="A264" s="88">
        <v>3538</v>
      </c>
      <c r="B264" s="134" t="s">
        <v>442</v>
      </c>
      <c r="C264" s="192">
        <v>3538</v>
      </c>
      <c r="D264" s="90" t="s">
        <v>337</v>
      </c>
      <c r="E264" s="91">
        <f t="shared" si="16"/>
        <v>0.50416666666666665</v>
      </c>
      <c r="F264" s="92">
        <f t="shared" si="17"/>
        <v>242</v>
      </c>
      <c r="G264" s="128">
        <f t="shared" si="18"/>
        <v>1</v>
      </c>
      <c r="H264" s="94">
        <f t="shared" si="19"/>
        <v>1367</v>
      </c>
      <c r="I264" s="95">
        <v>2.8479166666666664</v>
      </c>
      <c r="J264" s="100">
        <v>480</v>
      </c>
      <c r="K264" s="96"/>
      <c r="L264" s="111">
        <v>45</v>
      </c>
      <c r="M264" s="97"/>
      <c r="N264" s="96"/>
      <c r="O264" s="100">
        <v>120</v>
      </c>
      <c r="P264" s="96"/>
      <c r="Q264" s="96"/>
      <c r="R264" s="100">
        <v>480</v>
      </c>
      <c r="S264" s="96"/>
      <c r="T264" s="97"/>
      <c r="U264" s="96"/>
      <c r="V264" s="96"/>
      <c r="W264" s="100" t="s">
        <v>1584</v>
      </c>
      <c r="X264" s="96"/>
      <c r="Y264" s="96"/>
      <c r="Z264" s="96"/>
      <c r="AA264" s="97"/>
      <c r="AB264" s="96"/>
      <c r="AC264" s="96"/>
      <c r="AD264" s="100" t="s">
        <v>43</v>
      </c>
      <c r="AE264" s="96"/>
      <c r="AF264" s="96"/>
      <c r="AG264" s="96"/>
      <c r="AH264" s="97"/>
      <c r="AI264" s="96"/>
      <c r="AJ264" s="96"/>
      <c r="AK264" s="96"/>
      <c r="AL264" s="96"/>
      <c r="AM264" s="96"/>
      <c r="AN264" s="96"/>
      <c r="AO264" s="120">
        <f>COUNTIF(الجدول23[[#This Row],[21]:[20]],480)</f>
        <v>2</v>
      </c>
      <c r="AP264" s="120">
        <f>COUNTIF(الجدول23[[#This Row],[21]:[20]],"غ")</f>
        <v>0</v>
      </c>
      <c r="AQ264" s="120">
        <f>COUNTIF(الجدول23[[#This Row],[21]:[20]],"ب")</f>
        <v>1</v>
      </c>
      <c r="AR264" s="120">
        <f>COUNTIF(الجدول23[[#This Row],[21]:[20]],"&lt;480")</f>
        <v>2</v>
      </c>
    </row>
    <row r="265" spans="1:44" hidden="1">
      <c r="A265" s="88">
        <v>3539</v>
      </c>
      <c r="B265" s="101" t="s">
        <v>443</v>
      </c>
      <c r="C265" s="88">
        <v>3539</v>
      </c>
      <c r="D265" s="90" t="s">
        <v>458</v>
      </c>
      <c r="E265" s="91">
        <f t="shared" si="16"/>
        <v>1.2520833333333334</v>
      </c>
      <c r="F265" s="92">
        <f t="shared" si="17"/>
        <v>601</v>
      </c>
      <c r="G265" s="128">
        <f t="shared" si="18"/>
        <v>0</v>
      </c>
      <c r="H265" s="94">
        <f t="shared" si="19"/>
        <v>1677</v>
      </c>
      <c r="I265" s="95">
        <v>3.4937499999999999</v>
      </c>
      <c r="J265" s="96"/>
      <c r="K265" s="96"/>
      <c r="L265" s="96"/>
      <c r="M265" s="97"/>
      <c r="N265" s="111">
        <v>116</v>
      </c>
      <c r="O265" s="96"/>
      <c r="P265" s="96"/>
      <c r="Q265" s="96"/>
      <c r="R265" s="96"/>
      <c r="S265" s="96"/>
      <c r="T265" s="97"/>
      <c r="U265" s="96"/>
      <c r="V265" s="96"/>
      <c r="W265" s="100">
        <v>480</v>
      </c>
      <c r="X265" s="96"/>
      <c r="Y265" s="96"/>
      <c r="Z265" s="96"/>
      <c r="AA265" s="97"/>
      <c r="AB265" s="96"/>
      <c r="AC265" s="100">
        <v>480</v>
      </c>
      <c r="AD265" s="96"/>
      <c r="AE265" s="96"/>
      <c r="AF265" s="96"/>
      <c r="AG265" s="96"/>
      <c r="AH265" s="97"/>
      <c r="AI265" s="96"/>
      <c r="AJ265" s="96"/>
      <c r="AK265" s="96"/>
      <c r="AL265" s="96"/>
      <c r="AM265" s="96"/>
      <c r="AN265" s="96"/>
      <c r="AO265" s="120">
        <f>COUNTIF(الجدول23[[#This Row],[21]:[20]],480)</f>
        <v>2</v>
      </c>
      <c r="AP265" s="120">
        <f>COUNTIF(الجدول23[[#This Row],[21]:[20]],"غ")</f>
        <v>0</v>
      </c>
      <c r="AQ265" s="120">
        <f>COUNTIF(الجدول23[[#This Row],[21]:[20]],"ب")</f>
        <v>0</v>
      </c>
      <c r="AR265" s="120">
        <f>COUNTIF(الجدول23[[#This Row],[21]:[20]],"&lt;480")</f>
        <v>1</v>
      </c>
    </row>
    <row r="266" spans="1:44" hidden="1">
      <c r="A266" s="88">
        <v>3544</v>
      </c>
      <c r="B266" s="134" t="s">
        <v>444</v>
      </c>
      <c r="C266" s="192">
        <v>3544</v>
      </c>
      <c r="D266" s="90" t="s">
        <v>212</v>
      </c>
      <c r="E266" s="91">
        <f t="shared" si="16"/>
        <v>12.331250000000001</v>
      </c>
      <c r="F266" s="92">
        <f t="shared" si="17"/>
        <v>5919</v>
      </c>
      <c r="G266" s="128">
        <f t="shared" si="18"/>
        <v>0</v>
      </c>
      <c r="H266" s="94">
        <f t="shared" si="19"/>
        <v>7959</v>
      </c>
      <c r="I266" s="95">
        <v>16.581250000000001</v>
      </c>
      <c r="J266" s="96"/>
      <c r="K266" s="111">
        <v>120</v>
      </c>
      <c r="L266" s="96"/>
      <c r="M266" s="97"/>
      <c r="N266" s="96"/>
      <c r="O266" s="96"/>
      <c r="P266" s="96"/>
      <c r="Q266" s="96"/>
      <c r="R266" s="96"/>
      <c r="S266" s="96"/>
      <c r="T266" s="97"/>
      <c r="U266" s="100">
        <v>480</v>
      </c>
      <c r="V266" s="96"/>
      <c r="W266" s="100">
        <v>480</v>
      </c>
      <c r="X266" s="96"/>
      <c r="Y266" s="96"/>
      <c r="Z266" s="96"/>
      <c r="AA266" s="97"/>
      <c r="AB266" s="96"/>
      <c r="AC266" s="96"/>
      <c r="AD266" s="96"/>
      <c r="AE266" s="96"/>
      <c r="AF266" s="100">
        <v>480</v>
      </c>
      <c r="AG266" s="100">
        <v>480</v>
      </c>
      <c r="AH266" s="97"/>
      <c r="AI266" s="96"/>
      <c r="AJ266" s="96"/>
      <c r="AK266" s="96"/>
      <c r="AL266" s="96"/>
      <c r="AM266" s="96"/>
      <c r="AN266" s="96"/>
      <c r="AO266" s="120">
        <f>COUNTIF(الجدول23[[#This Row],[21]:[20]],480)</f>
        <v>4</v>
      </c>
      <c r="AP266" s="120">
        <f>COUNTIF(الجدول23[[#This Row],[21]:[20]],"غ")</f>
        <v>0</v>
      </c>
      <c r="AQ266" s="120">
        <f>COUNTIF(الجدول23[[#This Row],[21]:[20]],"ب")</f>
        <v>0</v>
      </c>
      <c r="AR266" s="120">
        <f>COUNTIF(الجدول23[[#This Row],[21]:[20]],"&lt;480")</f>
        <v>1</v>
      </c>
    </row>
    <row r="267" spans="1:44" hidden="1">
      <c r="A267" s="88">
        <v>3546</v>
      </c>
      <c r="B267" s="134" t="s">
        <v>445</v>
      </c>
      <c r="C267" s="192">
        <v>3546</v>
      </c>
      <c r="D267" s="90" t="s">
        <v>446</v>
      </c>
      <c r="E267" s="91">
        <f t="shared" si="16"/>
        <v>0.50833333366666789</v>
      </c>
      <c r="F267" s="92">
        <f t="shared" si="17"/>
        <v>244.00000016000058</v>
      </c>
      <c r="G267" s="128">
        <f t="shared" si="18"/>
        <v>3</v>
      </c>
      <c r="H267" s="94">
        <f t="shared" si="19"/>
        <v>1684.0000001600006</v>
      </c>
      <c r="I267" s="95">
        <v>3.508333333666668</v>
      </c>
      <c r="J267" s="96"/>
      <c r="K267" s="96"/>
      <c r="L267" s="96"/>
      <c r="M267" s="97"/>
      <c r="N267" s="96"/>
      <c r="O267" s="96"/>
      <c r="P267" s="96"/>
      <c r="Q267" s="100">
        <v>480</v>
      </c>
      <c r="R267" s="100">
        <v>480</v>
      </c>
      <c r="S267" s="100">
        <v>480</v>
      </c>
      <c r="T267" s="97" t="s">
        <v>43</v>
      </c>
      <c r="U267" s="100" t="s">
        <v>43</v>
      </c>
      <c r="V267" s="96"/>
      <c r="W267" s="100" t="s">
        <v>1584</v>
      </c>
      <c r="X267" s="96"/>
      <c r="Y267" s="96"/>
      <c r="Z267" s="96"/>
      <c r="AA267" s="97"/>
      <c r="AB267" s="96"/>
      <c r="AC267" s="96"/>
      <c r="AD267" s="96"/>
      <c r="AE267" s="100" t="s">
        <v>43</v>
      </c>
      <c r="AF267" s="96"/>
      <c r="AG267" s="96"/>
      <c r="AH267" s="97"/>
      <c r="AI267" s="96"/>
      <c r="AJ267" s="96"/>
      <c r="AK267" s="96"/>
      <c r="AL267" s="96"/>
      <c r="AM267" s="96"/>
      <c r="AN267" s="96"/>
      <c r="AO267" s="120">
        <f>COUNTIF(الجدول23[[#This Row],[21]:[20]],480)</f>
        <v>3</v>
      </c>
      <c r="AP267" s="120">
        <f>COUNTIF(الجدول23[[#This Row],[21]:[20]],"غ")</f>
        <v>0</v>
      </c>
      <c r="AQ267" s="120">
        <f>COUNTIF(الجدول23[[#This Row],[21]:[20]],"ب")</f>
        <v>3</v>
      </c>
      <c r="AR267" s="120">
        <f>COUNTIF(الجدول23[[#This Row],[21]:[20]],"&lt;480")</f>
        <v>0</v>
      </c>
    </row>
    <row r="268" spans="1:44" hidden="1">
      <c r="A268" s="88">
        <v>3552</v>
      </c>
      <c r="B268" s="101" t="s">
        <v>447</v>
      </c>
      <c r="C268" s="88">
        <v>3552</v>
      </c>
      <c r="D268" s="90" t="s">
        <v>374</v>
      </c>
      <c r="E268" s="91">
        <f t="shared" si="16"/>
        <v>11.666666666666666</v>
      </c>
      <c r="F268" s="92">
        <f t="shared" si="17"/>
        <v>5600</v>
      </c>
      <c r="G268" s="128">
        <f t="shared" si="18"/>
        <v>0</v>
      </c>
      <c r="H268" s="94">
        <f t="shared" si="19"/>
        <v>5720</v>
      </c>
      <c r="I268" s="95">
        <v>11.916666666666666</v>
      </c>
      <c r="J268" s="96"/>
      <c r="K268" s="96"/>
      <c r="L268" s="96"/>
      <c r="M268" s="97"/>
      <c r="N268" s="96"/>
      <c r="O268" s="96"/>
      <c r="P268" s="111">
        <v>120</v>
      </c>
      <c r="Q268" s="96"/>
      <c r="R268" s="96"/>
      <c r="S268" s="96"/>
      <c r="T268" s="97"/>
      <c r="U268" s="96"/>
      <c r="V268" s="96"/>
      <c r="W268" s="113"/>
      <c r="X268" s="96"/>
      <c r="Y268" s="96"/>
      <c r="Z268" s="96"/>
      <c r="AA268" s="97"/>
      <c r="AB268" s="96"/>
      <c r="AC268" s="96"/>
      <c r="AD268" s="96"/>
      <c r="AE268" s="96"/>
      <c r="AF268" s="96"/>
      <c r="AG268" s="96"/>
      <c r="AH268" s="97"/>
      <c r="AI268" s="96"/>
      <c r="AJ268" s="96"/>
      <c r="AK268" s="96"/>
      <c r="AL268" s="96"/>
      <c r="AM268" s="96"/>
      <c r="AN268" s="96"/>
      <c r="AO268" s="120">
        <f>COUNTIF(الجدول23[[#This Row],[21]:[20]],480)</f>
        <v>0</v>
      </c>
      <c r="AP268" s="120">
        <f>COUNTIF(الجدول23[[#This Row],[21]:[20]],"غ")</f>
        <v>0</v>
      </c>
      <c r="AQ268" s="120">
        <f>COUNTIF(الجدول23[[#This Row],[21]:[20]],"ب")</f>
        <v>0</v>
      </c>
      <c r="AR268" s="120">
        <f>COUNTIF(الجدول23[[#This Row],[21]:[20]],"&lt;480")</f>
        <v>1</v>
      </c>
    </row>
    <row r="269" spans="1:44" hidden="1">
      <c r="A269" s="88" t="s">
        <v>1467</v>
      </c>
      <c r="B269" s="102" t="s">
        <v>1468</v>
      </c>
      <c r="C269" s="103">
        <v>3554</v>
      </c>
      <c r="D269" s="90" t="s">
        <v>353</v>
      </c>
      <c r="E269" s="91">
        <f t="shared" si="16"/>
        <v>0</v>
      </c>
      <c r="F269" s="112">
        <f t="shared" si="17"/>
        <v>0</v>
      </c>
      <c r="G269" s="128">
        <f t="shared" si="18"/>
        <v>1</v>
      </c>
      <c r="H269" s="112">
        <f t="shared" si="19"/>
        <v>1440</v>
      </c>
      <c r="I269" s="95">
        <v>3</v>
      </c>
      <c r="J269" s="96"/>
      <c r="K269" s="100">
        <v>480</v>
      </c>
      <c r="L269" s="96"/>
      <c r="M269" s="97"/>
      <c r="N269" s="96"/>
      <c r="O269" s="96"/>
      <c r="P269" s="96"/>
      <c r="Q269" s="207" t="s">
        <v>1497</v>
      </c>
      <c r="R269" s="96"/>
      <c r="S269" s="96"/>
      <c r="T269" s="97"/>
      <c r="U269" s="191" t="s">
        <v>1497</v>
      </c>
      <c r="V269" s="96"/>
      <c r="W269" s="100">
        <v>480</v>
      </c>
      <c r="X269" s="96"/>
      <c r="Y269" s="96"/>
      <c r="Z269" s="96"/>
      <c r="AA269" s="97"/>
      <c r="AB269" s="206" t="s">
        <v>43</v>
      </c>
      <c r="AC269" s="96"/>
      <c r="AD269" s="100">
        <v>480</v>
      </c>
      <c r="AE269" s="96"/>
      <c r="AF269" s="96"/>
      <c r="AG269" s="96"/>
      <c r="AH269" s="97"/>
      <c r="AI269" s="96"/>
      <c r="AJ269" s="96"/>
      <c r="AK269" s="96"/>
      <c r="AL269" s="96"/>
      <c r="AM269" s="96"/>
      <c r="AN269" s="96"/>
      <c r="AO269" s="121">
        <f>COUNTIF(الجدول23[[#This Row],[21]:[20]],480)</f>
        <v>3</v>
      </c>
      <c r="AP269" s="121">
        <f>COUNTIF(الجدول23[[#This Row],[21]:[20]],"غ")</f>
        <v>0</v>
      </c>
      <c r="AQ269" s="121">
        <f>COUNTIF(الجدول23[[#This Row],[21]:[20]],"ب")</f>
        <v>1</v>
      </c>
      <c r="AR269" s="121">
        <f>COUNTIF(الجدول23[[#This Row],[21]:[20]],"&lt;480")</f>
        <v>0</v>
      </c>
    </row>
    <row r="270" spans="1:44" hidden="1">
      <c r="A270" s="88">
        <v>3562</v>
      </c>
      <c r="B270" s="101" t="s">
        <v>449</v>
      </c>
      <c r="C270" s="88">
        <v>3562</v>
      </c>
      <c r="D270" s="90" t="s">
        <v>436</v>
      </c>
      <c r="E270" s="91">
        <f t="shared" si="16"/>
        <v>4.7916666666663353E-2</v>
      </c>
      <c r="F270" s="92">
        <f t="shared" si="17"/>
        <v>22.999999999998408</v>
      </c>
      <c r="G270" s="128">
        <f t="shared" si="18"/>
        <v>0</v>
      </c>
      <c r="H270" s="94">
        <f t="shared" si="19"/>
        <v>1536.9999999999984</v>
      </c>
      <c r="I270" s="95">
        <v>3.2020833333333298</v>
      </c>
      <c r="J270" s="96"/>
      <c r="K270" s="111">
        <v>74</v>
      </c>
      <c r="L270" s="100">
        <v>480</v>
      </c>
      <c r="M270" s="97">
        <v>480</v>
      </c>
      <c r="N270" s="100">
        <v>480</v>
      </c>
      <c r="O270" s="96"/>
      <c r="P270" s="96"/>
      <c r="Q270" s="96"/>
      <c r="R270" s="96"/>
      <c r="S270" s="96"/>
      <c r="T270" s="97" t="s">
        <v>1464</v>
      </c>
      <c r="U270" s="96"/>
      <c r="V270" s="96"/>
      <c r="W270" s="100" t="s">
        <v>1584</v>
      </c>
      <c r="X270" s="96"/>
      <c r="Y270" s="96"/>
      <c r="Z270" s="96"/>
      <c r="AA270" s="97" t="s">
        <v>1464</v>
      </c>
      <c r="AB270" s="96"/>
      <c r="AC270" s="96"/>
      <c r="AD270" s="96"/>
      <c r="AE270" s="96"/>
      <c r="AF270" s="191" t="s">
        <v>1497</v>
      </c>
      <c r="AG270" s="96"/>
      <c r="AH270" s="97" t="s">
        <v>1464</v>
      </c>
      <c r="AI270" s="96"/>
      <c r="AJ270" s="96"/>
      <c r="AK270" s="96"/>
      <c r="AL270" s="96"/>
      <c r="AM270" s="96"/>
      <c r="AN270" s="96"/>
      <c r="AO270" s="120">
        <f>COUNTIF(الجدول23[[#This Row],[21]:[20]],480)</f>
        <v>3</v>
      </c>
      <c r="AP270" s="120">
        <f>COUNTIF(الجدول23[[#This Row],[21]:[20]],"غ")</f>
        <v>0</v>
      </c>
      <c r="AQ270" s="120">
        <f>COUNTIF(الجدول23[[#This Row],[21]:[20]],"ب")</f>
        <v>0</v>
      </c>
      <c r="AR270" s="120">
        <f>COUNTIF(الجدول23[[#This Row],[21]:[20]],"&lt;480")</f>
        <v>1</v>
      </c>
    </row>
    <row r="271" spans="1:44" hidden="1">
      <c r="A271" s="88">
        <v>3563</v>
      </c>
      <c r="B271" s="101" t="s">
        <v>450</v>
      </c>
      <c r="C271" s="88">
        <v>3563</v>
      </c>
      <c r="D271" s="90" t="s">
        <v>230</v>
      </c>
      <c r="E271" s="91">
        <f t="shared" si="16"/>
        <v>18</v>
      </c>
      <c r="F271" s="92">
        <f t="shared" si="17"/>
        <v>8640</v>
      </c>
      <c r="G271" s="128">
        <f t="shared" si="18"/>
        <v>0</v>
      </c>
      <c r="H271" s="94">
        <f t="shared" si="19"/>
        <v>10080</v>
      </c>
      <c r="I271" s="95">
        <v>21</v>
      </c>
      <c r="J271" s="96"/>
      <c r="K271" s="96"/>
      <c r="L271" s="96"/>
      <c r="M271" s="97"/>
      <c r="N271" s="96"/>
      <c r="O271" s="96"/>
      <c r="P271" s="96"/>
      <c r="Q271" s="100">
        <v>480</v>
      </c>
      <c r="R271" s="96"/>
      <c r="S271" s="96"/>
      <c r="T271" s="97"/>
      <c r="U271" s="96"/>
      <c r="V271" s="96"/>
      <c r="W271" s="100">
        <v>480</v>
      </c>
      <c r="X271" s="96"/>
      <c r="Y271" s="96"/>
      <c r="Z271" s="96"/>
      <c r="AA271" s="97"/>
      <c r="AB271" s="100">
        <v>480</v>
      </c>
      <c r="AC271" s="96"/>
      <c r="AD271" s="96"/>
      <c r="AE271" s="96"/>
      <c r="AF271" s="96"/>
      <c r="AG271" s="96"/>
      <c r="AH271" s="97"/>
      <c r="AI271" s="96"/>
      <c r="AJ271" s="96"/>
      <c r="AK271" s="96"/>
      <c r="AL271" s="96"/>
      <c r="AM271" s="96"/>
      <c r="AN271" s="96"/>
      <c r="AO271" s="120">
        <f>COUNTIF(الجدول23[[#This Row],[21]:[20]],480)</f>
        <v>3</v>
      </c>
      <c r="AP271" s="120">
        <f>COUNTIF(الجدول23[[#This Row],[21]:[20]],"غ")</f>
        <v>0</v>
      </c>
      <c r="AQ271" s="120">
        <f>COUNTIF(الجدول23[[#This Row],[21]:[20]],"ب")</f>
        <v>0</v>
      </c>
      <c r="AR271" s="120">
        <f>COUNTIF(الجدول23[[#This Row],[21]:[20]],"&lt;480")</f>
        <v>0</v>
      </c>
    </row>
    <row r="272" spans="1:44" hidden="1">
      <c r="A272" s="88">
        <v>3564</v>
      </c>
      <c r="B272" s="134" t="s">
        <v>451</v>
      </c>
      <c r="C272" s="192">
        <v>3564</v>
      </c>
      <c r="D272" s="90" t="s">
        <v>345</v>
      </c>
      <c r="E272" s="91">
        <f t="shared" si="16"/>
        <v>31</v>
      </c>
      <c r="F272" s="136">
        <f t="shared" si="17"/>
        <v>14880</v>
      </c>
      <c r="G272" s="127">
        <f t="shared" si="18"/>
        <v>0</v>
      </c>
      <c r="H272" s="137">
        <f t="shared" si="19"/>
        <v>14880</v>
      </c>
      <c r="I272" s="95">
        <v>31</v>
      </c>
      <c r="J272" s="96"/>
      <c r="K272" s="96"/>
      <c r="L272" s="96"/>
      <c r="M272" s="97"/>
      <c r="N272" s="96"/>
      <c r="O272" s="96"/>
      <c r="P272" s="96"/>
      <c r="Q272" s="96"/>
      <c r="R272" s="96"/>
      <c r="S272" s="96"/>
      <c r="T272" s="97"/>
      <c r="U272" s="96"/>
      <c r="V272" s="96"/>
      <c r="W272" s="113"/>
      <c r="X272" s="96"/>
      <c r="Y272" s="96"/>
      <c r="Z272" s="96"/>
      <c r="AA272" s="97"/>
      <c r="AB272" s="96"/>
      <c r="AC272" s="96"/>
      <c r="AD272" s="96"/>
      <c r="AE272" s="96"/>
      <c r="AF272" s="96"/>
      <c r="AG272" s="96"/>
      <c r="AH272" s="97"/>
      <c r="AI272" s="96"/>
      <c r="AJ272" s="96"/>
      <c r="AK272" s="96"/>
      <c r="AL272" s="96"/>
      <c r="AM272" s="96"/>
      <c r="AN272" s="96"/>
      <c r="AO272" s="120">
        <f>COUNTIF(الجدول23[[#This Row],[21]:[20]],480)</f>
        <v>0</v>
      </c>
      <c r="AP272" s="120">
        <f>COUNTIF(الجدول23[[#This Row],[21]:[20]],"غ")</f>
        <v>0</v>
      </c>
      <c r="AQ272" s="120">
        <f>COUNTIF(الجدول23[[#This Row],[21]:[20]],"ب")</f>
        <v>0</v>
      </c>
      <c r="AR272" s="120">
        <f>COUNTIF(الجدول23[[#This Row],[21]:[20]],"&lt;480")</f>
        <v>0</v>
      </c>
    </row>
    <row r="273" spans="1:44" hidden="1">
      <c r="A273" s="88">
        <v>3565</v>
      </c>
      <c r="B273" s="101" t="s">
        <v>452</v>
      </c>
      <c r="C273" s="88">
        <v>3565</v>
      </c>
      <c r="D273" s="90" t="s">
        <v>453</v>
      </c>
      <c r="E273" s="91">
        <f t="shared" si="16"/>
        <v>13.243749999999999</v>
      </c>
      <c r="F273" s="136">
        <f t="shared" si="17"/>
        <v>6356.9999999999991</v>
      </c>
      <c r="G273" s="127">
        <f t="shared" si="18"/>
        <v>0</v>
      </c>
      <c r="H273" s="137">
        <f t="shared" si="19"/>
        <v>7571.9999999999991</v>
      </c>
      <c r="I273" s="95">
        <v>15.774999999999999</v>
      </c>
      <c r="J273" s="111">
        <v>120</v>
      </c>
      <c r="K273" s="96"/>
      <c r="L273" s="100">
        <v>480</v>
      </c>
      <c r="M273" s="97"/>
      <c r="N273" s="96"/>
      <c r="O273" s="96"/>
      <c r="P273" s="111">
        <v>135</v>
      </c>
      <c r="Q273" s="96"/>
      <c r="R273" s="96"/>
      <c r="S273" s="96"/>
      <c r="T273" s="97"/>
      <c r="U273" s="96"/>
      <c r="V273" s="96"/>
      <c r="W273" s="100">
        <v>480</v>
      </c>
      <c r="X273" s="96"/>
      <c r="Y273" s="96"/>
      <c r="Z273" s="96"/>
      <c r="AA273" s="97"/>
      <c r="AB273" s="96"/>
      <c r="AC273" s="96"/>
      <c r="AD273" s="96"/>
      <c r="AE273" s="96"/>
      <c r="AF273" s="96"/>
      <c r="AG273" s="96"/>
      <c r="AH273" s="97"/>
      <c r="AI273" s="96"/>
      <c r="AJ273" s="96"/>
      <c r="AK273" s="96"/>
      <c r="AL273" s="96"/>
      <c r="AM273" s="96"/>
      <c r="AN273" s="96"/>
      <c r="AO273" s="120">
        <f>COUNTIF(الجدول23[[#This Row],[21]:[20]],480)</f>
        <v>2</v>
      </c>
      <c r="AP273" s="120">
        <f>COUNTIF(الجدول23[[#This Row],[21]:[20]],"غ")</f>
        <v>0</v>
      </c>
      <c r="AQ273" s="120">
        <f>COUNTIF(الجدول23[[#This Row],[21]:[20]],"ب")</f>
        <v>0</v>
      </c>
      <c r="AR273" s="120">
        <f>COUNTIF(الجدول23[[#This Row],[21]:[20]],"&lt;480")</f>
        <v>2</v>
      </c>
    </row>
    <row r="274" spans="1:44" hidden="1">
      <c r="A274" s="88">
        <v>3567</v>
      </c>
      <c r="B274" s="132" t="s">
        <v>454</v>
      </c>
      <c r="C274" s="135">
        <v>3567</v>
      </c>
      <c r="D274" s="90" t="s">
        <v>187</v>
      </c>
      <c r="E274" s="91">
        <f t="shared" si="16"/>
        <v>2.1041666666666665</v>
      </c>
      <c r="F274" s="136">
        <f t="shared" si="17"/>
        <v>1010</v>
      </c>
      <c r="G274" s="127">
        <f t="shared" si="18"/>
        <v>0</v>
      </c>
      <c r="H274" s="137">
        <f t="shared" si="19"/>
        <v>1490</v>
      </c>
      <c r="I274" s="95">
        <v>3.1041666666666665</v>
      </c>
      <c r="J274" s="96"/>
      <c r="K274" s="96"/>
      <c r="L274" s="96"/>
      <c r="M274" s="97"/>
      <c r="N274" s="96"/>
      <c r="O274" s="96"/>
      <c r="P274" s="96"/>
      <c r="Q274" s="96"/>
      <c r="R274" s="96"/>
      <c r="S274" s="96"/>
      <c r="T274" s="97"/>
      <c r="U274" s="191" t="s">
        <v>1497</v>
      </c>
      <c r="V274" s="96"/>
      <c r="W274" s="100">
        <v>480</v>
      </c>
      <c r="X274" s="96"/>
      <c r="Y274" s="96"/>
      <c r="Z274" s="96"/>
      <c r="AA274" s="97"/>
      <c r="AB274" s="96"/>
      <c r="AC274" s="96"/>
      <c r="AD274" s="96"/>
      <c r="AE274" s="96"/>
      <c r="AF274" s="96"/>
      <c r="AG274" s="96"/>
      <c r="AH274" s="97"/>
      <c r="AI274" s="96"/>
      <c r="AJ274" s="96"/>
      <c r="AK274" s="96"/>
      <c r="AL274" s="96"/>
      <c r="AM274" s="96"/>
      <c r="AN274" s="96"/>
      <c r="AO274" s="121">
        <f>COUNTIF(الجدول23[[#This Row],[21]:[20]],480)</f>
        <v>1</v>
      </c>
      <c r="AP274" s="121">
        <f>COUNTIF(الجدول23[[#This Row],[21]:[20]],"غ")</f>
        <v>0</v>
      </c>
      <c r="AQ274" s="121">
        <f>COUNTIF(الجدول23[[#This Row],[21]:[20]],"ب")</f>
        <v>0</v>
      </c>
      <c r="AR274" s="121">
        <f>COUNTIF(الجدول23[[#This Row],[21]:[20]],"&lt;480")</f>
        <v>0</v>
      </c>
    </row>
    <row r="275" spans="1:44" hidden="1">
      <c r="A275" s="88">
        <v>3572</v>
      </c>
      <c r="B275" s="134" t="s">
        <v>455</v>
      </c>
      <c r="C275" s="192">
        <v>3572</v>
      </c>
      <c r="D275" s="90" t="s">
        <v>456</v>
      </c>
      <c r="E275" s="91">
        <f t="shared" si="16"/>
        <v>5.6583333333333323</v>
      </c>
      <c r="F275" s="136">
        <f t="shared" si="17"/>
        <v>2715.9999999999995</v>
      </c>
      <c r="G275" s="127">
        <f t="shared" si="18"/>
        <v>0</v>
      </c>
      <c r="H275" s="137">
        <f t="shared" si="19"/>
        <v>3924.9999999999995</v>
      </c>
      <c r="I275" s="95">
        <v>8.1770833333333321</v>
      </c>
      <c r="J275" s="96"/>
      <c r="K275" s="96"/>
      <c r="L275" s="96"/>
      <c r="M275" s="97"/>
      <c r="N275" s="96"/>
      <c r="O275" s="96"/>
      <c r="P275" s="111">
        <v>120</v>
      </c>
      <c r="Q275" s="217">
        <v>480</v>
      </c>
      <c r="R275" s="122">
        <v>129</v>
      </c>
      <c r="S275" s="96"/>
      <c r="T275" s="97"/>
      <c r="U275" s="96"/>
      <c r="V275" s="96"/>
      <c r="W275" s="100">
        <v>480</v>
      </c>
      <c r="X275" s="96"/>
      <c r="Y275" s="96"/>
      <c r="Z275" s="96"/>
      <c r="AA275" s="97"/>
      <c r="AB275" s="131"/>
      <c r="AC275" s="96"/>
      <c r="AD275" s="96"/>
      <c r="AE275" s="96"/>
      <c r="AF275" s="96"/>
      <c r="AG275" s="96"/>
      <c r="AH275" s="97"/>
      <c r="AI275" s="96"/>
      <c r="AJ275" s="96"/>
      <c r="AK275" s="96"/>
      <c r="AL275" s="96"/>
      <c r="AM275" s="96"/>
      <c r="AN275" s="96"/>
      <c r="AO275" s="120">
        <f>COUNTIF(الجدول23[[#This Row],[21]:[20]],480)</f>
        <v>2</v>
      </c>
      <c r="AP275" s="120">
        <f>COUNTIF(الجدول23[[#This Row],[21]:[20]],"غ")</f>
        <v>0</v>
      </c>
      <c r="AQ275" s="120">
        <f>COUNTIF(الجدول23[[#This Row],[21]:[20]],"ب")</f>
        <v>0</v>
      </c>
      <c r="AR275" s="120">
        <f>COUNTIF(الجدول23[[#This Row],[21]:[20]],"&lt;480")</f>
        <v>2</v>
      </c>
    </row>
    <row r="276" spans="1:44" hidden="1">
      <c r="A276" s="88">
        <v>3577</v>
      </c>
      <c r="B276" s="102" t="s">
        <v>457</v>
      </c>
      <c r="C276" s="103">
        <v>3577</v>
      </c>
      <c r="D276" s="90" t="s">
        <v>458</v>
      </c>
      <c r="E276" s="91">
        <f t="shared" si="16"/>
        <v>0.29099999999999776</v>
      </c>
      <c r="F276" s="136">
        <f t="shared" si="17"/>
        <v>139.67999999999893</v>
      </c>
      <c r="G276" s="127">
        <f t="shared" si="18"/>
        <v>0</v>
      </c>
      <c r="H276" s="137">
        <f t="shared" si="19"/>
        <v>1284.6799999999989</v>
      </c>
      <c r="I276" s="95">
        <v>2.6764166666666642</v>
      </c>
      <c r="J276" s="96"/>
      <c r="K276" s="111">
        <v>36</v>
      </c>
      <c r="L276" s="96"/>
      <c r="M276" s="97"/>
      <c r="N276" s="96"/>
      <c r="O276" s="100">
        <v>120</v>
      </c>
      <c r="P276" s="96"/>
      <c r="Q276" s="96"/>
      <c r="R276" s="100">
        <v>480</v>
      </c>
      <c r="S276" s="100">
        <v>480</v>
      </c>
      <c r="T276" s="97"/>
      <c r="U276" s="96"/>
      <c r="V276" s="96"/>
      <c r="W276" s="100" t="s">
        <v>1584</v>
      </c>
      <c r="X276" s="96"/>
      <c r="Y276" s="96"/>
      <c r="Z276" s="96"/>
      <c r="AA276" s="97"/>
      <c r="AB276" s="111">
        <v>29</v>
      </c>
      <c r="AC276" s="96"/>
      <c r="AD276" s="96"/>
      <c r="AE276" s="96"/>
      <c r="AF276" s="96"/>
      <c r="AG276" s="96"/>
      <c r="AH276" s="97"/>
      <c r="AI276" s="96"/>
      <c r="AJ276" s="96"/>
      <c r="AK276" s="96"/>
      <c r="AL276" s="96"/>
      <c r="AM276" s="96"/>
      <c r="AN276" s="96"/>
      <c r="AO276" s="120">
        <f>COUNTIF(الجدول23[[#This Row],[21]:[20]],480)</f>
        <v>2</v>
      </c>
      <c r="AP276" s="120">
        <f>COUNTIF(الجدول23[[#This Row],[21]:[20]],"غ")</f>
        <v>0</v>
      </c>
      <c r="AQ276" s="120">
        <f>COUNTIF(الجدول23[[#This Row],[21]:[20]],"ب")</f>
        <v>0</v>
      </c>
      <c r="AR276" s="120">
        <f>COUNTIF(الجدول23[[#This Row],[21]:[20]],"&lt;480")</f>
        <v>3</v>
      </c>
    </row>
    <row r="277" spans="1:44" hidden="1">
      <c r="A277" s="88">
        <v>3589</v>
      </c>
      <c r="B277" s="101" t="s">
        <v>459</v>
      </c>
      <c r="C277" s="88">
        <v>3589</v>
      </c>
      <c r="D277" s="90" t="s">
        <v>148</v>
      </c>
      <c r="E277" s="91">
        <f t="shared" si="16"/>
        <v>10.958333333333334</v>
      </c>
      <c r="F277" s="136">
        <f t="shared" si="17"/>
        <v>5260</v>
      </c>
      <c r="G277" s="127">
        <f t="shared" si="18"/>
        <v>0</v>
      </c>
      <c r="H277" s="137">
        <f t="shared" si="19"/>
        <v>5880</v>
      </c>
      <c r="I277" s="95">
        <v>12.25</v>
      </c>
      <c r="J277" s="96"/>
      <c r="K277" s="96"/>
      <c r="L277" s="96"/>
      <c r="M277" s="97"/>
      <c r="N277" s="96"/>
      <c r="O277" s="96"/>
      <c r="P277" s="96"/>
      <c r="Q277" s="96"/>
      <c r="R277" s="96"/>
      <c r="S277" s="96"/>
      <c r="T277" s="97"/>
      <c r="U277" s="96"/>
      <c r="V277" s="122">
        <v>140</v>
      </c>
      <c r="W277" s="100">
        <v>480</v>
      </c>
      <c r="X277" s="96"/>
      <c r="Y277" s="96"/>
      <c r="Z277" s="96"/>
      <c r="AA277" s="97"/>
      <c r="AB277" s="96"/>
      <c r="AC277" s="96"/>
      <c r="AD277" s="96"/>
      <c r="AE277" s="96"/>
      <c r="AF277" s="96"/>
      <c r="AG277" s="96"/>
      <c r="AH277" s="97"/>
      <c r="AI277" s="96"/>
      <c r="AJ277" s="96"/>
      <c r="AK277" s="96"/>
      <c r="AL277" s="96"/>
      <c r="AM277" s="96"/>
      <c r="AN277" s="96"/>
      <c r="AO277" s="120">
        <f>COUNTIF(الجدول23[[#This Row],[21]:[20]],480)</f>
        <v>1</v>
      </c>
      <c r="AP277" s="120">
        <f>COUNTIF(الجدول23[[#This Row],[21]:[20]],"غ")</f>
        <v>0</v>
      </c>
      <c r="AQ277" s="120">
        <f>COUNTIF(الجدول23[[#This Row],[21]:[20]],"ب")</f>
        <v>0</v>
      </c>
      <c r="AR277" s="120">
        <f>COUNTIF(الجدول23[[#This Row],[21]:[20]],"&lt;480")</f>
        <v>1</v>
      </c>
    </row>
    <row r="278" spans="1:44" hidden="1">
      <c r="A278" s="88">
        <v>3592</v>
      </c>
      <c r="B278" s="101" t="s">
        <v>460</v>
      </c>
      <c r="C278" s="88">
        <v>3592</v>
      </c>
      <c r="D278" s="90" t="s">
        <v>80</v>
      </c>
      <c r="E278" s="91">
        <f t="shared" si="16"/>
        <v>0.10000000000000189</v>
      </c>
      <c r="F278" s="136">
        <f t="shared" si="17"/>
        <v>48.000000000000909</v>
      </c>
      <c r="G278" s="127">
        <f t="shared" si="18"/>
        <v>0</v>
      </c>
      <c r="H278" s="137">
        <f t="shared" si="19"/>
        <v>1268.0000000000009</v>
      </c>
      <c r="I278" s="95">
        <v>2.6416666666666684</v>
      </c>
      <c r="J278" s="96"/>
      <c r="K278" s="96"/>
      <c r="L278" s="96"/>
      <c r="M278" s="97"/>
      <c r="N278" s="96"/>
      <c r="O278" s="96"/>
      <c r="P278" s="96"/>
      <c r="Q278" s="100">
        <v>120</v>
      </c>
      <c r="R278" s="100">
        <v>480</v>
      </c>
      <c r="S278" s="111">
        <v>140</v>
      </c>
      <c r="T278" s="97"/>
      <c r="U278" s="96"/>
      <c r="V278" s="96"/>
      <c r="W278" s="100">
        <v>480</v>
      </c>
      <c r="X278" s="96"/>
      <c r="Y278" s="96"/>
      <c r="Z278" s="96"/>
      <c r="AA278" s="97"/>
      <c r="AB278" s="96"/>
      <c r="AC278" s="96"/>
      <c r="AD278" s="96"/>
      <c r="AE278" s="96"/>
      <c r="AF278" s="111" t="s">
        <v>1489</v>
      </c>
      <c r="AG278" s="96"/>
      <c r="AH278" s="97"/>
      <c r="AI278" s="96"/>
      <c r="AJ278" s="96"/>
      <c r="AK278" s="96"/>
      <c r="AL278" s="96"/>
      <c r="AM278" s="96"/>
      <c r="AN278" s="96"/>
      <c r="AO278" s="120">
        <f>COUNTIF(الجدول23[[#This Row],[21]:[20]],480)</f>
        <v>2</v>
      </c>
      <c r="AP278" s="120">
        <f>COUNTIF(الجدول23[[#This Row],[21]:[20]],"غ")</f>
        <v>0</v>
      </c>
      <c r="AQ278" s="120">
        <f>COUNTIF(الجدول23[[#This Row],[21]:[20]],"ب")</f>
        <v>0</v>
      </c>
      <c r="AR278" s="120">
        <f>COUNTIF(الجدول23[[#This Row],[21]:[20]],"&lt;480")</f>
        <v>2</v>
      </c>
    </row>
    <row r="279" spans="1:44" hidden="1">
      <c r="A279" s="88">
        <v>3596</v>
      </c>
      <c r="B279" s="101" t="s">
        <v>461</v>
      </c>
      <c r="C279" s="90">
        <v>3596</v>
      </c>
      <c r="D279" s="90" t="s">
        <v>109</v>
      </c>
      <c r="E279" s="91" t="e">
        <f t="shared" si="16"/>
        <v>#VALUE!</v>
      </c>
      <c r="F279" s="136" t="e">
        <f t="shared" si="17"/>
        <v>#VALUE!</v>
      </c>
      <c r="G279" s="127">
        <f t="shared" si="18"/>
        <v>1</v>
      </c>
      <c r="H279" s="137" t="e">
        <f t="shared" si="19"/>
        <v>#VALUE!</v>
      </c>
      <c r="I279" s="95" t="e">
        <v>#VALUE!</v>
      </c>
      <c r="J279" s="96"/>
      <c r="K279" s="96"/>
      <c r="L279" s="96"/>
      <c r="M279" s="97"/>
      <c r="N279" s="96"/>
      <c r="O279" s="96"/>
      <c r="P279" s="96"/>
      <c r="Q279" s="100" t="s">
        <v>43</v>
      </c>
      <c r="R279" s="96"/>
      <c r="S279" s="96"/>
      <c r="T279" s="97"/>
      <c r="U279" s="96"/>
      <c r="V279" s="96"/>
      <c r="W279" s="113"/>
      <c r="X279" s="96"/>
      <c r="Y279" s="96"/>
      <c r="Z279" s="96"/>
      <c r="AA279" s="97"/>
      <c r="AB279" s="96"/>
      <c r="AC279" s="96"/>
      <c r="AD279" s="96"/>
      <c r="AE279" s="96"/>
      <c r="AF279" s="96"/>
      <c r="AG279" s="96"/>
      <c r="AH279" s="97"/>
      <c r="AI279" s="96"/>
      <c r="AJ279" s="96"/>
      <c r="AK279" s="96"/>
      <c r="AL279" s="96"/>
      <c r="AM279" s="96"/>
      <c r="AN279" s="96"/>
      <c r="AO279" s="120">
        <f>COUNTIF(الجدول23[[#This Row],[21]:[20]],480)</f>
        <v>0</v>
      </c>
      <c r="AP279" s="120">
        <f>COUNTIF(الجدول23[[#This Row],[21]:[20]],"غ")</f>
        <v>0</v>
      </c>
      <c r="AQ279" s="120">
        <f>COUNTIF(الجدول23[[#This Row],[21]:[20]],"ب")</f>
        <v>1</v>
      </c>
      <c r="AR279" s="120">
        <f>COUNTIF(الجدول23[[#This Row],[21]:[20]],"&lt;480")</f>
        <v>0</v>
      </c>
    </row>
    <row r="280" spans="1:44" hidden="1">
      <c r="A280" s="88" t="s">
        <v>1469</v>
      </c>
      <c r="B280" s="215" t="s">
        <v>462</v>
      </c>
      <c r="C280" s="113">
        <v>3598</v>
      </c>
      <c r="D280" s="90" t="s">
        <v>458</v>
      </c>
      <c r="E280" s="91">
        <f t="shared" si="16"/>
        <v>1.8125</v>
      </c>
      <c r="F280" s="270">
        <f t="shared" si="17"/>
        <v>870</v>
      </c>
      <c r="G280" s="127">
        <f t="shared" si="18"/>
        <v>0</v>
      </c>
      <c r="H280" s="131">
        <f t="shared" si="19"/>
        <v>2310</v>
      </c>
      <c r="I280" s="95">
        <v>4.8125</v>
      </c>
      <c r="J280" s="96"/>
      <c r="K280" s="96"/>
      <c r="L280" s="96"/>
      <c r="M280" s="97"/>
      <c r="N280" s="96"/>
      <c r="O280" s="96"/>
      <c r="P280" s="96"/>
      <c r="Q280" s="96"/>
      <c r="R280" s="100">
        <v>480</v>
      </c>
      <c r="S280" s="100">
        <v>480</v>
      </c>
      <c r="T280" s="97"/>
      <c r="U280" s="96"/>
      <c r="V280" s="96"/>
      <c r="W280" s="100">
        <v>480</v>
      </c>
      <c r="X280" s="96"/>
      <c r="Y280" s="96"/>
      <c r="Z280" s="96"/>
      <c r="AA280" s="97"/>
      <c r="AB280" s="96"/>
      <c r="AC280" s="96"/>
      <c r="AD280" s="96"/>
      <c r="AE280" s="96"/>
      <c r="AF280" s="96"/>
      <c r="AG280" s="96"/>
      <c r="AH280" s="97"/>
      <c r="AI280" s="96"/>
      <c r="AJ280" s="96"/>
      <c r="AK280" s="96"/>
      <c r="AL280" s="96"/>
      <c r="AM280" s="96"/>
      <c r="AN280" s="96"/>
      <c r="AO280" s="131">
        <f>COUNTIF(الجدول23[[#This Row],[21]:[20]],480)</f>
        <v>3</v>
      </c>
      <c r="AP280" s="131">
        <f>COUNTIF(الجدول23[[#This Row],[21]:[20]],"غ")</f>
        <v>0</v>
      </c>
      <c r="AQ280" s="131">
        <f>COUNTIF(الجدول23[[#This Row],[21]:[20]],"ب")</f>
        <v>0</v>
      </c>
      <c r="AR280" s="131">
        <f>COUNTIF(الجدول23[[#This Row],[21]:[20]],"&lt;480")</f>
        <v>0</v>
      </c>
    </row>
    <row r="281" spans="1:44" hidden="1">
      <c r="A281" s="88">
        <v>3607</v>
      </c>
      <c r="B281" s="101" t="s">
        <v>463</v>
      </c>
      <c r="C281" s="90">
        <v>3607</v>
      </c>
      <c r="D281" s="90" t="s">
        <v>55</v>
      </c>
      <c r="E281" s="91">
        <f t="shared" si="16"/>
        <v>5.3517500000000018</v>
      </c>
      <c r="F281" s="136">
        <f t="shared" si="17"/>
        <v>2568.8400000000011</v>
      </c>
      <c r="G281" s="127">
        <f t="shared" si="18"/>
        <v>0</v>
      </c>
      <c r="H281" s="137">
        <f t="shared" si="19"/>
        <v>3174.8400000000011</v>
      </c>
      <c r="I281" s="95">
        <v>6.614250000000002</v>
      </c>
      <c r="J281" s="96"/>
      <c r="K281" s="96"/>
      <c r="L281" s="96"/>
      <c r="M281" s="97"/>
      <c r="N281" s="96"/>
      <c r="O281" s="111">
        <v>103</v>
      </c>
      <c r="P281" s="96"/>
      <c r="Q281" s="96"/>
      <c r="R281" s="96"/>
      <c r="S281" s="96"/>
      <c r="T281" s="97"/>
      <c r="U281" s="111">
        <v>23</v>
      </c>
      <c r="V281" s="96"/>
      <c r="W281" s="100">
        <v>480</v>
      </c>
      <c r="X281" s="96"/>
      <c r="Y281" s="96"/>
      <c r="Z281" s="96"/>
      <c r="AA281" s="97"/>
      <c r="AB281" s="96"/>
      <c r="AC281" s="96"/>
      <c r="AD281" s="96"/>
      <c r="AE281" s="96"/>
      <c r="AF281" s="96"/>
      <c r="AG281" s="100" t="s">
        <v>1489</v>
      </c>
      <c r="AH281" s="97"/>
      <c r="AI281" s="96"/>
      <c r="AJ281" s="96"/>
      <c r="AK281" s="96"/>
      <c r="AL281" s="96"/>
      <c r="AM281" s="96"/>
      <c r="AN281" s="96"/>
      <c r="AO281" s="120">
        <f>COUNTIF(الجدول23[[#This Row],[21]:[20]],480)</f>
        <v>1</v>
      </c>
      <c r="AP281" s="120">
        <f>COUNTIF(الجدول23[[#This Row],[21]:[20]],"غ")</f>
        <v>0</v>
      </c>
      <c r="AQ281" s="120">
        <f>COUNTIF(الجدول23[[#This Row],[21]:[20]],"ب")</f>
        <v>0</v>
      </c>
      <c r="AR281" s="120">
        <f>COUNTIF(الجدول23[[#This Row],[21]:[20]],"&lt;480")</f>
        <v>2</v>
      </c>
    </row>
    <row r="282" spans="1:44" hidden="1">
      <c r="A282" s="88">
        <v>3609</v>
      </c>
      <c r="B282" s="101" t="s">
        <v>464</v>
      </c>
      <c r="C282" s="90">
        <v>3609</v>
      </c>
      <c r="D282" s="90" t="s">
        <v>480</v>
      </c>
      <c r="E282" s="91">
        <f t="shared" si="16"/>
        <v>0.28541666666666571</v>
      </c>
      <c r="F282" s="136">
        <f t="shared" si="17"/>
        <v>136.99999999999955</v>
      </c>
      <c r="G282" s="127">
        <f t="shared" si="18"/>
        <v>1</v>
      </c>
      <c r="H282" s="137">
        <f t="shared" si="19"/>
        <v>1576.9999999999995</v>
      </c>
      <c r="I282" s="95">
        <v>3.2854166666666655</v>
      </c>
      <c r="J282" s="96"/>
      <c r="K282" s="96"/>
      <c r="L282" s="96"/>
      <c r="M282" s="97"/>
      <c r="N282" s="96"/>
      <c r="O282" s="96"/>
      <c r="P282" s="96"/>
      <c r="Q282" s="96"/>
      <c r="R282" s="100">
        <v>480</v>
      </c>
      <c r="S282" s="100">
        <v>480</v>
      </c>
      <c r="T282" s="97"/>
      <c r="U282" s="191" t="s">
        <v>1497</v>
      </c>
      <c r="V282" s="96"/>
      <c r="W282" s="100">
        <v>480</v>
      </c>
      <c r="X282" s="96"/>
      <c r="Y282" s="96"/>
      <c r="Z282" s="96"/>
      <c r="AA282" s="97"/>
      <c r="AB282" s="206" t="s">
        <v>43</v>
      </c>
      <c r="AC282" s="96"/>
      <c r="AD282" s="96"/>
      <c r="AE282" s="96"/>
      <c r="AF282" s="96"/>
      <c r="AG282" s="96"/>
      <c r="AH282" s="97"/>
      <c r="AI282" s="96"/>
      <c r="AJ282" s="96"/>
      <c r="AK282" s="96"/>
      <c r="AL282" s="96"/>
      <c r="AM282" s="96"/>
      <c r="AN282" s="96"/>
      <c r="AO282" s="120">
        <f>COUNTIF(الجدول23[[#This Row],[21]:[20]],480)</f>
        <v>3</v>
      </c>
      <c r="AP282" s="120">
        <f>COUNTIF(الجدول23[[#This Row],[21]:[20]],"غ")</f>
        <v>0</v>
      </c>
      <c r="AQ282" s="120">
        <f>COUNTIF(الجدول23[[#This Row],[21]:[20]],"ب")</f>
        <v>1</v>
      </c>
      <c r="AR282" s="120">
        <f>COUNTIF(الجدول23[[#This Row],[21]:[20]],"&lt;480")</f>
        <v>0</v>
      </c>
    </row>
    <row r="283" spans="1:44" hidden="1">
      <c r="A283" s="88">
        <v>3611</v>
      </c>
      <c r="B283" s="102" t="s">
        <v>465</v>
      </c>
      <c r="C283" s="90">
        <v>3611</v>
      </c>
      <c r="D283" s="90" t="s">
        <v>353</v>
      </c>
      <c r="E283" s="91">
        <f t="shared" si="16"/>
        <v>0.45175000000000032</v>
      </c>
      <c r="F283" s="136">
        <f t="shared" si="17"/>
        <v>216.84000000000015</v>
      </c>
      <c r="G283" s="127">
        <f t="shared" si="18"/>
        <v>1</v>
      </c>
      <c r="H283" s="137">
        <f t="shared" si="19"/>
        <v>1656.8400000000001</v>
      </c>
      <c r="I283" s="95">
        <v>3.4517500000000005</v>
      </c>
      <c r="J283" s="96"/>
      <c r="K283" s="100">
        <v>480</v>
      </c>
      <c r="L283" s="207" t="s">
        <v>1497</v>
      </c>
      <c r="M283" s="97"/>
      <c r="N283" s="96"/>
      <c r="O283" s="96"/>
      <c r="P283" s="96"/>
      <c r="Q283" s="96"/>
      <c r="R283" s="100">
        <v>480</v>
      </c>
      <c r="S283" s="96"/>
      <c r="T283" s="97"/>
      <c r="U283" s="96"/>
      <c r="V283" s="96"/>
      <c r="W283" s="100">
        <v>480</v>
      </c>
      <c r="X283" s="96"/>
      <c r="Y283" s="96"/>
      <c r="Z283" s="96"/>
      <c r="AA283" s="97"/>
      <c r="AB283" s="206" t="s">
        <v>43</v>
      </c>
      <c r="AC283" s="96"/>
      <c r="AD283" s="96"/>
      <c r="AE283" s="96"/>
      <c r="AF283" s="96"/>
      <c r="AG283" s="96"/>
      <c r="AH283" s="97"/>
      <c r="AI283" s="96"/>
      <c r="AJ283" s="96"/>
      <c r="AK283" s="96"/>
      <c r="AL283" s="96"/>
      <c r="AM283" s="96"/>
      <c r="AN283" s="96"/>
      <c r="AO283" s="120">
        <f>COUNTIF(الجدول23[[#This Row],[21]:[20]],480)</f>
        <v>3</v>
      </c>
      <c r="AP283" s="120">
        <f>COUNTIF(الجدول23[[#This Row],[21]:[20]],"غ")</f>
        <v>0</v>
      </c>
      <c r="AQ283" s="120">
        <f>COUNTIF(الجدول23[[#This Row],[21]:[20]],"ب")</f>
        <v>1</v>
      </c>
      <c r="AR283" s="120">
        <f>COUNTIF(الجدول23[[#This Row],[21]:[20]],"&lt;480")</f>
        <v>0</v>
      </c>
    </row>
    <row r="284" spans="1:44" hidden="1">
      <c r="A284" s="88">
        <v>3634</v>
      </c>
      <c r="B284" s="102" t="s">
        <v>468</v>
      </c>
      <c r="C284" s="90">
        <v>3634</v>
      </c>
      <c r="D284" s="90" t="s">
        <v>469</v>
      </c>
      <c r="E284" s="91">
        <f t="shared" si="16"/>
        <v>13.647901999999998</v>
      </c>
      <c r="F284" s="136">
        <f t="shared" si="17"/>
        <v>6550.9929599999996</v>
      </c>
      <c r="G284" s="127">
        <f t="shared" si="18"/>
        <v>0</v>
      </c>
      <c r="H284" s="137">
        <f t="shared" si="19"/>
        <v>7510.9929599999996</v>
      </c>
      <c r="I284" s="95">
        <v>15.647901999999998</v>
      </c>
      <c r="J284" s="96"/>
      <c r="K284" s="96"/>
      <c r="L284" s="96"/>
      <c r="M284" s="97"/>
      <c r="N284" s="96"/>
      <c r="O284" s="100">
        <v>480</v>
      </c>
      <c r="P284" s="96"/>
      <c r="Q284" s="96"/>
      <c r="R284" s="96"/>
      <c r="S284" s="96"/>
      <c r="T284" s="97"/>
      <c r="U284" s="96"/>
      <c r="V284" s="96"/>
      <c r="W284" s="100">
        <v>480</v>
      </c>
      <c r="X284" s="96"/>
      <c r="Y284" s="96"/>
      <c r="Z284" s="96"/>
      <c r="AA284" s="97"/>
      <c r="AB284" s="96"/>
      <c r="AC284" s="96"/>
      <c r="AD284" s="96"/>
      <c r="AE284" s="96"/>
      <c r="AF284" s="96"/>
      <c r="AG284" s="96"/>
      <c r="AH284" s="97"/>
      <c r="AI284" s="96"/>
      <c r="AJ284" s="96"/>
      <c r="AK284" s="96"/>
      <c r="AL284" s="96"/>
      <c r="AM284" s="96"/>
      <c r="AN284" s="96"/>
      <c r="AO284" s="120">
        <f>COUNTIF(الجدول23[[#This Row],[21]:[20]],480)</f>
        <v>2</v>
      </c>
      <c r="AP284" s="120">
        <f>COUNTIF(الجدول23[[#This Row],[21]:[20]],"غ")</f>
        <v>0</v>
      </c>
      <c r="AQ284" s="120">
        <f>COUNTIF(الجدول23[[#This Row],[21]:[20]],"ب")</f>
        <v>0</v>
      </c>
      <c r="AR284" s="120">
        <f>COUNTIF(الجدول23[[#This Row],[21]:[20]],"&lt;480")</f>
        <v>0</v>
      </c>
    </row>
    <row r="285" spans="1:44" hidden="1">
      <c r="A285" s="88">
        <v>3641</v>
      </c>
      <c r="B285" s="101" t="s">
        <v>470</v>
      </c>
      <c r="C285" s="103">
        <v>3641</v>
      </c>
      <c r="D285" s="90" t="s">
        <v>405</v>
      </c>
      <c r="E285" s="91">
        <f t="shared" si="16"/>
        <v>18.731250000000003</v>
      </c>
      <c r="F285" s="136">
        <f t="shared" si="17"/>
        <v>8991.0000000000018</v>
      </c>
      <c r="G285" s="127">
        <f t="shared" si="18"/>
        <v>0</v>
      </c>
      <c r="H285" s="137">
        <f t="shared" si="19"/>
        <v>9547.0000000000018</v>
      </c>
      <c r="I285" s="95">
        <v>19.889583333333338</v>
      </c>
      <c r="J285" s="96"/>
      <c r="K285" s="96"/>
      <c r="L285" s="96"/>
      <c r="M285" s="97"/>
      <c r="N285" s="96"/>
      <c r="O285" s="96"/>
      <c r="P285" s="96"/>
      <c r="Q285" s="96"/>
      <c r="R285" s="96"/>
      <c r="S285" s="96"/>
      <c r="T285" s="97"/>
      <c r="U285" s="96"/>
      <c r="V285" s="100">
        <v>76</v>
      </c>
      <c r="W285" s="100">
        <v>480</v>
      </c>
      <c r="X285" s="96"/>
      <c r="Y285" s="96"/>
      <c r="Z285" s="96"/>
      <c r="AA285" s="97"/>
      <c r="AB285" s="96"/>
      <c r="AC285" s="96"/>
      <c r="AD285" s="96"/>
      <c r="AE285" s="96"/>
      <c r="AF285" s="96"/>
      <c r="AG285" s="96"/>
      <c r="AH285" s="97"/>
      <c r="AI285" s="96"/>
      <c r="AJ285" s="96"/>
      <c r="AK285" s="96"/>
      <c r="AL285" s="96"/>
      <c r="AM285" s="96"/>
      <c r="AN285" s="96"/>
      <c r="AO285" s="120">
        <f>COUNTIF(الجدول23[[#This Row],[21]:[20]],480)</f>
        <v>1</v>
      </c>
      <c r="AP285" s="120">
        <f>COUNTIF(الجدول23[[#This Row],[21]:[20]],"غ")</f>
        <v>0</v>
      </c>
      <c r="AQ285" s="120">
        <f>COUNTIF(الجدول23[[#This Row],[21]:[20]],"ب")</f>
        <v>0</v>
      </c>
      <c r="AR285" s="120">
        <f>COUNTIF(الجدول23[[#This Row],[21]:[20]],"&lt;480")</f>
        <v>1</v>
      </c>
    </row>
    <row r="286" spans="1:44" hidden="1">
      <c r="A286" s="88">
        <v>3661</v>
      </c>
      <c r="B286" s="101" t="s">
        <v>471</v>
      </c>
      <c r="C286" s="103">
        <v>3661</v>
      </c>
      <c r="D286" s="90" t="s">
        <v>230</v>
      </c>
      <c r="E286" s="91">
        <f t="shared" si="16"/>
        <v>23.416666666666664</v>
      </c>
      <c r="F286" s="136">
        <f t="shared" si="17"/>
        <v>11239.999999999998</v>
      </c>
      <c r="G286" s="127">
        <f t="shared" si="18"/>
        <v>0</v>
      </c>
      <c r="H286" s="137">
        <f t="shared" si="19"/>
        <v>11719.999999999998</v>
      </c>
      <c r="I286" s="95">
        <v>24.416666666666664</v>
      </c>
      <c r="J286" s="96"/>
      <c r="K286" s="96"/>
      <c r="L286" s="96"/>
      <c r="M286" s="97"/>
      <c r="N286" s="96"/>
      <c r="O286" s="96"/>
      <c r="P286" s="96"/>
      <c r="Q286" s="96"/>
      <c r="R286" s="96"/>
      <c r="S286" s="96"/>
      <c r="T286" s="97"/>
      <c r="U286" s="96"/>
      <c r="V286" s="100">
        <v>480</v>
      </c>
      <c r="W286" s="113"/>
      <c r="X286" s="96"/>
      <c r="Y286" s="96"/>
      <c r="Z286" s="96"/>
      <c r="AA286" s="97"/>
      <c r="AB286" s="96"/>
      <c r="AC286" s="96"/>
      <c r="AD286" s="96"/>
      <c r="AE286" s="96"/>
      <c r="AF286" s="96"/>
      <c r="AG286" s="96"/>
      <c r="AH286" s="97"/>
      <c r="AI286" s="96"/>
      <c r="AJ286" s="96"/>
      <c r="AK286" s="96"/>
      <c r="AL286" s="96"/>
      <c r="AM286" s="96"/>
      <c r="AN286" s="96"/>
      <c r="AO286" s="120">
        <f>COUNTIF(الجدول23[[#This Row],[21]:[20]],480)</f>
        <v>1</v>
      </c>
      <c r="AP286" s="120">
        <f>COUNTIF(الجدول23[[#This Row],[21]:[20]],"غ")</f>
        <v>0</v>
      </c>
      <c r="AQ286" s="120">
        <f>COUNTIF(الجدول23[[#This Row],[21]:[20]],"ب")</f>
        <v>0</v>
      </c>
      <c r="AR286" s="120">
        <f>COUNTIF(الجدول23[[#This Row],[21]:[20]],"&lt;480")</f>
        <v>0</v>
      </c>
    </row>
    <row r="287" spans="1:44" hidden="1">
      <c r="A287" s="88">
        <v>3664</v>
      </c>
      <c r="B287" s="101" t="s">
        <v>472</v>
      </c>
      <c r="C287" s="103">
        <v>3664</v>
      </c>
      <c r="D287" s="90" t="s">
        <v>71</v>
      </c>
      <c r="E287" s="91">
        <f t="shared" si="16"/>
        <v>14.5875</v>
      </c>
      <c r="F287" s="136">
        <f t="shared" si="17"/>
        <v>7002</v>
      </c>
      <c r="G287" s="127">
        <f t="shared" si="18"/>
        <v>0</v>
      </c>
      <c r="H287" s="137">
        <f t="shared" si="19"/>
        <v>8549</v>
      </c>
      <c r="I287" s="95">
        <v>17.810416666666669</v>
      </c>
      <c r="J287" s="96"/>
      <c r="K287" s="96"/>
      <c r="L287" s="96"/>
      <c r="M287" s="97"/>
      <c r="N287" s="96"/>
      <c r="O287" s="96"/>
      <c r="P287" s="96"/>
      <c r="Q287" s="100">
        <v>480</v>
      </c>
      <c r="R287" s="100">
        <v>480</v>
      </c>
      <c r="S287" s="96"/>
      <c r="T287" s="97"/>
      <c r="U287" s="96"/>
      <c r="V287" s="100">
        <v>107</v>
      </c>
      <c r="W287" s="100">
        <v>480</v>
      </c>
      <c r="X287" s="96"/>
      <c r="Y287" s="96"/>
      <c r="Z287" s="96"/>
      <c r="AA287" s="97"/>
      <c r="AB287" s="96"/>
      <c r="AC287" s="96"/>
      <c r="AD287" s="96"/>
      <c r="AE287" s="96"/>
      <c r="AF287" s="96"/>
      <c r="AG287" s="96"/>
      <c r="AH287" s="97"/>
      <c r="AI287" s="96"/>
      <c r="AJ287" s="96"/>
      <c r="AK287" s="96"/>
      <c r="AL287" s="96"/>
      <c r="AM287" s="96"/>
      <c r="AN287" s="96"/>
      <c r="AO287" s="120">
        <f>COUNTIF(الجدول23[[#This Row],[21]:[20]],480)</f>
        <v>3</v>
      </c>
      <c r="AP287" s="120">
        <f>COUNTIF(الجدول23[[#This Row],[21]:[20]],"غ")</f>
        <v>0</v>
      </c>
      <c r="AQ287" s="120">
        <f>COUNTIF(الجدول23[[#This Row],[21]:[20]],"ب")</f>
        <v>0</v>
      </c>
      <c r="AR287" s="120">
        <f>COUNTIF(الجدول23[[#This Row],[21]:[20]],"&lt;480")</f>
        <v>1</v>
      </c>
    </row>
    <row r="288" spans="1:44" hidden="1">
      <c r="A288" s="88">
        <v>3665</v>
      </c>
      <c r="B288" s="89" t="s">
        <v>473</v>
      </c>
      <c r="C288" s="103">
        <v>3665</v>
      </c>
      <c r="D288" s="90" t="s">
        <v>474</v>
      </c>
      <c r="E288" s="91">
        <f t="shared" si="16"/>
        <v>3.0645833333333323</v>
      </c>
      <c r="F288" s="136">
        <f t="shared" si="17"/>
        <v>1470.9999999999995</v>
      </c>
      <c r="G288" s="127">
        <f t="shared" si="18"/>
        <v>0</v>
      </c>
      <c r="H288" s="137">
        <f t="shared" si="19"/>
        <v>2764.9999999999995</v>
      </c>
      <c r="I288" s="95">
        <v>5.7604166666666661</v>
      </c>
      <c r="J288" s="96"/>
      <c r="K288" s="100">
        <v>120</v>
      </c>
      <c r="L288" s="96"/>
      <c r="M288" s="97"/>
      <c r="N288" s="96"/>
      <c r="O288" s="96"/>
      <c r="P288" s="96"/>
      <c r="Q288" s="96"/>
      <c r="R288" s="96"/>
      <c r="S288" s="100">
        <v>100</v>
      </c>
      <c r="T288" s="97"/>
      <c r="U288" s="100">
        <v>480</v>
      </c>
      <c r="V288" s="100">
        <v>110</v>
      </c>
      <c r="W288" s="100">
        <v>480</v>
      </c>
      <c r="X288" s="96"/>
      <c r="Y288" s="96"/>
      <c r="Z288" s="96"/>
      <c r="AA288" s="97"/>
      <c r="AB288" s="131"/>
      <c r="AC288" s="96"/>
      <c r="AD288" s="96"/>
      <c r="AE288" s="96"/>
      <c r="AF288" s="111">
        <v>4</v>
      </c>
      <c r="AG288" s="96"/>
      <c r="AH288" s="97"/>
      <c r="AI288" s="96"/>
      <c r="AJ288" s="96"/>
      <c r="AK288" s="96"/>
      <c r="AL288" s="96"/>
      <c r="AM288" s="96"/>
      <c r="AN288" s="96"/>
      <c r="AO288" s="120">
        <f>COUNTIF(الجدول23[[#This Row],[21]:[20]],480)</f>
        <v>2</v>
      </c>
      <c r="AP288" s="120">
        <f>COUNTIF(الجدول23[[#This Row],[21]:[20]],"غ")</f>
        <v>0</v>
      </c>
      <c r="AQ288" s="120">
        <f>COUNTIF(الجدول23[[#This Row],[21]:[20]],"ب")</f>
        <v>0</v>
      </c>
      <c r="AR288" s="120">
        <f>COUNTIF(الجدول23[[#This Row],[21]:[20]],"&lt;480")</f>
        <v>4</v>
      </c>
    </row>
    <row r="289" spans="1:56" ht="25.5" hidden="1" customHeight="1">
      <c r="A289" s="88">
        <v>3666</v>
      </c>
      <c r="B289" s="101" t="s">
        <v>475</v>
      </c>
      <c r="C289" s="103">
        <v>3666</v>
      </c>
      <c r="D289" s="90" t="s">
        <v>374</v>
      </c>
      <c r="E289" s="91">
        <f t="shared" si="16"/>
        <v>2.5437499999999971</v>
      </c>
      <c r="F289" s="136">
        <f t="shared" si="17"/>
        <v>1220.9999999999986</v>
      </c>
      <c r="G289" s="127">
        <f t="shared" si="18"/>
        <v>0</v>
      </c>
      <c r="H289" s="137">
        <f t="shared" si="19"/>
        <v>3396.9999999999986</v>
      </c>
      <c r="I289" s="95">
        <v>7.0770833333333307</v>
      </c>
      <c r="J289" s="96"/>
      <c r="K289" s="100">
        <v>480</v>
      </c>
      <c r="L289" s="217">
        <v>120</v>
      </c>
      <c r="M289" s="97"/>
      <c r="N289" s="96"/>
      <c r="O289" s="96"/>
      <c r="P289" s="96"/>
      <c r="Q289" s="96"/>
      <c r="R289" s="100">
        <v>480</v>
      </c>
      <c r="S289" s="96"/>
      <c r="T289" s="97"/>
      <c r="U289" s="96"/>
      <c r="V289" s="111">
        <v>136</v>
      </c>
      <c r="W289" s="100">
        <v>480</v>
      </c>
      <c r="X289" s="96"/>
      <c r="Y289" s="96"/>
      <c r="Z289" s="96"/>
      <c r="AA289" s="97"/>
      <c r="AB289" s="131"/>
      <c r="AC289" s="291">
        <v>480</v>
      </c>
      <c r="AD289" s="96"/>
      <c r="AE289" s="96"/>
      <c r="AF289" s="96"/>
      <c r="AG289" s="96"/>
      <c r="AH289" s="97"/>
      <c r="AI289" s="96"/>
      <c r="AJ289" s="96"/>
      <c r="AK289" s="96"/>
      <c r="AL289" s="96"/>
      <c r="AM289" s="96"/>
      <c r="AN289" s="96"/>
      <c r="AO289" s="120">
        <f>COUNTIF(الجدول23[[#This Row],[21]:[20]],480)</f>
        <v>4</v>
      </c>
      <c r="AP289" s="120">
        <f>COUNTIF(الجدول23[[#This Row],[21]:[20]],"غ")</f>
        <v>0</v>
      </c>
      <c r="AQ289" s="120">
        <f>COUNTIF(الجدول23[[#This Row],[21]:[20]],"ب")</f>
        <v>0</v>
      </c>
      <c r="AR289" s="120">
        <f>COUNTIF(الجدول23[[#This Row],[21]:[20]],"&lt;480")</f>
        <v>2</v>
      </c>
    </row>
    <row r="290" spans="1:56" ht="25.5" hidden="1" customHeight="1">
      <c r="A290" s="88">
        <v>3667</v>
      </c>
      <c r="B290" s="101" t="s">
        <v>476</v>
      </c>
      <c r="C290" s="103">
        <v>3667</v>
      </c>
      <c r="D290" s="90" t="s">
        <v>374</v>
      </c>
      <c r="E290" s="91">
        <f t="shared" si="16"/>
        <v>10.795833333333333</v>
      </c>
      <c r="F290" s="136">
        <f t="shared" si="17"/>
        <v>5182</v>
      </c>
      <c r="G290" s="127">
        <f t="shared" si="18"/>
        <v>0</v>
      </c>
      <c r="H290" s="137">
        <f t="shared" si="19"/>
        <v>6142</v>
      </c>
      <c r="I290" s="95">
        <v>12.795833333333333</v>
      </c>
      <c r="J290" s="96"/>
      <c r="K290" s="96"/>
      <c r="L290" s="96"/>
      <c r="M290" s="97"/>
      <c r="N290" s="96"/>
      <c r="O290" s="96"/>
      <c r="P290" s="96"/>
      <c r="Q290" s="96"/>
      <c r="R290" s="96"/>
      <c r="S290" s="96"/>
      <c r="T290" s="97"/>
      <c r="U290" s="100">
        <v>480</v>
      </c>
      <c r="V290" s="96"/>
      <c r="W290" s="100">
        <v>480</v>
      </c>
      <c r="X290" s="96"/>
      <c r="Y290" s="96"/>
      <c r="Z290" s="96"/>
      <c r="AA290" s="97"/>
      <c r="AB290" s="96"/>
      <c r="AC290" s="96"/>
      <c r="AD290" s="96"/>
      <c r="AE290" s="96"/>
      <c r="AF290" s="96"/>
      <c r="AG290" s="96"/>
      <c r="AH290" s="97"/>
      <c r="AI290" s="96"/>
      <c r="AJ290" s="96"/>
      <c r="AK290" s="96"/>
      <c r="AL290" s="96"/>
      <c r="AM290" s="96"/>
      <c r="AN290" s="96"/>
      <c r="AO290" s="120">
        <f>COUNTIF(الجدول23[[#This Row],[21]:[20]],480)</f>
        <v>2</v>
      </c>
      <c r="AP290" s="120">
        <f>COUNTIF(الجدول23[[#This Row],[21]:[20]],"غ")</f>
        <v>0</v>
      </c>
      <c r="AQ290" s="120">
        <f>COUNTIF(الجدول23[[#This Row],[21]:[20]],"ب")</f>
        <v>0</v>
      </c>
      <c r="AR290" s="120">
        <f>COUNTIF(الجدول23[[#This Row],[21]:[20]],"&lt;480")</f>
        <v>0</v>
      </c>
    </row>
    <row r="291" spans="1:56" ht="25.5" hidden="1" customHeight="1">
      <c r="A291" s="88">
        <v>3668</v>
      </c>
      <c r="B291" s="101" t="s">
        <v>477</v>
      </c>
      <c r="C291" s="103">
        <v>3668</v>
      </c>
      <c r="D291" s="90" t="s">
        <v>382</v>
      </c>
      <c r="E291" s="91">
        <f t="shared" si="16"/>
        <v>15.893750000000001</v>
      </c>
      <c r="F291" s="136">
        <f t="shared" si="17"/>
        <v>7629</v>
      </c>
      <c r="G291" s="127">
        <f t="shared" si="18"/>
        <v>0</v>
      </c>
      <c r="H291" s="137">
        <f t="shared" si="19"/>
        <v>8154</v>
      </c>
      <c r="I291" s="95">
        <v>16.987500000000001</v>
      </c>
      <c r="J291" s="96"/>
      <c r="K291" s="96"/>
      <c r="L291" s="96"/>
      <c r="M291" s="97"/>
      <c r="N291" s="96"/>
      <c r="O291" s="96"/>
      <c r="P291" s="96"/>
      <c r="Q291" s="96"/>
      <c r="R291" s="96"/>
      <c r="S291" s="96"/>
      <c r="T291" s="97"/>
      <c r="U291" s="96"/>
      <c r="V291" s="96"/>
      <c r="W291" s="100">
        <v>480</v>
      </c>
      <c r="X291" s="96"/>
      <c r="Y291" s="96"/>
      <c r="Z291" s="96"/>
      <c r="AA291" s="97"/>
      <c r="AB291" s="96"/>
      <c r="AC291" s="96"/>
      <c r="AD291" s="96"/>
      <c r="AE291" s="96"/>
      <c r="AF291" s="111">
        <v>45</v>
      </c>
      <c r="AG291" s="96"/>
      <c r="AH291" s="97"/>
      <c r="AI291" s="96"/>
      <c r="AJ291" s="96"/>
      <c r="AK291" s="96"/>
      <c r="AL291" s="96"/>
      <c r="AM291" s="96"/>
      <c r="AN291" s="96"/>
      <c r="AO291" s="120">
        <f>COUNTIF(الجدول23[[#This Row],[21]:[20]],480)</f>
        <v>1</v>
      </c>
      <c r="AP291" s="120">
        <f>COUNTIF(الجدول23[[#This Row],[21]:[20]],"غ")</f>
        <v>0</v>
      </c>
      <c r="AQ291" s="120">
        <f>COUNTIF(الجدول23[[#This Row],[21]:[20]],"ب")</f>
        <v>0</v>
      </c>
      <c r="AR291" s="120">
        <f>COUNTIF(الجدول23[[#This Row],[21]:[20]],"&lt;480")</f>
        <v>1</v>
      </c>
    </row>
    <row r="292" spans="1:56" ht="25.5" hidden="1" customHeight="1">
      <c r="A292" s="88">
        <v>3670</v>
      </c>
      <c r="B292" s="102" t="s">
        <v>478</v>
      </c>
      <c r="C292" s="103">
        <v>3670</v>
      </c>
      <c r="D292" s="90" t="s">
        <v>148</v>
      </c>
      <c r="E292" s="91">
        <f t="shared" si="16"/>
        <v>0.68250000000000033</v>
      </c>
      <c r="F292" s="136">
        <f t="shared" si="17"/>
        <v>327.60000000000014</v>
      </c>
      <c r="G292" s="127">
        <f t="shared" si="18"/>
        <v>0</v>
      </c>
      <c r="H292" s="137">
        <f t="shared" si="19"/>
        <v>1287.6000000000001</v>
      </c>
      <c r="I292" s="95">
        <v>2.6825000000000001</v>
      </c>
      <c r="J292" s="96"/>
      <c r="K292" s="96"/>
      <c r="L292" s="96"/>
      <c r="M292" s="97"/>
      <c r="N292" s="96"/>
      <c r="O292" s="96"/>
      <c r="P292" s="96"/>
      <c r="Q292" s="96"/>
      <c r="R292" s="100">
        <v>480</v>
      </c>
      <c r="S292" s="96"/>
      <c r="T292" s="97"/>
      <c r="U292" s="96"/>
      <c r="V292" s="96"/>
      <c r="W292" s="100">
        <v>480</v>
      </c>
      <c r="X292" s="96"/>
      <c r="Y292" s="96"/>
      <c r="Z292" s="96"/>
      <c r="AA292" s="97"/>
      <c r="AB292" s="96"/>
      <c r="AC292" s="96"/>
      <c r="AD292" s="96"/>
      <c r="AE292" s="96"/>
      <c r="AF292" s="96"/>
      <c r="AG292" s="96"/>
      <c r="AH292" s="97"/>
      <c r="AI292" s="96"/>
      <c r="AJ292" s="96"/>
      <c r="AK292" s="96"/>
      <c r="AL292" s="96"/>
      <c r="AM292" s="96"/>
      <c r="AN292" s="96"/>
      <c r="AO292" s="121">
        <f>COUNTIF(الجدول23[[#This Row],[21]:[20]],480)</f>
        <v>2</v>
      </c>
      <c r="AP292" s="121">
        <f>COUNTIF(الجدول23[[#This Row],[21]:[20]],"غ")</f>
        <v>0</v>
      </c>
      <c r="AQ292" s="121">
        <f>COUNTIF(الجدول23[[#This Row],[21]:[20]],"ب")</f>
        <v>0</v>
      </c>
      <c r="AR292" s="121">
        <f>COUNTIF(الجدول23[[#This Row],[21]:[20]],"&lt;480")</f>
        <v>0</v>
      </c>
    </row>
    <row r="293" spans="1:56" ht="25.5" hidden="1" customHeight="1">
      <c r="A293" s="88">
        <v>3680</v>
      </c>
      <c r="B293" s="102" t="s">
        <v>479</v>
      </c>
      <c r="C293" s="103">
        <v>3680</v>
      </c>
      <c r="D293" s="90" t="s">
        <v>353</v>
      </c>
      <c r="E293" s="91">
        <f t="shared" si="16"/>
        <v>13.452083333333333</v>
      </c>
      <c r="F293" s="136">
        <f t="shared" si="17"/>
        <v>6457</v>
      </c>
      <c r="G293" s="127">
        <f t="shared" si="18"/>
        <v>0</v>
      </c>
      <c r="H293" s="137">
        <f t="shared" si="19"/>
        <v>7897</v>
      </c>
      <c r="I293" s="95">
        <v>16.452083333333334</v>
      </c>
      <c r="J293" s="96"/>
      <c r="K293" s="96"/>
      <c r="L293" s="96"/>
      <c r="M293" s="97"/>
      <c r="N293" s="96"/>
      <c r="O293" s="96"/>
      <c r="P293" s="96"/>
      <c r="Q293" s="96"/>
      <c r="R293" s="96"/>
      <c r="S293" s="96"/>
      <c r="T293" s="97"/>
      <c r="U293" s="96"/>
      <c r="V293" s="96"/>
      <c r="W293" s="100">
        <v>480</v>
      </c>
      <c r="X293" s="96"/>
      <c r="Y293" s="96"/>
      <c r="Z293" s="96"/>
      <c r="AA293" s="97"/>
      <c r="AB293" s="96"/>
      <c r="AC293" s="96"/>
      <c r="AD293" s="113"/>
      <c r="AE293" s="100">
        <v>480</v>
      </c>
      <c r="AF293" s="100">
        <v>480</v>
      </c>
      <c r="AG293" s="96"/>
      <c r="AH293" s="97"/>
      <c r="AI293" s="96"/>
      <c r="AJ293" s="96"/>
      <c r="AK293" s="96"/>
      <c r="AL293" s="96"/>
      <c r="AM293" s="96"/>
      <c r="AN293" s="96"/>
      <c r="AO293" s="120">
        <f>COUNTIF(الجدول23[[#This Row],[21]:[20]],480)</f>
        <v>3</v>
      </c>
      <c r="AP293" s="120">
        <f>COUNTIF(الجدول23[[#This Row],[21]:[20]],"غ")</f>
        <v>0</v>
      </c>
      <c r="AQ293" s="120">
        <f>COUNTIF(الجدول23[[#This Row],[21]:[20]],"ب")</f>
        <v>0</v>
      </c>
      <c r="AR293" s="120">
        <f>COUNTIF(الجدول23[[#This Row],[21]:[20]],"&lt;480")</f>
        <v>0</v>
      </c>
    </row>
    <row r="294" spans="1:56" ht="25.5" hidden="1" customHeight="1">
      <c r="A294" s="88">
        <v>3706</v>
      </c>
      <c r="B294" s="102" t="s">
        <v>483</v>
      </c>
      <c r="C294" s="103">
        <v>3706</v>
      </c>
      <c r="D294" s="90" t="s">
        <v>353</v>
      </c>
      <c r="E294" s="91">
        <f t="shared" si="16"/>
        <v>0.34374999999999906</v>
      </c>
      <c r="F294" s="136">
        <f t="shared" si="17"/>
        <v>164.99999999999955</v>
      </c>
      <c r="G294" s="127">
        <f t="shared" si="18"/>
        <v>0</v>
      </c>
      <c r="H294" s="137">
        <f t="shared" si="19"/>
        <v>1604.9999999999995</v>
      </c>
      <c r="I294" s="95">
        <v>3.3437499999999991</v>
      </c>
      <c r="J294" s="100">
        <v>480</v>
      </c>
      <c r="K294" s="96"/>
      <c r="L294" s="207" t="s">
        <v>1497</v>
      </c>
      <c r="M294" s="97"/>
      <c r="N294" s="96"/>
      <c r="O294" s="96"/>
      <c r="P294" s="96"/>
      <c r="Q294" s="96"/>
      <c r="R294" s="96"/>
      <c r="S294" s="96"/>
      <c r="T294" s="97"/>
      <c r="U294" s="96"/>
      <c r="V294" s="96"/>
      <c r="W294" s="100">
        <v>480</v>
      </c>
      <c r="X294" s="96"/>
      <c r="Y294" s="96"/>
      <c r="Z294" s="96"/>
      <c r="AA294" s="97"/>
      <c r="AB294" s="96"/>
      <c r="AC294" s="96"/>
      <c r="AD294" s="96"/>
      <c r="AE294" s="96"/>
      <c r="AF294" s="100">
        <v>480</v>
      </c>
      <c r="AG294" s="96"/>
      <c r="AH294" s="97"/>
      <c r="AI294" s="96"/>
      <c r="AJ294" s="96"/>
      <c r="AK294" s="96"/>
      <c r="AL294" s="96"/>
      <c r="AM294" s="96"/>
      <c r="AN294" s="96"/>
      <c r="AO294" s="121">
        <f>COUNTIF(الجدول23[[#This Row],[21]:[20]],480)</f>
        <v>3</v>
      </c>
      <c r="AP294" s="121">
        <f>COUNTIF(الجدول23[[#This Row],[21]:[20]],"غ")</f>
        <v>0</v>
      </c>
      <c r="AQ294" s="121">
        <f>COUNTIF(الجدول23[[#This Row],[21]:[20]],"ب")</f>
        <v>0</v>
      </c>
      <c r="AR294" s="121">
        <f>COUNTIF(الجدول23[[#This Row],[21]:[20]],"&lt;480")</f>
        <v>0</v>
      </c>
    </row>
    <row r="295" spans="1:56" ht="25.5" hidden="1" customHeight="1">
      <c r="A295" s="88">
        <v>3711</v>
      </c>
      <c r="B295" s="102" t="s">
        <v>484</v>
      </c>
      <c r="C295" s="103">
        <v>3711</v>
      </c>
      <c r="D295" s="90" t="s">
        <v>53</v>
      </c>
      <c r="E295" s="91">
        <f t="shared" si="16"/>
        <v>8.1666666666666661</v>
      </c>
      <c r="F295" s="136">
        <f t="shared" si="17"/>
        <v>3919.9999999999995</v>
      </c>
      <c r="G295" s="127">
        <f t="shared" si="18"/>
        <v>0</v>
      </c>
      <c r="H295" s="137">
        <f t="shared" si="19"/>
        <v>3919.9999999999995</v>
      </c>
      <c r="I295" s="95">
        <v>8.1666666666666661</v>
      </c>
      <c r="J295" s="96"/>
      <c r="K295" s="96"/>
      <c r="L295" s="96"/>
      <c r="M295" s="97" t="s">
        <v>1464</v>
      </c>
      <c r="N295" s="96"/>
      <c r="O295" s="96"/>
      <c r="P295" s="96"/>
      <c r="Q295" s="96"/>
      <c r="R295" s="96"/>
      <c r="S295" s="96"/>
      <c r="T295" s="97" t="s">
        <v>1464</v>
      </c>
      <c r="U295" s="96"/>
      <c r="V295" s="96"/>
      <c r="W295" s="113"/>
      <c r="X295" s="96"/>
      <c r="Y295" s="96"/>
      <c r="Z295" s="96"/>
      <c r="AA295" s="97" t="s">
        <v>1464</v>
      </c>
      <c r="AB295" s="96"/>
      <c r="AC295" s="96"/>
      <c r="AD295" s="96"/>
      <c r="AE295" s="96"/>
      <c r="AF295" s="96"/>
      <c r="AG295" s="96"/>
      <c r="AH295" s="97" t="s">
        <v>1464</v>
      </c>
      <c r="AI295" s="96"/>
      <c r="AJ295" s="96"/>
      <c r="AK295" s="96"/>
      <c r="AL295" s="96"/>
      <c r="AM295" s="96"/>
      <c r="AN295" s="96"/>
      <c r="AO295" s="121">
        <f>COUNTIF(الجدول23[[#This Row],[21]:[20]],480)</f>
        <v>0</v>
      </c>
      <c r="AP295" s="121">
        <f>COUNTIF(الجدول23[[#This Row],[21]:[20]],"غ")</f>
        <v>0</v>
      </c>
      <c r="AQ295" s="121">
        <f>COUNTIF(الجدول23[[#This Row],[21]:[20]],"ب")</f>
        <v>0</v>
      </c>
      <c r="AR295" s="121">
        <f>COUNTIF(الجدول23[[#This Row],[21]:[20]],"&lt;480")</f>
        <v>0</v>
      </c>
    </row>
    <row r="296" spans="1:56" ht="25.5" hidden="1" customHeight="1">
      <c r="A296" s="88">
        <v>3712</v>
      </c>
      <c r="B296" s="102" t="s">
        <v>485</v>
      </c>
      <c r="C296" s="103">
        <v>3712</v>
      </c>
      <c r="D296" s="90" t="s">
        <v>53</v>
      </c>
      <c r="E296" s="91">
        <f t="shared" si="16"/>
        <v>19.166666666666664</v>
      </c>
      <c r="F296" s="136">
        <f t="shared" si="17"/>
        <v>9199.9999999999982</v>
      </c>
      <c r="G296" s="127">
        <f t="shared" si="18"/>
        <v>0</v>
      </c>
      <c r="H296" s="137">
        <f t="shared" si="19"/>
        <v>9199.9999999999982</v>
      </c>
      <c r="I296" s="95">
        <v>19.166666666666664</v>
      </c>
      <c r="J296" s="100" t="s">
        <v>1464</v>
      </c>
      <c r="K296" s="96"/>
      <c r="L296" s="96"/>
      <c r="M296" s="97"/>
      <c r="N296" s="96"/>
      <c r="O296" s="96"/>
      <c r="P296" s="96"/>
      <c r="Q296" s="100" t="s">
        <v>1464</v>
      </c>
      <c r="R296" s="96"/>
      <c r="S296" s="96"/>
      <c r="T296" s="97"/>
      <c r="U296" s="96"/>
      <c r="V296" s="96"/>
      <c r="W296" s="113"/>
      <c r="X296" s="100" t="s">
        <v>1464</v>
      </c>
      <c r="Y296" s="96"/>
      <c r="Z296" s="96"/>
      <c r="AA296" s="97"/>
      <c r="AB296" s="96"/>
      <c r="AC296" s="96"/>
      <c r="AD296" s="96"/>
      <c r="AE296" s="100" t="s">
        <v>1464</v>
      </c>
      <c r="AF296" s="96"/>
      <c r="AG296" s="96"/>
      <c r="AH296" s="97"/>
      <c r="AI296" s="96"/>
      <c r="AJ296" s="96"/>
      <c r="AK296" s="96"/>
      <c r="AL296" s="100" t="s">
        <v>1464</v>
      </c>
      <c r="AM296" s="96"/>
      <c r="AN296" s="96"/>
      <c r="AO296" s="121">
        <f>COUNTIF(الجدول23[[#This Row],[21]:[20]],480)</f>
        <v>0</v>
      </c>
      <c r="AP296" s="121">
        <f>COUNTIF(الجدول23[[#This Row],[21]:[20]],"غ")</f>
        <v>0</v>
      </c>
      <c r="AQ296" s="121">
        <f>COUNTIF(الجدول23[[#This Row],[21]:[20]],"ب")</f>
        <v>0</v>
      </c>
      <c r="AR296" s="121">
        <f>COUNTIF(الجدول23[[#This Row],[21]:[20]],"&lt;480")</f>
        <v>0</v>
      </c>
    </row>
    <row r="297" spans="1:56" ht="25.5" hidden="1" customHeight="1">
      <c r="A297" s="88">
        <v>3713</v>
      </c>
      <c r="B297" s="102" t="s">
        <v>486</v>
      </c>
      <c r="C297" s="103">
        <v>3713</v>
      </c>
      <c r="D297" s="90" t="s">
        <v>53</v>
      </c>
      <c r="E297" s="91">
        <f t="shared" si="16"/>
        <v>19.166666666666664</v>
      </c>
      <c r="F297" s="136">
        <f t="shared" si="17"/>
        <v>9199.9999999999982</v>
      </c>
      <c r="G297" s="127">
        <f t="shared" si="18"/>
        <v>0</v>
      </c>
      <c r="H297" s="137">
        <f t="shared" si="19"/>
        <v>9199.9999999999982</v>
      </c>
      <c r="I297" s="95">
        <v>19.166666666666664</v>
      </c>
      <c r="J297" s="96"/>
      <c r="K297" s="96"/>
      <c r="L297" s="96"/>
      <c r="M297" s="97"/>
      <c r="N297" s="96"/>
      <c r="O297" s="96"/>
      <c r="P297" s="100" t="s">
        <v>1464</v>
      </c>
      <c r="Q297" s="96"/>
      <c r="R297" s="96"/>
      <c r="S297" s="96"/>
      <c r="T297" s="97"/>
      <c r="U297" s="96"/>
      <c r="V297" s="96"/>
      <c r="W297" s="113"/>
      <c r="X297" s="96"/>
      <c r="Y297" s="96"/>
      <c r="Z297" s="96"/>
      <c r="AA297" s="97"/>
      <c r="AB297" s="96"/>
      <c r="AC297" s="96"/>
      <c r="AD297" s="100" t="s">
        <v>1464</v>
      </c>
      <c r="AE297" s="96"/>
      <c r="AF297" s="96"/>
      <c r="AG297" s="96"/>
      <c r="AH297" s="97"/>
      <c r="AI297" s="96"/>
      <c r="AJ297" s="96"/>
      <c r="AK297" s="100" t="s">
        <v>1464</v>
      </c>
      <c r="AL297" s="96"/>
      <c r="AM297" s="96"/>
      <c r="AN297" s="96"/>
      <c r="AO297" s="121">
        <f>COUNTIF(الجدول23[[#This Row],[21]:[20]],480)</f>
        <v>0</v>
      </c>
      <c r="AP297" s="121">
        <f>COUNTIF(الجدول23[[#This Row],[21]:[20]],"غ")</f>
        <v>0</v>
      </c>
      <c r="AQ297" s="121">
        <f>COUNTIF(الجدول23[[#This Row],[21]:[20]],"ب")</f>
        <v>0</v>
      </c>
      <c r="AR297" s="121">
        <f>COUNTIF(الجدول23[[#This Row],[21]:[20]],"&lt;480")</f>
        <v>0</v>
      </c>
    </row>
    <row r="298" spans="1:56" ht="25.5" hidden="1" customHeight="1">
      <c r="A298" s="88">
        <v>3714</v>
      </c>
      <c r="B298" s="102" t="s">
        <v>487</v>
      </c>
      <c r="C298" s="103">
        <v>3714</v>
      </c>
      <c r="D298" s="90" t="s">
        <v>53</v>
      </c>
      <c r="E298" s="91">
        <f t="shared" si="16"/>
        <v>17.666666666666668</v>
      </c>
      <c r="F298" s="136">
        <f t="shared" si="17"/>
        <v>8480</v>
      </c>
      <c r="G298" s="127">
        <f t="shared" si="18"/>
        <v>0</v>
      </c>
      <c r="H298" s="137">
        <f t="shared" si="19"/>
        <v>8480</v>
      </c>
      <c r="I298" s="95">
        <v>17.666666666666668</v>
      </c>
      <c r="J298" s="96"/>
      <c r="K298" s="96"/>
      <c r="L298" s="96"/>
      <c r="M298" s="97"/>
      <c r="N298" s="100" t="s">
        <v>1464</v>
      </c>
      <c r="O298" s="96"/>
      <c r="P298" s="96"/>
      <c r="Q298" s="96"/>
      <c r="R298" s="96"/>
      <c r="S298" s="96"/>
      <c r="T298" s="97"/>
      <c r="U298" s="100" t="s">
        <v>1464</v>
      </c>
      <c r="V298" s="96"/>
      <c r="W298" s="113"/>
      <c r="X298" s="96"/>
      <c r="Y298" s="96"/>
      <c r="Z298" s="96"/>
      <c r="AA298" s="97"/>
      <c r="AB298" s="100" t="s">
        <v>1464</v>
      </c>
      <c r="AC298" s="96"/>
      <c r="AD298" s="96"/>
      <c r="AE298" s="96"/>
      <c r="AF298" s="96"/>
      <c r="AG298" s="96"/>
      <c r="AH298" s="97"/>
      <c r="AI298" s="100" t="s">
        <v>1464</v>
      </c>
      <c r="AJ298" s="96"/>
      <c r="AK298" s="96"/>
      <c r="AL298" s="96"/>
      <c r="AM298" s="96"/>
      <c r="AN298" s="96"/>
      <c r="AO298" s="121">
        <f>COUNTIF(الجدول23[[#This Row],[21]:[20]],480)</f>
        <v>0</v>
      </c>
      <c r="AP298" s="121">
        <f>COUNTIF(الجدول23[[#This Row],[21]:[20]],"غ")</f>
        <v>0</v>
      </c>
      <c r="AQ298" s="121">
        <f>COUNTIF(الجدول23[[#This Row],[21]:[20]],"ب")</f>
        <v>0</v>
      </c>
      <c r="AR298" s="121">
        <f>COUNTIF(الجدول23[[#This Row],[21]:[20]],"&lt;480")</f>
        <v>0</v>
      </c>
    </row>
    <row r="299" spans="1:56" ht="25.5" hidden="1" customHeight="1">
      <c r="A299" s="88">
        <v>3716</v>
      </c>
      <c r="B299" s="102" t="s">
        <v>488</v>
      </c>
      <c r="C299" s="103">
        <v>3716</v>
      </c>
      <c r="D299" s="90" t="s">
        <v>390</v>
      </c>
      <c r="E299" s="91">
        <f t="shared" si="16"/>
        <v>16.5</v>
      </c>
      <c r="F299" s="136">
        <f t="shared" si="17"/>
        <v>7920</v>
      </c>
      <c r="G299" s="127">
        <f t="shared" si="18"/>
        <v>0</v>
      </c>
      <c r="H299" s="137">
        <f t="shared" si="19"/>
        <v>8460</v>
      </c>
      <c r="I299" s="95">
        <v>17.625</v>
      </c>
      <c r="J299" s="96"/>
      <c r="K299" s="96"/>
      <c r="L299" s="96"/>
      <c r="M299" s="97"/>
      <c r="N299" s="96"/>
      <c r="O299" s="96"/>
      <c r="P299" s="96"/>
      <c r="Q299" s="96"/>
      <c r="R299" s="96"/>
      <c r="S299" s="96"/>
      <c r="T299" s="97"/>
      <c r="U299" s="96"/>
      <c r="V299" s="96"/>
      <c r="W299" s="100">
        <v>480</v>
      </c>
      <c r="X299" s="96"/>
      <c r="Y299" s="96"/>
      <c r="Z299" s="96"/>
      <c r="AA299" s="97"/>
      <c r="AB299" s="96"/>
      <c r="AC299" s="96"/>
      <c r="AD299" s="96"/>
      <c r="AE299" s="96"/>
      <c r="AF299" s="100">
        <v>60</v>
      </c>
      <c r="AG299" s="96"/>
      <c r="AH299" s="97"/>
      <c r="AI299" s="96"/>
      <c r="AJ299" s="96"/>
      <c r="AK299" s="96"/>
      <c r="AL299" s="96"/>
      <c r="AM299" s="96"/>
      <c r="AN299" s="96"/>
      <c r="AO299" s="121">
        <f>COUNTIF(الجدول23[[#This Row],[21]:[20]],480)</f>
        <v>1</v>
      </c>
      <c r="AP299" s="121">
        <f>COUNTIF(الجدول23[[#This Row],[21]:[20]],"غ")</f>
        <v>0</v>
      </c>
      <c r="AQ299" s="121">
        <f>COUNTIF(الجدول23[[#This Row],[21]:[20]],"ب")</f>
        <v>0</v>
      </c>
      <c r="AR299" s="121">
        <f>COUNTIF(الجدول23[[#This Row],[21]:[20]],"&lt;480")</f>
        <v>1</v>
      </c>
    </row>
    <row r="300" spans="1:56" ht="25.5" hidden="1" customHeight="1">
      <c r="A300" s="88">
        <v>3717</v>
      </c>
      <c r="B300" s="102" t="s">
        <v>489</v>
      </c>
      <c r="C300" s="103">
        <v>3717</v>
      </c>
      <c r="D300" s="90" t="s">
        <v>390</v>
      </c>
      <c r="E300" s="91">
        <f t="shared" si="16"/>
        <v>15.125</v>
      </c>
      <c r="F300" s="136">
        <f t="shared" si="17"/>
        <v>7260</v>
      </c>
      <c r="G300" s="127">
        <f t="shared" si="18"/>
        <v>0</v>
      </c>
      <c r="H300" s="137">
        <f t="shared" si="19"/>
        <v>7740</v>
      </c>
      <c r="I300" s="95">
        <v>16.125</v>
      </c>
      <c r="J300" s="96"/>
      <c r="K300" s="96"/>
      <c r="L300" s="208"/>
      <c r="M300" s="97"/>
      <c r="N300" s="96"/>
      <c r="O300" s="96"/>
      <c r="P300" s="96"/>
      <c r="Q300" s="96"/>
      <c r="R300" s="96"/>
      <c r="S300" s="96"/>
      <c r="T300" s="97"/>
      <c r="U300" s="96"/>
      <c r="V300" s="96"/>
      <c r="W300" s="100">
        <v>480</v>
      </c>
      <c r="X300" s="96"/>
      <c r="Y300" s="96"/>
      <c r="Z300" s="96"/>
      <c r="AA300" s="97"/>
      <c r="AB300" s="96"/>
      <c r="AC300" s="96"/>
      <c r="AD300" s="96"/>
      <c r="AE300" s="96"/>
      <c r="AF300" s="96"/>
      <c r="AG300" s="96"/>
      <c r="AH300" s="97"/>
      <c r="AI300" s="96"/>
      <c r="AJ300" s="96"/>
      <c r="AK300" s="96"/>
      <c r="AL300" s="96"/>
      <c r="AM300" s="96"/>
      <c r="AN300" s="96"/>
      <c r="AO300" s="121">
        <f>COUNTIF(الجدول23[[#This Row],[21]:[20]],480)</f>
        <v>1</v>
      </c>
      <c r="AP300" s="121">
        <f>COUNTIF(الجدول23[[#This Row],[21]:[20]],"غ")</f>
        <v>0</v>
      </c>
      <c r="AQ300" s="121">
        <f>COUNTIF(الجدول23[[#This Row],[21]:[20]],"ب")</f>
        <v>0</v>
      </c>
      <c r="AR300" s="121">
        <f>COUNTIF(الجدول23[[#This Row],[21]:[20]],"&lt;480")</f>
        <v>0</v>
      </c>
      <c r="AU300"/>
      <c r="AV300"/>
      <c r="AW300"/>
      <c r="AX300"/>
      <c r="AY300"/>
      <c r="AZ300"/>
      <c r="BA300"/>
      <c r="BB300"/>
      <c r="BC300"/>
      <c r="BD300"/>
    </row>
    <row r="301" spans="1:56" ht="25.5" hidden="1" customHeight="1">
      <c r="A301" s="88">
        <v>3719</v>
      </c>
      <c r="B301" s="102" t="s">
        <v>490</v>
      </c>
      <c r="C301" s="103">
        <v>3719</v>
      </c>
      <c r="D301" s="90" t="s">
        <v>210</v>
      </c>
      <c r="E301" s="91">
        <f t="shared" si="16"/>
        <v>7.0833333333333321</v>
      </c>
      <c r="F301" s="136">
        <f t="shared" si="17"/>
        <v>3399.9999999999995</v>
      </c>
      <c r="G301" s="127">
        <f t="shared" si="18"/>
        <v>0</v>
      </c>
      <c r="H301" s="137">
        <f t="shared" si="19"/>
        <v>3879.9999999999995</v>
      </c>
      <c r="I301" s="95">
        <v>8.0833333333333321</v>
      </c>
      <c r="J301" s="96"/>
      <c r="K301" s="96"/>
      <c r="L301" s="96"/>
      <c r="M301" s="97"/>
      <c r="N301" s="96"/>
      <c r="O301" s="96"/>
      <c r="P301" s="96"/>
      <c r="Q301" s="96"/>
      <c r="R301" s="96"/>
      <c r="S301" s="96"/>
      <c r="T301" s="97"/>
      <c r="U301" s="100">
        <v>480</v>
      </c>
      <c r="V301" s="96"/>
      <c r="W301" s="113"/>
      <c r="X301" s="96"/>
      <c r="Y301" s="96"/>
      <c r="Z301" s="96"/>
      <c r="AA301" s="97"/>
      <c r="AB301" s="96"/>
      <c r="AC301" s="96"/>
      <c r="AD301" s="96"/>
      <c r="AE301" s="96"/>
      <c r="AF301" s="96"/>
      <c r="AG301" s="96"/>
      <c r="AH301" s="97"/>
      <c r="AI301" s="96"/>
      <c r="AJ301" s="96"/>
      <c r="AK301" s="96"/>
      <c r="AL301" s="96"/>
      <c r="AM301" s="96"/>
      <c r="AN301" s="96"/>
      <c r="AO301" s="121">
        <f>COUNTIF(الجدول23[[#This Row],[21]:[20]],480)</f>
        <v>1</v>
      </c>
      <c r="AP301" s="121">
        <f>COUNTIF(الجدول23[[#This Row],[21]:[20]],"غ")</f>
        <v>0</v>
      </c>
      <c r="AQ301" s="121">
        <f>COUNTIF(الجدول23[[#This Row],[21]:[20]],"ب")</f>
        <v>0</v>
      </c>
      <c r="AR301" s="121">
        <f>COUNTIF(الجدول23[[#This Row],[21]:[20]],"&lt;480")</f>
        <v>0</v>
      </c>
      <c r="AU301"/>
      <c r="AV301"/>
      <c r="AW301"/>
      <c r="AX301"/>
      <c r="AY301"/>
      <c r="AZ301"/>
      <c r="BA301"/>
      <c r="BB301"/>
      <c r="BC301"/>
      <c r="BD301"/>
    </row>
    <row r="302" spans="1:56" ht="25.5" hidden="1" customHeight="1">
      <c r="A302" s="88">
        <v>3720</v>
      </c>
      <c r="B302" s="102" t="s">
        <v>491</v>
      </c>
      <c r="C302" s="103">
        <v>3720</v>
      </c>
      <c r="D302" s="90" t="s">
        <v>99</v>
      </c>
      <c r="E302" s="91">
        <f t="shared" si="16"/>
        <v>5.239583333333333</v>
      </c>
      <c r="F302" s="136">
        <f t="shared" si="17"/>
        <v>2515</v>
      </c>
      <c r="G302" s="127">
        <f t="shared" si="18"/>
        <v>0</v>
      </c>
      <c r="H302" s="137">
        <f t="shared" si="19"/>
        <v>3219</v>
      </c>
      <c r="I302" s="95">
        <v>6.7062499999999998</v>
      </c>
      <c r="J302" s="96"/>
      <c r="K302" s="96"/>
      <c r="L302" s="96"/>
      <c r="M302" s="97"/>
      <c r="N302" s="111">
        <v>120</v>
      </c>
      <c r="O302" s="96"/>
      <c r="P302" s="96"/>
      <c r="Q302" s="96"/>
      <c r="R302" s="96"/>
      <c r="S302" s="96"/>
      <c r="T302" s="97"/>
      <c r="U302" s="96"/>
      <c r="V302" s="96"/>
      <c r="W302" s="100">
        <v>480</v>
      </c>
      <c r="X302" s="96"/>
      <c r="Y302" s="96"/>
      <c r="Z302" s="96"/>
      <c r="AA302" s="97"/>
      <c r="AB302" s="96"/>
      <c r="AC302" s="96"/>
      <c r="AD302" s="96"/>
      <c r="AE302" s="96"/>
      <c r="AF302" s="96"/>
      <c r="AG302" s="100">
        <v>104</v>
      </c>
      <c r="AH302" s="97"/>
      <c r="AI302" s="96"/>
      <c r="AJ302" s="96"/>
      <c r="AK302" s="96"/>
      <c r="AL302" s="96"/>
      <c r="AM302" s="96"/>
      <c r="AN302" s="96"/>
      <c r="AO302" s="121">
        <f>COUNTIF(الجدول23[[#This Row],[21]:[20]],480)</f>
        <v>1</v>
      </c>
      <c r="AP302" s="121">
        <f>COUNTIF(الجدول23[[#This Row],[21]:[20]],"غ")</f>
        <v>0</v>
      </c>
      <c r="AQ302" s="121">
        <f>COUNTIF(الجدول23[[#This Row],[21]:[20]],"ب")</f>
        <v>0</v>
      </c>
      <c r="AR302" s="121">
        <f>COUNTIF(الجدول23[[#This Row],[21]:[20]],"&lt;480")</f>
        <v>2</v>
      </c>
      <c r="AU302"/>
      <c r="AV302"/>
      <c r="AW302"/>
      <c r="AX302"/>
      <c r="AY302"/>
      <c r="AZ302"/>
      <c r="BA302"/>
      <c r="BB302"/>
      <c r="BC302"/>
      <c r="BD302"/>
    </row>
    <row r="303" spans="1:56" ht="25.5" hidden="1" customHeight="1">
      <c r="A303" s="88">
        <v>3724</v>
      </c>
      <c r="B303" s="102" t="s">
        <v>492</v>
      </c>
      <c r="C303" s="103">
        <v>3724</v>
      </c>
      <c r="D303" s="90" t="s">
        <v>80</v>
      </c>
      <c r="E303" s="91">
        <f t="shared" si="16"/>
        <v>13.110416666666667</v>
      </c>
      <c r="F303" s="136">
        <f t="shared" si="17"/>
        <v>6293</v>
      </c>
      <c r="G303" s="127">
        <f t="shared" si="18"/>
        <v>0</v>
      </c>
      <c r="H303" s="137">
        <f t="shared" si="19"/>
        <v>7318</v>
      </c>
      <c r="I303" s="95">
        <v>15.245833333333334</v>
      </c>
      <c r="J303" s="96"/>
      <c r="K303" s="96"/>
      <c r="L303" s="96"/>
      <c r="M303" s="97"/>
      <c r="N303" s="96"/>
      <c r="O303" s="96"/>
      <c r="P303" s="96"/>
      <c r="Q303" s="96"/>
      <c r="R303" s="96"/>
      <c r="S303" s="96"/>
      <c r="T303" s="97"/>
      <c r="U303" s="100">
        <v>480</v>
      </c>
      <c r="V303" s="96"/>
      <c r="W303" s="100">
        <v>480</v>
      </c>
      <c r="X303" s="96"/>
      <c r="Y303" s="96"/>
      <c r="Z303" s="96"/>
      <c r="AA303" s="97"/>
      <c r="AB303" s="96"/>
      <c r="AC303" s="96"/>
      <c r="AD303" s="96"/>
      <c r="AE303" s="96"/>
      <c r="AF303" s="96"/>
      <c r="AG303" s="111">
        <v>65</v>
      </c>
      <c r="AH303" s="97"/>
      <c r="AI303" s="96"/>
      <c r="AJ303" s="96"/>
      <c r="AK303" s="96"/>
      <c r="AL303" s="96"/>
      <c r="AM303" s="96"/>
      <c r="AN303" s="96"/>
      <c r="AO303" s="121">
        <f>COUNTIF(الجدول23[[#This Row],[21]:[20]],480)</f>
        <v>2</v>
      </c>
      <c r="AP303" s="121">
        <f>COUNTIF(الجدول23[[#This Row],[21]:[20]],"غ")</f>
        <v>0</v>
      </c>
      <c r="AQ303" s="121">
        <f>COUNTIF(الجدول23[[#This Row],[21]:[20]],"ب")</f>
        <v>0</v>
      </c>
      <c r="AR303" s="121">
        <f>COUNTIF(الجدول23[[#This Row],[21]:[20]],"&lt;480")</f>
        <v>1</v>
      </c>
      <c r="AU303"/>
      <c r="AV303"/>
      <c r="AW303"/>
      <c r="AX303"/>
      <c r="AY303"/>
      <c r="AZ303"/>
      <c r="BA303"/>
      <c r="BB303"/>
      <c r="BC303"/>
      <c r="BD303"/>
    </row>
    <row r="304" spans="1:56" ht="25.5" hidden="1" customHeight="1">
      <c r="A304" s="88">
        <v>3732</v>
      </c>
      <c r="B304" s="89" t="s">
        <v>494</v>
      </c>
      <c r="C304" s="88">
        <v>3732</v>
      </c>
      <c r="D304" s="90" t="s">
        <v>353</v>
      </c>
      <c r="E304" s="91">
        <f t="shared" si="16"/>
        <v>0.45833333333333331</v>
      </c>
      <c r="F304" s="136">
        <f t="shared" si="17"/>
        <v>220</v>
      </c>
      <c r="G304" s="127">
        <f t="shared" si="18"/>
        <v>0</v>
      </c>
      <c r="H304" s="138">
        <f t="shared" si="19"/>
        <v>1215</v>
      </c>
      <c r="I304" s="95">
        <v>2.53125</v>
      </c>
      <c r="J304" s="96"/>
      <c r="K304" s="96"/>
      <c r="L304" s="100">
        <v>480</v>
      </c>
      <c r="M304" s="97"/>
      <c r="N304" s="96"/>
      <c r="O304" s="96"/>
      <c r="P304" s="96"/>
      <c r="Q304" s="207" t="s">
        <v>1497</v>
      </c>
      <c r="R304" s="96"/>
      <c r="S304" s="96"/>
      <c r="T304" s="97"/>
      <c r="U304" s="122">
        <v>35</v>
      </c>
      <c r="V304" s="96"/>
      <c r="W304" s="100">
        <v>480</v>
      </c>
      <c r="X304" s="96"/>
      <c r="Y304" s="96"/>
      <c r="Z304" s="96"/>
      <c r="AA304" s="97"/>
      <c r="AB304" s="96"/>
      <c r="AC304" s="96"/>
      <c r="AD304" s="96"/>
      <c r="AE304" s="96"/>
      <c r="AF304" s="96"/>
      <c r="AG304" s="96"/>
      <c r="AH304" s="97"/>
      <c r="AI304" s="96"/>
      <c r="AJ304" s="96"/>
      <c r="AK304" s="96"/>
      <c r="AL304" s="96"/>
      <c r="AM304" s="96"/>
      <c r="AN304" s="96"/>
      <c r="AO304" s="121">
        <f>COUNTIF(الجدول23[[#This Row],[21]:[20]],480)</f>
        <v>2</v>
      </c>
      <c r="AP304" s="121">
        <f>COUNTIF(الجدول23[[#This Row],[21]:[20]],"غ")</f>
        <v>0</v>
      </c>
      <c r="AQ304" s="121">
        <f>COUNTIF(الجدول23[[#This Row],[21]:[20]],"ب")</f>
        <v>0</v>
      </c>
      <c r="AR304" s="121">
        <f>COUNTIF(الجدول23[[#This Row],[21]:[20]],"&lt;480")</f>
        <v>1</v>
      </c>
      <c r="AU304"/>
      <c r="AV304"/>
      <c r="AW304"/>
      <c r="AX304"/>
      <c r="AY304"/>
      <c r="AZ304"/>
      <c r="BA304"/>
      <c r="BB304"/>
      <c r="BC304"/>
      <c r="BD304"/>
    </row>
    <row r="305" spans="1:56" ht="25.5" hidden="1" customHeight="1">
      <c r="A305" s="88">
        <v>3735</v>
      </c>
      <c r="B305" s="102" t="s">
        <v>497</v>
      </c>
      <c r="C305" s="103">
        <v>3735</v>
      </c>
      <c r="D305" s="90" t="s">
        <v>498</v>
      </c>
      <c r="E305" s="91">
        <f t="shared" si="16"/>
        <v>11.5</v>
      </c>
      <c r="F305" s="136">
        <f t="shared" si="17"/>
        <v>5520</v>
      </c>
      <c r="G305" s="127">
        <f t="shared" si="18"/>
        <v>0</v>
      </c>
      <c r="H305" s="137">
        <f t="shared" si="19"/>
        <v>6000</v>
      </c>
      <c r="I305" s="95">
        <v>12.5</v>
      </c>
      <c r="J305" s="96"/>
      <c r="K305" s="96"/>
      <c r="L305" s="96"/>
      <c r="M305" s="97"/>
      <c r="N305" s="96"/>
      <c r="O305" s="96"/>
      <c r="P305" s="96"/>
      <c r="Q305" s="96"/>
      <c r="R305" s="96"/>
      <c r="S305" s="96"/>
      <c r="T305" s="97"/>
      <c r="U305" s="96"/>
      <c r="V305" s="96"/>
      <c r="W305" s="100">
        <v>480</v>
      </c>
      <c r="X305" s="96"/>
      <c r="Y305" s="96"/>
      <c r="Z305" s="96"/>
      <c r="AA305" s="97"/>
      <c r="AB305" s="96"/>
      <c r="AC305" s="96"/>
      <c r="AD305" s="96"/>
      <c r="AE305" s="96"/>
      <c r="AF305" s="96"/>
      <c r="AG305" s="96"/>
      <c r="AH305" s="97"/>
      <c r="AI305" s="96"/>
      <c r="AJ305" s="96"/>
      <c r="AK305" s="96"/>
      <c r="AL305" s="96"/>
      <c r="AM305" s="96"/>
      <c r="AN305" s="96"/>
      <c r="AO305" s="121">
        <f>COUNTIF(الجدول23[[#This Row],[21]:[20]],480)</f>
        <v>1</v>
      </c>
      <c r="AP305" s="121">
        <f>COUNTIF(الجدول23[[#This Row],[21]:[20]],"غ")</f>
        <v>0</v>
      </c>
      <c r="AQ305" s="121">
        <f>COUNTIF(الجدول23[[#This Row],[21]:[20]],"ب")</f>
        <v>0</v>
      </c>
      <c r="AR305" s="121">
        <f>COUNTIF(الجدول23[[#This Row],[21]:[20]],"&lt;480")</f>
        <v>0</v>
      </c>
      <c r="AU305"/>
      <c r="AV305"/>
      <c r="AW305"/>
      <c r="AX305"/>
      <c r="AY305"/>
      <c r="AZ305"/>
      <c r="BA305"/>
      <c r="BB305"/>
      <c r="BC305"/>
      <c r="BD305"/>
    </row>
    <row r="306" spans="1:56" ht="25.5" hidden="1" customHeight="1">
      <c r="A306" s="88">
        <v>3747</v>
      </c>
      <c r="B306" s="102" t="s">
        <v>499</v>
      </c>
      <c r="C306" s="103">
        <v>3747</v>
      </c>
      <c r="D306" s="90" t="s">
        <v>500</v>
      </c>
      <c r="E306" s="91">
        <f t="shared" si="16"/>
        <v>4.0666666666666664</v>
      </c>
      <c r="F306" s="136">
        <f t="shared" si="17"/>
        <v>1952</v>
      </c>
      <c r="G306" s="127">
        <f t="shared" si="18"/>
        <v>0</v>
      </c>
      <c r="H306" s="137">
        <f t="shared" si="19"/>
        <v>2912</v>
      </c>
      <c r="I306" s="95">
        <v>6.0666666666666664</v>
      </c>
      <c r="J306" s="96"/>
      <c r="K306" s="96"/>
      <c r="L306" s="100">
        <v>480</v>
      </c>
      <c r="M306" s="97"/>
      <c r="N306" s="96"/>
      <c r="O306" s="96"/>
      <c r="P306" s="96"/>
      <c r="Q306" s="96"/>
      <c r="R306" s="96"/>
      <c r="S306" s="96"/>
      <c r="T306" s="97"/>
      <c r="U306" s="96"/>
      <c r="V306" s="96"/>
      <c r="W306" s="100">
        <v>480</v>
      </c>
      <c r="X306" s="96"/>
      <c r="Y306" s="96"/>
      <c r="Z306" s="96"/>
      <c r="AA306" s="97"/>
      <c r="AB306" s="96"/>
      <c r="AC306" s="96"/>
      <c r="AD306" s="96"/>
      <c r="AE306" s="96"/>
      <c r="AF306" s="96"/>
      <c r="AG306" s="96"/>
      <c r="AH306" s="97"/>
      <c r="AI306" s="96"/>
      <c r="AJ306" s="96"/>
      <c r="AK306" s="96"/>
      <c r="AL306" s="96"/>
      <c r="AM306" s="96"/>
      <c r="AN306" s="96"/>
      <c r="AO306" s="121">
        <f>COUNTIF(الجدول23[[#This Row],[21]:[20]],480)</f>
        <v>2</v>
      </c>
      <c r="AP306" s="121">
        <f>COUNTIF(الجدول23[[#This Row],[21]:[20]],"غ")</f>
        <v>0</v>
      </c>
      <c r="AQ306" s="121">
        <f>COUNTIF(الجدول23[[#This Row],[21]:[20]],"ب")</f>
        <v>0</v>
      </c>
      <c r="AR306" s="121">
        <f>COUNTIF(الجدول23[[#This Row],[21]:[20]],"&lt;480")</f>
        <v>0</v>
      </c>
    </row>
    <row r="307" spans="1:56" ht="25.5" hidden="1" customHeight="1">
      <c r="A307" s="88">
        <v>3755</v>
      </c>
      <c r="B307" s="102" t="s">
        <v>501</v>
      </c>
      <c r="C307" s="103">
        <v>3755</v>
      </c>
      <c r="D307" s="90" t="s">
        <v>502</v>
      </c>
      <c r="E307" s="91">
        <f t="shared" si="16"/>
        <v>0.62708333333333333</v>
      </c>
      <c r="F307" s="136">
        <f t="shared" si="17"/>
        <v>301</v>
      </c>
      <c r="G307" s="127">
        <f t="shared" si="18"/>
        <v>0</v>
      </c>
      <c r="H307" s="137">
        <f t="shared" si="19"/>
        <v>1261</v>
      </c>
      <c r="I307" s="95">
        <v>2.6270833333333332</v>
      </c>
      <c r="J307" s="96"/>
      <c r="K307" s="96"/>
      <c r="L307" s="96"/>
      <c r="M307" s="97"/>
      <c r="N307" s="100">
        <v>480</v>
      </c>
      <c r="O307" s="96"/>
      <c r="P307" s="96"/>
      <c r="Q307" s="96"/>
      <c r="R307" s="96"/>
      <c r="S307" s="96"/>
      <c r="T307" s="97"/>
      <c r="U307" s="96"/>
      <c r="V307" s="96"/>
      <c r="W307" s="100">
        <v>480</v>
      </c>
      <c r="X307" s="96"/>
      <c r="Y307" s="96"/>
      <c r="Z307" s="96"/>
      <c r="AA307" s="97"/>
      <c r="AB307" s="96"/>
      <c r="AC307" s="96"/>
      <c r="AD307" s="96"/>
      <c r="AE307" s="96"/>
      <c r="AF307" s="96"/>
      <c r="AG307" s="96"/>
      <c r="AH307" s="97"/>
      <c r="AI307" s="96"/>
      <c r="AJ307" s="96"/>
      <c r="AK307" s="96"/>
      <c r="AL307" s="96"/>
      <c r="AM307" s="96"/>
      <c r="AN307" s="96"/>
      <c r="AO307" s="121">
        <f>COUNTIF(الجدول23[[#This Row],[21]:[20]],480)</f>
        <v>2</v>
      </c>
      <c r="AP307" s="121">
        <f>COUNTIF(الجدول23[[#This Row],[21]:[20]],"غ")</f>
        <v>0</v>
      </c>
      <c r="AQ307" s="121">
        <f>COUNTIF(الجدول23[[#This Row],[21]:[20]],"ب")</f>
        <v>0</v>
      </c>
      <c r="AR307" s="121">
        <f>COUNTIF(الجدول23[[#This Row],[21]:[20]],"&lt;480")</f>
        <v>0</v>
      </c>
    </row>
    <row r="308" spans="1:56" ht="25.5" hidden="1" customHeight="1">
      <c r="A308" s="88">
        <v>3757</v>
      </c>
      <c r="B308" s="102" t="s">
        <v>503</v>
      </c>
      <c r="C308" s="103">
        <v>3757</v>
      </c>
      <c r="D308" s="90" t="s">
        <v>263</v>
      </c>
      <c r="E308" s="91">
        <f t="shared" si="16"/>
        <v>8.75</v>
      </c>
      <c r="F308" s="136">
        <f t="shared" si="17"/>
        <v>4200</v>
      </c>
      <c r="G308" s="127">
        <f t="shared" si="18"/>
        <v>0</v>
      </c>
      <c r="H308" s="137">
        <f t="shared" si="19"/>
        <v>4680</v>
      </c>
      <c r="I308" s="95">
        <v>9.75</v>
      </c>
      <c r="J308" s="96"/>
      <c r="K308" s="96"/>
      <c r="L308" s="96"/>
      <c r="M308" s="97"/>
      <c r="N308" s="96"/>
      <c r="O308" s="96"/>
      <c r="P308" s="96"/>
      <c r="Q308" s="96"/>
      <c r="R308" s="96"/>
      <c r="S308" s="96"/>
      <c r="T308" s="97"/>
      <c r="U308" s="96"/>
      <c r="V308" s="96"/>
      <c r="W308" s="100">
        <v>480</v>
      </c>
      <c r="X308" s="96"/>
      <c r="Y308" s="96"/>
      <c r="Z308" s="96"/>
      <c r="AA308" s="97"/>
      <c r="AB308" s="96"/>
      <c r="AC308" s="96"/>
      <c r="AD308" s="96"/>
      <c r="AE308" s="96"/>
      <c r="AF308" s="96"/>
      <c r="AG308" s="96"/>
      <c r="AH308" s="97"/>
      <c r="AI308" s="96"/>
      <c r="AJ308" s="96"/>
      <c r="AK308" s="96"/>
      <c r="AL308" s="96"/>
      <c r="AM308" s="96"/>
      <c r="AN308" s="96"/>
      <c r="AO308" s="121">
        <f>COUNTIF(الجدول23[[#This Row],[21]:[20]],480)</f>
        <v>1</v>
      </c>
      <c r="AP308" s="121">
        <f>COUNTIF(الجدول23[[#This Row],[21]:[20]],"غ")</f>
        <v>0</v>
      </c>
      <c r="AQ308" s="121">
        <f>COUNTIF(الجدول23[[#This Row],[21]:[20]],"ب")</f>
        <v>0</v>
      </c>
      <c r="AR308" s="121">
        <f>COUNTIF(الجدول23[[#This Row],[21]:[20]],"&lt;480")</f>
        <v>0</v>
      </c>
    </row>
    <row r="309" spans="1:56" ht="25.5" hidden="1" customHeight="1">
      <c r="A309" s="88">
        <v>3761</v>
      </c>
      <c r="B309" s="102" t="s">
        <v>504</v>
      </c>
      <c r="C309" s="103">
        <v>3761</v>
      </c>
      <c r="D309" s="90" t="s">
        <v>99</v>
      </c>
      <c r="E309" s="91">
        <f t="shared" si="16"/>
        <v>11.175000000000001</v>
      </c>
      <c r="F309" s="136">
        <f t="shared" si="17"/>
        <v>5364</v>
      </c>
      <c r="G309" s="127">
        <f t="shared" si="18"/>
        <v>0</v>
      </c>
      <c r="H309" s="137">
        <f t="shared" si="19"/>
        <v>5964</v>
      </c>
      <c r="I309" s="95">
        <v>12.425000000000001</v>
      </c>
      <c r="J309" s="100">
        <v>120</v>
      </c>
      <c r="K309" s="96"/>
      <c r="L309" s="96"/>
      <c r="M309" s="97"/>
      <c r="N309" s="96"/>
      <c r="O309" s="96"/>
      <c r="P309" s="96"/>
      <c r="Q309" s="96"/>
      <c r="R309" s="96"/>
      <c r="S309" s="96"/>
      <c r="T309" s="97"/>
      <c r="U309" s="96"/>
      <c r="V309" s="96"/>
      <c r="W309" s="100">
        <v>480</v>
      </c>
      <c r="X309" s="96"/>
      <c r="Y309" s="96"/>
      <c r="Z309" s="96"/>
      <c r="AA309" s="97"/>
      <c r="AB309" s="96"/>
      <c r="AC309" s="96"/>
      <c r="AD309" s="96"/>
      <c r="AE309" s="96"/>
      <c r="AF309" s="96"/>
      <c r="AG309" s="96"/>
      <c r="AH309" s="97"/>
      <c r="AI309" s="96"/>
      <c r="AJ309" s="96"/>
      <c r="AK309" s="96"/>
      <c r="AL309" s="96"/>
      <c r="AM309" s="96"/>
      <c r="AN309" s="96"/>
      <c r="AO309" s="121">
        <f>COUNTIF(الجدول23[[#This Row],[21]:[20]],480)</f>
        <v>1</v>
      </c>
      <c r="AP309" s="121">
        <f>COUNTIF(الجدول23[[#This Row],[21]:[20]],"غ")</f>
        <v>0</v>
      </c>
      <c r="AQ309" s="121">
        <f>COUNTIF(الجدول23[[#This Row],[21]:[20]],"ب")</f>
        <v>0</v>
      </c>
      <c r="AR309" s="121">
        <f>COUNTIF(الجدول23[[#This Row],[21]:[20]],"&lt;480")</f>
        <v>1</v>
      </c>
    </row>
    <row r="310" spans="1:56" ht="25.5" hidden="1" customHeight="1">
      <c r="A310" s="88">
        <v>3765</v>
      </c>
      <c r="B310" s="102" t="s">
        <v>505</v>
      </c>
      <c r="C310" s="90">
        <v>3765</v>
      </c>
      <c r="D310" s="90" t="s">
        <v>67</v>
      </c>
      <c r="E310" s="91">
        <f t="shared" si="16"/>
        <v>4.1895833333333323</v>
      </c>
      <c r="F310" s="136">
        <f t="shared" si="17"/>
        <v>2010.9999999999995</v>
      </c>
      <c r="G310" s="127">
        <f t="shared" si="18"/>
        <v>0</v>
      </c>
      <c r="H310" s="137">
        <f t="shared" si="19"/>
        <v>2970.9999999999995</v>
      </c>
      <c r="I310" s="95">
        <v>6.1895833333333323</v>
      </c>
      <c r="J310" s="96"/>
      <c r="K310" s="96"/>
      <c r="L310" s="96"/>
      <c r="M310" s="97"/>
      <c r="N310" s="96"/>
      <c r="O310" s="96"/>
      <c r="P310" s="207" t="s">
        <v>1497</v>
      </c>
      <c r="Q310" s="208"/>
      <c r="R310" s="96"/>
      <c r="S310" s="96"/>
      <c r="T310" s="97"/>
      <c r="U310" s="96"/>
      <c r="V310" s="191" t="s">
        <v>1497</v>
      </c>
      <c r="W310" s="100">
        <v>480</v>
      </c>
      <c r="X310" s="96"/>
      <c r="Y310" s="96"/>
      <c r="Z310" s="96"/>
      <c r="AA310" s="97"/>
      <c r="AB310" s="96"/>
      <c r="AC310" s="96"/>
      <c r="AD310" s="100">
        <v>480</v>
      </c>
      <c r="AE310" s="96"/>
      <c r="AF310" s="96"/>
      <c r="AG310" s="96"/>
      <c r="AH310" s="97"/>
      <c r="AI310" s="96"/>
      <c r="AJ310" s="96"/>
      <c r="AK310" s="96"/>
      <c r="AL310" s="96"/>
      <c r="AM310" s="96"/>
      <c r="AN310" s="96"/>
      <c r="AO310" s="121">
        <f>COUNTIF(الجدول23[[#This Row],[21]:[20]],480)</f>
        <v>2</v>
      </c>
      <c r="AP310" s="121">
        <f>COUNTIF(الجدول23[[#This Row],[21]:[20]],"غ")</f>
        <v>0</v>
      </c>
      <c r="AQ310" s="121">
        <f>COUNTIF(الجدول23[[#This Row],[21]:[20]],"ب")</f>
        <v>0</v>
      </c>
      <c r="AR310" s="121">
        <f>COUNTIF(الجدول23[[#This Row],[21]:[20]],"&lt;480")</f>
        <v>0</v>
      </c>
    </row>
    <row r="311" spans="1:56" ht="25.5" hidden="1" customHeight="1">
      <c r="A311" s="88">
        <v>3767</v>
      </c>
      <c r="B311" s="102" t="s">
        <v>506</v>
      </c>
      <c r="C311" s="103">
        <v>3767</v>
      </c>
      <c r="D311" s="90" t="s">
        <v>80</v>
      </c>
      <c r="E311" s="91">
        <f t="shared" si="16"/>
        <v>0.76249999999999996</v>
      </c>
      <c r="F311" s="136">
        <f t="shared" si="17"/>
        <v>366</v>
      </c>
      <c r="G311" s="127">
        <f t="shared" si="18"/>
        <v>1</v>
      </c>
      <c r="H311" s="137">
        <f t="shared" si="19"/>
        <v>1656</v>
      </c>
      <c r="I311" s="95">
        <v>3.45</v>
      </c>
      <c r="J311" s="100">
        <v>480</v>
      </c>
      <c r="K311" s="96"/>
      <c r="L311" s="96"/>
      <c r="M311" s="97"/>
      <c r="N311" s="96"/>
      <c r="O311" s="96"/>
      <c r="P311" s="96"/>
      <c r="Q311" s="100">
        <v>120</v>
      </c>
      <c r="R311" s="96"/>
      <c r="S311" s="96"/>
      <c r="T311" s="97"/>
      <c r="U311" s="96"/>
      <c r="V311" s="111">
        <v>73</v>
      </c>
      <c r="W311" s="100">
        <v>480</v>
      </c>
      <c r="X311" s="96"/>
      <c r="Y311" s="96"/>
      <c r="Z311" s="96"/>
      <c r="AA311" s="97"/>
      <c r="AB311" s="96"/>
      <c r="AC311" s="111">
        <v>137</v>
      </c>
      <c r="AD311" s="96"/>
      <c r="AE311" s="96"/>
      <c r="AF311" s="100" t="s">
        <v>43</v>
      </c>
      <c r="AG311" s="96"/>
      <c r="AH311" s="97"/>
      <c r="AI311" s="96"/>
      <c r="AJ311" s="96"/>
      <c r="AK311" s="96"/>
      <c r="AL311" s="96"/>
      <c r="AM311" s="96"/>
      <c r="AN311" s="96"/>
      <c r="AO311" s="121">
        <f>COUNTIF(الجدول23[[#This Row],[21]:[20]],480)</f>
        <v>2</v>
      </c>
      <c r="AP311" s="121">
        <f>COUNTIF(الجدول23[[#This Row],[21]:[20]],"غ")</f>
        <v>0</v>
      </c>
      <c r="AQ311" s="121">
        <f>COUNTIF(الجدول23[[#This Row],[21]:[20]],"ب")</f>
        <v>1</v>
      </c>
      <c r="AR311" s="121">
        <f>COUNTIF(الجدول23[[#This Row],[21]:[20]],"&lt;480")</f>
        <v>3</v>
      </c>
    </row>
    <row r="312" spans="1:56" ht="25.5" hidden="1" customHeight="1">
      <c r="A312" s="88">
        <v>3768</v>
      </c>
      <c r="B312" s="104" t="s">
        <v>507</v>
      </c>
      <c r="C312" s="103">
        <v>3768</v>
      </c>
      <c r="D312" s="90" t="s">
        <v>508</v>
      </c>
      <c r="E312" s="91">
        <f t="shared" si="16"/>
        <v>3.5</v>
      </c>
      <c r="F312" s="136">
        <f t="shared" si="17"/>
        <v>1680</v>
      </c>
      <c r="G312" s="127">
        <f t="shared" si="18"/>
        <v>0</v>
      </c>
      <c r="H312" s="137">
        <f t="shared" si="19"/>
        <v>3600</v>
      </c>
      <c r="I312" s="95">
        <v>7.5</v>
      </c>
      <c r="J312" s="96"/>
      <c r="K312" s="96"/>
      <c r="L312" s="96"/>
      <c r="M312" s="97"/>
      <c r="N312" s="96"/>
      <c r="O312" s="96"/>
      <c r="P312" s="96"/>
      <c r="Q312" s="96"/>
      <c r="R312" s="96"/>
      <c r="S312" s="96"/>
      <c r="T312" s="97"/>
      <c r="U312" s="96"/>
      <c r="V312" s="96"/>
      <c r="W312" s="100">
        <v>480</v>
      </c>
      <c r="X312" s="96"/>
      <c r="Y312" s="96"/>
      <c r="Z312" s="96"/>
      <c r="AA312" s="97"/>
      <c r="AB312" s="96"/>
      <c r="AC312" s="96"/>
      <c r="AD312" s="96"/>
      <c r="AE312" s="96"/>
      <c r="AF312" s="96"/>
      <c r="AG312" s="96"/>
      <c r="AH312" s="97"/>
      <c r="AI312" s="96"/>
      <c r="AJ312" s="100">
        <v>480</v>
      </c>
      <c r="AK312" s="100">
        <v>480</v>
      </c>
      <c r="AL312" s="100">
        <v>480</v>
      </c>
      <c r="AM312" s="96"/>
      <c r="AN312" s="96"/>
      <c r="AO312" s="121">
        <f>COUNTIF(الجدول23[[#This Row],[21]:[20]],480)</f>
        <v>4</v>
      </c>
      <c r="AP312" s="121">
        <f>COUNTIF(الجدول23[[#This Row],[21]:[20]],"غ")</f>
        <v>0</v>
      </c>
      <c r="AQ312" s="121">
        <f>COUNTIF(الجدول23[[#This Row],[21]:[20]],"ب")</f>
        <v>0</v>
      </c>
      <c r="AR312" s="121">
        <f>COUNTIF(الجدول23[[#This Row],[21]:[20]],"&lt;480")</f>
        <v>0</v>
      </c>
    </row>
    <row r="313" spans="1:56" ht="25.5" hidden="1" customHeight="1">
      <c r="A313" s="88">
        <v>3769</v>
      </c>
      <c r="B313" s="102" t="s">
        <v>509</v>
      </c>
      <c r="C313" s="103">
        <v>3769</v>
      </c>
      <c r="D313" s="90" t="s">
        <v>510</v>
      </c>
      <c r="E313" s="91">
        <f t="shared" si="16"/>
        <v>6.5833333333333313</v>
      </c>
      <c r="F313" s="136">
        <f t="shared" si="17"/>
        <v>3159.9999999999991</v>
      </c>
      <c r="G313" s="127">
        <f t="shared" si="18"/>
        <v>0</v>
      </c>
      <c r="H313" s="137">
        <f t="shared" si="19"/>
        <v>4119.9999999999991</v>
      </c>
      <c r="I313" s="95">
        <v>8.5833333333333321</v>
      </c>
      <c r="J313" s="96"/>
      <c r="K313" s="96"/>
      <c r="L313" s="96"/>
      <c r="M313" s="97"/>
      <c r="N313" s="100">
        <v>480</v>
      </c>
      <c r="O313" s="96"/>
      <c r="P313" s="96"/>
      <c r="Q313" s="96"/>
      <c r="R313" s="96"/>
      <c r="S313" s="96"/>
      <c r="T313" s="97"/>
      <c r="U313" s="96"/>
      <c r="V313" s="96"/>
      <c r="W313" s="100">
        <v>480</v>
      </c>
      <c r="X313" s="96"/>
      <c r="Y313" s="96"/>
      <c r="Z313" s="96"/>
      <c r="AA313" s="97"/>
      <c r="AB313" s="96"/>
      <c r="AC313" s="96"/>
      <c r="AD313" s="96"/>
      <c r="AE313" s="96"/>
      <c r="AF313" s="96"/>
      <c r="AG313" s="96"/>
      <c r="AH313" s="97"/>
      <c r="AI313" s="96"/>
      <c r="AJ313" s="96"/>
      <c r="AK313" s="96"/>
      <c r="AL313" s="96"/>
      <c r="AM313" s="96"/>
      <c r="AN313" s="96"/>
      <c r="AO313" s="121">
        <f>COUNTIF(الجدول23[[#This Row],[21]:[20]],480)</f>
        <v>2</v>
      </c>
      <c r="AP313" s="121">
        <f>COUNTIF(الجدول23[[#This Row],[21]:[20]],"غ")</f>
        <v>0</v>
      </c>
      <c r="AQ313" s="121">
        <f>COUNTIF(الجدول23[[#This Row],[21]:[20]],"ب")</f>
        <v>0</v>
      </c>
      <c r="AR313" s="121">
        <f>COUNTIF(الجدول23[[#This Row],[21]:[20]],"&lt;480")</f>
        <v>0</v>
      </c>
    </row>
    <row r="314" spans="1:56" ht="25.5" hidden="1" customHeight="1">
      <c r="A314" s="88">
        <v>3772</v>
      </c>
      <c r="B314" s="102" t="s">
        <v>512</v>
      </c>
      <c r="C314" s="103">
        <v>3772</v>
      </c>
      <c r="D314" s="90" t="s">
        <v>254</v>
      </c>
      <c r="E314" s="91">
        <f t="shared" si="16"/>
        <v>3.5062500000000001</v>
      </c>
      <c r="F314" s="136">
        <f t="shared" si="17"/>
        <v>1683</v>
      </c>
      <c r="G314" s="127">
        <f t="shared" si="18"/>
        <v>0</v>
      </c>
      <c r="H314" s="137">
        <f t="shared" si="19"/>
        <v>3843</v>
      </c>
      <c r="I314" s="95">
        <v>8.0062499999999996</v>
      </c>
      <c r="J314" s="96"/>
      <c r="K314" s="100">
        <v>120</v>
      </c>
      <c r="L314" s="100">
        <v>480</v>
      </c>
      <c r="M314" s="97"/>
      <c r="N314" s="96"/>
      <c r="O314" s="100">
        <v>120</v>
      </c>
      <c r="P314" s="100">
        <v>480</v>
      </c>
      <c r="Q314" s="100">
        <v>480</v>
      </c>
      <c r="R314" s="96"/>
      <c r="S314" s="96"/>
      <c r="T314" s="97"/>
      <c r="U314" s="96"/>
      <c r="V314" s="96"/>
      <c r="W314" s="100">
        <v>480</v>
      </c>
      <c r="X314" s="96"/>
      <c r="Y314" s="96"/>
      <c r="Z314" s="96"/>
      <c r="AA314" s="97"/>
      <c r="AB314" s="96"/>
      <c r="AC314" s="96"/>
      <c r="AD314" s="96"/>
      <c r="AE314" s="96"/>
      <c r="AF314" s="96"/>
      <c r="AG314" s="96"/>
      <c r="AH314" s="97"/>
      <c r="AI314" s="96"/>
      <c r="AJ314" s="96"/>
      <c r="AK314" s="96"/>
      <c r="AL314" s="96"/>
      <c r="AM314" s="96"/>
      <c r="AN314" s="96"/>
      <c r="AO314" s="121">
        <f>COUNTIF(الجدول23[[#This Row],[21]:[20]],480)</f>
        <v>4</v>
      </c>
      <c r="AP314" s="121">
        <f>COUNTIF(الجدول23[[#This Row],[21]:[20]],"غ")</f>
        <v>0</v>
      </c>
      <c r="AQ314" s="121">
        <f>COUNTIF(الجدول23[[#This Row],[21]:[20]],"ب")</f>
        <v>0</v>
      </c>
      <c r="AR314" s="121">
        <f>COUNTIF(الجدول23[[#This Row],[21]:[20]],"&lt;480")</f>
        <v>2</v>
      </c>
    </row>
    <row r="315" spans="1:56" ht="25.5" hidden="1" customHeight="1">
      <c r="A315" s="89">
        <v>3775</v>
      </c>
      <c r="B315" s="102" t="s">
        <v>513</v>
      </c>
      <c r="C315" s="103">
        <v>3775</v>
      </c>
      <c r="D315" s="90" t="s">
        <v>187</v>
      </c>
      <c r="E315" s="140">
        <f t="shared" si="16"/>
        <v>10.666666666666666</v>
      </c>
      <c r="F315" s="136">
        <f t="shared" si="17"/>
        <v>5120</v>
      </c>
      <c r="G315" s="127">
        <f t="shared" si="18"/>
        <v>0</v>
      </c>
      <c r="H315" s="137">
        <f t="shared" si="19"/>
        <v>5600</v>
      </c>
      <c r="I315" s="95">
        <v>11.666666666666666</v>
      </c>
      <c r="J315" s="96"/>
      <c r="K315" s="96"/>
      <c r="L315" s="96"/>
      <c r="M315" s="97"/>
      <c r="N315" s="96"/>
      <c r="O315" s="96"/>
      <c r="P315" s="96"/>
      <c r="Q315" s="96"/>
      <c r="R315" s="96"/>
      <c r="S315" s="96"/>
      <c r="T315" s="97"/>
      <c r="U315" s="96"/>
      <c r="V315" s="96"/>
      <c r="W315" s="100">
        <v>480</v>
      </c>
      <c r="X315" s="96"/>
      <c r="Y315" s="96"/>
      <c r="Z315" s="96"/>
      <c r="AA315" s="97"/>
      <c r="AB315" s="96"/>
      <c r="AC315" s="96"/>
      <c r="AD315" s="96"/>
      <c r="AE315" s="96"/>
      <c r="AF315" s="96"/>
      <c r="AG315" s="96"/>
      <c r="AH315" s="97"/>
      <c r="AI315" s="96"/>
      <c r="AJ315" s="96"/>
      <c r="AK315" s="96"/>
      <c r="AL315" s="96"/>
      <c r="AM315" s="96"/>
      <c r="AN315" s="96"/>
      <c r="AO315" s="121">
        <f>COUNTIF(الجدول23[[#This Row],[21]:[20]],480)</f>
        <v>1</v>
      </c>
      <c r="AP315" s="121">
        <f>COUNTIF(الجدول23[[#This Row],[21]:[20]],"غ")</f>
        <v>0</v>
      </c>
      <c r="AQ315" s="121">
        <f>COUNTIF(الجدول23[[#This Row],[21]:[20]],"ب")</f>
        <v>0</v>
      </c>
      <c r="AR315" s="121">
        <f>COUNTIF(الجدول23[[#This Row],[21]:[20]],"&lt;480")</f>
        <v>0</v>
      </c>
    </row>
    <row r="316" spans="1:56" ht="25.5" hidden="1" customHeight="1">
      <c r="A316" s="89">
        <v>3776</v>
      </c>
      <c r="B316" s="102" t="s">
        <v>514</v>
      </c>
      <c r="C316" s="103">
        <v>3776</v>
      </c>
      <c r="D316" s="90" t="s">
        <v>353</v>
      </c>
      <c r="E316" s="140">
        <f t="shared" si="16"/>
        <v>8.0749999999999993</v>
      </c>
      <c r="F316" s="136">
        <f t="shared" si="17"/>
        <v>3876</v>
      </c>
      <c r="G316" s="127">
        <f t="shared" si="18"/>
        <v>0</v>
      </c>
      <c r="H316" s="137">
        <f t="shared" si="19"/>
        <v>4356</v>
      </c>
      <c r="I316" s="95">
        <v>9.0749999999999993</v>
      </c>
      <c r="J316" s="96"/>
      <c r="K316" s="96"/>
      <c r="L316" s="96"/>
      <c r="M316" s="97"/>
      <c r="N316" s="96"/>
      <c r="O316" s="96"/>
      <c r="P316" s="208"/>
      <c r="Q316" s="96"/>
      <c r="R316" s="96"/>
      <c r="S316" s="96"/>
      <c r="T316" s="97"/>
      <c r="U316" s="191" t="s">
        <v>1497</v>
      </c>
      <c r="V316" s="96"/>
      <c r="W316" s="100">
        <v>480</v>
      </c>
      <c r="X316" s="96"/>
      <c r="Y316" s="96"/>
      <c r="Z316" s="96"/>
      <c r="AA316" s="97"/>
      <c r="AB316" s="96"/>
      <c r="AC316" s="96"/>
      <c r="AD316" s="96"/>
      <c r="AE316" s="96"/>
      <c r="AF316" s="96"/>
      <c r="AG316" s="96"/>
      <c r="AH316" s="97"/>
      <c r="AI316" s="96"/>
      <c r="AJ316" s="96"/>
      <c r="AK316" s="96"/>
      <c r="AL316" s="96"/>
      <c r="AM316" s="96"/>
      <c r="AN316" s="96"/>
      <c r="AO316" s="121">
        <f>COUNTIF(الجدول23[[#This Row],[21]:[20]],480)</f>
        <v>1</v>
      </c>
      <c r="AP316" s="121">
        <f>COUNTIF(الجدول23[[#This Row],[21]:[20]],"غ")</f>
        <v>0</v>
      </c>
      <c r="AQ316" s="121">
        <f>COUNTIF(الجدول23[[#This Row],[21]:[20]],"ب")</f>
        <v>0</v>
      </c>
      <c r="AR316" s="121">
        <f>COUNTIF(الجدول23[[#This Row],[21]:[20]],"&lt;480")</f>
        <v>0</v>
      </c>
    </row>
    <row r="317" spans="1:56" ht="25.5" hidden="1" customHeight="1">
      <c r="A317" s="88">
        <v>3779</v>
      </c>
      <c r="B317" s="103" t="s">
        <v>515</v>
      </c>
      <c r="C317" s="103">
        <v>3779</v>
      </c>
      <c r="D317" s="90" t="s">
        <v>268</v>
      </c>
      <c r="E317" s="91">
        <f t="shared" si="16"/>
        <v>13.416666666666666</v>
      </c>
      <c r="F317" s="141">
        <f t="shared" si="17"/>
        <v>6440</v>
      </c>
      <c r="G317" s="128">
        <f t="shared" si="18"/>
        <v>0</v>
      </c>
      <c r="H317" s="142">
        <f t="shared" si="19"/>
        <v>6440</v>
      </c>
      <c r="I317" s="95">
        <v>13.416666666666666</v>
      </c>
      <c r="J317" s="96"/>
      <c r="K317" s="96"/>
      <c r="L317" s="96"/>
      <c r="M317" s="97"/>
      <c r="N317" s="96"/>
      <c r="O317" s="100" t="s">
        <v>1464</v>
      </c>
      <c r="P317" s="96"/>
      <c r="Q317" s="96"/>
      <c r="R317" s="96"/>
      <c r="S317" s="96"/>
      <c r="T317" s="97"/>
      <c r="U317" s="96"/>
      <c r="V317" s="100" t="s">
        <v>1464</v>
      </c>
      <c r="W317" s="113"/>
      <c r="X317" s="96"/>
      <c r="Y317" s="96"/>
      <c r="Z317" s="96"/>
      <c r="AA317" s="97"/>
      <c r="AB317" s="96"/>
      <c r="AC317" s="100" t="s">
        <v>1464</v>
      </c>
      <c r="AD317" s="96"/>
      <c r="AE317" s="96"/>
      <c r="AF317" s="96"/>
      <c r="AG317" s="96"/>
      <c r="AH317" s="97"/>
      <c r="AI317" s="96"/>
      <c r="AJ317" s="100" t="s">
        <v>1464</v>
      </c>
      <c r="AK317" s="96"/>
      <c r="AL317" s="96"/>
      <c r="AM317" s="96"/>
      <c r="AN317" s="96"/>
      <c r="AO317" s="115">
        <f>COUNTIF(الجدول23[[#This Row],[21]:[20]],480)</f>
        <v>0</v>
      </c>
      <c r="AP317" s="116">
        <f>COUNTIF(الجدول23[[#This Row],[21]:[20]],"غ")</f>
        <v>0</v>
      </c>
      <c r="AQ317" s="116">
        <f>COUNTIF(الجدول23[[#This Row],[21]:[20]],"ب")</f>
        <v>0</v>
      </c>
      <c r="AR317" s="116">
        <f>COUNTIF(الجدول23[[#This Row],[21]:[20]],"&lt;480")</f>
        <v>0</v>
      </c>
    </row>
    <row r="318" spans="1:56" ht="25.5" hidden="1" customHeight="1">
      <c r="A318" s="88">
        <v>3782</v>
      </c>
      <c r="B318" s="103" t="s">
        <v>516</v>
      </c>
      <c r="C318" s="103">
        <v>3782</v>
      </c>
      <c r="D318" s="90" t="s">
        <v>353</v>
      </c>
      <c r="E318" s="140">
        <f t="shared" si="16"/>
        <v>10.833333333333332</v>
      </c>
      <c r="F318" s="136">
        <f t="shared" si="17"/>
        <v>5199.9999999999991</v>
      </c>
      <c r="G318" s="127">
        <f t="shared" si="18"/>
        <v>0</v>
      </c>
      <c r="H318" s="137">
        <f t="shared" si="19"/>
        <v>5679.9999999999991</v>
      </c>
      <c r="I318" s="95">
        <v>11.833333333333332</v>
      </c>
      <c r="J318" s="96"/>
      <c r="K318" s="96"/>
      <c r="L318" s="96"/>
      <c r="M318" s="97"/>
      <c r="N318" s="96"/>
      <c r="O318" s="96"/>
      <c r="P318" s="96"/>
      <c r="Q318" s="96"/>
      <c r="R318" s="96"/>
      <c r="S318" s="96"/>
      <c r="T318" s="97"/>
      <c r="U318" s="96"/>
      <c r="V318" s="96"/>
      <c r="W318" s="100">
        <v>480</v>
      </c>
      <c r="X318" s="96"/>
      <c r="Y318" s="96"/>
      <c r="Z318" s="96"/>
      <c r="AA318" s="97"/>
      <c r="AB318" s="96"/>
      <c r="AC318" s="96"/>
      <c r="AD318" s="96"/>
      <c r="AE318" s="96"/>
      <c r="AF318" s="96"/>
      <c r="AG318" s="96"/>
      <c r="AH318" s="97"/>
      <c r="AI318" s="96"/>
      <c r="AJ318" s="96"/>
      <c r="AK318" s="96"/>
      <c r="AL318" s="96"/>
      <c r="AM318" s="96"/>
      <c r="AN318" s="96"/>
      <c r="AO318" s="121">
        <f>COUNTIF(الجدول23[[#This Row],[21]:[20]],480)</f>
        <v>1</v>
      </c>
      <c r="AP318" s="121">
        <f>COUNTIF(الجدول23[[#This Row],[21]:[20]],"غ")</f>
        <v>0</v>
      </c>
      <c r="AQ318" s="121">
        <f>COUNTIF(الجدول23[[#This Row],[21]:[20]],"ب")</f>
        <v>0</v>
      </c>
      <c r="AR318" s="121">
        <f>COUNTIF(الجدول23[[#This Row],[21]:[20]],"&lt;480")</f>
        <v>0</v>
      </c>
    </row>
    <row r="319" spans="1:56" ht="25.5" hidden="1" customHeight="1">
      <c r="A319" s="88">
        <v>3784</v>
      </c>
      <c r="B319" s="103" t="s">
        <v>517</v>
      </c>
      <c r="C319" s="103">
        <v>3784</v>
      </c>
      <c r="D319" s="90" t="s">
        <v>397</v>
      </c>
      <c r="E319" s="140">
        <f t="shared" si="16"/>
        <v>12.070833333333331</v>
      </c>
      <c r="F319" s="136">
        <f t="shared" si="17"/>
        <v>5793.9999999999991</v>
      </c>
      <c r="G319" s="127">
        <f t="shared" si="18"/>
        <v>0</v>
      </c>
      <c r="H319" s="137">
        <f t="shared" si="19"/>
        <v>6483.9999999999991</v>
      </c>
      <c r="I319" s="95">
        <v>13.508333333333331</v>
      </c>
      <c r="J319" s="96"/>
      <c r="K319" s="96"/>
      <c r="L319" s="96"/>
      <c r="M319" s="97"/>
      <c r="N319" s="111">
        <v>80</v>
      </c>
      <c r="O319" s="96"/>
      <c r="P319" s="96"/>
      <c r="Q319" s="96"/>
      <c r="R319" s="96"/>
      <c r="S319" s="96"/>
      <c r="T319" s="97"/>
      <c r="U319" s="96"/>
      <c r="V319" s="96"/>
      <c r="W319" s="100">
        <v>480</v>
      </c>
      <c r="X319" s="96"/>
      <c r="Y319" s="96"/>
      <c r="Z319" s="96"/>
      <c r="AA319" s="97"/>
      <c r="AB319" s="96"/>
      <c r="AC319" s="96"/>
      <c r="AD319" s="111">
        <v>130</v>
      </c>
      <c r="AE319" s="96"/>
      <c r="AF319" s="96"/>
      <c r="AG319" s="96"/>
      <c r="AH319" s="97"/>
      <c r="AI319" s="96"/>
      <c r="AJ319" s="96"/>
      <c r="AK319" s="96"/>
      <c r="AL319" s="96"/>
      <c r="AM319" s="96"/>
      <c r="AN319" s="96"/>
      <c r="AO319" s="121">
        <f>COUNTIF(الجدول23[[#This Row],[21]:[20]],480)</f>
        <v>1</v>
      </c>
      <c r="AP319" s="121">
        <f>COUNTIF(الجدول23[[#This Row],[21]:[20]],"غ")</f>
        <v>0</v>
      </c>
      <c r="AQ319" s="121">
        <f>COUNTIF(الجدول23[[#This Row],[21]:[20]],"ب")</f>
        <v>0</v>
      </c>
      <c r="AR319" s="121">
        <f>COUNTIF(الجدول23[[#This Row],[21]:[20]],"&lt;480")</f>
        <v>2</v>
      </c>
    </row>
    <row r="320" spans="1:56" ht="25.5" hidden="1" customHeight="1">
      <c r="A320" s="88">
        <v>3786</v>
      </c>
      <c r="B320" s="103" t="s">
        <v>518</v>
      </c>
      <c r="C320" s="103">
        <v>3786</v>
      </c>
      <c r="D320" s="90" t="s">
        <v>474</v>
      </c>
      <c r="E320" s="140">
        <f t="shared" si="16"/>
        <v>9.5520833333333321</v>
      </c>
      <c r="F320" s="136">
        <f t="shared" si="17"/>
        <v>4584.9999999999991</v>
      </c>
      <c r="G320" s="127">
        <f t="shared" si="18"/>
        <v>0</v>
      </c>
      <c r="H320" s="137">
        <f t="shared" si="19"/>
        <v>5064.9999999999991</v>
      </c>
      <c r="I320" s="95">
        <v>10.552083333333332</v>
      </c>
      <c r="J320" s="96"/>
      <c r="K320" s="96"/>
      <c r="L320" s="96"/>
      <c r="M320" s="97"/>
      <c r="N320" s="96"/>
      <c r="O320" s="96"/>
      <c r="P320" s="96"/>
      <c r="Q320" s="96"/>
      <c r="R320" s="96"/>
      <c r="S320" s="96"/>
      <c r="T320" s="97"/>
      <c r="U320" s="96"/>
      <c r="V320" s="96"/>
      <c r="W320" s="100">
        <v>480</v>
      </c>
      <c r="X320" s="96"/>
      <c r="Y320" s="96"/>
      <c r="Z320" s="96"/>
      <c r="AA320" s="97"/>
      <c r="AB320" s="96"/>
      <c r="AC320" s="96"/>
      <c r="AD320" s="96"/>
      <c r="AE320" s="96"/>
      <c r="AF320" s="96"/>
      <c r="AG320" s="96"/>
      <c r="AH320" s="97"/>
      <c r="AI320" s="96"/>
      <c r="AJ320" s="96"/>
      <c r="AK320" s="96"/>
      <c r="AL320" s="96"/>
      <c r="AM320" s="96"/>
      <c r="AN320" s="96"/>
      <c r="AO320" s="121">
        <f>COUNTIF(الجدول23[[#This Row],[21]:[20]],480)</f>
        <v>1</v>
      </c>
      <c r="AP320" s="121">
        <f>COUNTIF(الجدول23[[#This Row],[21]:[20]],"غ")</f>
        <v>0</v>
      </c>
      <c r="AQ320" s="121">
        <f>COUNTIF(الجدول23[[#This Row],[21]:[20]],"ب")</f>
        <v>0</v>
      </c>
      <c r="AR320" s="121">
        <f>COUNTIF(الجدول23[[#This Row],[21]:[20]],"&lt;480")</f>
        <v>0</v>
      </c>
    </row>
    <row r="321" spans="1:44" hidden="1">
      <c r="A321" s="88">
        <v>3787</v>
      </c>
      <c r="B321" s="103" t="s">
        <v>519</v>
      </c>
      <c r="C321" s="103">
        <v>3787</v>
      </c>
      <c r="D321" s="90" t="s">
        <v>230</v>
      </c>
      <c r="E321" s="140">
        <f t="shared" si="16"/>
        <v>8.25</v>
      </c>
      <c r="F321" s="136">
        <f t="shared" si="17"/>
        <v>3960</v>
      </c>
      <c r="G321" s="127">
        <f t="shared" si="18"/>
        <v>0</v>
      </c>
      <c r="H321" s="137">
        <f t="shared" si="19"/>
        <v>3960</v>
      </c>
      <c r="I321" s="95">
        <v>8.25</v>
      </c>
      <c r="J321" s="96"/>
      <c r="K321" s="96"/>
      <c r="L321" s="96"/>
      <c r="M321" s="97"/>
      <c r="N321" s="96"/>
      <c r="O321" s="96"/>
      <c r="P321" s="96"/>
      <c r="Q321" s="96"/>
      <c r="R321" s="96"/>
      <c r="S321" s="96"/>
      <c r="T321" s="97"/>
      <c r="U321" s="96"/>
      <c r="V321" s="96"/>
      <c r="W321" s="113"/>
      <c r="X321" s="96"/>
      <c r="Y321" s="96"/>
      <c r="Z321" s="96"/>
      <c r="AA321" s="97"/>
      <c r="AB321" s="96"/>
      <c r="AC321" s="96"/>
      <c r="AD321" s="96"/>
      <c r="AE321" s="96"/>
      <c r="AF321" s="96"/>
      <c r="AG321" s="96"/>
      <c r="AH321" s="97"/>
      <c r="AI321" s="96"/>
      <c r="AJ321" s="96"/>
      <c r="AK321" s="96"/>
      <c r="AL321" s="96"/>
      <c r="AM321" s="96"/>
      <c r="AN321" s="96"/>
      <c r="AO321" s="121">
        <f>COUNTIF(الجدول23[[#This Row],[21]:[20]],480)</f>
        <v>0</v>
      </c>
      <c r="AP321" s="121">
        <f>COUNTIF(الجدول23[[#This Row],[21]:[20]],"غ")</f>
        <v>0</v>
      </c>
      <c r="AQ321" s="121">
        <f>COUNTIF(الجدول23[[#This Row],[21]:[20]],"ب")</f>
        <v>0</v>
      </c>
      <c r="AR321" s="121">
        <f>COUNTIF(الجدول23[[#This Row],[21]:[20]],"&lt;480")</f>
        <v>0</v>
      </c>
    </row>
    <row r="322" spans="1:44" hidden="1">
      <c r="A322" s="88">
        <v>3801</v>
      </c>
      <c r="B322" s="103" t="s">
        <v>520</v>
      </c>
      <c r="C322" s="103">
        <v>3801</v>
      </c>
      <c r="D322" s="90" t="s">
        <v>155</v>
      </c>
      <c r="E322" s="140">
        <f t="shared" ref="E322:E385" si="20">F322/60/8</f>
        <v>11.666666666666666</v>
      </c>
      <c r="F322" s="136">
        <f t="shared" ref="F322:F385" si="21">H322-SUM(J322:AN322)</f>
        <v>5600</v>
      </c>
      <c r="G322" s="127">
        <f t="shared" ref="G322:G385" si="22">COUNTIF(J322:AN322,"ب")</f>
        <v>0</v>
      </c>
      <c r="H322" s="137">
        <f t="shared" ref="H322:H359" si="23">I322*60*8</f>
        <v>6080</v>
      </c>
      <c r="I322" s="95">
        <v>12.666666666666666</v>
      </c>
      <c r="J322" s="96"/>
      <c r="K322" s="96"/>
      <c r="L322" s="96"/>
      <c r="M322" s="97"/>
      <c r="N322" s="96"/>
      <c r="O322" s="96"/>
      <c r="P322" s="96"/>
      <c r="Q322" s="96"/>
      <c r="R322" s="96"/>
      <c r="S322" s="96"/>
      <c r="T322" s="97"/>
      <c r="U322" s="96"/>
      <c r="V322" s="96"/>
      <c r="W322" s="100">
        <v>480</v>
      </c>
      <c r="X322" s="96"/>
      <c r="Y322" s="96"/>
      <c r="Z322" s="96"/>
      <c r="AA322" s="97"/>
      <c r="AB322" s="96"/>
      <c r="AC322" s="96"/>
      <c r="AD322" s="96"/>
      <c r="AE322" s="96"/>
      <c r="AF322" s="96"/>
      <c r="AG322" s="96"/>
      <c r="AH322" s="97"/>
      <c r="AI322" s="96"/>
      <c r="AJ322" s="96"/>
      <c r="AK322" s="96"/>
      <c r="AL322" s="96"/>
      <c r="AM322" s="96"/>
      <c r="AN322" s="96"/>
      <c r="AO322" s="121">
        <f>COUNTIF(الجدول23[[#This Row],[21]:[20]],480)</f>
        <v>1</v>
      </c>
      <c r="AP322" s="121">
        <f>COUNTIF(الجدول23[[#This Row],[21]:[20]],"غ")</f>
        <v>0</v>
      </c>
      <c r="AQ322" s="121">
        <f>COUNTIF(الجدول23[[#This Row],[21]:[20]],"ب")</f>
        <v>0</v>
      </c>
      <c r="AR322" s="121">
        <f>COUNTIF(الجدول23[[#This Row],[21]:[20]],"&lt;480")</f>
        <v>0</v>
      </c>
    </row>
    <row r="323" spans="1:44" hidden="1">
      <c r="A323" s="88">
        <v>3804</v>
      </c>
      <c r="B323" s="103" t="s">
        <v>521</v>
      </c>
      <c r="C323" s="103">
        <v>3804</v>
      </c>
      <c r="D323" s="90" t="s">
        <v>197</v>
      </c>
      <c r="E323" s="140">
        <f t="shared" si="20"/>
        <v>10.333333333333332</v>
      </c>
      <c r="F323" s="136">
        <f t="shared" si="21"/>
        <v>4959.9999999999991</v>
      </c>
      <c r="G323" s="127">
        <f t="shared" si="22"/>
        <v>0</v>
      </c>
      <c r="H323" s="137">
        <f t="shared" si="23"/>
        <v>5439.9999999999991</v>
      </c>
      <c r="I323" s="95">
        <v>11.333333333333332</v>
      </c>
      <c r="J323" s="96"/>
      <c r="K323" s="96"/>
      <c r="L323" s="96"/>
      <c r="M323" s="97"/>
      <c r="N323" s="96"/>
      <c r="O323" s="96"/>
      <c r="P323" s="96"/>
      <c r="Q323" s="96"/>
      <c r="R323" s="96"/>
      <c r="S323" s="96"/>
      <c r="T323" s="97"/>
      <c r="U323" s="96"/>
      <c r="V323" s="96"/>
      <c r="W323" s="100">
        <v>480</v>
      </c>
      <c r="X323" s="96"/>
      <c r="Y323" s="96"/>
      <c r="Z323" s="96"/>
      <c r="AA323" s="97"/>
      <c r="AB323" s="96"/>
      <c r="AC323" s="96"/>
      <c r="AD323" s="96"/>
      <c r="AE323" s="96"/>
      <c r="AF323" s="96"/>
      <c r="AG323" s="96"/>
      <c r="AH323" s="97"/>
      <c r="AI323" s="96"/>
      <c r="AJ323" s="96"/>
      <c r="AK323" s="96"/>
      <c r="AL323" s="96"/>
      <c r="AM323" s="96"/>
      <c r="AN323" s="96"/>
      <c r="AO323" s="121">
        <f>COUNTIF(الجدول23[[#This Row],[21]:[20]],480)</f>
        <v>1</v>
      </c>
      <c r="AP323" s="121">
        <f>COUNTIF(الجدول23[[#This Row],[21]:[20]],"غ")</f>
        <v>0</v>
      </c>
      <c r="AQ323" s="121">
        <f>COUNTIF(الجدول23[[#This Row],[21]:[20]],"ب")</f>
        <v>0</v>
      </c>
      <c r="AR323" s="121">
        <f>COUNTIF(الجدول23[[#This Row],[21]:[20]],"&lt;480")</f>
        <v>0</v>
      </c>
    </row>
    <row r="324" spans="1:44" hidden="1">
      <c r="A324" s="88">
        <v>3806</v>
      </c>
      <c r="B324" s="103" t="s">
        <v>522</v>
      </c>
      <c r="C324" s="103">
        <v>3806</v>
      </c>
      <c r="D324" s="90" t="s">
        <v>374</v>
      </c>
      <c r="E324" s="140">
        <f t="shared" si="20"/>
        <v>0.31000000000000039</v>
      </c>
      <c r="F324" s="136">
        <f t="shared" si="21"/>
        <v>148.80000000000018</v>
      </c>
      <c r="G324" s="127">
        <f t="shared" si="22"/>
        <v>0</v>
      </c>
      <c r="H324" s="137">
        <f t="shared" si="23"/>
        <v>1225.8000000000002</v>
      </c>
      <c r="I324" s="95">
        <v>2.5537500000000004</v>
      </c>
      <c r="J324" s="96"/>
      <c r="K324" s="96"/>
      <c r="L324" s="96"/>
      <c r="M324" s="97"/>
      <c r="N324" s="100">
        <v>480</v>
      </c>
      <c r="O324" s="96"/>
      <c r="P324" s="96"/>
      <c r="Q324" s="96"/>
      <c r="R324" s="96"/>
      <c r="S324" s="96"/>
      <c r="T324" s="97"/>
      <c r="U324" s="96"/>
      <c r="V324" s="100">
        <v>480</v>
      </c>
      <c r="W324" s="100" t="s">
        <v>1584</v>
      </c>
      <c r="X324" s="96"/>
      <c r="Y324" s="96"/>
      <c r="Z324" s="96"/>
      <c r="AA324" s="97"/>
      <c r="AB324" s="96"/>
      <c r="AC324" s="96"/>
      <c r="AD324" s="122">
        <v>117</v>
      </c>
      <c r="AE324" s="96"/>
      <c r="AF324" s="96"/>
      <c r="AG324" s="96"/>
      <c r="AH324" s="97"/>
      <c r="AI324" s="96"/>
      <c r="AJ324" s="96"/>
      <c r="AK324" s="96"/>
      <c r="AL324" s="96"/>
      <c r="AM324" s="96"/>
      <c r="AN324" s="96"/>
      <c r="AO324" s="121">
        <f>COUNTIF(الجدول23[[#This Row],[21]:[20]],480)</f>
        <v>2</v>
      </c>
      <c r="AP324" s="121">
        <f>COUNTIF(الجدول23[[#This Row],[21]:[20]],"غ")</f>
        <v>0</v>
      </c>
      <c r="AQ324" s="121">
        <f>COUNTIF(الجدول23[[#This Row],[21]:[20]],"ب")</f>
        <v>0</v>
      </c>
      <c r="AR324" s="121">
        <f>COUNTIF(الجدول23[[#This Row],[21]:[20]],"&lt;480")</f>
        <v>1</v>
      </c>
    </row>
    <row r="325" spans="1:44" hidden="1">
      <c r="A325" s="88">
        <v>3807</v>
      </c>
      <c r="B325" s="103" t="s">
        <v>523</v>
      </c>
      <c r="C325" s="103">
        <v>3807</v>
      </c>
      <c r="D325" s="90" t="s">
        <v>67</v>
      </c>
      <c r="E325" s="140">
        <f t="shared" si="20"/>
        <v>4.7437500000000012</v>
      </c>
      <c r="F325" s="136">
        <f t="shared" si="21"/>
        <v>2277.0000000000005</v>
      </c>
      <c r="G325" s="127">
        <f t="shared" si="22"/>
        <v>0</v>
      </c>
      <c r="H325" s="137">
        <f t="shared" si="23"/>
        <v>2965.0000000000005</v>
      </c>
      <c r="I325" s="95">
        <v>6.1770833333333339</v>
      </c>
      <c r="J325" s="122">
        <v>103</v>
      </c>
      <c r="K325" s="96"/>
      <c r="L325" s="96"/>
      <c r="M325" s="97"/>
      <c r="N325" s="96"/>
      <c r="O325" s="96"/>
      <c r="P325" s="96"/>
      <c r="Q325" s="96"/>
      <c r="R325" s="96"/>
      <c r="S325" s="96"/>
      <c r="T325" s="97"/>
      <c r="U325" s="96"/>
      <c r="V325" s="96"/>
      <c r="W325" s="100">
        <v>480</v>
      </c>
      <c r="X325" s="96"/>
      <c r="Y325" s="96"/>
      <c r="Z325" s="96"/>
      <c r="AA325" s="97"/>
      <c r="AB325" s="111">
        <v>105</v>
      </c>
      <c r="AC325" s="96"/>
      <c r="AD325" s="96"/>
      <c r="AE325" s="96"/>
      <c r="AF325" s="96"/>
      <c r="AG325" s="96"/>
      <c r="AH325" s="97"/>
      <c r="AI325" s="96"/>
      <c r="AJ325" s="96"/>
      <c r="AK325" s="96"/>
      <c r="AL325" s="96"/>
      <c r="AM325" s="96"/>
      <c r="AN325" s="96"/>
      <c r="AO325" s="121">
        <f>COUNTIF(الجدول23[[#This Row],[21]:[20]],480)</f>
        <v>1</v>
      </c>
      <c r="AP325" s="121">
        <f>COUNTIF(الجدول23[[#This Row],[21]:[20]],"غ")</f>
        <v>0</v>
      </c>
      <c r="AQ325" s="121">
        <f>COUNTIF(الجدول23[[#This Row],[21]:[20]],"ب")</f>
        <v>0</v>
      </c>
      <c r="AR325" s="121">
        <f>COUNTIF(الجدول23[[#This Row],[21]:[20]],"&lt;480")</f>
        <v>2</v>
      </c>
    </row>
    <row r="326" spans="1:44" hidden="1">
      <c r="A326" s="144">
        <v>3810</v>
      </c>
      <c r="B326" s="135" t="s">
        <v>524</v>
      </c>
      <c r="C326" s="135">
        <v>3810</v>
      </c>
      <c r="D326" s="90" t="s">
        <v>353</v>
      </c>
      <c r="E326" s="140">
        <f t="shared" si="20"/>
        <v>2.6666666666666656</v>
      </c>
      <c r="F326" s="136">
        <f t="shared" si="21"/>
        <v>1279.9999999999995</v>
      </c>
      <c r="G326" s="127">
        <f t="shared" si="22"/>
        <v>0</v>
      </c>
      <c r="H326" s="271">
        <f t="shared" si="23"/>
        <v>2239.9999999999995</v>
      </c>
      <c r="I326" s="146">
        <v>4.6666666666666661</v>
      </c>
      <c r="J326" s="96"/>
      <c r="K326" s="96"/>
      <c r="L326" s="96"/>
      <c r="M326" s="97"/>
      <c r="N326" s="96"/>
      <c r="O326" s="96"/>
      <c r="P326" s="96"/>
      <c r="Q326" s="96"/>
      <c r="R326" s="96"/>
      <c r="S326" s="96"/>
      <c r="T326" s="97"/>
      <c r="U326" s="96"/>
      <c r="V326" s="96"/>
      <c r="W326" s="100">
        <v>480</v>
      </c>
      <c r="X326" s="96"/>
      <c r="Y326" s="96"/>
      <c r="Z326" s="96"/>
      <c r="AA326" s="97"/>
      <c r="AB326" s="96"/>
      <c r="AC326" s="100">
        <v>480</v>
      </c>
      <c r="AD326" s="96"/>
      <c r="AE326" s="96"/>
      <c r="AF326" s="96"/>
      <c r="AG326" s="96"/>
      <c r="AH326" s="97"/>
      <c r="AI326" s="96"/>
      <c r="AJ326" s="96"/>
      <c r="AK326" s="96"/>
      <c r="AL326" s="96"/>
      <c r="AM326" s="96"/>
      <c r="AN326" s="96"/>
      <c r="AO326" s="121">
        <f>COUNTIF(الجدول23[[#This Row],[21]:[20]],480)</f>
        <v>2</v>
      </c>
      <c r="AP326" s="121">
        <f>COUNTIF(الجدول23[[#This Row],[21]:[20]],"غ")</f>
        <v>0</v>
      </c>
      <c r="AQ326" s="121">
        <f>COUNTIF(الجدول23[[#This Row],[21]:[20]],"ب")</f>
        <v>0</v>
      </c>
      <c r="AR326" s="121">
        <f>COUNTIF(الجدول23[[#This Row],[21]:[20]],"&lt;480")</f>
        <v>0</v>
      </c>
    </row>
    <row r="327" spans="1:44" hidden="1">
      <c r="A327" s="144">
        <v>3812</v>
      </c>
      <c r="B327" s="135" t="s">
        <v>525</v>
      </c>
      <c r="C327" s="135">
        <v>3812</v>
      </c>
      <c r="D327" s="90" t="s">
        <v>67</v>
      </c>
      <c r="E327" s="140">
        <f t="shared" si="20"/>
        <v>3.3666666666666667</v>
      </c>
      <c r="F327" s="136">
        <f t="shared" si="21"/>
        <v>1616</v>
      </c>
      <c r="G327" s="127">
        <f t="shared" si="22"/>
        <v>0</v>
      </c>
      <c r="H327" s="271">
        <f t="shared" si="23"/>
        <v>3740</v>
      </c>
      <c r="I327" s="95">
        <v>7.791666666666667</v>
      </c>
      <c r="J327" s="96"/>
      <c r="K327" s="96"/>
      <c r="L327" s="96"/>
      <c r="M327" s="97"/>
      <c r="N327" s="96"/>
      <c r="O327" s="96"/>
      <c r="P327" s="96"/>
      <c r="Q327" s="96"/>
      <c r="R327" s="96"/>
      <c r="S327" s="96"/>
      <c r="T327" s="97"/>
      <c r="U327" s="96"/>
      <c r="V327" s="267">
        <v>204</v>
      </c>
      <c r="W327" s="100">
        <v>480</v>
      </c>
      <c r="X327" s="96"/>
      <c r="Y327" s="96"/>
      <c r="Z327" s="96"/>
      <c r="AA327" s="97"/>
      <c r="AB327" s="96"/>
      <c r="AC327" s="96"/>
      <c r="AD327" s="96"/>
      <c r="AE327" s="100">
        <v>480</v>
      </c>
      <c r="AF327" s="100">
        <v>480</v>
      </c>
      <c r="AG327" s="100">
        <v>480</v>
      </c>
      <c r="AH327" s="97"/>
      <c r="AI327" s="96"/>
      <c r="AJ327" s="96"/>
      <c r="AK327" s="96"/>
      <c r="AL327" s="96"/>
      <c r="AM327" s="96"/>
      <c r="AN327" s="96"/>
      <c r="AO327" s="121">
        <f>COUNTIF(الجدول23[[#This Row],[21]:[20]],480)</f>
        <v>4</v>
      </c>
      <c r="AP327" s="121">
        <f>COUNTIF(الجدول23[[#This Row],[21]:[20]],"غ")</f>
        <v>0</v>
      </c>
      <c r="AQ327" s="121">
        <f>COUNTIF(الجدول23[[#This Row],[21]:[20]],"ب")</f>
        <v>0</v>
      </c>
      <c r="AR327" s="121">
        <f>COUNTIF(الجدول23[[#This Row],[21]:[20]],"&lt;480")</f>
        <v>1</v>
      </c>
    </row>
    <row r="328" spans="1:44" hidden="1">
      <c r="A328" s="144">
        <v>3813</v>
      </c>
      <c r="B328" s="135" t="s">
        <v>526</v>
      </c>
      <c r="C328" s="135">
        <v>3813</v>
      </c>
      <c r="D328" s="90" t="s">
        <v>345</v>
      </c>
      <c r="E328" s="140">
        <f t="shared" si="20"/>
        <v>4.8333333333333339</v>
      </c>
      <c r="F328" s="136">
        <f t="shared" si="21"/>
        <v>2320.0000000000005</v>
      </c>
      <c r="G328" s="127">
        <f t="shared" si="22"/>
        <v>0</v>
      </c>
      <c r="H328" s="271">
        <f t="shared" si="23"/>
        <v>2320.0000000000005</v>
      </c>
      <c r="I328" s="95">
        <v>4.8333333333333339</v>
      </c>
      <c r="J328" s="96"/>
      <c r="K328" s="96"/>
      <c r="L328" s="96"/>
      <c r="M328" s="97"/>
      <c r="N328" s="96"/>
      <c r="O328" s="96"/>
      <c r="P328" s="96"/>
      <c r="Q328" s="96"/>
      <c r="R328" s="96"/>
      <c r="S328" s="96"/>
      <c r="T328" s="97"/>
      <c r="U328" s="96"/>
      <c r="V328" s="96"/>
      <c r="W328" s="113"/>
      <c r="X328" s="96"/>
      <c r="Y328" s="96"/>
      <c r="Z328" s="96"/>
      <c r="AA328" s="97"/>
      <c r="AB328" s="96"/>
      <c r="AC328" s="96"/>
      <c r="AD328" s="96"/>
      <c r="AE328" s="96"/>
      <c r="AF328" s="96"/>
      <c r="AG328" s="96"/>
      <c r="AH328" s="97"/>
      <c r="AI328" s="96"/>
      <c r="AJ328" s="96"/>
      <c r="AK328" s="96"/>
      <c r="AL328" s="96"/>
      <c r="AM328" s="96"/>
      <c r="AN328" s="96"/>
      <c r="AO328" s="121">
        <f>COUNTIF(الجدول23[[#This Row],[21]:[20]],480)</f>
        <v>0</v>
      </c>
      <c r="AP328" s="121">
        <f>COUNTIF(الجدول23[[#This Row],[21]:[20]],"غ")</f>
        <v>0</v>
      </c>
      <c r="AQ328" s="121">
        <f>COUNTIF(الجدول23[[#This Row],[21]:[20]],"ب")</f>
        <v>0</v>
      </c>
      <c r="AR328" s="121">
        <f>COUNTIF(الجدول23[[#This Row],[21]:[20]],"&lt;480")</f>
        <v>0</v>
      </c>
    </row>
    <row r="329" spans="1:44" hidden="1">
      <c r="A329" s="144">
        <v>3814</v>
      </c>
      <c r="B329" s="135" t="s">
        <v>527</v>
      </c>
      <c r="C329" s="135">
        <v>3814</v>
      </c>
      <c r="D329" s="90" t="s">
        <v>345</v>
      </c>
      <c r="E329" s="140">
        <f t="shared" si="20"/>
        <v>3.3333333333333335</v>
      </c>
      <c r="F329" s="136">
        <f t="shared" si="21"/>
        <v>1600</v>
      </c>
      <c r="G329" s="127">
        <f t="shared" si="22"/>
        <v>0</v>
      </c>
      <c r="H329" s="271">
        <f t="shared" si="23"/>
        <v>1600</v>
      </c>
      <c r="I329" s="95">
        <v>3.3333333333333335</v>
      </c>
      <c r="J329" s="96"/>
      <c r="K329" s="96"/>
      <c r="L329" s="96"/>
      <c r="M329" s="97"/>
      <c r="N329" s="96"/>
      <c r="O329" s="96"/>
      <c r="P329" s="96"/>
      <c r="Q329" s="96"/>
      <c r="R329" s="96"/>
      <c r="S329" s="96"/>
      <c r="T329" s="97"/>
      <c r="U329" s="207" t="s">
        <v>1497</v>
      </c>
      <c r="V329" s="96"/>
      <c r="W329" s="113"/>
      <c r="X329" s="96"/>
      <c r="Y329" s="96"/>
      <c r="Z329" s="96"/>
      <c r="AA329" s="97"/>
      <c r="AB329" s="96"/>
      <c r="AC329" s="96"/>
      <c r="AD329" s="96"/>
      <c r="AE329" s="96"/>
      <c r="AF329" s="96"/>
      <c r="AG329" s="96"/>
      <c r="AH329" s="97"/>
      <c r="AI329" s="96"/>
      <c r="AJ329" s="96"/>
      <c r="AK329" s="96"/>
      <c r="AL329" s="96"/>
      <c r="AM329" s="96"/>
      <c r="AN329" s="96"/>
      <c r="AO329" s="121">
        <f>COUNTIF(الجدول23[[#This Row],[21]:[20]],480)</f>
        <v>0</v>
      </c>
      <c r="AP329" s="121">
        <f>COUNTIF(الجدول23[[#This Row],[21]:[20]],"غ")</f>
        <v>0</v>
      </c>
      <c r="AQ329" s="121">
        <f>COUNTIF(الجدول23[[#This Row],[21]:[20]],"ب")</f>
        <v>0</v>
      </c>
      <c r="AR329" s="121">
        <f>COUNTIF(الجدول23[[#This Row],[21]:[20]],"&lt;480")</f>
        <v>0</v>
      </c>
    </row>
    <row r="330" spans="1:44" hidden="1">
      <c r="A330" s="144">
        <v>3816</v>
      </c>
      <c r="B330" s="135" t="s">
        <v>529</v>
      </c>
      <c r="C330" s="135">
        <v>3816</v>
      </c>
      <c r="D330" s="90" t="s">
        <v>148</v>
      </c>
      <c r="E330" s="140">
        <f t="shared" si="20"/>
        <v>7.6062500000000002</v>
      </c>
      <c r="F330" s="136">
        <f t="shared" si="21"/>
        <v>3651</v>
      </c>
      <c r="G330" s="127">
        <f t="shared" si="22"/>
        <v>0</v>
      </c>
      <c r="H330" s="271">
        <f t="shared" si="23"/>
        <v>4131</v>
      </c>
      <c r="I330" s="95">
        <v>8.6062499999999993</v>
      </c>
      <c r="J330" s="96"/>
      <c r="K330" s="96"/>
      <c r="L330" s="96"/>
      <c r="M330" s="97"/>
      <c r="N330" s="96"/>
      <c r="O330" s="96"/>
      <c r="P330" s="96"/>
      <c r="Q330" s="96"/>
      <c r="R330" s="96"/>
      <c r="S330" s="96"/>
      <c r="T330" s="97"/>
      <c r="U330" s="96"/>
      <c r="V330" s="96"/>
      <c r="W330" s="100">
        <v>480</v>
      </c>
      <c r="X330" s="96"/>
      <c r="Y330" s="96"/>
      <c r="Z330" s="96"/>
      <c r="AA330" s="97"/>
      <c r="AB330" s="96"/>
      <c r="AC330" s="96"/>
      <c r="AD330" s="96"/>
      <c r="AE330" s="96"/>
      <c r="AF330" s="96"/>
      <c r="AG330" s="96"/>
      <c r="AH330" s="97"/>
      <c r="AI330" s="96"/>
      <c r="AJ330" s="96"/>
      <c r="AK330" s="96"/>
      <c r="AL330" s="96"/>
      <c r="AM330" s="96"/>
      <c r="AN330" s="96"/>
      <c r="AO330" s="121">
        <f>COUNTIF(الجدول23[[#This Row],[21]:[20]],480)</f>
        <v>1</v>
      </c>
      <c r="AP330" s="121">
        <f>COUNTIF(الجدول23[[#This Row],[21]:[20]],"غ")</f>
        <v>0</v>
      </c>
      <c r="AQ330" s="121">
        <f>COUNTIF(الجدول23[[#This Row],[21]:[20]],"ب")</f>
        <v>0</v>
      </c>
      <c r="AR330" s="121">
        <f>COUNTIF(الجدول23[[#This Row],[21]:[20]],"&lt;480")</f>
        <v>0</v>
      </c>
    </row>
    <row r="331" spans="1:44" hidden="1">
      <c r="A331" s="144">
        <v>3820</v>
      </c>
      <c r="B331" s="135" t="s">
        <v>531</v>
      </c>
      <c r="C331" s="135">
        <v>3820</v>
      </c>
      <c r="D331" s="90" t="s">
        <v>353</v>
      </c>
      <c r="E331" s="140">
        <f t="shared" si="20"/>
        <v>1.3854166666666667</v>
      </c>
      <c r="F331" s="136">
        <f t="shared" si="21"/>
        <v>665</v>
      </c>
      <c r="G331" s="127">
        <f t="shared" si="22"/>
        <v>0</v>
      </c>
      <c r="H331" s="271">
        <f t="shared" si="23"/>
        <v>1625</v>
      </c>
      <c r="I331" s="95">
        <v>3.3854166666666665</v>
      </c>
      <c r="J331" s="96"/>
      <c r="K331" s="96"/>
      <c r="L331" s="96"/>
      <c r="M331" s="97"/>
      <c r="N331" s="96"/>
      <c r="O331" s="96"/>
      <c r="P331" s="96"/>
      <c r="Q331" s="96"/>
      <c r="R331" s="100">
        <v>480</v>
      </c>
      <c r="S331" s="96"/>
      <c r="T331" s="97"/>
      <c r="U331" s="207" t="s">
        <v>1497</v>
      </c>
      <c r="V331" s="191" t="s">
        <v>1497</v>
      </c>
      <c r="W331" s="100">
        <v>480</v>
      </c>
      <c r="X331" s="96"/>
      <c r="Y331" s="96"/>
      <c r="Z331" s="96"/>
      <c r="AA331" s="97"/>
      <c r="AB331" s="191" t="s">
        <v>1497</v>
      </c>
      <c r="AC331" s="96"/>
      <c r="AD331" s="96"/>
      <c r="AE331" s="96"/>
      <c r="AF331" s="96"/>
      <c r="AG331" s="96"/>
      <c r="AH331" s="97"/>
      <c r="AI331" s="96"/>
      <c r="AJ331" s="96"/>
      <c r="AK331" s="96"/>
      <c r="AL331" s="96"/>
      <c r="AM331" s="96"/>
      <c r="AN331" s="96"/>
      <c r="AO331" s="121">
        <f>COUNTIF(الجدول23[[#This Row],[21]:[20]],480)</f>
        <v>2</v>
      </c>
      <c r="AP331" s="121">
        <f>COUNTIF(الجدول23[[#This Row],[21]:[20]],"غ")</f>
        <v>0</v>
      </c>
      <c r="AQ331" s="121">
        <f>COUNTIF(الجدول23[[#This Row],[21]:[20]],"ب")</f>
        <v>0</v>
      </c>
      <c r="AR331" s="121">
        <f>COUNTIF(الجدول23[[#This Row],[21]:[20]],"&lt;480")</f>
        <v>0</v>
      </c>
    </row>
    <row r="332" spans="1:44" hidden="1">
      <c r="A332" s="144">
        <v>3825</v>
      </c>
      <c r="B332" s="135" t="s">
        <v>532</v>
      </c>
      <c r="C332" s="135">
        <v>3825</v>
      </c>
      <c r="D332" s="90" t="s">
        <v>172</v>
      </c>
      <c r="E332" s="140">
        <f t="shared" si="20"/>
        <v>3.020833333333333</v>
      </c>
      <c r="F332" s="136">
        <f t="shared" si="21"/>
        <v>1449.9999999999998</v>
      </c>
      <c r="G332" s="127">
        <f t="shared" si="22"/>
        <v>0</v>
      </c>
      <c r="H332" s="271">
        <f t="shared" si="23"/>
        <v>1929.9999999999998</v>
      </c>
      <c r="I332" s="95">
        <v>4.020833333333333</v>
      </c>
      <c r="J332" s="96"/>
      <c r="K332" s="96"/>
      <c r="L332" s="96"/>
      <c r="M332" s="97"/>
      <c r="N332" s="96"/>
      <c r="O332" s="96"/>
      <c r="P332" s="96"/>
      <c r="Q332" s="96"/>
      <c r="R332" s="96"/>
      <c r="S332" s="96"/>
      <c r="T332" s="97"/>
      <c r="U332" s="96"/>
      <c r="V332" s="96"/>
      <c r="W332" s="100">
        <v>480</v>
      </c>
      <c r="X332" s="96"/>
      <c r="Y332" s="96"/>
      <c r="Z332" s="96"/>
      <c r="AA332" s="97"/>
      <c r="AB332" s="96"/>
      <c r="AC332" s="96"/>
      <c r="AD332" s="96"/>
      <c r="AE332" s="96"/>
      <c r="AF332" s="96"/>
      <c r="AG332" s="96"/>
      <c r="AH332" s="97"/>
      <c r="AI332" s="96"/>
      <c r="AJ332" s="96"/>
      <c r="AK332" s="96"/>
      <c r="AL332" s="96"/>
      <c r="AM332" s="96"/>
      <c r="AN332" s="96"/>
      <c r="AO332" s="121">
        <f>COUNTIF(الجدول23[[#This Row],[21]:[20]],480)</f>
        <v>1</v>
      </c>
      <c r="AP332" s="121">
        <f>COUNTIF(الجدول23[[#This Row],[21]:[20]],"غ")</f>
        <v>0</v>
      </c>
      <c r="AQ332" s="121">
        <f>COUNTIF(الجدول23[[#This Row],[21]:[20]],"ب")</f>
        <v>0</v>
      </c>
      <c r="AR332" s="121">
        <f>COUNTIF(الجدول23[[#This Row],[21]:[20]],"&lt;480")</f>
        <v>0</v>
      </c>
    </row>
    <row r="333" spans="1:44" hidden="1">
      <c r="A333" s="144">
        <v>3826</v>
      </c>
      <c r="B333" s="135" t="s">
        <v>533</v>
      </c>
      <c r="C333" s="135">
        <v>3826</v>
      </c>
      <c r="D333" s="90" t="s">
        <v>230</v>
      </c>
      <c r="E333" s="140">
        <f t="shared" si="20"/>
        <v>5.666666666666667</v>
      </c>
      <c r="F333" s="136">
        <f t="shared" si="21"/>
        <v>2720</v>
      </c>
      <c r="G333" s="127">
        <f t="shared" si="22"/>
        <v>0</v>
      </c>
      <c r="H333" s="271">
        <f t="shared" si="23"/>
        <v>2720</v>
      </c>
      <c r="I333" s="95">
        <v>5.666666666666667</v>
      </c>
      <c r="J333" s="96"/>
      <c r="K333" s="96"/>
      <c r="L333" s="96"/>
      <c r="M333" s="97"/>
      <c r="N333" s="96"/>
      <c r="O333" s="96"/>
      <c r="P333" s="96"/>
      <c r="Q333" s="96"/>
      <c r="R333" s="96"/>
      <c r="S333" s="96"/>
      <c r="T333" s="97"/>
      <c r="U333" s="96"/>
      <c r="V333" s="96"/>
      <c r="W333" s="113"/>
      <c r="X333" s="96"/>
      <c r="Y333" s="96"/>
      <c r="Z333" s="96"/>
      <c r="AA333" s="97"/>
      <c r="AB333" s="96"/>
      <c r="AC333" s="96"/>
      <c r="AD333" s="96"/>
      <c r="AE333" s="96"/>
      <c r="AF333" s="96"/>
      <c r="AG333" s="96"/>
      <c r="AH333" s="97"/>
      <c r="AI333" s="96"/>
      <c r="AJ333" s="96"/>
      <c r="AK333" s="96"/>
      <c r="AL333" s="96"/>
      <c r="AM333" s="96"/>
      <c r="AN333" s="96"/>
      <c r="AO333" s="121">
        <f>COUNTIF(الجدول23[[#This Row],[21]:[20]],480)</f>
        <v>0</v>
      </c>
      <c r="AP333" s="121">
        <f>COUNTIF(الجدول23[[#This Row],[21]:[20]],"غ")</f>
        <v>0</v>
      </c>
      <c r="AQ333" s="121">
        <f>COUNTIF(الجدول23[[#This Row],[21]:[20]],"ب")</f>
        <v>0</v>
      </c>
      <c r="AR333" s="121">
        <f>COUNTIF(الجدول23[[#This Row],[21]:[20]],"&lt;480")</f>
        <v>0</v>
      </c>
    </row>
    <row r="334" spans="1:44" hidden="1">
      <c r="A334" s="144">
        <v>3827</v>
      </c>
      <c r="B334" s="135" t="s">
        <v>534</v>
      </c>
      <c r="C334" s="135">
        <v>3827</v>
      </c>
      <c r="D334" s="90" t="s">
        <v>99</v>
      </c>
      <c r="E334" s="140">
        <f t="shared" si="20"/>
        <v>4.2791666666666668</v>
      </c>
      <c r="F334" s="136">
        <f t="shared" si="21"/>
        <v>2054</v>
      </c>
      <c r="G334" s="127">
        <f t="shared" si="22"/>
        <v>0</v>
      </c>
      <c r="H334" s="271">
        <f t="shared" si="23"/>
        <v>3074</v>
      </c>
      <c r="I334" s="95">
        <v>6.4041666666666668</v>
      </c>
      <c r="J334" s="96"/>
      <c r="K334" s="96"/>
      <c r="L334" s="96"/>
      <c r="M334" s="97"/>
      <c r="N334" s="96"/>
      <c r="O334" s="96"/>
      <c r="P334" s="96"/>
      <c r="Q334" s="96"/>
      <c r="R334" s="96"/>
      <c r="S334" s="96"/>
      <c r="T334" s="97"/>
      <c r="U334" s="96"/>
      <c r="V334" s="96"/>
      <c r="W334" s="100">
        <v>480</v>
      </c>
      <c r="X334" s="96"/>
      <c r="Y334" s="96"/>
      <c r="Z334" s="96"/>
      <c r="AA334" s="97"/>
      <c r="AB334" s="96"/>
      <c r="AC334" s="96"/>
      <c r="AD334" s="96"/>
      <c r="AE334" s="111">
        <v>60</v>
      </c>
      <c r="AF334" s="100">
        <v>480</v>
      </c>
      <c r="AG334" s="96"/>
      <c r="AH334" s="97"/>
      <c r="AI334" s="96"/>
      <c r="AJ334" s="96"/>
      <c r="AK334" s="96"/>
      <c r="AL334" s="96"/>
      <c r="AM334" s="96"/>
      <c r="AN334" s="96"/>
      <c r="AO334" s="121">
        <f>COUNTIF(الجدول23[[#This Row],[21]:[20]],480)</f>
        <v>2</v>
      </c>
      <c r="AP334" s="121">
        <f>COUNTIF(الجدول23[[#This Row],[21]:[20]],"غ")</f>
        <v>0</v>
      </c>
      <c r="AQ334" s="121">
        <f>COUNTIF(الجدول23[[#This Row],[21]:[20]],"ب")</f>
        <v>0</v>
      </c>
      <c r="AR334" s="121">
        <f>COUNTIF(الجدول23[[#This Row],[21]:[20]],"&lt;480")</f>
        <v>1</v>
      </c>
    </row>
    <row r="335" spans="1:44" hidden="1">
      <c r="A335" s="144">
        <v>3829</v>
      </c>
      <c r="B335" s="135" t="s">
        <v>536</v>
      </c>
      <c r="C335" s="135">
        <v>3829</v>
      </c>
      <c r="D335" s="90" t="s">
        <v>174</v>
      </c>
      <c r="E335" s="140">
        <f t="shared" si="20"/>
        <v>7.25</v>
      </c>
      <c r="F335" s="136">
        <f t="shared" si="21"/>
        <v>3480</v>
      </c>
      <c r="G335" s="127">
        <f t="shared" si="22"/>
        <v>0</v>
      </c>
      <c r="H335" s="271">
        <f t="shared" si="23"/>
        <v>3960</v>
      </c>
      <c r="I335" s="95">
        <v>8.25</v>
      </c>
      <c r="J335" s="96"/>
      <c r="K335" s="96"/>
      <c r="L335" s="96"/>
      <c r="M335" s="97"/>
      <c r="N335" s="96"/>
      <c r="O335" s="96"/>
      <c r="P335" s="96"/>
      <c r="Q335" s="96"/>
      <c r="R335" s="96"/>
      <c r="S335" s="96"/>
      <c r="T335" s="97"/>
      <c r="U335" s="96"/>
      <c r="V335" s="96"/>
      <c r="W335" s="100">
        <v>480</v>
      </c>
      <c r="X335" s="96"/>
      <c r="Y335" s="96"/>
      <c r="Z335" s="96"/>
      <c r="AA335" s="97"/>
      <c r="AB335" s="96"/>
      <c r="AC335" s="96"/>
      <c r="AD335" s="96"/>
      <c r="AE335" s="96"/>
      <c r="AF335" s="96"/>
      <c r="AG335" s="96"/>
      <c r="AH335" s="97"/>
      <c r="AI335" s="96"/>
      <c r="AJ335" s="96"/>
      <c r="AK335" s="96"/>
      <c r="AL335" s="96"/>
      <c r="AM335" s="96"/>
      <c r="AN335" s="96"/>
      <c r="AO335" s="121">
        <f>COUNTIF(الجدول23[[#This Row],[21]:[20]],480)</f>
        <v>1</v>
      </c>
      <c r="AP335" s="121">
        <f>COUNTIF(الجدول23[[#This Row],[21]:[20]],"غ")</f>
        <v>0</v>
      </c>
      <c r="AQ335" s="121">
        <f>COUNTIF(الجدول23[[#This Row],[21]:[20]],"ب")</f>
        <v>0</v>
      </c>
      <c r="AR335" s="121">
        <f>COUNTIF(الجدول23[[#This Row],[21]:[20]],"&lt;480")</f>
        <v>0</v>
      </c>
    </row>
    <row r="336" spans="1:44" hidden="1">
      <c r="A336" s="144">
        <v>3831</v>
      </c>
      <c r="B336" s="135" t="s">
        <v>537</v>
      </c>
      <c r="C336" s="135">
        <v>3831</v>
      </c>
      <c r="D336" s="90" t="s">
        <v>67</v>
      </c>
      <c r="E336" s="140">
        <f t="shared" si="20"/>
        <v>4.3125</v>
      </c>
      <c r="F336" s="136">
        <f t="shared" si="21"/>
        <v>2070</v>
      </c>
      <c r="G336" s="127">
        <f t="shared" si="22"/>
        <v>0</v>
      </c>
      <c r="H336" s="271">
        <f t="shared" si="23"/>
        <v>2550</v>
      </c>
      <c r="I336" s="95">
        <v>5.3125</v>
      </c>
      <c r="J336" s="96"/>
      <c r="K336" s="96"/>
      <c r="L336" s="96"/>
      <c r="M336" s="97"/>
      <c r="N336" s="100" t="s">
        <v>1466</v>
      </c>
      <c r="O336" s="100" t="s">
        <v>1466</v>
      </c>
      <c r="P336" s="96"/>
      <c r="Q336" s="96"/>
      <c r="R336" s="96"/>
      <c r="S336" s="96"/>
      <c r="T336" s="97"/>
      <c r="U336" s="208"/>
      <c r="V336" s="96"/>
      <c r="W336" s="100">
        <v>480</v>
      </c>
      <c r="X336" s="96"/>
      <c r="Y336" s="96"/>
      <c r="Z336" s="96"/>
      <c r="AA336" s="97"/>
      <c r="AB336" s="96"/>
      <c r="AC336" s="96"/>
      <c r="AD336" s="96"/>
      <c r="AE336" s="96"/>
      <c r="AF336" s="96"/>
      <c r="AG336" s="96"/>
      <c r="AH336" s="97"/>
      <c r="AI336" s="96"/>
      <c r="AJ336" s="96"/>
      <c r="AK336" s="96"/>
      <c r="AL336" s="96"/>
      <c r="AM336" s="96"/>
      <c r="AN336" s="96"/>
      <c r="AO336" s="121">
        <f>COUNTIF(الجدول23[[#This Row],[21]:[20]],480)</f>
        <v>1</v>
      </c>
      <c r="AP336" s="121">
        <f>COUNTIF(الجدول23[[#This Row],[21]:[20]],"غ")</f>
        <v>0</v>
      </c>
      <c r="AQ336" s="121">
        <f>COUNTIF(الجدول23[[#This Row],[21]:[20]],"ب")</f>
        <v>0</v>
      </c>
      <c r="AR336" s="121">
        <f>COUNTIF(الجدول23[[#This Row],[21]:[20]],"&lt;480")</f>
        <v>0</v>
      </c>
    </row>
    <row r="337" spans="1:44" ht="25.5" hidden="1" customHeight="1">
      <c r="A337" s="144">
        <v>3833</v>
      </c>
      <c r="B337" s="135" t="s">
        <v>538</v>
      </c>
      <c r="C337" s="135">
        <v>3833</v>
      </c>
      <c r="D337" s="90" t="s">
        <v>272</v>
      </c>
      <c r="E337" s="140">
        <f t="shared" si="20"/>
        <v>8.8333333333333321</v>
      </c>
      <c r="F337" s="143">
        <f t="shared" si="21"/>
        <v>4239.9999999999991</v>
      </c>
      <c r="G337" s="127">
        <f t="shared" si="22"/>
        <v>0</v>
      </c>
      <c r="H337" s="145">
        <f t="shared" si="23"/>
        <v>4719.9999999999991</v>
      </c>
      <c r="I337" s="95">
        <v>9.8333333333333321</v>
      </c>
      <c r="J337" s="96"/>
      <c r="K337" s="96"/>
      <c r="L337" s="96"/>
      <c r="M337" s="97"/>
      <c r="N337" s="96"/>
      <c r="O337" s="96"/>
      <c r="P337" s="96"/>
      <c r="Q337" s="96"/>
      <c r="R337" s="96"/>
      <c r="S337" s="96"/>
      <c r="T337" s="97"/>
      <c r="U337" s="96"/>
      <c r="V337" s="96"/>
      <c r="W337" s="113"/>
      <c r="X337" s="96"/>
      <c r="Y337" s="96"/>
      <c r="Z337" s="96"/>
      <c r="AA337" s="97"/>
      <c r="AB337" s="96"/>
      <c r="AC337" s="96"/>
      <c r="AD337" s="96"/>
      <c r="AE337" s="96"/>
      <c r="AF337" s="96"/>
      <c r="AG337" s="100">
        <v>480</v>
      </c>
      <c r="AH337" s="97"/>
      <c r="AI337" s="96"/>
      <c r="AJ337" s="96"/>
      <c r="AK337" s="96"/>
      <c r="AL337" s="96"/>
      <c r="AM337" s="96"/>
      <c r="AN337" s="96"/>
      <c r="AO337" s="121">
        <f>COUNTIF(الجدول23[[#This Row],[21]:[20]],480)</f>
        <v>1</v>
      </c>
      <c r="AP337" s="121">
        <f>COUNTIF(الجدول23[[#This Row],[21]:[20]],"غ")</f>
        <v>0</v>
      </c>
      <c r="AQ337" s="121">
        <f>COUNTIF(الجدول23[[#This Row],[21]:[20]],"ب")</f>
        <v>0</v>
      </c>
      <c r="AR337" s="121">
        <f>COUNTIF(الجدول23[[#This Row],[21]:[20]],"&lt;480")</f>
        <v>0</v>
      </c>
    </row>
    <row r="338" spans="1:44" ht="25.5" hidden="1" customHeight="1">
      <c r="A338" s="144">
        <v>3834</v>
      </c>
      <c r="B338" s="135" t="s">
        <v>539</v>
      </c>
      <c r="C338" s="135">
        <v>3834</v>
      </c>
      <c r="D338" s="90" t="s">
        <v>353</v>
      </c>
      <c r="E338" s="140">
        <f t="shared" si="20"/>
        <v>0.95208333333333328</v>
      </c>
      <c r="F338" s="143">
        <f t="shared" si="21"/>
        <v>457</v>
      </c>
      <c r="G338" s="127">
        <f t="shared" si="22"/>
        <v>0</v>
      </c>
      <c r="H338" s="145">
        <f t="shared" si="23"/>
        <v>1234</v>
      </c>
      <c r="I338" s="95">
        <v>2.5708333333333333</v>
      </c>
      <c r="J338" s="96"/>
      <c r="K338" s="96"/>
      <c r="L338" s="96"/>
      <c r="M338" s="97"/>
      <c r="N338" s="122">
        <v>82</v>
      </c>
      <c r="O338" s="96"/>
      <c r="P338" s="96"/>
      <c r="Q338" s="96"/>
      <c r="R338" s="96"/>
      <c r="S338" s="100">
        <v>115</v>
      </c>
      <c r="T338" s="97"/>
      <c r="U338" s="111">
        <v>100</v>
      </c>
      <c r="V338" s="191" t="s">
        <v>1497</v>
      </c>
      <c r="W338" s="100">
        <v>480</v>
      </c>
      <c r="X338" s="96"/>
      <c r="Y338" s="96"/>
      <c r="Z338" s="96"/>
      <c r="AA338" s="97"/>
      <c r="AB338" s="96"/>
      <c r="AC338" s="96"/>
      <c r="AD338" s="96"/>
      <c r="AE338" s="191" t="s">
        <v>1497</v>
      </c>
      <c r="AF338" s="96"/>
      <c r="AG338" s="96"/>
      <c r="AH338" s="97"/>
      <c r="AI338" s="96"/>
      <c r="AJ338" s="96"/>
      <c r="AK338" s="96"/>
      <c r="AL338" s="96"/>
      <c r="AM338" s="96"/>
      <c r="AN338" s="96"/>
      <c r="AO338" s="121">
        <f>COUNTIF(الجدول23[[#This Row],[21]:[20]],480)</f>
        <v>1</v>
      </c>
      <c r="AP338" s="121">
        <f>COUNTIF(الجدول23[[#This Row],[21]:[20]],"غ")</f>
        <v>0</v>
      </c>
      <c r="AQ338" s="121">
        <f>COUNTIF(الجدول23[[#This Row],[21]:[20]],"ب")</f>
        <v>0</v>
      </c>
      <c r="AR338" s="121">
        <f>COUNTIF(الجدول23[[#This Row],[21]:[20]],"&lt;480")</f>
        <v>3</v>
      </c>
    </row>
    <row r="339" spans="1:44" ht="25.5" hidden="1" customHeight="1">
      <c r="A339" s="144">
        <v>3836</v>
      </c>
      <c r="B339" s="192" t="s">
        <v>540</v>
      </c>
      <c r="C339" s="135">
        <v>3836</v>
      </c>
      <c r="D339" s="90" t="s">
        <v>458</v>
      </c>
      <c r="E339" s="140">
        <f t="shared" si="20"/>
        <v>4.6208333333333336</v>
      </c>
      <c r="F339" s="143">
        <f t="shared" si="21"/>
        <v>2218</v>
      </c>
      <c r="G339" s="127">
        <f t="shared" si="22"/>
        <v>0</v>
      </c>
      <c r="H339" s="145">
        <f t="shared" si="23"/>
        <v>2820</v>
      </c>
      <c r="I339" s="95">
        <v>5.875</v>
      </c>
      <c r="J339" s="96"/>
      <c r="K339" s="96"/>
      <c r="L339" s="96"/>
      <c r="M339" s="97"/>
      <c r="N339" s="96"/>
      <c r="O339" s="96"/>
      <c r="P339" s="96"/>
      <c r="Q339" s="96"/>
      <c r="R339" s="96"/>
      <c r="S339" s="96"/>
      <c r="T339" s="97"/>
      <c r="U339" s="208"/>
      <c r="V339" s="96"/>
      <c r="W339" s="100">
        <v>480</v>
      </c>
      <c r="X339" s="96"/>
      <c r="Y339" s="96"/>
      <c r="Z339" s="96"/>
      <c r="AA339" s="97"/>
      <c r="AB339" s="96"/>
      <c r="AC339" s="96"/>
      <c r="AD339" s="100">
        <v>122</v>
      </c>
      <c r="AE339" s="96"/>
      <c r="AF339" s="96"/>
      <c r="AG339" s="96"/>
      <c r="AH339" s="97"/>
      <c r="AI339" s="96"/>
      <c r="AJ339" s="96"/>
      <c r="AK339" s="96"/>
      <c r="AL339" s="96"/>
      <c r="AM339" s="96"/>
      <c r="AN339" s="96"/>
      <c r="AO339" s="121">
        <f>COUNTIF(الجدول23[[#This Row],[21]:[20]],480)</f>
        <v>1</v>
      </c>
      <c r="AP339" s="121">
        <f>COUNTIF(الجدول23[[#This Row],[21]:[20]],"غ")</f>
        <v>0</v>
      </c>
      <c r="AQ339" s="121">
        <f>COUNTIF(الجدول23[[#This Row],[21]:[20]],"ب")</f>
        <v>0</v>
      </c>
      <c r="AR339" s="121">
        <f>COUNTIF(الجدول23[[#This Row],[21]:[20]],"&lt;480")</f>
        <v>1</v>
      </c>
    </row>
    <row r="340" spans="1:44" ht="25.5" hidden="1" customHeight="1">
      <c r="A340" s="144">
        <v>3837</v>
      </c>
      <c r="B340" s="135" t="s">
        <v>541</v>
      </c>
      <c r="C340" s="135">
        <v>3837</v>
      </c>
      <c r="D340" s="90" t="s">
        <v>353</v>
      </c>
      <c r="E340" s="140">
        <f t="shared" si="20"/>
        <v>0.8041666666666667</v>
      </c>
      <c r="F340" s="143">
        <f t="shared" si="21"/>
        <v>386</v>
      </c>
      <c r="G340" s="127">
        <f t="shared" si="22"/>
        <v>0</v>
      </c>
      <c r="H340" s="145">
        <f t="shared" si="23"/>
        <v>1336</v>
      </c>
      <c r="I340" s="95">
        <v>2.7833333333333332</v>
      </c>
      <c r="J340" s="96"/>
      <c r="K340" s="96"/>
      <c r="L340" s="96"/>
      <c r="M340" s="97"/>
      <c r="N340" s="96"/>
      <c r="O340" s="96"/>
      <c r="P340" s="272">
        <v>345</v>
      </c>
      <c r="Q340" s="96"/>
      <c r="R340" s="96"/>
      <c r="S340" s="96"/>
      <c r="T340" s="97"/>
      <c r="U340" s="96"/>
      <c r="V340" s="96"/>
      <c r="W340" s="100">
        <v>480</v>
      </c>
      <c r="X340" s="96"/>
      <c r="Y340" s="96"/>
      <c r="Z340" s="96"/>
      <c r="AA340" s="97"/>
      <c r="AB340" s="100">
        <v>125</v>
      </c>
      <c r="AC340" s="96"/>
      <c r="AD340" s="96"/>
      <c r="AE340" s="96"/>
      <c r="AF340" s="96"/>
      <c r="AG340" s="96"/>
      <c r="AH340" s="97"/>
      <c r="AI340" s="96"/>
      <c r="AJ340" s="96"/>
      <c r="AK340" s="96"/>
      <c r="AL340" s="96"/>
      <c r="AM340" s="96"/>
      <c r="AN340" s="96"/>
      <c r="AO340" s="121">
        <f>COUNTIF(الجدول23[[#This Row],[21]:[20]],480)</f>
        <v>1</v>
      </c>
      <c r="AP340" s="121">
        <f>COUNTIF(الجدول23[[#This Row],[21]:[20]],"غ")</f>
        <v>0</v>
      </c>
      <c r="AQ340" s="121">
        <f>COUNTIF(الجدول23[[#This Row],[21]:[20]],"ب")</f>
        <v>0</v>
      </c>
      <c r="AR340" s="121">
        <f>COUNTIF(الجدول23[[#This Row],[21]:[20]],"&lt;480")</f>
        <v>2</v>
      </c>
    </row>
    <row r="341" spans="1:44" ht="25.5" hidden="1" customHeight="1">
      <c r="A341" s="144">
        <v>3838</v>
      </c>
      <c r="B341" s="133" t="s">
        <v>542</v>
      </c>
      <c r="C341" s="135">
        <v>3838</v>
      </c>
      <c r="D341" s="90" t="s">
        <v>353</v>
      </c>
      <c r="E341" s="140">
        <f t="shared" si="20"/>
        <v>6.25E-2</v>
      </c>
      <c r="F341" s="143">
        <f t="shared" si="21"/>
        <v>30</v>
      </c>
      <c r="G341" s="127">
        <f t="shared" si="22"/>
        <v>1</v>
      </c>
      <c r="H341" s="145">
        <f t="shared" si="23"/>
        <v>1590</v>
      </c>
      <c r="I341" s="95">
        <v>3.3125</v>
      </c>
      <c r="J341" s="96"/>
      <c r="K341" s="96"/>
      <c r="L341" s="96"/>
      <c r="M341" s="97"/>
      <c r="N341" s="207" t="s">
        <v>1497</v>
      </c>
      <c r="O341" s="96"/>
      <c r="P341" s="96"/>
      <c r="Q341" s="100">
        <v>120</v>
      </c>
      <c r="R341" s="96"/>
      <c r="S341" s="96"/>
      <c r="T341" s="97"/>
      <c r="U341" s="100">
        <v>480</v>
      </c>
      <c r="V341" s="100">
        <v>480</v>
      </c>
      <c r="W341" s="100">
        <v>480</v>
      </c>
      <c r="X341" s="96"/>
      <c r="Y341" s="96"/>
      <c r="Z341" s="96"/>
      <c r="AA341" s="97"/>
      <c r="AB341" s="206" t="s">
        <v>43</v>
      </c>
      <c r="AC341" s="96"/>
      <c r="AD341" s="96"/>
      <c r="AE341" s="96"/>
      <c r="AF341" s="96"/>
      <c r="AG341" s="96"/>
      <c r="AH341" s="97"/>
      <c r="AI341" s="96"/>
      <c r="AJ341" s="96"/>
      <c r="AK341" s="96"/>
      <c r="AL341" s="96"/>
      <c r="AM341" s="96"/>
      <c r="AN341" s="96"/>
      <c r="AO341" s="121">
        <f>COUNTIF(الجدول23[[#This Row],[21]:[20]],480)</f>
        <v>3</v>
      </c>
      <c r="AP341" s="121">
        <f>COUNTIF(الجدول23[[#This Row],[21]:[20]],"غ")</f>
        <v>0</v>
      </c>
      <c r="AQ341" s="121">
        <f>COUNTIF(الجدول23[[#This Row],[21]:[20]],"ب")</f>
        <v>1</v>
      </c>
      <c r="AR341" s="121">
        <f>COUNTIF(الجدول23[[#This Row],[21]:[20]],"&lt;480")</f>
        <v>1</v>
      </c>
    </row>
    <row r="342" spans="1:44" ht="25.5" hidden="1" customHeight="1">
      <c r="A342" s="144">
        <v>3840</v>
      </c>
      <c r="B342" s="135" t="s">
        <v>543</v>
      </c>
      <c r="C342" s="135">
        <v>3840</v>
      </c>
      <c r="D342" s="90" t="s">
        <v>148</v>
      </c>
      <c r="E342" s="140">
        <f t="shared" si="20"/>
        <v>0.25</v>
      </c>
      <c r="F342" s="143">
        <f t="shared" si="21"/>
        <v>120</v>
      </c>
      <c r="G342" s="127">
        <f t="shared" si="22"/>
        <v>0</v>
      </c>
      <c r="H342" s="145">
        <f t="shared" si="23"/>
        <v>1680</v>
      </c>
      <c r="I342" s="95">
        <v>3.5</v>
      </c>
      <c r="J342" s="96"/>
      <c r="K342" s="111">
        <v>120</v>
      </c>
      <c r="L342" s="96"/>
      <c r="M342" s="97"/>
      <c r="N342" s="207" t="s">
        <v>1497</v>
      </c>
      <c r="O342" s="96"/>
      <c r="P342" s="96"/>
      <c r="Q342" s="96"/>
      <c r="R342" s="96"/>
      <c r="S342" s="96"/>
      <c r="T342" s="97"/>
      <c r="U342" s="100">
        <v>480</v>
      </c>
      <c r="V342" s="100">
        <v>480</v>
      </c>
      <c r="W342" s="100">
        <v>480</v>
      </c>
      <c r="X342" s="96"/>
      <c r="Y342" s="96"/>
      <c r="Z342" s="96"/>
      <c r="AA342" s="97"/>
      <c r="AB342" s="96"/>
      <c r="AC342" s="96"/>
      <c r="AD342" s="96"/>
      <c r="AE342" s="96"/>
      <c r="AF342" s="96"/>
      <c r="AG342" s="96"/>
      <c r="AH342" s="97"/>
      <c r="AI342" s="96"/>
      <c r="AJ342" s="96"/>
      <c r="AK342" s="96"/>
      <c r="AL342" s="96"/>
      <c r="AM342" s="96"/>
      <c r="AN342" s="96"/>
      <c r="AO342" s="121">
        <f>COUNTIF(الجدول23[[#This Row],[21]:[20]],480)</f>
        <v>3</v>
      </c>
      <c r="AP342" s="121">
        <f>COUNTIF(الجدول23[[#This Row],[21]:[20]],"غ")</f>
        <v>0</v>
      </c>
      <c r="AQ342" s="121">
        <f>COUNTIF(الجدول23[[#This Row],[21]:[20]],"ب")</f>
        <v>0</v>
      </c>
      <c r="AR342" s="121">
        <f>COUNTIF(الجدول23[[#This Row],[21]:[20]],"&lt;480")</f>
        <v>1</v>
      </c>
    </row>
    <row r="343" spans="1:44" ht="25.5" hidden="1" customHeight="1">
      <c r="A343" s="144">
        <v>3841</v>
      </c>
      <c r="B343" s="135" t="s">
        <v>544</v>
      </c>
      <c r="C343" s="135">
        <v>3841</v>
      </c>
      <c r="D343" s="90" t="s">
        <v>353</v>
      </c>
      <c r="E343" s="140">
        <f t="shared" si="20"/>
        <v>3.2770833333333331</v>
      </c>
      <c r="F343" s="143">
        <f t="shared" si="21"/>
        <v>1573</v>
      </c>
      <c r="G343" s="127">
        <f t="shared" si="22"/>
        <v>0</v>
      </c>
      <c r="H343" s="145">
        <f t="shared" si="23"/>
        <v>2130</v>
      </c>
      <c r="I343" s="95">
        <v>4.4375</v>
      </c>
      <c r="J343" s="96"/>
      <c r="K343" s="96"/>
      <c r="L343" s="96"/>
      <c r="M343" s="97"/>
      <c r="N343" s="96"/>
      <c r="O343" s="96"/>
      <c r="P343" s="96"/>
      <c r="Q343" s="96"/>
      <c r="R343" s="207" t="s">
        <v>1497</v>
      </c>
      <c r="S343" s="96"/>
      <c r="T343" s="97"/>
      <c r="U343" s="96"/>
      <c r="V343" s="96"/>
      <c r="W343" s="100">
        <v>480</v>
      </c>
      <c r="X343" s="96"/>
      <c r="Y343" s="96"/>
      <c r="Z343" s="96"/>
      <c r="AA343" s="97"/>
      <c r="AB343" s="122">
        <v>77</v>
      </c>
      <c r="AC343" s="96"/>
      <c r="AD343" s="96"/>
      <c r="AE343" s="96"/>
      <c r="AF343" s="96"/>
      <c r="AG343" s="96"/>
      <c r="AH343" s="97"/>
      <c r="AI343" s="96"/>
      <c r="AJ343" s="96"/>
      <c r="AK343" s="96"/>
      <c r="AL343" s="96"/>
      <c r="AM343" s="96"/>
      <c r="AN343" s="96"/>
      <c r="AO343" s="121">
        <f>COUNTIF(الجدول23[[#This Row],[21]:[20]],480)</f>
        <v>1</v>
      </c>
      <c r="AP343" s="121">
        <f>COUNTIF(الجدول23[[#This Row],[21]:[20]],"غ")</f>
        <v>0</v>
      </c>
      <c r="AQ343" s="121">
        <f>COUNTIF(الجدول23[[#This Row],[21]:[20]],"ب")</f>
        <v>0</v>
      </c>
      <c r="AR343" s="121">
        <f>COUNTIF(الجدول23[[#This Row],[21]:[20]],"&lt;480")</f>
        <v>1</v>
      </c>
    </row>
    <row r="344" spans="1:44" ht="25.5" hidden="1" customHeight="1">
      <c r="A344" s="144">
        <v>3842</v>
      </c>
      <c r="B344" s="135" t="s">
        <v>545</v>
      </c>
      <c r="C344" s="135">
        <v>3842</v>
      </c>
      <c r="D344" s="90" t="s">
        <v>353</v>
      </c>
      <c r="E344" s="140">
        <f t="shared" si="20"/>
        <v>1.0416666666666193E-2</v>
      </c>
      <c r="F344" s="143">
        <f t="shared" si="21"/>
        <v>4.9999999999997726</v>
      </c>
      <c r="G344" s="127">
        <f t="shared" si="22"/>
        <v>0</v>
      </c>
      <c r="H344" s="145">
        <f t="shared" si="23"/>
        <v>1564.9999999999998</v>
      </c>
      <c r="I344" s="95">
        <v>3.2604166666666661</v>
      </c>
      <c r="J344" s="96"/>
      <c r="K344" s="96"/>
      <c r="L344" s="96"/>
      <c r="M344" s="97"/>
      <c r="N344" s="96"/>
      <c r="O344" s="96"/>
      <c r="P344" s="100">
        <v>120</v>
      </c>
      <c r="Q344" s="96"/>
      <c r="R344" s="96"/>
      <c r="S344" s="100">
        <v>480</v>
      </c>
      <c r="T344" s="97"/>
      <c r="U344" s="96"/>
      <c r="V344" s="96"/>
      <c r="W344" s="100">
        <v>480</v>
      </c>
      <c r="X344" s="96"/>
      <c r="Y344" s="96"/>
      <c r="Z344" s="96"/>
      <c r="AA344" s="97"/>
      <c r="AB344" s="96"/>
      <c r="AC344" s="96"/>
      <c r="AD344" s="96"/>
      <c r="AE344" s="191" t="s">
        <v>1497</v>
      </c>
      <c r="AF344" s="96"/>
      <c r="AG344" s="100">
        <v>480</v>
      </c>
      <c r="AH344" s="97"/>
      <c r="AI344" s="96"/>
      <c r="AJ344" s="96"/>
      <c r="AK344" s="96"/>
      <c r="AL344" s="96"/>
      <c r="AM344" s="96"/>
      <c r="AN344" s="96"/>
      <c r="AO344" s="121">
        <f>COUNTIF(الجدول23[[#This Row],[21]:[20]],480)</f>
        <v>3</v>
      </c>
      <c r="AP344" s="121">
        <f>COUNTIF(الجدول23[[#This Row],[21]:[20]],"غ")</f>
        <v>0</v>
      </c>
      <c r="AQ344" s="121">
        <f>COUNTIF(الجدول23[[#This Row],[21]:[20]],"ب")</f>
        <v>0</v>
      </c>
      <c r="AR344" s="121">
        <f>COUNTIF(الجدول23[[#This Row],[21]:[20]],"&lt;480")</f>
        <v>1</v>
      </c>
    </row>
    <row r="345" spans="1:44" ht="25.5" hidden="1" customHeight="1">
      <c r="A345" s="144">
        <v>3845</v>
      </c>
      <c r="B345" s="135" t="s">
        <v>547</v>
      </c>
      <c r="C345" s="135">
        <v>3845</v>
      </c>
      <c r="D345" s="90" t="s">
        <v>502</v>
      </c>
      <c r="E345" s="140">
        <f t="shared" si="20"/>
        <v>3.3229166666666665</v>
      </c>
      <c r="F345" s="143">
        <f t="shared" si="21"/>
        <v>1595</v>
      </c>
      <c r="G345" s="127">
        <f t="shared" si="22"/>
        <v>0</v>
      </c>
      <c r="H345" s="145">
        <f t="shared" si="23"/>
        <v>2075</v>
      </c>
      <c r="I345" s="95">
        <v>4.322916666666667</v>
      </c>
      <c r="J345" s="96"/>
      <c r="K345" s="96"/>
      <c r="L345" s="96"/>
      <c r="M345" s="97"/>
      <c r="N345" s="96"/>
      <c r="O345" s="96"/>
      <c r="P345" s="96"/>
      <c r="Q345" s="96"/>
      <c r="R345" s="96"/>
      <c r="S345" s="96"/>
      <c r="T345" s="97"/>
      <c r="U345" s="96"/>
      <c r="V345" s="96"/>
      <c r="W345" s="100">
        <v>480</v>
      </c>
      <c r="X345" s="96"/>
      <c r="Y345" s="96"/>
      <c r="Z345" s="96"/>
      <c r="AA345" s="97"/>
      <c r="AB345" s="96"/>
      <c r="AC345" s="96"/>
      <c r="AD345" s="96"/>
      <c r="AE345" s="96"/>
      <c r="AF345" s="96"/>
      <c r="AG345" s="96"/>
      <c r="AH345" s="97"/>
      <c r="AI345" s="96"/>
      <c r="AJ345" s="96"/>
      <c r="AK345" s="96"/>
      <c r="AL345" s="96"/>
      <c r="AM345" s="96"/>
      <c r="AN345" s="96"/>
      <c r="AO345" s="121">
        <f>COUNTIF(الجدول23[[#This Row],[21]:[20]],480)</f>
        <v>1</v>
      </c>
      <c r="AP345" s="121">
        <f>COUNTIF(الجدول23[[#This Row],[21]:[20]],"غ")</f>
        <v>0</v>
      </c>
      <c r="AQ345" s="121">
        <f>COUNTIF(الجدول23[[#This Row],[21]:[20]],"ب")</f>
        <v>0</v>
      </c>
      <c r="AR345" s="121">
        <f>COUNTIF(الجدول23[[#This Row],[21]:[20]],"&lt;480")</f>
        <v>0</v>
      </c>
    </row>
    <row r="346" spans="1:44" ht="25.5" hidden="1" customHeight="1">
      <c r="A346" s="144">
        <v>3847</v>
      </c>
      <c r="B346" s="135" t="s">
        <v>548</v>
      </c>
      <c r="C346" s="135">
        <v>3847</v>
      </c>
      <c r="D346" s="90" t="s">
        <v>353</v>
      </c>
      <c r="E346" s="140">
        <f t="shared" si="20"/>
        <v>2.083333333333333</v>
      </c>
      <c r="F346" s="143">
        <f t="shared" si="21"/>
        <v>999.99999999999977</v>
      </c>
      <c r="G346" s="127">
        <f t="shared" si="22"/>
        <v>0</v>
      </c>
      <c r="H346" s="145">
        <f t="shared" si="23"/>
        <v>1959.9999999999998</v>
      </c>
      <c r="I346" s="95">
        <v>4.083333333333333</v>
      </c>
      <c r="J346" s="96"/>
      <c r="K346" s="96"/>
      <c r="L346" s="96"/>
      <c r="M346" s="97"/>
      <c r="N346" s="100">
        <v>480</v>
      </c>
      <c r="O346" s="96"/>
      <c r="P346" s="96"/>
      <c r="Q346" s="96"/>
      <c r="R346" s="96"/>
      <c r="S346" s="96"/>
      <c r="T346" s="97"/>
      <c r="U346" s="96"/>
      <c r="V346" s="191" t="s">
        <v>1497</v>
      </c>
      <c r="W346" s="100">
        <v>480</v>
      </c>
      <c r="X346" s="96"/>
      <c r="Y346" s="96"/>
      <c r="Z346" s="96"/>
      <c r="AA346" s="97"/>
      <c r="AB346" s="96"/>
      <c r="AC346" s="96"/>
      <c r="AD346" s="96"/>
      <c r="AE346" s="96"/>
      <c r="AF346" s="96"/>
      <c r="AG346" s="96"/>
      <c r="AH346" s="97"/>
      <c r="AI346" s="96"/>
      <c r="AJ346" s="96"/>
      <c r="AK346" s="96"/>
      <c r="AL346" s="96"/>
      <c r="AM346" s="96"/>
      <c r="AN346" s="96"/>
      <c r="AO346" s="121">
        <f>COUNTIF(الجدول23[[#This Row],[21]:[20]],480)</f>
        <v>2</v>
      </c>
      <c r="AP346" s="121">
        <f>COUNTIF(الجدول23[[#This Row],[21]:[20]],"غ")</f>
        <v>0</v>
      </c>
      <c r="AQ346" s="121">
        <f>COUNTIF(الجدول23[[#This Row],[21]:[20]],"ب")</f>
        <v>0</v>
      </c>
      <c r="AR346" s="121">
        <f>COUNTIF(الجدول23[[#This Row],[21]:[20]],"&lt;480")</f>
        <v>0</v>
      </c>
    </row>
    <row r="347" spans="1:44" ht="25.5" hidden="1" customHeight="1">
      <c r="A347" s="144">
        <v>3853</v>
      </c>
      <c r="B347" s="135" t="s">
        <v>550</v>
      </c>
      <c r="C347" s="135">
        <v>3853</v>
      </c>
      <c r="D347" s="90" t="s">
        <v>551</v>
      </c>
      <c r="E347" s="140">
        <f t="shared" si="20"/>
        <v>0.6479166666666667</v>
      </c>
      <c r="F347" s="143">
        <f t="shared" si="21"/>
        <v>311</v>
      </c>
      <c r="G347" s="127">
        <f t="shared" si="22"/>
        <v>0</v>
      </c>
      <c r="H347" s="145">
        <f t="shared" si="23"/>
        <v>1501</v>
      </c>
      <c r="I347" s="95">
        <v>3.1270833333333332</v>
      </c>
      <c r="J347" s="96"/>
      <c r="K347" s="96"/>
      <c r="L347" s="100">
        <v>480</v>
      </c>
      <c r="M347" s="97"/>
      <c r="N347" s="96"/>
      <c r="O347" s="96"/>
      <c r="P347" s="96"/>
      <c r="Q347" s="96"/>
      <c r="R347" s="100">
        <v>120</v>
      </c>
      <c r="S347" s="96"/>
      <c r="T347" s="97"/>
      <c r="U347" s="100">
        <v>480</v>
      </c>
      <c r="V347" s="96"/>
      <c r="W347" s="100" t="s">
        <v>1584</v>
      </c>
      <c r="X347" s="96"/>
      <c r="Y347" s="96"/>
      <c r="Z347" s="96"/>
      <c r="AA347" s="97"/>
      <c r="AB347" s="96"/>
      <c r="AC347" s="96"/>
      <c r="AD347" s="96"/>
      <c r="AE347" s="122">
        <v>110</v>
      </c>
      <c r="AF347" s="96"/>
      <c r="AG347" s="96"/>
      <c r="AH347" s="97"/>
      <c r="AI347" s="96"/>
      <c r="AJ347" s="96"/>
      <c r="AK347" s="96"/>
      <c r="AL347" s="96"/>
      <c r="AM347" s="96"/>
      <c r="AN347" s="96"/>
      <c r="AO347" s="121">
        <f>COUNTIF(الجدول23[[#This Row],[21]:[20]],480)</f>
        <v>2</v>
      </c>
      <c r="AP347" s="121">
        <f>COUNTIF(الجدول23[[#This Row],[21]:[20]],"غ")</f>
        <v>0</v>
      </c>
      <c r="AQ347" s="121">
        <f>COUNTIF(الجدول23[[#This Row],[21]:[20]],"ب")</f>
        <v>0</v>
      </c>
      <c r="AR347" s="121">
        <f>COUNTIF(الجدول23[[#This Row],[21]:[20]],"&lt;480")</f>
        <v>2</v>
      </c>
    </row>
    <row r="348" spans="1:44" ht="25.5" hidden="1" customHeight="1">
      <c r="A348" s="144">
        <v>3854</v>
      </c>
      <c r="B348" s="135" t="s">
        <v>552</v>
      </c>
      <c r="C348" s="135">
        <v>3854</v>
      </c>
      <c r="D348" s="90" t="s">
        <v>553</v>
      </c>
      <c r="E348" s="140">
        <f t="shared" si="20"/>
        <v>2.7124999999999999</v>
      </c>
      <c r="F348" s="143">
        <f t="shared" si="21"/>
        <v>1302</v>
      </c>
      <c r="G348" s="127">
        <f t="shared" si="22"/>
        <v>0</v>
      </c>
      <c r="H348" s="145">
        <f t="shared" si="23"/>
        <v>2742</v>
      </c>
      <c r="I348" s="95">
        <v>5.7125000000000004</v>
      </c>
      <c r="J348" s="96"/>
      <c r="K348" s="96"/>
      <c r="L348" s="96"/>
      <c r="M348" s="97"/>
      <c r="N348" s="100">
        <v>480</v>
      </c>
      <c r="O348" s="96"/>
      <c r="P348" s="96"/>
      <c r="Q348" s="96"/>
      <c r="R348" s="96"/>
      <c r="S348" s="96"/>
      <c r="T348" s="97"/>
      <c r="U348" s="96"/>
      <c r="V348" s="96"/>
      <c r="W348" s="100">
        <v>480</v>
      </c>
      <c r="X348" s="96"/>
      <c r="Y348" s="96"/>
      <c r="Z348" s="96"/>
      <c r="AA348" s="97"/>
      <c r="AB348" s="100">
        <v>480</v>
      </c>
      <c r="AC348" s="96"/>
      <c r="AD348" s="96"/>
      <c r="AE348" s="96"/>
      <c r="AF348" s="96"/>
      <c r="AG348" s="96"/>
      <c r="AH348" s="97"/>
      <c r="AI348" s="96"/>
      <c r="AJ348" s="96"/>
      <c r="AK348" s="96"/>
      <c r="AL348" s="96"/>
      <c r="AM348" s="96"/>
      <c r="AN348" s="96"/>
      <c r="AO348" s="121">
        <f>COUNTIF(الجدول23[[#This Row],[21]:[20]],480)</f>
        <v>3</v>
      </c>
      <c r="AP348" s="121">
        <f>COUNTIF(الجدول23[[#This Row],[21]:[20]],"غ")</f>
        <v>0</v>
      </c>
      <c r="AQ348" s="121">
        <f>COUNTIF(الجدول23[[#This Row],[21]:[20]],"ب")</f>
        <v>0</v>
      </c>
      <c r="AR348" s="121">
        <f>COUNTIF(الجدول23[[#This Row],[21]:[20]],"&lt;480")</f>
        <v>0</v>
      </c>
    </row>
    <row r="349" spans="1:44" ht="25.5" hidden="1" customHeight="1">
      <c r="A349" s="144">
        <v>3856</v>
      </c>
      <c r="B349" s="135" t="s">
        <v>554</v>
      </c>
      <c r="C349" s="135">
        <v>3856</v>
      </c>
      <c r="D349" s="90" t="s">
        <v>99</v>
      </c>
      <c r="E349" s="140">
        <f t="shared" si="20"/>
        <v>4.6458333333333339</v>
      </c>
      <c r="F349" s="143">
        <f t="shared" si="21"/>
        <v>2230.0000000000005</v>
      </c>
      <c r="G349" s="127">
        <f t="shared" si="22"/>
        <v>0</v>
      </c>
      <c r="H349" s="145">
        <f t="shared" si="23"/>
        <v>2800.0000000000005</v>
      </c>
      <c r="I349" s="95">
        <v>5.8333333333333339</v>
      </c>
      <c r="J349" s="96"/>
      <c r="K349" s="96"/>
      <c r="L349" s="96"/>
      <c r="M349" s="97"/>
      <c r="N349" s="208"/>
      <c r="O349" s="96"/>
      <c r="P349" s="96"/>
      <c r="Q349" s="96"/>
      <c r="R349" s="96"/>
      <c r="S349" s="96"/>
      <c r="T349" s="97"/>
      <c r="U349" s="96"/>
      <c r="V349" s="96"/>
      <c r="W349" s="100">
        <v>480</v>
      </c>
      <c r="X349" s="96"/>
      <c r="Y349" s="96"/>
      <c r="Z349" s="96"/>
      <c r="AA349" s="97"/>
      <c r="AB349" s="131"/>
      <c r="AC349" s="96"/>
      <c r="AD349" s="96"/>
      <c r="AE349" s="96"/>
      <c r="AF349" s="96"/>
      <c r="AG349" s="96"/>
      <c r="AH349" s="97"/>
      <c r="AI349" s="100">
        <v>90</v>
      </c>
      <c r="AJ349" s="96"/>
      <c r="AK349" s="96"/>
      <c r="AL349" s="96"/>
      <c r="AM349" s="96"/>
      <c r="AN349" s="96"/>
      <c r="AO349" s="121">
        <f>COUNTIF(الجدول23[[#This Row],[21]:[20]],480)</f>
        <v>1</v>
      </c>
      <c r="AP349" s="121">
        <f>COUNTIF(الجدول23[[#This Row],[21]:[20]],"غ")</f>
        <v>0</v>
      </c>
      <c r="AQ349" s="121">
        <f>COUNTIF(الجدول23[[#This Row],[21]:[20]],"ب")</f>
        <v>0</v>
      </c>
      <c r="AR349" s="121">
        <f>COUNTIF(الجدول23[[#This Row],[21]:[20]],"&lt;480")</f>
        <v>1</v>
      </c>
    </row>
    <row r="350" spans="1:44" ht="25.5" hidden="1" customHeight="1">
      <c r="A350" s="144">
        <v>3857</v>
      </c>
      <c r="B350" s="135" t="s">
        <v>555</v>
      </c>
      <c r="C350" s="135">
        <v>3857</v>
      </c>
      <c r="D350" s="90" t="s">
        <v>67</v>
      </c>
      <c r="E350" s="140">
        <f t="shared" si="20"/>
        <v>1.5812499999999992</v>
      </c>
      <c r="F350" s="143">
        <f t="shared" si="21"/>
        <v>758.99999999999955</v>
      </c>
      <c r="G350" s="127">
        <f t="shared" si="22"/>
        <v>0</v>
      </c>
      <c r="H350" s="145">
        <f t="shared" si="23"/>
        <v>2318.9999999999995</v>
      </c>
      <c r="I350" s="95">
        <v>4.8312499999999989</v>
      </c>
      <c r="J350" s="96"/>
      <c r="K350" s="96"/>
      <c r="L350" s="100">
        <v>480</v>
      </c>
      <c r="M350" s="97"/>
      <c r="N350" s="208"/>
      <c r="O350" s="96"/>
      <c r="P350" s="96"/>
      <c r="Q350" s="111">
        <v>120</v>
      </c>
      <c r="R350" s="100">
        <v>480</v>
      </c>
      <c r="S350" s="96"/>
      <c r="T350" s="97"/>
      <c r="U350" s="96"/>
      <c r="V350" s="96"/>
      <c r="W350" s="100">
        <v>480</v>
      </c>
      <c r="X350" s="96"/>
      <c r="Y350" s="96"/>
      <c r="Z350" s="96"/>
      <c r="AA350" s="97"/>
      <c r="AB350" s="96"/>
      <c r="AC350" s="96"/>
      <c r="AD350" s="96"/>
      <c r="AE350" s="96"/>
      <c r="AF350" s="96"/>
      <c r="AG350" s="96"/>
      <c r="AH350" s="97"/>
      <c r="AI350" s="96"/>
      <c r="AJ350" s="96"/>
      <c r="AK350" s="96"/>
      <c r="AL350" s="96"/>
      <c r="AM350" s="96"/>
      <c r="AN350" s="96"/>
      <c r="AO350" s="121">
        <f>COUNTIF(الجدول23[[#This Row],[21]:[20]],480)</f>
        <v>3</v>
      </c>
      <c r="AP350" s="121">
        <f>COUNTIF(الجدول23[[#This Row],[21]:[20]],"غ")</f>
        <v>0</v>
      </c>
      <c r="AQ350" s="121">
        <f>COUNTIF(الجدول23[[#This Row],[21]:[20]],"ب")</f>
        <v>0</v>
      </c>
      <c r="AR350" s="121">
        <f>COUNTIF(الجدول23[[#This Row],[21]:[20]],"&lt;480")</f>
        <v>1</v>
      </c>
    </row>
    <row r="351" spans="1:44" ht="25.5" hidden="1" customHeight="1">
      <c r="A351" s="144">
        <v>3861</v>
      </c>
      <c r="B351" s="135" t="s">
        <v>556</v>
      </c>
      <c r="C351" s="135">
        <v>3861</v>
      </c>
      <c r="D351" s="90" t="s">
        <v>372</v>
      </c>
      <c r="E351" s="140">
        <f t="shared" si="20"/>
        <v>3.8333333333333344</v>
      </c>
      <c r="F351" s="143">
        <f t="shared" si="21"/>
        <v>1840.0000000000005</v>
      </c>
      <c r="G351" s="127">
        <f t="shared" si="22"/>
        <v>0</v>
      </c>
      <c r="H351" s="145">
        <f t="shared" si="23"/>
        <v>2320.0000000000005</v>
      </c>
      <c r="I351" s="95">
        <v>4.8333333333333339</v>
      </c>
      <c r="J351" s="96"/>
      <c r="K351" s="96"/>
      <c r="L351" s="96"/>
      <c r="M351" s="97"/>
      <c r="N351" s="96"/>
      <c r="O351" s="96"/>
      <c r="P351" s="96"/>
      <c r="Q351" s="96"/>
      <c r="R351" s="208"/>
      <c r="S351" s="96"/>
      <c r="T351" s="97"/>
      <c r="U351" s="96"/>
      <c r="V351" s="96"/>
      <c r="W351" s="100">
        <v>480</v>
      </c>
      <c r="X351" s="96"/>
      <c r="Y351" s="96"/>
      <c r="Z351" s="96"/>
      <c r="AA351" s="97"/>
      <c r="AB351" s="96"/>
      <c r="AC351" s="96"/>
      <c r="AD351" s="96"/>
      <c r="AE351" s="96"/>
      <c r="AF351" s="96"/>
      <c r="AG351" s="96"/>
      <c r="AH351" s="97"/>
      <c r="AI351" s="96"/>
      <c r="AJ351" s="96"/>
      <c r="AK351" s="96"/>
      <c r="AL351" s="96"/>
      <c r="AM351" s="96"/>
      <c r="AN351" s="96"/>
      <c r="AO351" s="121">
        <f>COUNTIF(الجدول23[[#This Row],[21]:[20]],480)</f>
        <v>1</v>
      </c>
      <c r="AP351" s="121">
        <f>COUNTIF(الجدول23[[#This Row],[21]:[20]],"غ")</f>
        <v>0</v>
      </c>
      <c r="AQ351" s="121">
        <f>COUNTIF(الجدول23[[#This Row],[21]:[20]],"ب")</f>
        <v>0</v>
      </c>
      <c r="AR351" s="121">
        <f>COUNTIF(الجدول23[[#This Row],[21]:[20]],"&lt;480")</f>
        <v>0</v>
      </c>
    </row>
    <row r="352" spans="1:44" ht="25.5" hidden="1" customHeight="1">
      <c r="A352" s="150">
        <v>3863</v>
      </c>
      <c r="B352" s="133" t="s">
        <v>1470</v>
      </c>
      <c r="C352" s="133">
        <f>الجدول23[[#This Row],[الرقم]]</f>
        <v>3863</v>
      </c>
      <c r="D352" s="90" t="s">
        <v>230</v>
      </c>
      <c r="E352" s="140">
        <f t="shared" si="20"/>
        <v>3.1666666666666665</v>
      </c>
      <c r="F352" s="139">
        <f t="shared" si="21"/>
        <v>1520</v>
      </c>
      <c r="G352" s="127">
        <f t="shared" si="22"/>
        <v>0</v>
      </c>
      <c r="H352" s="151">
        <f t="shared" si="23"/>
        <v>1520</v>
      </c>
      <c r="I352" s="107">
        <v>3.1666666666666665</v>
      </c>
      <c r="J352" s="96"/>
      <c r="K352" s="96"/>
      <c r="L352" s="96"/>
      <c r="M352" s="97"/>
      <c r="N352" s="96"/>
      <c r="O352" s="96"/>
      <c r="P352" s="96"/>
      <c r="Q352" s="96"/>
      <c r="R352" s="96"/>
      <c r="S352" s="96"/>
      <c r="T352" s="97"/>
      <c r="U352" s="96"/>
      <c r="V352" s="96"/>
      <c r="W352" s="113"/>
      <c r="X352" s="96"/>
      <c r="Y352" s="96"/>
      <c r="Z352" s="96"/>
      <c r="AA352" s="97"/>
      <c r="AB352" s="96"/>
      <c r="AC352" s="96"/>
      <c r="AD352" s="96"/>
      <c r="AE352" s="96"/>
      <c r="AF352" s="96"/>
      <c r="AG352" s="96"/>
      <c r="AH352" s="97"/>
      <c r="AI352" s="96"/>
      <c r="AJ352" s="96"/>
      <c r="AK352" s="96"/>
      <c r="AL352" s="96"/>
      <c r="AM352" s="96"/>
      <c r="AN352" s="96"/>
      <c r="AO352" s="121">
        <f>COUNTIF(الجدول23[[#This Row],[21]:[20]],480)</f>
        <v>0</v>
      </c>
      <c r="AP352" s="121">
        <f>COUNTIF(الجدول23[[#This Row],[21]:[20]],"غ")</f>
        <v>0</v>
      </c>
      <c r="AQ352" s="121">
        <f>COUNTIF(الجدول23[[#This Row],[21]:[20]],"ب")</f>
        <v>0</v>
      </c>
      <c r="AR352" s="121">
        <f>COUNTIF(الجدول23[[#This Row],[21]:[20]],"&lt;480")</f>
        <v>0</v>
      </c>
    </row>
    <row r="353" spans="1:44" hidden="1">
      <c r="A353" s="150">
        <v>3864</v>
      </c>
      <c r="B353" s="133" t="s">
        <v>559</v>
      </c>
      <c r="C353" s="133">
        <f>الجدول23[[#This Row],[الرقم]]</f>
        <v>3864</v>
      </c>
      <c r="D353" s="90" t="s">
        <v>469</v>
      </c>
      <c r="E353" s="140">
        <f t="shared" si="20"/>
        <v>4</v>
      </c>
      <c r="F353" s="139">
        <f t="shared" si="21"/>
        <v>1920</v>
      </c>
      <c r="G353" s="127">
        <f t="shared" si="22"/>
        <v>0</v>
      </c>
      <c r="H353" s="151">
        <f t="shared" si="23"/>
        <v>2400</v>
      </c>
      <c r="I353" s="107">
        <v>5</v>
      </c>
      <c r="J353" s="96"/>
      <c r="K353" s="96"/>
      <c r="L353" s="96"/>
      <c r="M353" s="97"/>
      <c r="N353" s="96"/>
      <c r="O353" s="96"/>
      <c r="P353" s="96"/>
      <c r="Q353" s="96"/>
      <c r="R353" s="96"/>
      <c r="S353" s="96"/>
      <c r="T353" s="97"/>
      <c r="U353" s="96"/>
      <c r="V353" s="96"/>
      <c r="W353" s="100">
        <v>480</v>
      </c>
      <c r="X353" s="96"/>
      <c r="Y353" s="96"/>
      <c r="Z353" s="96"/>
      <c r="AA353" s="97"/>
      <c r="AB353" s="96"/>
      <c r="AC353" s="96"/>
      <c r="AD353" s="96"/>
      <c r="AE353" s="96"/>
      <c r="AF353" s="96"/>
      <c r="AG353" s="96"/>
      <c r="AH353" s="97"/>
      <c r="AI353" s="96"/>
      <c r="AJ353" s="96"/>
      <c r="AK353" s="96"/>
      <c r="AL353" s="96"/>
      <c r="AM353" s="96"/>
      <c r="AN353" s="96"/>
      <c r="AO353" s="121">
        <f>COUNTIF(الجدول23[[#This Row],[21]:[20]],480)</f>
        <v>1</v>
      </c>
      <c r="AP353" s="121">
        <f>COUNTIF(الجدول23[[#This Row],[21]:[20]],"غ")</f>
        <v>0</v>
      </c>
      <c r="AQ353" s="121">
        <f>COUNTIF(الجدول23[[#This Row],[21]:[20]],"ب")</f>
        <v>0</v>
      </c>
      <c r="AR353" s="121">
        <f>COUNTIF(الجدول23[[#This Row],[21]:[20]],"&lt;480")</f>
        <v>0</v>
      </c>
    </row>
    <row r="354" spans="1:44" hidden="1">
      <c r="A354" s="150">
        <v>3865</v>
      </c>
      <c r="B354" s="133" t="s">
        <v>561</v>
      </c>
      <c r="C354" s="133">
        <f>الجدول23[[#This Row],[الرقم]]</f>
        <v>3865</v>
      </c>
      <c r="D354" s="90" t="s">
        <v>560</v>
      </c>
      <c r="E354" s="140">
        <f t="shared" si="20"/>
        <v>4</v>
      </c>
      <c r="F354" s="139">
        <f t="shared" si="21"/>
        <v>1920</v>
      </c>
      <c r="G354" s="127">
        <f t="shared" si="22"/>
        <v>0</v>
      </c>
      <c r="H354" s="151">
        <f t="shared" si="23"/>
        <v>2400</v>
      </c>
      <c r="I354" s="107">
        <v>5</v>
      </c>
      <c r="J354" s="96"/>
      <c r="K354" s="96"/>
      <c r="L354" s="96"/>
      <c r="M354" s="97"/>
      <c r="N354" s="96"/>
      <c r="O354" s="96"/>
      <c r="P354" s="96"/>
      <c r="Q354" s="96"/>
      <c r="R354" s="96"/>
      <c r="S354" s="96"/>
      <c r="T354" s="97"/>
      <c r="U354" s="96"/>
      <c r="V354" s="96"/>
      <c r="W354" s="100">
        <v>480</v>
      </c>
      <c r="X354" s="96"/>
      <c r="Y354" s="96"/>
      <c r="Z354" s="96"/>
      <c r="AA354" s="97"/>
      <c r="AB354" s="96"/>
      <c r="AC354" s="96"/>
      <c r="AD354" s="96"/>
      <c r="AE354" s="96"/>
      <c r="AF354" s="96"/>
      <c r="AG354" s="96"/>
      <c r="AH354" s="97"/>
      <c r="AI354" s="96"/>
      <c r="AJ354" s="96"/>
      <c r="AK354" s="96"/>
      <c r="AL354" s="96"/>
      <c r="AM354" s="96"/>
      <c r="AN354" s="96"/>
      <c r="AO354" s="121">
        <f>COUNTIF(الجدول23[[#This Row],[21]:[20]],480)</f>
        <v>1</v>
      </c>
      <c r="AP354" s="121">
        <f>COUNTIF(الجدول23[[#This Row],[21]:[20]],"غ")</f>
        <v>0</v>
      </c>
      <c r="AQ354" s="121">
        <f>COUNTIF(الجدول23[[#This Row],[21]:[20]],"ب")</f>
        <v>0</v>
      </c>
      <c r="AR354" s="121">
        <f>COUNTIF(الجدول23[[#This Row],[21]:[20]],"&lt;480")</f>
        <v>0</v>
      </c>
    </row>
    <row r="355" spans="1:44" hidden="1">
      <c r="A355" s="150">
        <v>3866</v>
      </c>
      <c r="B355" s="133" t="s">
        <v>562</v>
      </c>
      <c r="C355" s="133">
        <f>الجدول23[[#This Row],[الرقم]]</f>
        <v>3866</v>
      </c>
      <c r="D355" s="90" t="s">
        <v>560</v>
      </c>
      <c r="E355" s="140">
        <f t="shared" si="20"/>
        <v>3.208333333333333</v>
      </c>
      <c r="F355" s="139">
        <f t="shared" si="21"/>
        <v>1539.9999999999998</v>
      </c>
      <c r="G355" s="127">
        <f t="shared" si="22"/>
        <v>0</v>
      </c>
      <c r="H355" s="151">
        <f t="shared" si="23"/>
        <v>2019.9999999999998</v>
      </c>
      <c r="I355" s="107">
        <v>4.208333333333333</v>
      </c>
      <c r="J355" s="96"/>
      <c r="K355" s="96"/>
      <c r="L355" s="96"/>
      <c r="M355" s="97"/>
      <c r="N355" s="96"/>
      <c r="O355" s="96"/>
      <c r="P355" s="96"/>
      <c r="Q355" s="96"/>
      <c r="R355" s="96"/>
      <c r="S355" s="96"/>
      <c r="T355" s="97"/>
      <c r="U355" s="96"/>
      <c r="V355" s="96"/>
      <c r="W355" s="100">
        <v>480</v>
      </c>
      <c r="X355" s="96"/>
      <c r="Y355" s="96"/>
      <c r="Z355" s="96"/>
      <c r="AA355" s="97"/>
      <c r="AB355" s="96"/>
      <c r="AC355" s="96"/>
      <c r="AD355" s="96"/>
      <c r="AE355" s="96"/>
      <c r="AF355" s="96"/>
      <c r="AG355" s="96"/>
      <c r="AH355" s="97"/>
      <c r="AI355" s="96"/>
      <c r="AJ355" s="96"/>
      <c r="AK355" s="96"/>
      <c r="AL355" s="96"/>
      <c r="AM355" s="96"/>
      <c r="AN355" s="96"/>
      <c r="AO355" s="121">
        <f>COUNTIF(الجدول23[[#This Row],[21]:[20]],480)</f>
        <v>1</v>
      </c>
      <c r="AP355" s="121">
        <f>COUNTIF(الجدول23[[#This Row],[21]:[20]],"غ")</f>
        <v>0</v>
      </c>
      <c r="AQ355" s="121">
        <f>COUNTIF(الجدول23[[#This Row],[21]:[20]],"ب")</f>
        <v>0</v>
      </c>
      <c r="AR355" s="121">
        <f>COUNTIF(الجدول23[[#This Row],[21]:[20]],"&lt;480")</f>
        <v>0</v>
      </c>
    </row>
    <row r="356" spans="1:44" hidden="1">
      <c r="A356" s="150">
        <v>3867</v>
      </c>
      <c r="B356" s="133" t="s">
        <v>563</v>
      </c>
      <c r="C356" s="133">
        <f>الجدول23[[#This Row],[الرقم]]</f>
        <v>3867</v>
      </c>
      <c r="D356" s="90" t="s">
        <v>353</v>
      </c>
      <c r="E356" s="140">
        <f t="shared" si="20"/>
        <v>2.4125000000000001</v>
      </c>
      <c r="F356" s="139">
        <f t="shared" si="21"/>
        <v>1158</v>
      </c>
      <c r="G356" s="127">
        <f t="shared" si="22"/>
        <v>0</v>
      </c>
      <c r="H356" s="151">
        <f t="shared" si="23"/>
        <v>1638</v>
      </c>
      <c r="I356" s="107">
        <v>3.4125000000000001</v>
      </c>
      <c r="J356" s="96"/>
      <c r="K356" s="96"/>
      <c r="L356" s="96"/>
      <c r="M356" s="97"/>
      <c r="N356" s="96"/>
      <c r="O356" s="96"/>
      <c r="P356" s="96"/>
      <c r="Q356" s="96"/>
      <c r="R356" s="96"/>
      <c r="S356" s="96"/>
      <c r="T356" s="97"/>
      <c r="U356" s="96"/>
      <c r="V356" s="96"/>
      <c r="W356" s="100">
        <v>480</v>
      </c>
      <c r="X356" s="96"/>
      <c r="Y356" s="96"/>
      <c r="Z356" s="96"/>
      <c r="AA356" s="97"/>
      <c r="AB356" s="96"/>
      <c r="AC356" s="96"/>
      <c r="AD356" s="96"/>
      <c r="AE356" s="96"/>
      <c r="AF356" s="96"/>
      <c r="AG356" s="96"/>
      <c r="AH356" s="97"/>
      <c r="AI356" s="96"/>
      <c r="AJ356" s="96"/>
      <c r="AK356" s="96"/>
      <c r="AL356" s="96"/>
      <c r="AM356" s="96"/>
      <c r="AN356" s="96"/>
      <c r="AO356" s="121">
        <f>COUNTIF(الجدول23[[#This Row],[21]:[20]],480)</f>
        <v>1</v>
      </c>
      <c r="AP356" s="121">
        <f>COUNTIF(الجدول23[[#This Row],[21]:[20]],"غ")</f>
        <v>0</v>
      </c>
      <c r="AQ356" s="121">
        <f>COUNTIF(الجدول23[[#This Row],[21]:[20]],"ب")</f>
        <v>0</v>
      </c>
      <c r="AR356" s="121">
        <f>COUNTIF(الجدول23[[#This Row],[21]:[20]],"&lt;480")</f>
        <v>0</v>
      </c>
    </row>
    <row r="357" spans="1:44" hidden="1">
      <c r="A357" s="150">
        <v>3868</v>
      </c>
      <c r="B357" s="133" t="s">
        <v>564</v>
      </c>
      <c r="C357" s="133">
        <f>الجدول23[[#This Row],[الرقم]]</f>
        <v>3868</v>
      </c>
      <c r="D357" s="90" t="s">
        <v>148</v>
      </c>
      <c r="E357" s="140">
        <f t="shared" si="20"/>
        <v>2</v>
      </c>
      <c r="F357" s="139">
        <f t="shared" si="21"/>
        <v>960</v>
      </c>
      <c r="G357" s="127">
        <f t="shared" si="22"/>
        <v>0</v>
      </c>
      <c r="H357" s="151">
        <f t="shared" si="23"/>
        <v>1920</v>
      </c>
      <c r="I357" s="107">
        <v>4</v>
      </c>
      <c r="J357" s="96"/>
      <c r="K357" s="96"/>
      <c r="L357" s="96"/>
      <c r="M357" s="97"/>
      <c r="N357" s="96"/>
      <c r="O357" s="96"/>
      <c r="P357" s="96"/>
      <c r="Q357" s="100">
        <v>480</v>
      </c>
      <c r="R357" s="96"/>
      <c r="S357" s="96"/>
      <c r="T357" s="97"/>
      <c r="U357" s="96"/>
      <c r="V357" s="191" t="s">
        <v>1497</v>
      </c>
      <c r="W357" s="100">
        <v>480</v>
      </c>
      <c r="X357" s="96"/>
      <c r="Y357" s="96"/>
      <c r="Z357" s="96"/>
      <c r="AA357" s="97"/>
      <c r="AB357" s="191" t="s">
        <v>1497</v>
      </c>
      <c r="AC357" s="96"/>
      <c r="AD357" s="96"/>
      <c r="AE357" s="96"/>
      <c r="AF357" s="96"/>
      <c r="AG357" s="96"/>
      <c r="AH357" s="97"/>
      <c r="AI357" s="96"/>
      <c r="AJ357" s="96"/>
      <c r="AK357" s="96"/>
      <c r="AL357" s="96"/>
      <c r="AM357" s="96"/>
      <c r="AN357" s="96"/>
      <c r="AO357" s="121">
        <f>COUNTIF(الجدول23[[#This Row],[21]:[20]],480)</f>
        <v>2</v>
      </c>
      <c r="AP357" s="121">
        <f>COUNTIF(الجدول23[[#This Row],[21]:[20]],"غ")</f>
        <v>0</v>
      </c>
      <c r="AQ357" s="121">
        <f>COUNTIF(الجدول23[[#This Row],[21]:[20]],"ب")</f>
        <v>0</v>
      </c>
      <c r="AR357" s="121">
        <f>COUNTIF(الجدول23[[#This Row],[21]:[20]],"&lt;480")</f>
        <v>0</v>
      </c>
    </row>
    <row r="358" spans="1:44" hidden="1">
      <c r="A358" s="150">
        <v>3869</v>
      </c>
      <c r="B358" s="133" t="s">
        <v>565</v>
      </c>
      <c r="C358" s="133">
        <f>الجدول23[[#This Row],[الرقم]]</f>
        <v>3869</v>
      </c>
      <c r="D358" s="90" t="s">
        <v>353</v>
      </c>
      <c r="E358" s="140">
        <f t="shared" si="20"/>
        <v>1.8125</v>
      </c>
      <c r="F358" s="139">
        <f t="shared" si="21"/>
        <v>870</v>
      </c>
      <c r="G358" s="127">
        <f t="shared" si="22"/>
        <v>1</v>
      </c>
      <c r="H358" s="151">
        <f t="shared" si="23"/>
        <v>1440</v>
      </c>
      <c r="I358" s="107">
        <v>3</v>
      </c>
      <c r="J358" s="96"/>
      <c r="K358" s="96"/>
      <c r="L358" s="96"/>
      <c r="M358" s="97"/>
      <c r="N358" s="96"/>
      <c r="O358" s="111">
        <v>90</v>
      </c>
      <c r="P358" s="96"/>
      <c r="Q358" s="96"/>
      <c r="R358" s="96"/>
      <c r="S358" s="96"/>
      <c r="T358" s="97"/>
      <c r="U358" s="207" t="s">
        <v>1497</v>
      </c>
      <c r="V358" s="96"/>
      <c r="W358" s="100">
        <v>480</v>
      </c>
      <c r="X358" s="96"/>
      <c r="Y358" s="96"/>
      <c r="Z358" s="96"/>
      <c r="AA358" s="97"/>
      <c r="AB358" s="206" t="s">
        <v>43</v>
      </c>
      <c r="AC358" s="96"/>
      <c r="AD358" s="96"/>
      <c r="AE358" s="96"/>
      <c r="AF358" s="96"/>
      <c r="AG358" s="96"/>
      <c r="AH358" s="97"/>
      <c r="AI358" s="96"/>
      <c r="AJ358" s="96"/>
      <c r="AK358" s="96"/>
      <c r="AL358" s="96"/>
      <c r="AM358" s="96"/>
      <c r="AN358" s="96"/>
      <c r="AO358" s="121">
        <f>COUNTIF(الجدول23[[#This Row],[21]:[20]],480)</f>
        <v>1</v>
      </c>
      <c r="AP358" s="121">
        <f>COUNTIF(الجدول23[[#This Row],[21]:[20]],"غ")</f>
        <v>0</v>
      </c>
      <c r="AQ358" s="121">
        <f>COUNTIF(الجدول23[[#This Row],[21]:[20]],"ب")</f>
        <v>1</v>
      </c>
      <c r="AR358" s="121">
        <f>COUNTIF(الجدول23[[#This Row],[21]:[20]],"&lt;480")</f>
        <v>1</v>
      </c>
    </row>
    <row r="359" spans="1:44" hidden="1">
      <c r="A359" s="150">
        <v>3871</v>
      </c>
      <c r="B359" s="133" t="s">
        <v>566</v>
      </c>
      <c r="C359" s="133">
        <f>الجدول23[[#This Row],[الرقم]]</f>
        <v>3871</v>
      </c>
      <c r="D359" s="90" t="s">
        <v>80</v>
      </c>
      <c r="E359" s="140">
        <f t="shared" si="20"/>
        <v>2.75</v>
      </c>
      <c r="F359" s="139">
        <f t="shared" si="21"/>
        <v>1320</v>
      </c>
      <c r="G359" s="127">
        <f t="shared" si="22"/>
        <v>0</v>
      </c>
      <c r="H359" s="151">
        <f t="shared" si="23"/>
        <v>1800</v>
      </c>
      <c r="I359" s="107">
        <v>3.75</v>
      </c>
      <c r="J359" s="96"/>
      <c r="K359" s="96"/>
      <c r="L359" s="96"/>
      <c r="M359" s="97"/>
      <c r="N359" s="96"/>
      <c r="O359" s="96"/>
      <c r="P359" s="96"/>
      <c r="Q359" s="96"/>
      <c r="R359" s="96"/>
      <c r="S359" s="96"/>
      <c r="T359" s="97"/>
      <c r="U359" s="96"/>
      <c r="V359" s="96"/>
      <c r="W359" s="100">
        <v>480</v>
      </c>
      <c r="X359" s="96"/>
      <c r="Y359" s="96"/>
      <c r="Z359" s="96"/>
      <c r="AA359" s="97"/>
      <c r="AB359" s="96"/>
      <c r="AC359" s="96"/>
      <c r="AD359" s="96"/>
      <c r="AE359" s="96"/>
      <c r="AF359" s="96"/>
      <c r="AG359" s="96"/>
      <c r="AH359" s="97"/>
      <c r="AI359" s="96"/>
      <c r="AJ359" s="96"/>
      <c r="AK359" s="96"/>
      <c r="AL359" s="96"/>
      <c r="AM359" s="96"/>
      <c r="AN359" s="96"/>
      <c r="AO359" s="121">
        <f>COUNTIF(الجدول23[[#This Row],[21]:[20]],480)</f>
        <v>1</v>
      </c>
      <c r="AP359" s="121">
        <f>COUNTIF(الجدول23[[#This Row],[21]:[20]],"غ")</f>
        <v>0</v>
      </c>
      <c r="AQ359" s="121">
        <f>COUNTIF(الجدول23[[#This Row],[21]:[20]],"ب")</f>
        <v>0</v>
      </c>
      <c r="AR359" s="121">
        <f>COUNTIF(الجدول23[[#This Row],[21]:[20]],"&lt;480")</f>
        <v>0</v>
      </c>
    </row>
    <row r="360" spans="1:44" hidden="1">
      <c r="A360" s="150">
        <v>3872</v>
      </c>
      <c r="B360" s="133" t="s">
        <v>567</v>
      </c>
      <c r="C360" s="133">
        <f>الجدول23[[#This Row],[الرقم]]</f>
        <v>3872</v>
      </c>
      <c r="D360" s="90" t="s">
        <v>353</v>
      </c>
      <c r="E360" s="140">
        <f t="shared" si="20"/>
        <v>0</v>
      </c>
      <c r="F360" s="139">
        <f t="shared" si="21"/>
        <v>0</v>
      </c>
      <c r="G360" s="127">
        <f t="shared" si="22"/>
        <v>0</v>
      </c>
      <c r="H360" s="151">
        <v>960</v>
      </c>
      <c r="I360" s="107"/>
      <c r="J360" s="100">
        <v>480</v>
      </c>
      <c r="K360" s="96"/>
      <c r="L360" s="96"/>
      <c r="M360" s="97"/>
      <c r="N360" s="96"/>
      <c r="O360" s="96"/>
      <c r="P360" s="96"/>
      <c r="Q360" s="96"/>
      <c r="R360" s="96"/>
      <c r="S360" s="96"/>
      <c r="T360" s="97"/>
      <c r="U360" s="96"/>
      <c r="V360" s="96"/>
      <c r="W360" s="100">
        <v>480</v>
      </c>
      <c r="X360" s="96"/>
      <c r="Y360" s="96"/>
      <c r="Z360" s="96"/>
      <c r="AA360" s="97"/>
      <c r="AB360" s="96"/>
      <c r="AC360" s="96"/>
      <c r="AD360" s="96"/>
      <c r="AE360" s="96"/>
      <c r="AF360" s="96"/>
      <c r="AG360" s="96"/>
      <c r="AH360" s="97"/>
      <c r="AI360" s="96"/>
      <c r="AJ360" s="96"/>
      <c r="AK360" s="96"/>
      <c r="AL360" s="96"/>
      <c r="AM360" s="96"/>
      <c r="AN360" s="96"/>
      <c r="AO360" s="121">
        <f>COUNTIF(الجدول23[[#This Row],[21]:[20]],480)</f>
        <v>2</v>
      </c>
      <c r="AP360" s="121">
        <f>COUNTIF(الجدول23[[#This Row],[21]:[20]],"غ")</f>
        <v>0</v>
      </c>
      <c r="AQ360" s="121">
        <f>COUNTIF(الجدول23[[#This Row],[21]:[20]],"ب")</f>
        <v>0</v>
      </c>
      <c r="AR360" s="121">
        <f>COUNTIF(الجدول23[[#This Row],[21]:[20]],"&lt;480")</f>
        <v>0</v>
      </c>
    </row>
    <row r="361" spans="1:44" hidden="1">
      <c r="A361" s="150">
        <v>3873</v>
      </c>
      <c r="B361" s="133" t="s">
        <v>568</v>
      </c>
      <c r="C361" s="133">
        <f>الجدول23[[#This Row],[الرقم]]</f>
        <v>3873</v>
      </c>
      <c r="D361" s="90" t="s">
        <v>353</v>
      </c>
      <c r="E361" s="140">
        <f t="shared" si="20"/>
        <v>2</v>
      </c>
      <c r="F361" s="139">
        <f t="shared" si="21"/>
        <v>960</v>
      </c>
      <c r="G361" s="127">
        <f t="shared" si="22"/>
        <v>0</v>
      </c>
      <c r="H361" s="151">
        <f t="shared" ref="H361:H392" si="24">I361*60*8</f>
        <v>1440</v>
      </c>
      <c r="I361" s="107">
        <v>3</v>
      </c>
      <c r="J361" s="96"/>
      <c r="K361" s="96"/>
      <c r="L361" s="96"/>
      <c r="M361" s="97"/>
      <c r="N361" s="96"/>
      <c r="O361" s="96"/>
      <c r="P361" s="96"/>
      <c r="Q361" s="96"/>
      <c r="R361" s="96"/>
      <c r="S361" s="96"/>
      <c r="T361" s="97"/>
      <c r="U361" s="96"/>
      <c r="V361" s="191" t="s">
        <v>1497</v>
      </c>
      <c r="W361" s="100">
        <v>480</v>
      </c>
      <c r="X361" s="96"/>
      <c r="Y361" s="96"/>
      <c r="Z361" s="96"/>
      <c r="AA361" s="97"/>
      <c r="AB361" s="96"/>
      <c r="AC361" s="96"/>
      <c r="AD361" s="96"/>
      <c r="AE361" s="96"/>
      <c r="AF361" s="96"/>
      <c r="AG361" s="96"/>
      <c r="AH361" s="97"/>
      <c r="AI361" s="96"/>
      <c r="AJ361" s="96"/>
      <c r="AK361" s="96"/>
      <c r="AL361" s="96"/>
      <c r="AM361" s="96"/>
      <c r="AN361" s="96"/>
      <c r="AO361" s="121">
        <f>COUNTIF(الجدول23[[#This Row],[21]:[20]],480)</f>
        <v>1</v>
      </c>
      <c r="AP361" s="121">
        <f>COUNTIF(الجدول23[[#This Row],[21]:[20]],"غ")</f>
        <v>0</v>
      </c>
      <c r="AQ361" s="121">
        <f>COUNTIF(الجدول23[[#This Row],[21]:[20]],"ب")</f>
        <v>0</v>
      </c>
      <c r="AR361" s="121">
        <f>COUNTIF(الجدول23[[#This Row],[21]:[20]],"&lt;480")</f>
        <v>0</v>
      </c>
    </row>
    <row r="362" spans="1:44" hidden="1">
      <c r="A362" s="150">
        <v>3874</v>
      </c>
      <c r="B362" s="133" t="s">
        <v>569</v>
      </c>
      <c r="C362" s="133">
        <f>الجدول23[[#This Row],[الرقم]]</f>
        <v>3874</v>
      </c>
      <c r="D362" s="90" t="s">
        <v>353</v>
      </c>
      <c r="E362" s="140">
        <f t="shared" si="20"/>
        <v>3</v>
      </c>
      <c r="F362" s="139">
        <f t="shared" si="21"/>
        <v>1440</v>
      </c>
      <c r="G362" s="127">
        <f t="shared" si="22"/>
        <v>0</v>
      </c>
      <c r="H362" s="151">
        <f t="shared" si="24"/>
        <v>1920</v>
      </c>
      <c r="I362" s="107">
        <v>4</v>
      </c>
      <c r="J362" s="96"/>
      <c r="K362" s="96"/>
      <c r="L362" s="96"/>
      <c r="M362" s="97"/>
      <c r="N362" s="96"/>
      <c r="O362" s="96"/>
      <c r="P362" s="96"/>
      <c r="Q362" s="96"/>
      <c r="R362" s="96"/>
      <c r="S362" s="96"/>
      <c r="T362" s="97"/>
      <c r="U362" s="96"/>
      <c r="V362" s="96"/>
      <c r="W362" s="100">
        <v>480</v>
      </c>
      <c r="X362" s="96"/>
      <c r="Y362" s="96"/>
      <c r="Z362" s="96"/>
      <c r="AA362" s="97"/>
      <c r="AB362" s="96"/>
      <c r="AC362" s="96"/>
      <c r="AD362" s="96"/>
      <c r="AE362" s="96"/>
      <c r="AF362" s="96"/>
      <c r="AG362" s="96"/>
      <c r="AH362" s="97"/>
      <c r="AI362" s="96"/>
      <c r="AJ362" s="96"/>
      <c r="AK362" s="96"/>
      <c r="AL362" s="96"/>
      <c r="AM362" s="96"/>
      <c r="AN362" s="96"/>
      <c r="AO362" s="121">
        <f>COUNTIF(الجدول23[[#This Row],[21]:[20]],480)</f>
        <v>1</v>
      </c>
      <c r="AP362" s="121">
        <f>COUNTIF(الجدول23[[#This Row],[21]:[20]],"غ")</f>
        <v>0</v>
      </c>
      <c r="AQ362" s="121">
        <f>COUNTIF(الجدول23[[#This Row],[21]:[20]],"ب")</f>
        <v>0</v>
      </c>
      <c r="AR362" s="121">
        <f>COUNTIF(الجدول23[[#This Row],[21]:[20]],"&lt;480")</f>
        <v>0</v>
      </c>
    </row>
    <row r="363" spans="1:44" hidden="1">
      <c r="A363" s="150">
        <v>3875</v>
      </c>
      <c r="B363" s="133" t="s">
        <v>570</v>
      </c>
      <c r="C363" s="133">
        <f>الجدول23[[#This Row],[الرقم]]</f>
        <v>3875</v>
      </c>
      <c r="D363" s="90" t="s">
        <v>71</v>
      </c>
      <c r="E363" s="140">
        <f t="shared" si="20"/>
        <v>3</v>
      </c>
      <c r="F363" s="139">
        <f t="shared" si="21"/>
        <v>1440</v>
      </c>
      <c r="G363" s="127">
        <f t="shared" si="22"/>
        <v>0</v>
      </c>
      <c r="H363" s="151">
        <f t="shared" si="24"/>
        <v>1920</v>
      </c>
      <c r="I363" s="107">
        <v>4</v>
      </c>
      <c r="J363" s="96"/>
      <c r="K363" s="96"/>
      <c r="L363" s="96"/>
      <c r="M363" s="97"/>
      <c r="N363" s="96"/>
      <c r="O363" s="96"/>
      <c r="P363" s="96"/>
      <c r="Q363" s="96"/>
      <c r="R363" s="96"/>
      <c r="S363" s="96"/>
      <c r="T363" s="97"/>
      <c r="U363" s="96"/>
      <c r="V363" s="96"/>
      <c r="W363" s="100">
        <v>480</v>
      </c>
      <c r="X363" s="96"/>
      <c r="Y363" s="96"/>
      <c r="Z363" s="96"/>
      <c r="AA363" s="97"/>
      <c r="AB363" s="96"/>
      <c r="AC363" s="96"/>
      <c r="AD363" s="96"/>
      <c r="AE363" s="96"/>
      <c r="AF363" s="96"/>
      <c r="AG363" s="96"/>
      <c r="AH363" s="97"/>
      <c r="AI363" s="96"/>
      <c r="AJ363" s="96"/>
      <c r="AK363" s="96"/>
      <c r="AL363" s="96"/>
      <c r="AM363" s="96"/>
      <c r="AN363" s="96"/>
      <c r="AO363" s="121">
        <f>COUNTIF(الجدول23[[#This Row],[21]:[20]],480)</f>
        <v>1</v>
      </c>
      <c r="AP363" s="121">
        <f>COUNTIF(الجدول23[[#This Row],[21]:[20]],"غ")</f>
        <v>0</v>
      </c>
      <c r="AQ363" s="121">
        <f>COUNTIF(الجدول23[[#This Row],[21]:[20]],"ب")</f>
        <v>0</v>
      </c>
      <c r="AR363" s="121">
        <f>COUNTIF(الجدول23[[#This Row],[21]:[20]],"&lt;480")</f>
        <v>0</v>
      </c>
    </row>
    <row r="364" spans="1:44" hidden="1">
      <c r="A364" s="150">
        <v>3876</v>
      </c>
      <c r="B364" s="133" t="s">
        <v>571</v>
      </c>
      <c r="C364" s="133">
        <f>الجدول23[[#This Row],[الرقم]]</f>
        <v>3876</v>
      </c>
      <c r="D364" s="90" t="s">
        <v>572</v>
      </c>
      <c r="E364" s="140">
        <f t="shared" si="20"/>
        <v>5</v>
      </c>
      <c r="F364" s="139">
        <f t="shared" si="21"/>
        <v>2400</v>
      </c>
      <c r="G364" s="127">
        <f t="shared" si="22"/>
        <v>0</v>
      </c>
      <c r="H364" s="151">
        <f t="shared" si="24"/>
        <v>2400</v>
      </c>
      <c r="I364" s="107">
        <v>5</v>
      </c>
      <c r="J364" s="96"/>
      <c r="K364" s="96"/>
      <c r="L364" s="96"/>
      <c r="M364" s="97"/>
      <c r="N364" s="96"/>
      <c r="O364" s="96"/>
      <c r="P364" s="96"/>
      <c r="Q364" s="96"/>
      <c r="R364" s="96"/>
      <c r="S364" s="96"/>
      <c r="T364" s="97"/>
      <c r="U364" s="96"/>
      <c r="V364" s="96"/>
      <c r="W364" s="113"/>
      <c r="X364" s="96"/>
      <c r="Y364" s="96"/>
      <c r="Z364" s="96"/>
      <c r="AA364" s="97"/>
      <c r="AB364" s="96"/>
      <c r="AC364" s="96"/>
      <c r="AD364" s="96"/>
      <c r="AE364" s="96"/>
      <c r="AF364" s="96"/>
      <c r="AG364" s="96"/>
      <c r="AH364" s="97"/>
      <c r="AI364" s="96"/>
      <c r="AJ364" s="96"/>
      <c r="AK364" s="96"/>
      <c r="AL364" s="96"/>
      <c r="AM364" s="96"/>
      <c r="AN364" s="96"/>
      <c r="AO364" s="121">
        <f>COUNTIF(الجدول23[[#This Row],[21]:[20]],480)</f>
        <v>0</v>
      </c>
      <c r="AP364" s="121">
        <f>COUNTIF(الجدول23[[#This Row],[21]:[20]],"غ")</f>
        <v>0</v>
      </c>
      <c r="AQ364" s="121">
        <f>COUNTIF(الجدول23[[#This Row],[21]:[20]],"ب")</f>
        <v>0</v>
      </c>
      <c r="AR364" s="121">
        <f>COUNTIF(الجدول23[[#This Row],[21]:[20]],"&lt;480")</f>
        <v>0</v>
      </c>
    </row>
    <row r="365" spans="1:44" hidden="1">
      <c r="A365" s="150">
        <v>3877</v>
      </c>
      <c r="B365" s="133" t="s">
        <v>573</v>
      </c>
      <c r="C365" s="133">
        <f>الجدول23[[#This Row],[الرقم]]</f>
        <v>3877</v>
      </c>
      <c r="D365" s="90" t="s">
        <v>574</v>
      </c>
      <c r="E365" s="140">
        <f t="shared" si="20"/>
        <v>3</v>
      </c>
      <c r="F365" s="139">
        <f t="shared" si="21"/>
        <v>1440</v>
      </c>
      <c r="G365" s="127">
        <f t="shared" si="22"/>
        <v>0</v>
      </c>
      <c r="H365" s="151">
        <f t="shared" si="24"/>
        <v>1920</v>
      </c>
      <c r="I365" s="107">
        <v>4</v>
      </c>
      <c r="J365" s="96"/>
      <c r="K365" s="96"/>
      <c r="L365" s="96"/>
      <c r="M365" s="97"/>
      <c r="N365" s="96"/>
      <c r="O365" s="96"/>
      <c r="P365" s="96"/>
      <c r="Q365" s="96"/>
      <c r="R365" s="96"/>
      <c r="S365" s="96"/>
      <c r="T365" s="97"/>
      <c r="U365" s="96"/>
      <c r="V365" s="96"/>
      <c r="W365" s="100">
        <v>480</v>
      </c>
      <c r="X365" s="96"/>
      <c r="Y365" s="96"/>
      <c r="Z365" s="96"/>
      <c r="AA365" s="97"/>
      <c r="AB365" s="96"/>
      <c r="AC365" s="96"/>
      <c r="AD365" s="96"/>
      <c r="AE365" s="96"/>
      <c r="AF365" s="96"/>
      <c r="AG365" s="96"/>
      <c r="AH365" s="97"/>
      <c r="AI365" s="96"/>
      <c r="AJ365" s="96"/>
      <c r="AK365" s="96"/>
      <c r="AL365" s="96"/>
      <c r="AM365" s="96"/>
      <c r="AN365" s="96"/>
      <c r="AO365" s="121">
        <f>COUNTIF(الجدول23[[#This Row],[21]:[20]],480)</f>
        <v>1</v>
      </c>
      <c r="AP365" s="121">
        <f>COUNTIF(الجدول23[[#This Row],[21]:[20]],"غ")</f>
        <v>0</v>
      </c>
      <c r="AQ365" s="121">
        <f>COUNTIF(الجدول23[[#This Row],[21]:[20]],"ب")</f>
        <v>0</v>
      </c>
      <c r="AR365" s="121">
        <f>COUNTIF(الجدول23[[#This Row],[21]:[20]],"&lt;480")</f>
        <v>0</v>
      </c>
    </row>
    <row r="366" spans="1:44" hidden="1">
      <c r="A366" s="150">
        <v>3878</v>
      </c>
      <c r="B366" s="133" t="s">
        <v>575</v>
      </c>
      <c r="C366" s="133">
        <f>الجدول23[[#This Row],[الرقم]]</f>
        <v>3878</v>
      </c>
      <c r="D366" s="90" t="s">
        <v>230</v>
      </c>
      <c r="E366" s="140">
        <f t="shared" si="20"/>
        <v>3</v>
      </c>
      <c r="F366" s="139">
        <f t="shared" si="21"/>
        <v>1440</v>
      </c>
      <c r="G366" s="127">
        <f t="shared" si="22"/>
        <v>0</v>
      </c>
      <c r="H366" s="151">
        <f t="shared" si="24"/>
        <v>1920</v>
      </c>
      <c r="I366" s="107">
        <v>4</v>
      </c>
      <c r="J366" s="96"/>
      <c r="K366" s="96"/>
      <c r="L366" s="96"/>
      <c r="M366" s="97"/>
      <c r="N366" s="96"/>
      <c r="O366" s="96"/>
      <c r="P366" s="96"/>
      <c r="Q366" s="96"/>
      <c r="R366" s="96"/>
      <c r="S366" s="96"/>
      <c r="T366" s="97"/>
      <c r="U366" s="96"/>
      <c r="V366" s="96"/>
      <c r="W366" s="100">
        <v>480</v>
      </c>
      <c r="X366" s="96"/>
      <c r="Y366" s="96"/>
      <c r="Z366" s="96"/>
      <c r="AA366" s="97"/>
      <c r="AB366" s="96"/>
      <c r="AC366" s="96"/>
      <c r="AD366" s="96"/>
      <c r="AE366" s="96"/>
      <c r="AF366" s="96"/>
      <c r="AG366" s="96"/>
      <c r="AH366" s="97"/>
      <c r="AI366" s="96"/>
      <c r="AJ366" s="96"/>
      <c r="AK366" s="96"/>
      <c r="AL366" s="96"/>
      <c r="AM366" s="96"/>
      <c r="AN366" s="96"/>
      <c r="AO366" s="121">
        <f>COUNTIF(الجدول23[[#This Row],[21]:[20]],480)</f>
        <v>1</v>
      </c>
      <c r="AP366" s="121">
        <f>COUNTIF(الجدول23[[#This Row],[21]:[20]],"غ")</f>
        <v>0</v>
      </c>
      <c r="AQ366" s="121">
        <f>COUNTIF(الجدول23[[#This Row],[21]:[20]],"ب")</f>
        <v>0</v>
      </c>
      <c r="AR366" s="121">
        <f>COUNTIF(الجدول23[[#This Row],[21]:[20]],"&lt;480")</f>
        <v>0</v>
      </c>
    </row>
    <row r="367" spans="1:44" hidden="1">
      <c r="A367" s="278">
        <v>3881</v>
      </c>
      <c r="B367" s="133" t="s">
        <v>577</v>
      </c>
      <c r="C367" s="133">
        <f>الجدول23[[#This Row],[الرقم]]</f>
        <v>3881</v>
      </c>
      <c r="D367" s="90" t="s">
        <v>67</v>
      </c>
      <c r="E367" s="140">
        <f t="shared" si="20"/>
        <v>3.21875</v>
      </c>
      <c r="F367" s="139">
        <f t="shared" si="21"/>
        <v>1545</v>
      </c>
      <c r="G367" s="127">
        <f t="shared" si="22"/>
        <v>0</v>
      </c>
      <c r="H367" s="151">
        <f t="shared" si="24"/>
        <v>2200</v>
      </c>
      <c r="I367" s="107">
        <v>4.583333333333333</v>
      </c>
      <c r="J367" s="96"/>
      <c r="K367" s="96"/>
      <c r="L367" s="96"/>
      <c r="M367" s="97"/>
      <c r="N367" s="96"/>
      <c r="O367" s="111">
        <v>120</v>
      </c>
      <c r="P367" s="96"/>
      <c r="Q367" s="96"/>
      <c r="R367" s="96"/>
      <c r="S367" s="96"/>
      <c r="T367" s="97"/>
      <c r="U367" s="208"/>
      <c r="V367" s="96"/>
      <c r="W367" s="100">
        <v>480</v>
      </c>
      <c r="X367" s="96"/>
      <c r="Y367" s="96"/>
      <c r="Z367" s="96"/>
      <c r="AA367" s="97"/>
      <c r="AB367" s="131"/>
      <c r="AC367" s="96"/>
      <c r="AD367" s="96"/>
      <c r="AE367" s="96"/>
      <c r="AF367" s="96"/>
      <c r="AG367" s="111">
        <v>55</v>
      </c>
      <c r="AH367" s="97"/>
      <c r="AI367" s="96"/>
      <c r="AJ367" s="96"/>
      <c r="AK367" s="96"/>
      <c r="AL367" s="96"/>
      <c r="AM367" s="96"/>
      <c r="AN367" s="96"/>
      <c r="AO367" s="121">
        <f>COUNTIF(الجدول23[[#This Row],[21]:[20]],480)</f>
        <v>1</v>
      </c>
      <c r="AP367" s="121">
        <f>COUNTIF(الجدول23[[#This Row],[21]:[20]],"غ")</f>
        <v>0</v>
      </c>
      <c r="AQ367" s="121">
        <f>COUNTIF(الجدول23[[#This Row],[21]:[20]],"ب")</f>
        <v>0</v>
      </c>
      <c r="AR367" s="121">
        <f>COUNTIF(الجدول23[[#This Row],[21]:[20]],"&lt;480")</f>
        <v>2</v>
      </c>
    </row>
    <row r="368" spans="1:44" hidden="1">
      <c r="A368" s="135">
        <v>3882</v>
      </c>
      <c r="B368" s="133" t="s">
        <v>578</v>
      </c>
      <c r="C368" s="133">
        <f>الجدول23[[#This Row],[الرقم]]</f>
        <v>3882</v>
      </c>
      <c r="D368" s="90" t="s">
        <v>80</v>
      </c>
      <c r="E368" s="140">
        <f t="shared" si="20"/>
        <v>2.7604166666666665</v>
      </c>
      <c r="F368" s="139">
        <f t="shared" si="21"/>
        <v>1325</v>
      </c>
      <c r="G368" s="127">
        <f t="shared" si="22"/>
        <v>0</v>
      </c>
      <c r="H368" s="151">
        <f t="shared" si="24"/>
        <v>1920</v>
      </c>
      <c r="I368" s="189">
        <v>4</v>
      </c>
      <c r="J368" s="96"/>
      <c r="K368" s="96"/>
      <c r="L368" s="96"/>
      <c r="M368" s="97"/>
      <c r="N368" s="96"/>
      <c r="O368" s="96"/>
      <c r="P368" s="96"/>
      <c r="Q368" s="96"/>
      <c r="R368" s="96"/>
      <c r="S368" s="96"/>
      <c r="T368" s="97"/>
      <c r="U368" s="96"/>
      <c r="V368" s="100">
        <v>115</v>
      </c>
      <c r="W368" s="100">
        <v>480</v>
      </c>
      <c r="X368" s="96"/>
      <c r="Y368" s="96"/>
      <c r="Z368" s="96"/>
      <c r="AA368" s="97"/>
      <c r="AB368" s="96"/>
      <c r="AC368" s="96"/>
      <c r="AD368" s="96"/>
      <c r="AE368" s="96"/>
      <c r="AF368" s="96"/>
      <c r="AG368" s="96"/>
      <c r="AH368" s="97"/>
      <c r="AI368" s="96"/>
      <c r="AJ368" s="96"/>
      <c r="AK368" s="96"/>
      <c r="AL368" s="96"/>
      <c r="AM368" s="96"/>
      <c r="AN368" s="96"/>
      <c r="AO368" s="121">
        <f>COUNTIF(الجدول23[[#This Row],[21]:[20]],480)</f>
        <v>1</v>
      </c>
      <c r="AP368" s="121">
        <f>COUNTIF(الجدول23[[#This Row],[21]:[20]],"غ")</f>
        <v>0</v>
      </c>
      <c r="AQ368" s="121">
        <f>COUNTIF(الجدول23[[#This Row],[21]:[20]],"ب")</f>
        <v>0</v>
      </c>
      <c r="AR368" s="121">
        <f>COUNTIF(الجدول23[[#This Row],[21]:[20]],"&lt;480")</f>
        <v>1</v>
      </c>
    </row>
    <row r="369" spans="1:44" hidden="1">
      <c r="A369" s="135">
        <v>3883</v>
      </c>
      <c r="B369" s="133" t="s">
        <v>579</v>
      </c>
      <c r="C369" s="133">
        <f>الجدول23[[#This Row],[الرقم]]</f>
        <v>3883</v>
      </c>
      <c r="D369" s="90" t="s">
        <v>155</v>
      </c>
      <c r="E369" s="140">
        <f t="shared" si="20"/>
        <v>2.4166666666666665</v>
      </c>
      <c r="F369" s="139">
        <f t="shared" si="21"/>
        <v>1160</v>
      </c>
      <c r="G369" s="127">
        <f t="shared" si="22"/>
        <v>0</v>
      </c>
      <c r="H369" s="151">
        <f t="shared" si="24"/>
        <v>1640</v>
      </c>
      <c r="I369" s="107">
        <v>3.4166666666666665</v>
      </c>
      <c r="J369" s="96"/>
      <c r="K369" s="96"/>
      <c r="L369" s="96"/>
      <c r="M369" s="97"/>
      <c r="N369" s="96"/>
      <c r="O369" s="96"/>
      <c r="P369" s="96"/>
      <c r="Q369" s="96"/>
      <c r="R369" s="96"/>
      <c r="S369" s="96"/>
      <c r="T369" s="97"/>
      <c r="U369" s="96"/>
      <c r="V369" s="96"/>
      <c r="W369" s="100">
        <v>480</v>
      </c>
      <c r="X369" s="96"/>
      <c r="Y369" s="96"/>
      <c r="Z369" s="96"/>
      <c r="AA369" s="97"/>
      <c r="AB369" s="96"/>
      <c r="AC369" s="96"/>
      <c r="AD369" s="96"/>
      <c r="AE369" s="96"/>
      <c r="AF369" s="96"/>
      <c r="AG369" s="96"/>
      <c r="AH369" s="97"/>
      <c r="AI369" s="96"/>
      <c r="AJ369" s="96"/>
      <c r="AK369" s="96"/>
      <c r="AL369" s="96"/>
      <c r="AM369" s="96"/>
      <c r="AN369" s="96"/>
      <c r="AO369" s="121">
        <f>COUNTIF(الجدول23[[#This Row],[21]:[20]],480)</f>
        <v>1</v>
      </c>
      <c r="AP369" s="121">
        <f>COUNTIF(الجدول23[[#This Row],[21]:[20]],"غ")</f>
        <v>0</v>
      </c>
      <c r="AQ369" s="121">
        <f>COUNTIF(الجدول23[[#This Row],[21]:[20]],"ب")</f>
        <v>0</v>
      </c>
      <c r="AR369" s="121">
        <f>COUNTIF(الجدول23[[#This Row],[21]:[20]],"&lt;480")</f>
        <v>0</v>
      </c>
    </row>
    <row r="370" spans="1:44" hidden="1">
      <c r="A370" s="135">
        <v>3884</v>
      </c>
      <c r="B370" s="133" t="s">
        <v>580</v>
      </c>
      <c r="C370" s="133">
        <f>الجدول23[[#This Row],[الرقم]]</f>
        <v>3884</v>
      </c>
      <c r="D370" s="90" t="s">
        <v>1576</v>
      </c>
      <c r="E370" s="140">
        <f t="shared" si="20"/>
        <v>5</v>
      </c>
      <c r="F370" s="139">
        <f t="shared" si="21"/>
        <v>2400</v>
      </c>
      <c r="G370" s="127">
        <f t="shared" si="22"/>
        <v>0</v>
      </c>
      <c r="H370" s="151">
        <f t="shared" si="24"/>
        <v>2400</v>
      </c>
      <c r="I370" s="189">
        <v>5</v>
      </c>
      <c r="J370" s="96"/>
      <c r="K370" s="96"/>
      <c r="L370" s="96"/>
      <c r="M370" s="97"/>
      <c r="N370" s="96"/>
      <c r="O370" s="96"/>
      <c r="P370" s="96"/>
      <c r="Q370" s="96"/>
      <c r="R370" s="96"/>
      <c r="S370" s="96"/>
      <c r="T370" s="97"/>
      <c r="U370" s="96"/>
      <c r="V370" s="96"/>
      <c r="W370" s="113"/>
      <c r="X370" s="96"/>
      <c r="Y370" s="96"/>
      <c r="Z370" s="96"/>
      <c r="AA370" s="97"/>
      <c r="AB370" s="96"/>
      <c r="AC370" s="96"/>
      <c r="AD370" s="96"/>
      <c r="AE370" s="96"/>
      <c r="AF370" s="96"/>
      <c r="AG370" s="96"/>
      <c r="AH370" s="97"/>
      <c r="AI370" s="96"/>
      <c r="AJ370" s="96"/>
      <c r="AK370" s="96"/>
      <c r="AL370" s="96"/>
      <c r="AM370" s="96"/>
      <c r="AN370" s="96"/>
      <c r="AO370" s="121">
        <f>COUNTIF(الجدول23[[#This Row],[21]:[20]],480)</f>
        <v>0</v>
      </c>
      <c r="AP370" s="121">
        <f>COUNTIF(الجدول23[[#This Row],[21]:[20]],"غ")</f>
        <v>0</v>
      </c>
      <c r="AQ370" s="121">
        <f>COUNTIF(الجدول23[[#This Row],[21]:[20]],"ب")</f>
        <v>0</v>
      </c>
      <c r="AR370" s="121">
        <f>COUNTIF(الجدول23[[#This Row],[21]:[20]],"&lt;480")</f>
        <v>0</v>
      </c>
    </row>
    <row r="371" spans="1:44" hidden="1">
      <c r="A371" s="135">
        <v>3885</v>
      </c>
      <c r="B371" s="133" t="s">
        <v>581</v>
      </c>
      <c r="C371" s="133">
        <f>الجدول23[[#This Row],[الرقم]]</f>
        <v>3885</v>
      </c>
      <c r="D371" s="90" t="s">
        <v>155</v>
      </c>
      <c r="E371" s="140">
        <f t="shared" si="20"/>
        <v>2.5</v>
      </c>
      <c r="F371" s="139">
        <f t="shared" si="21"/>
        <v>1200</v>
      </c>
      <c r="G371" s="127">
        <f t="shared" si="22"/>
        <v>0</v>
      </c>
      <c r="H371" s="151">
        <f t="shared" si="24"/>
        <v>1680</v>
      </c>
      <c r="I371" s="189">
        <v>3.5</v>
      </c>
      <c r="J371" s="96"/>
      <c r="K371" s="96"/>
      <c r="L371" s="96"/>
      <c r="M371" s="97"/>
      <c r="N371" s="96"/>
      <c r="O371" s="96"/>
      <c r="P371" s="96"/>
      <c r="Q371" s="96"/>
      <c r="R371" s="96"/>
      <c r="S371" s="96"/>
      <c r="T371" s="97"/>
      <c r="U371" s="96"/>
      <c r="V371" s="96"/>
      <c r="W371" s="100">
        <v>480</v>
      </c>
      <c r="X371" s="96"/>
      <c r="Y371" s="96"/>
      <c r="Z371" s="96"/>
      <c r="AA371" s="97"/>
      <c r="AB371" s="96"/>
      <c r="AC371" s="96"/>
      <c r="AD371" s="96"/>
      <c r="AE371" s="96"/>
      <c r="AF371" s="96"/>
      <c r="AG371" s="96"/>
      <c r="AH371" s="97"/>
      <c r="AI371" s="96"/>
      <c r="AJ371" s="96"/>
      <c r="AK371" s="96"/>
      <c r="AL371" s="96"/>
      <c r="AM371" s="96"/>
      <c r="AN371" s="96"/>
      <c r="AO371" s="121">
        <f>COUNTIF(الجدول23[[#This Row],[21]:[20]],480)</f>
        <v>1</v>
      </c>
      <c r="AP371" s="121">
        <f>COUNTIF(الجدول23[[#This Row],[21]:[20]],"غ")</f>
        <v>0</v>
      </c>
      <c r="AQ371" s="121">
        <f>COUNTIF(الجدول23[[#This Row],[21]:[20]],"ب")</f>
        <v>0</v>
      </c>
      <c r="AR371" s="121">
        <f>COUNTIF(الجدول23[[#This Row],[21]:[20]],"&lt;480")</f>
        <v>0</v>
      </c>
    </row>
    <row r="372" spans="1:44" hidden="1">
      <c r="A372" s="135">
        <v>3887</v>
      </c>
      <c r="B372" s="90" t="s">
        <v>583</v>
      </c>
      <c r="C372" s="133">
        <f>الجدول23[[#This Row],[الرقم]]</f>
        <v>3887</v>
      </c>
      <c r="D372" s="90" t="s">
        <v>148</v>
      </c>
      <c r="E372" s="140">
        <f t="shared" si="20"/>
        <v>1.5</v>
      </c>
      <c r="F372" s="139">
        <f t="shared" si="21"/>
        <v>720</v>
      </c>
      <c r="G372" s="127">
        <f t="shared" si="22"/>
        <v>0</v>
      </c>
      <c r="H372" s="151">
        <f t="shared" si="24"/>
        <v>1680</v>
      </c>
      <c r="I372" s="107">
        <v>3.5</v>
      </c>
      <c r="J372" s="96"/>
      <c r="K372" s="96"/>
      <c r="L372" s="96"/>
      <c r="M372" s="97"/>
      <c r="N372" s="96"/>
      <c r="O372" s="96"/>
      <c r="P372" s="96"/>
      <c r="Q372" s="96"/>
      <c r="R372" s="100">
        <v>480</v>
      </c>
      <c r="S372" s="96"/>
      <c r="T372" s="97"/>
      <c r="U372" s="96"/>
      <c r="V372" s="96"/>
      <c r="W372" s="100">
        <v>480</v>
      </c>
      <c r="X372" s="96"/>
      <c r="Y372" s="96"/>
      <c r="Z372" s="96"/>
      <c r="AA372" s="97"/>
      <c r="AB372" s="96"/>
      <c r="AC372" s="96"/>
      <c r="AD372" s="96"/>
      <c r="AE372" s="96"/>
      <c r="AF372" s="96"/>
      <c r="AG372" s="96"/>
      <c r="AH372" s="97"/>
      <c r="AI372" s="96"/>
      <c r="AJ372" s="96"/>
      <c r="AK372" s="96"/>
      <c r="AL372" s="96"/>
      <c r="AM372" s="96"/>
      <c r="AN372" s="96"/>
      <c r="AO372" s="121">
        <f>COUNTIF(الجدول23[[#This Row],[21]:[20]],480)</f>
        <v>2</v>
      </c>
      <c r="AP372" s="121">
        <f>COUNTIF(الجدول23[[#This Row],[21]:[20]],"غ")</f>
        <v>0</v>
      </c>
      <c r="AQ372" s="121">
        <f>COUNTIF(الجدول23[[#This Row],[21]:[20]],"ب")</f>
        <v>0</v>
      </c>
      <c r="AR372" s="121">
        <f>COUNTIF(الجدول23[[#This Row],[21]:[20]],"&lt;480")</f>
        <v>0</v>
      </c>
    </row>
    <row r="373" spans="1:44" hidden="1">
      <c r="A373" s="135">
        <v>3888</v>
      </c>
      <c r="B373" s="90" t="s">
        <v>584</v>
      </c>
      <c r="C373" s="133">
        <f>الجدول23[[#This Row],[الرقم]]</f>
        <v>3888</v>
      </c>
      <c r="D373" s="90" t="s">
        <v>155</v>
      </c>
      <c r="E373" s="140">
        <f t="shared" si="20"/>
        <v>2.5</v>
      </c>
      <c r="F373" s="139">
        <f t="shared" si="21"/>
        <v>1200</v>
      </c>
      <c r="G373" s="127">
        <f t="shared" si="22"/>
        <v>0</v>
      </c>
      <c r="H373" s="151">
        <f t="shared" si="24"/>
        <v>1680</v>
      </c>
      <c r="I373" s="107">
        <v>3.5</v>
      </c>
      <c r="J373" s="96"/>
      <c r="K373" s="96"/>
      <c r="L373" s="96"/>
      <c r="M373" s="97"/>
      <c r="N373" s="96"/>
      <c r="O373" s="96"/>
      <c r="P373" s="96"/>
      <c r="Q373" s="96"/>
      <c r="R373" s="96"/>
      <c r="S373" s="96"/>
      <c r="T373" s="97"/>
      <c r="U373" s="96"/>
      <c r="V373" s="96"/>
      <c r="W373" s="100">
        <v>480</v>
      </c>
      <c r="X373" s="96"/>
      <c r="Y373" s="96"/>
      <c r="Z373" s="96"/>
      <c r="AA373" s="97"/>
      <c r="AB373" s="96"/>
      <c r="AC373" s="96"/>
      <c r="AD373" s="96"/>
      <c r="AE373" s="96"/>
      <c r="AF373" s="96"/>
      <c r="AG373" s="96"/>
      <c r="AH373" s="97"/>
      <c r="AI373" s="96"/>
      <c r="AJ373" s="96"/>
      <c r="AK373" s="96"/>
      <c r="AL373" s="96"/>
      <c r="AM373" s="96"/>
      <c r="AN373" s="96"/>
      <c r="AO373" s="121">
        <f>COUNTIF(الجدول23[[#This Row],[21]:[20]],480)</f>
        <v>1</v>
      </c>
      <c r="AP373" s="121">
        <f>COUNTIF(الجدول23[[#This Row],[21]:[20]],"غ")</f>
        <v>0</v>
      </c>
      <c r="AQ373" s="121">
        <f>COUNTIF(الجدول23[[#This Row],[21]:[20]],"ب")</f>
        <v>0</v>
      </c>
      <c r="AR373" s="121">
        <f>COUNTIF(الجدول23[[#This Row],[21]:[20]],"&lt;480")</f>
        <v>0</v>
      </c>
    </row>
    <row r="374" spans="1:44" hidden="1">
      <c r="A374" s="135">
        <v>3889</v>
      </c>
      <c r="B374" s="133" t="s">
        <v>585</v>
      </c>
      <c r="C374" s="133">
        <f>الجدول23[[#This Row],[الرقم]]</f>
        <v>3889</v>
      </c>
      <c r="D374" s="90" t="s">
        <v>469</v>
      </c>
      <c r="E374" s="140">
        <f t="shared" si="20"/>
        <v>1.4166666666666667</v>
      </c>
      <c r="F374" s="139">
        <f t="shared" si="21"/>
        <v>680</v>
      </c>
      <c r="G374" s="127">
        <f t="shared" si="22"/>
        <v>0</v>
      </c>
      <c r="H374" s="151">
        <f t="shared" si="24"/>
        <v>1640</v>
      </c>
      <c r="I374" s="189">
        <v>3.4166666666666665</v>
      </c>
      <c r="J374" s="96"/>
      <c r="K374" s="96"/>
      <c r="L374" s="96"/>
      <c r="M374" s="97"/>
      <c r="N374" s="96"/>
      <c r="O374" s="96"/>
      <c r="P374" s="96"/>
      <c r="Q374" s="96"/>
      <c r="R374" s="96"/>
      <c r="S374" s="96"/>
      <c r="T374" s="97"/>
      <c r="U374" s="96"/>
      <c r="V374" s="96"/>
      <c r="W374" s="100">
        <v>480</v>
      </c>
      <c r="X374" s="96"/>
      <c r="Y374" s="96"/>
      <c r="Z374" s="96"/>
      <c r="AA374" s="97"/>
      <c r="AB374" s="96"/>
      <c r="AC374" s="96"/>
      <c r="AD374" s="96"/>
      <c r="AE374" s="100">
        <v>480</v>
      </c>
      <c r="AF374" s="96"/>
      <c r="AG374" s="96"/>
      <c r="AH374" s="97"/>
      <c r="AI374" s="96"/>
      <c r="AJ374" s="96"/>
      <c r="AK374" s="96"/>
      <c r="AL374" s="96"/>
      <c r="AM374" s="96"/>
      <c r="AN374" s="96"/>
      <c r="AO374" s="121">
        <f>COUNTIF(الجدول23[[#This Row],[21]:[20]],480)</f>
        <v>2</v>
      </c>
      <c r="AP374" s="121">
        <f>COUNTIF(الجدول23[[#This Row],[21]:[20]],"غ")</f>
        <v>0</v>
      </c>
      <c r="AQ374" s="121">
        <f>COUNTIF(الجدول23[[#This Row],[21]:[20]],"ب")</f>
        <v>0</v>
      </c>
      <c r="AR374" s="121">
        <f>COUNTIF(الجدول23[[#This Row],[21]:[20]],"&lt;480")</f>
        <v>0</v>
      </c>
    </row>
    <row r="375" spans="1:44" hidden="1">
      <c r="A375" s="135">
        <v>3892</v>
      </c>
      <c r="B375" s="133" t="s">
        <v>586</v>
      </c>
      <c r="C375" s="133">
        <f>الجدول23[[#This Row],[الرقم]]</f>
        <v>3892</v>
      </c>
      <c r="D375" s="90" t="s">
        <v>353</v>
      </c>
      <c r="E375" s="140">
        <f t="shared" si="20"/>
        <v>0.16250000000000001</v>
      </c>
      <c r="F375" s="139">
        <f t="shared" si="21"/>
        <v>78</v>
      </c>
      <c r="G375" s="127">
        <f t="shared" si="22"/>
        <v>0</v>
      </c>
      <c r="H375" s="151">
        <f t="shared" si="24"/>
        <v>1200</v>
      </c>
      <c r="I375" s="189">
        <v>2.5</v>
      </c>
      <c r="J375" s="96"/>
      <c r="K375" s="96"/>
      <c r="L375" s="96"/>
      <c r="M375" s="97"/>
      <c r="N375" s="96"/>
      <c r="O375" s="96"/>
      <c r="P375" s="111">
        <v>140</v>
      </c>
      <c r="Q375" s="96"/>
      <c r="R375" s="96"/>
      <c r="S375" s="96"/>
      <c r="T375" s="97"/>
      <c r="U375" s="96"/>
      <c r="V375" s="122">
        <v>22</v>
      </c>
      <c r="W375" s="100">
        <v>480</v>
      </c>
      <c r="X375" s="96"/>
      <c r="Y375" s="96"/>
      <c r="Z375" s="96"/>
      <c r="AA375" s="97"/>
      <c r="AB375" s="96"/>
      <c r="AC375" s="96"/>
      <c r="AD375" s="96"/>
      <c r="AE375" s="96"/>
      <c r="AF375" s="100" t="s">
        <v>1489</v>
      </c>
      <c r="AG375" s="100">
        <v>480</v>
      </c>
      <c r="AH375" s="97"/>
      <c r="AI375" s="96"/>
      <c r="AJ375" s="96"/>
      <c r="AK375" s="96"/>
      <c r="AL375" s="96"/>
      <c r="AM375" s="96"/>
      <c r="AN375" s="96"/>
      <c r="AO375" s="121">
        <f>COUNTIF(الجدول23[[#This Row],[21]:[20]],480)</f>
        <v>2</v>
      </c>
      <c r="AP375" s="121">
        <f>COUNTIF(الجدول23[[#This Row],[21]:[20]],"غ")</f>
        <v>0</v>
      </c>
      <c r="AQ375" s="121">
        <f>COUNTIF(الجدول23[[#This Row],[21]:[20]],"ب")</f>
        <v>0</v>
      </c>
      <c r="AR375" s="121">
        <f>COUNTIF(الجدول23[[#This Row],[21]:[20]],"&lt;480")</f>
        <v>2</v>
      </c>
    </row>
    <row r="376" spans="1:44" hidden="1">
      <c r="A376" s="133">
        <v>3893</v>
      </c>
      <c r="B376" s="135" t="s">
        <v>1577</v>
      </c>
      <c r="C376" s="135">
        <v>3893</v>
      </c>
      <c r="D376" s="90" t="s">
        <v>230</v>
      </c>
      <c r="E376" s="209">
        <f t="shared" si="20"/>
        <v>1.5</v>
      </c>
      <c r="F376" s="210">
        <f t="shared" si="21"/>
        <v>720</v>
      </c>
      <c r="G376" s="211">
        <f t="shared" si="22"/>
        <v>0</v>
      </c>
      <c r="H376" s="212">
        <f t="shared" si="24"/>
        <v>1200</v>
      </c>
      <c r="I376" s="189">
        <v>2.5</v>
      </c>
      <c r="J376" s="108"/>
      <c r="K376" s="96"/>
      <c r="L376" s="96"/>
      <c r="M376" s="97"/>
      <c r="N376" s="96"/>
      <c r="O376" s="96"/>
      <c r="P376" s="96"/>
      <c r="Q376" s="96"/>
      <c r="R376" s="96"/>
      <c r="S376" s="96"/>
      <c r="T376" s="97"/>
      <c r="U376" s="96"/>
      <c r="V376" s="96"/>
      <c r="W376" s="100">
        <v>480</v>
      </c>
      <c r="X376" s="96"/>
      <c r="Y376" s="96"/>
      <c r="Z376" s="96"/>
      <c r="AA376" s="97"/>
      <c r="AB376" s="96"/>
      <c r="AC376" s="96"/>
      <c r="AD376" s="96"/>
      <c r="AE376" s="96"/>
      <c r="AF376" s="96"/>
      <c r="AG376" s="96"/>
      <c r="AH376" s="97"/>
      <c r="AI376" s="96"/>
      <c r="AJ376" s="96"/>
      <c r="AK376" s="96"/>
      <c r="AL376" s="96"/>
      <c r="AM376" s="96"/>
      <c r="AN376" s="96"/>
      <c r="AO376" s="121">
        <f>COUNTIF(الجدول23[[#This Row],[21]:[20]],480)</f>
        <v>1</v>
      </c>
      <c r="AP376" s="121">
        <f>COUNTIF(الجدول23[[#This Row],[21]:[20]],"غ")</f>
        <v>0</v>
      </c>
      <c r="AQ376" s="121">
        <f>COUNTIF(الجدول23[[#This Row],[21]:[20]],"ب")</f>
        <v>0</v>
      </c>
      <c r="AR376" s="121">
        <f>COUNTIF(الجدول23[[#This Row],[21]:[20]],"&lt;480")</f>
        <v>0</v>
      </c>
    </row>
    <row r="377" spans="1:44" hidden="1">
      <c r="A377" s="192" t="s">
        <v>1554</v>
      </c>
      <c r="B377" s="133" t="s">
        <v>1539</v>
      </c>
      <c r="C377" s="133">
        <v>3894</v>
      </c>
      <c r="D377" s="90" t="s">
        <v>148</v>
      </c>
      <c r="E377" s="209">
        <f t="shared" si="20"/>
        <v>0.17291666666666666</v>
      </c>
      <c r="F377" s="210">
        <f t="shared" si="21"/>
        <v>83</v>
      </c>
      <c r="G377" s="211">
        <f t="shared" si="22"/>
        <v>0</v>
      </c>
      <c r="H377" s="212">
        <f t="shared" si="24"/>
        <v>1080</v>
      </c>
      <c r="I377" s="189">
        <v>2.25</v>
      </c>
      <c r="J377" s="96"/>
      <c r="K377" s="96"/>
      <c r="L377" s="96"/>
      <c r="M377" s="97"/>
      <c r="N377" s="96"/>
      <c r="O377" s="96"/>
      <c r="P377" s="96"/>
      <c r="Q377" s="96"/>
      <c r="R377" s="122">
        <v>37</v>
      </c>
      <c r="S377" s="96"/>
      <c r="T377" s="97"/>
      <c r="U377" s="96"/>
      <c r="V377" s="96"/>
      <c r="W377" s="100">
        <v>480</v>
      </c>
      <c r="X377" s="96"/>
      <c r="Y377" s="96"/>
      <c r="Z377" s="96"/>
      <c r="AA377" s="97"/>
      <c r="AB377" s="96"/>
      <c r="AC377" s="96"/>
      <c r="AD377" s="100">
        <v>480</v>
      </c>
      <c r="AE377" s="96"/>
      <c r="AF377" s="96"/>
      <c r="AG377" s="96"/>
      <c r="AH377" s="97"/>
      <c r="AI377" s="96"/>
      <c r="AJ377" s="96"/>
      <c r="AK377" s="96"/>
      <c r="AL377" s="96"/>
      <c r="AM377" s="96"/>
      <c r="AN377" s="96"/>
      <c r="AO377" s="121">
        <f>COUNTIF(الجدول23[[#This Row],[21]:[20]],480)</f>
        <v>2</v>
      </c>
      <c r="AP377" s="121">
        <f>COUNTIF(الجدول23[[#This Row],[21]:[20]],"غ")</f>
        <v>0</v>
      </c>
      <c r="AQ377" s="121">
        <f>COUNTIF(الجدول23[[#This Row],[21]:[20]],"ب")</f>
        <v>0</v>
      </c>
      <c r="AR377" s="121">
        <f>COUNTIF(الجدول23[[#This Row],[21]:[20]],"&lt;480")</f>
        <v>1</v>
      </c>
    </row>
    <row r="378" spans="1:44" hidden="1">
      <c r="A378" s="133">
        <v>3896</v>
      </c>
      <c r="B378" s="135" t="s">
        <v>1528</v>
      </c>
      <c r="C378" s="135">
        <v>3896</v>
      </c>
      <c r="D378" s="90" t="s">
        <v>353</v>
      </c>
      <c r="E378" s="209">
        <f t="shared" si="20"/>
        <v>1.5</v>
      </c>
      <c r="F378" s="210">
        <f t="shared" si="21"/>
        <v>720</v>
      </c>
      <c r="G378" s="211">
        <f t="shared" si="22"/>
        <v>0</v>
      </c>
      <c r="H378" s="212">
        <f t="shared" si="24"/>
        <v>1200</v>
      </c>
      <c r="I378" s="189">
        <v>2.5</v>
      </c>
      <c r="J378" s="108"/>
      <c r="K378" s="96"/>
      <c r="L378" s="96"/>
      <c r="M378" s="97"/>
      <c r="N378" s="96"/>
      <c r="O378" s="96"/>
      <c r="P378" s="96"/>
      <c r="Q378" s="96"/>
      <c r="R378" s="96"/>
      <c r="S378" s="96"/>
      <c r="T378" s="97"/>
      <c r="U378" s="96"/>
      <c r="V378" s="96"/>
      <c r="W378" s="100">
        <v>480</v>
      </c>
      <c r="X378" s="96"/>
      <c r="Y378" s="96"/>
      <c r="Z378" s="96"/>
      <c r="AA378" s="97"/>
      <c r="AB378" s="96"/>
      <c r="AC378" s="96"/>
      <c r="AD378" s="96"/>
      <c r="AE378" s="96"/>
      <c r="AF378" s="96"/>
      <c r="AG378" s="96"/>
      <c r="AH378" s="97"/>
      <c r="AI378" s="96"/>
      <c r="AJ378" s="96"/>
      <c r="AK378" s="96"/>
      <c r="AL378" s="96"/>
      <c r="AM378" s="96"/>
      <c r="AN378" s="96"/>
      <c r="AO378" s="121">
        <f>COUNTIF(الجدول23[[#This Row],[21]:[20]],480)</f>
        <v>1</v>
      </c>
      <c r="AP378" s="121">
        <f>COUNTIF(الجدول23[[#This Row],[21]:[20]],"غ")</f>
        <v>0</v>
      </c>
      <c r="AQ378" s="121">
        <f>COUNTIF(الجدول23[[#This Row],[21]:[20]],"ب")</f>
        <v>0</v>
      </c>
      <c r="AR378" s="121">
        <f>COUNTIF(الجدول23[[#This Row],[21]:[20]],"&lt;480")</f>
        <v>0</v>
      </c>
    </row>
    <row r="379" spans="1:44" hidden="1">
      <c r="A379" s="133">
        <v>3897</v>
      </c>
      <c r="B379" s="135" t="s">
        <v>1540</v>
      </c>
      <c r="C379" s="135">
        <v>3897</v>
      </c>
      <c r="D379" s="90" t="s">
        <v>353</v>
      </c>
      <c r="E379" s="209">
        <f t="shared" si="20"/>
        <v>1.25</v>
      </c>
      <c r="F379" s="210">
        <f t="shared" si="21"/>
        <v>600</v>
      </c>
      <c r="G379" s="211">
        <f t="shared" si="22"/>
        <v>0</v>
      </c>
      <c r="H379" s="212">
        <f t="shared" si="24"/>
        <v>1200</v>
      </c>
      <c r="I379" s="189">
        <v>2.5</v>
      </c>
      <c r="J379" s="108"/>
      <c r="K379" s="96"/>
      <c r="L379" s="96"/>
      <c r="M379" s="97"/>
      <c r="N379" s="96"/>
      <c r="O379" s="96"/>
      <c r="P379" s="96"/>
      <c r="Q379" s="96"/>
      <c r="R379" s="96"/>
      <c r="S379" s="96"/>
      <c r="T379" s="97"/>
      <c r="U379" s="96"/>
      <c r="V379" s="96"/>
      <c r="W379" s="100">
        <v>480</v>
      </c>
      <c r="X379" s="96"/>
      <c r="Y379" s="96"/>
      <c r="Z379" s="96"/>
      <c r="AA379" s="97"/>
      <c r="AB379" s="96"/>
      <c r="AC379" s="96"/>
      <c r="AD379" s="111">
        <v>120</v>
      </c>
      <c r="AE379" s="96"/>
      <c r="AF379" s="96"/>
      <c r="AG379" s="96"/>
      <c r="AH379" s="97"/>
      <c r="AI379" s="96"/>
      <c r="AJ379" s="96"/>
      <c r="AK379" s="96"/>
      <c r="AL379" s="96"/>
      <c r="AM379" s="96"/>
      <c r="AN379" s="96"/>
      <c r="AO379" s="121">
        <f>COUNTIF(الجدول23[[#This Row],[21]:[20]],480)</f>
        <v>1</v>
      </c>
      <c r="AP379" s="121">
        <f>COUNTIF(الجدول23[[#This Row],[21]:[20]],"غ")</f>
        <v>0</v>
      </c>
      <c r="AQ379" s="121">
        <f>COUNTIF(الجدول23[[#This Row],[21]:[20]],"ب")</f>
        <v>0</v>
      </c>
      <c r="AR379" s="121">
        <f>COUNTIF(الجدول23[[#This Row],[21]:[20]],"&lt;480")</f>
        <v>1</v>
      </c>
    </row>
    <row r="380" spans="1:44" hidden="1">
      <c r="A380" s="133">
        <v>3898</v>
      </c>
      <c r="B380" s="135" t="s">
        <v>1541</v>
      </c>
      <c r="C380" s="135">
        <v>3898</v>
      </c>
      <c r="D380" s="90" t="s">
        <v>353</v>
      </c>
      <c r="E380" s="140">
        <f t="shared" si="20"/>
        <v>1.25</v>
      </c>
      <c r="F380" s="139">
        <f t="shared" si="21"/>
        <v>600</v>
      </c>
      <c r="G380" s="127">
        <f t="shared" si="22"/>
        <v>0</v>
      </c>
      <c r="H380" s="151">
        <f t="shared" si="24"/>
        <v>1080</v>
      </c>
      <c r="I380" s="189">
        <v>2.25</v>
      </c>
      <c r="J380" s="108"/>
      <c r="K380" s="96"/>
      <c r="L380" s="96"/>
      <c r="M380" s="97"/>
      <c r="N380" s="96"/>
      <c r="O380" s="96"/>
      <c r="P380" s="96"/>
      <c r="Q380" s="96"/>
      <c r="R380" s="96"/>
      <c r="S380" s="96"/>
      <c r="T380" s="97"/>
      <c r="U380" s="96"/>
      <c r="V380" s="96"/>
      <c r="W380" s="100">
        <v>480</v>
      </c>
      <c r="X380" s="96"/>
      <c r="Y380" s="96"/>
      <c r="Z380" s="96"/>
      <c r="AA380" s="97"/>
      <c r="AB380" s="96"/>
      <c r="AC380" s="96"/>
      <c r="AD380" s="96"/>
      <c r="AE380" s="96"/>
      <c r="AF380" s="96"/>
      <c r="AG380" s="96"/>
      <c r="AH380" s="97"/>
      <c r="AI380" s="96"/>
      <c r="AJ380" s="96"/>
      <c r="AK380" s="96"/>
      <c r="AL380" s="96"/>
      <c r="AM380" s="96"/>
      <c r="AN380" s="96"/>
      <c r="AO380" s="121">
        <f>COUNTIF(الجدول23[[#This Row],[21]:[20]],480)</f>
        <v>1</v>
      </c>
      <c r="AP380" s="121">
        <f>COUNTIF(الجدول23[[#This Row],[21]:[20]],"غ")</f>
        <v>0</v>
      </c>
      <c r="AQ380" s="121">
        <f>COUNTIF(الجدول23[[#This Row],[21]:[20]],"ب")</f>
        <v>0</v>
      </c>
      <c r="AR380" s="121">
        <f>COUNTIF(الجدول23[[#This Row],[21]:[20]],"&lt;480")</f>
        <v>0</v>
      </c>
    </row>
    <row r="381" spans="1:44" hidden="1">
      <c r="A381" s="133">
        <v>3899</v>
      </c>
      <c r="B381" s="135" t="s">
        <v>1510</v>
      </c>
      <c r="C381" s="103">
        <v>3899</v>
      </c>
      <c r="D381" s="90" t="s">
        <v>353</v>
      </c>
      <c r="E381" s="140">
        <f t="shared" si="20"/>
        <v>0</v>
      </c>
      <c r="F381" s="139">
        <f t="shared" si="21"/>
        <v>0</v>
      </c>
      <c r="G381" s="127">
        <f t="shared" si="22"/>
        <v>0</v>
      </c>
      <c r="H381" s="151">
        <f t="shared" si="24"/>
        <v>1080</v>
      </c>
      <c r="I381" s="107">
        <v>2.25</v>
      </c>
      <c r="J381" s="108"/>
      <c r="K381" s="96"/>
      <c r="L381" s="96"/>
      <c r="M381" s="97"/>
      <c r="N381" s="96"/>
      <c r="O381" s="96"/>
      <c r="P381" s="96"/>
      <c r="Q381" s="96"/>
      <c r="R381" s="96"/>
      <c r="S381" s="96"/>
      <c r="T381" s="97"/>
      <c r="U381" s="100">
        <v>480</v>
      </c>
      <c r="V381" s="100">
        <v>120</v>
      </c>
      <c r="W381" s="100">
        <v>480</v>
      </c>
      <c r="X381" s="96"/>
      <c r="Y381" s="96"/>
      <c r="Z381" s="96"/>
      <c r="AA381" s="97"/>
      <c r="AB381" s="96"/>
      <c r="AC381" s="96"/>
      <c r="AD381" s="96"/>
      <c r="AE381" s="96"/>
      <c r="AF381" s="96"/>
      <c r="AG381" s="96"/>
      <c r="AH381" s="97"/>
      <c r="AI381" s="96"/>
      <c r="AJ381" s="96"/>
      <c r="AK381" s="96"/>
      <c r="AL381" s="96"/>
      <c r="AM381" s="96"/>
      <c r="AN381" s="96"/>
      <c r="AO381" s="121">
        <f>COUNTIF(الجدول23[[#This Row],[21]:[20]],480)</f>
        <v>2</v>
      </c>
      <c r="AP381" s="121">
        <f>COUNTIF(الجدول23[[#This Row],[21]:[20]],"غ")</f>
        <v>0</v>
      </c>
      <c r="AQ381" s="121">
        <f>COUNTIF(الجدول23[[#This Row],[21]:[20]],"ب")</f>
        <v>0</v>
      </c>
      <c r="AR381" s="121">
        <f>COUNTIF(الجدول23[[#This Row],[21]:[20]],"&lt;480")</f>
        <v>1</v>
      </c>
    </row>
    <row r="382" spans="1:44" hidden="1">
      <c r="A382" s="133">
        <v>3900</v>
      </c>
      <c r="B382" s="135" t="s">
        <v>1542</v>
      </c>
      <c r="C382" s="103">
        <v>3900</v>
      </c>
      <c r="D382" s="90" t="s">
        <v>353</v>
      </c>
      <c r="E382" s="140">
        <f t="shared" si="20"/>
        <v>0.72916666666666663</v>
      </c>
      <c r="F382" s="139">
        <f t="shared" si="21"/>
        <v>350</v>
      </c>
      <c r="G382" s="127">
        <f t="shared" si="22"/>
        <v>0</v>
      </c>
      <c r="H382" s="151">
        <f t="shared" si="24"/>
        <v>960</v>
      </c>
      <c r="I382" s="107">
        <v>2</v>
      </c>
      <c r="J382" s="108"/>
      <c r="K382" s="96"/>
      <c r="L382" s="96"/>
      <c r="M382" s="97"/>
      <c r="N382" s="96"/>
      <c r="O382" s="96"/>
      <c r="P382" s="96"/>
      <c r="Q382" s="96"/>
      <c r="R382" s="96"/>
      <c r="S382" s="100">
        <v>130</v>
      </c>
      <c r="T382" s="97"/>
      <c r="U382" s="96"/>
      <c r="V382" s="96"/>
      <c r="W382" s="100">
        <v>480</v>
      </c>
      <c r="X382" s="96"/>
      <c r="Y382" s="96"/>
      <c r="Z382" s="96"/>
      <c r="AA382" s="97"/>
      <c r="AB382" s="96"/>
      <c r="AC382" s="96"/>
      <c r="AD382" s="96"/>
      <c r="AE382" s="96"/>
      <c r="AF382" s="96"/>
      <c r="AG382" s="96"/>
      <c r="AH382" s="97"/>
      <c r="AI382" s="96"/>
      <c r="AJ382" s="96"/>
      <c r="AK382" s="96"/>
      <c r="AL382" s="96"/>
      <c r="AM382" s="96"/>
      <c r="AN382" s="96"/>
      <c r="AO382" s="121">
        <f>COUNTIF(الجدول23[[#This Row],[21]:[20]],480)</f>
        <v>1</v>
      </c>
      <c r="AP382" s="121">
        <f>COUNTIF(الجدول23[[#This Row],[21]:[20]],"غ")</f>
        <v>0</v>
      </c>
      <c r="AQ382" s="121">
        <f>COUNTIF(الجدول23[[#This Row],[21]:[20]],"ب")</f>
        <v>0</v>
      </c>
      <c r="AR382" s="121">
        <f>COUNTIF(الجدول23[[#This Row],[21]:[20]],"&lt;480")</f>
        <v>1</v>
      </c>
    </row>
    <row r="383" spans="1:44" hidden="1">
      <c r="A383" s="133">
        <v>3901</v>
      </c>
      <c r="B383" s="135" t="s">
        <v>1543</v>
      </c>
      <c r="C383" s="103">
        <v>3901</v>
      </c>
      <c r="D383" s="90" t="s">
        <v>67</v>
      </c>
      <c r="E383" s="140">
        <f t="shared" si="20"/>
        <v>0.28125</v>
      </c>
      <c r="F383" s="139">
        <f t="shared" si="21"/>
        <v>135</v>
      </c>
      <c r="G383" s="127">
        <f t="shared" si="22"/>
        <v>0</v>
      </c>
      <c r="H383" s="151">
        <f t="shared" si="24"/>
        <v>760</v>
      </c>
      <c r="I383" s="107">
        <v>1.5833333333333333</v>
      </c>
      <c r="J383" s="108"/>
      <c r="K383" s="96"/>
      <c r="L383" s="96"/>
      <c r="M383" s="97"/>
      <c r="N383" s="100">
        <v>145</v>
      </c>
      <c r="O383" s="207" t="s">
        <v>1497</v>
      </c>
      <c r="P383" s="96"/>
      <c r="Q383" s="96"/>
      <c r="R383" s="96"/>
      <c r="S383" s="96"/>
      <c r="T383" s="97"/>
      <c r="U383" s="96"/>
      <c r="V383" s="96"/>
      <c r="W383" s="100">
        <v>480</v>
      </c>
      <c r="X383" s="96"/>
      <c r="Y383" s="96"/>
      <c r="Z383" s="96"/>
      <c r="AA383" s="97"/>
      <c r="AB383" s="96"/>
      <c r="AC383" s="96"/>
      <c r="AD383" s="96"/>
      <c r="AE383" s="96"/>
      <c r="AF383" s="96"/>
      <c r="AG383" s="96"/>
      <c r="AH383" s="97"/>
      <c r="AI383" s="96"/>
      <c r="AJ383" s="96"/>
      <c r="AK383" s="96"/>
      <c r="AL383" s="96"/>
      <c r="AM383" s="96"/>
      <c r="AN383" s="96"/>
      <c r="AO383" s="121">
        <f>COUNTIF(الجدول23[[#This Row],[21]:[20]],480)</f>
        <v>1</v>
      </c>
      <c r="AP383" s="121">
        <f>COUNTIF(الجدول23[[#This Row],[21]:[20]],"غ")</f>
        <v>0</v>
      </c>
      <c r="AQ383" s="121">
        <f>COUNTIF(الجدول23[[#This Row],[21]:[20]],"ب")</f>
        <v>0</v>
      </c>
      <c r="AR383" s="121">
        <f>COUNTIF(الجدول23[[#This Row],[21]:[20]],"&lt;480")</f>
        <v>1</v>
      </c>
    </row>
    <row r="384" spans="1:44" hidden="1">
      <c r="A384" s="133">
        <v>3902</v>
      </c>
      <c r="B384" s="135" t="s">
        <v>1544</v>
      </c>
      <c r="C384" s="192">
        <v>3902</v>
      </c>
      <c r="D384" s="90" t="s">
        <v>155</v>
      </c>
      <c r="E384" s="140">
        <f t="shared" si="20"/>
        <v>1.5</v>
      </c>
      <c r="F384" s="139">
        <f t="shared" si="21"/>
        <v>720</v>
      </c>
      <c r="G384" s="127">
        <f t="shared" si="22"/>
        <v>0</v>
      </c>
      <c r="H384" s="151">
        <f t="shared" si="24"/>
        <v>1200</v>
      </c>
      <c r="I384" s="189">
        <v>2.5</v>
      </c>
      <c r="J384" s="190"/>
      <c r="K384" s="147"/>
      <c r="L384" s="147"/>
      <c r="M384" s="148"/>
      <c r="N384" s="147"/>
      <c r="O384" s="147"/>
      <c r="P384" s="147"/>
      <c r="Q384" s="147"/>
      <c r="R384" s="147"/>
      <c r="S384" s="147"/>
      <c r="T384" s="148"/>
      <c r="U384" s="147"/>
      <c r="V384" s="147"/>
      <c r="W384" s="100">
        <v>480</v>
      </c>
      <c r="X384" s="147"/>
      <c r="Y384" s="147"/>
      <c r="Z384" s="147"/>
      <c r="AA384" s="148"/>
      <c r="AB384" s="147"/>
      <c r="AC384" s="147"/>
      <c r="AD384" s="147"/>
      <c r="AE384" s="147"/>
      <c r="AF384" s="147"/>
      <c r="AG384" s="147"/>
      <c r="AH384" s="148"/>
      <c r="AI384" s="147"/>
      <c r="AJ384" s="147"/>
      <c r="AK384" s="147"/>
      <c r="AL384" s="147"/>
      <c r="AM384" s="147"/>
      <c r="AN384" s="147"/>
      <c r="AO384" s="149">
        <f>COUNTIF(الجدول23[[#This Row],[21]:[20]],480)</f>
        <v>1</v>
      </c>
      <c r="AP384" s="121">
        <f>COUNTIF(الجدول23[[#This Row],[21]:[20]],"غ")</f>
        <v>0</v>
      </c>
      <c r="AQ384" s="121">
        <f>COUNTIF(الجدول23[[#This Row],[21]:[20]],"ب")</f>
        <v>0</v>
      </c>
      <c r="AR384" s="121">
        <f>COUNTIF(الجدول23[[#This Row],[21]:[20]],"&lt;480")</f>
        <v>0</v>
      </c>
    </row>
    <row r="385" spans="1:44" hidden="1">
      <c r="A385" s="133">
        <v>3903</v>
      </c>
      <c r="B385" s="192" t="s">
        <v>1545</v>
      </c>
      <c r="C385" s="279">
        <v>3903</v>
      </c>
      <c r="D385" s="90" t="s">
        <v>458</v>
      </c>
      <c r="E385" s="140">
        <f t="shared" si="20"/>
        <v>6.6666666666666666E-2</v>
      </c>
      <c r="F385" s="139">
        <f t="shared" si="21"/>
        <v>32</v>
      </c>
      <c r="G385" s="127">
        <f t="shared" si="22"/>
        <v>0</v>
      </c>
      <c r="H385" s="151">
        <f t="shared" si="24"/>
        <v>760</v>
      </c>
      <c r="I385" s="189">
        <v>1.5833333333333333</v>
      </c>
      <c r="J385" s="280">
        <v>128</v>
      </c>
      <c r="K385" s="147"/>
      <c r="L385" s="147"/>
      <c r="M385" s="148"/>
      <c r="N385" s="147"/>
      <c r="O385" s="147"/>
      <c r="P385" s="147"/>
      <c r="Q385" s="218">
        <v>120</v>
      </c>
      <c r="R385" s="147"/>
      <c r="S385" s="147"/>
      <c r="T385" s="148"/>
      <c r="U385" s="147"/>
      <c r="V385" s="147"/>
      <c r="W385" s="100">
        <v>480</v>
      </c>
      <c r="X385" s="147"/>
      <c r="Y385" s="147"/>
      <c r="Z385" s="147"/>
      <c r="AA385" s="148"/>
      <c r="AB385" s="147"/>
      <c r="AC385" s="147"/>
      <c r="AD385" s="147"/>
      <c r="AE385" s="147"/>
      <c r="AF385" s="147"/>
      <c r="AG385" s="147"/>
      <c r="AH385" s="148"/>
      <c r="AI385" s="147"/>
      <c r="AJ385" s="147"/>
      <c r="AK385" s="147"/>
      <c r="AL385" s="147"/>
      <c r="AM385" s="147"/>
      <c r="AN385" s="147"/>
      <c r="AO385" s="149">
        <f>COUNTIF(الجدول23[[#This Row],[21]:[20]],480)</f>
        <v>1</v>
      </c>
      <c r="AP385" s="121">
        <f>COUNTIF(الجدول23[[#This Row],[21]:[20]],"غ")</f>
        <v>0</v>
      </c>
      <c r="AQ385" s="121">
        <f>COUNTIF(الجدول23[[#This Row],[21]:[20]],"ب")</f>
        <v>0</v>
      </c>
      <c r="AR385" s="121">
        <f>COUNTIF(الجدول23[[#This Row],[21]:[20]],"&lt;480")</f>
        <v>2</v>
      </c>
    </row>
    <row r="386" spans="1:44" hidden="1">
      <c r="A386" s="133">
        <v>3904</v>
      </c>
      <c r="B386" s="135" t="s">
        <v>1546</v>
      </c>
      <c r="C386" s="192">
        <v>3904</v>
      </c>
      <c r="D386" s="90" t="s">
        <v>67</v>
      </c>
      <c r="E386" s="140">
        <f t="shared" ref="E386:E392" si="25">F386/60/8</f>
        <v>1.25</v>
      </c>
      <c r="F386" s="139">
        <f t="shared" ref="F386:F392" si="26">H386-SUM(J386:AN386)</f>
        <v>600</v>
      </c>
      <c r="G386" s="127">
        <f t="shared" ref="G386:G392" si="27">COUNTIF(J386:AN386,"ب")</f>
        <v>0</v>
      </c>
      <c r="H386" s="151">
        <f t="shared" si="24"/>
        <v>1080</v>
      </c>
      <c r="I386" s="189">
        <v>2.25</v>
      </c>
      <c r="J386" s="190"/>
      <c r="K386" s="147"/>
      <c r="L386" s="147"/>
      <c r="M386" s="148"/>
      <c r="N386" s="147"/>
      <c r="O386" s="147"/>
      <c r="P386" s="281" t="s">
        <v>1497</v>
      </c>
      <c r="Q386" s="147"/>
      <c r="R386" s="147"/>
      <c r="S386" s="147"/>
      <c r="T386" s="148"/>
      <c r="U386" s="147"/>
      <c r="V386" s="147"/>
      <c r="W386" s="100">
        <v>480</v>
      </c>
      <c r="X386" s="147"/>
      <c r="Y386" s="147"/>
      <c r="Z386" s="147"/>
      <c r="AA386" s="148"/>
      <c r="AB386" s="147"/>
      <c r="AC386" s="147"/>
      <c r="AD386" s="147"/>
      <c r="AE386" s="147"/>
      <c r="AF386" s="147"/>
      <c r="AG386" s="147"/>
      <c r="AH386" s="148"/>
      <c r="AI386" s="147"/>
      <c r="AJ386" s="147"/>
      <c r="AK386" s="147"/>
      <c r="AL386" s="147"/>
      <c r="AM386" s="147"/>
      <c r="AN386" s="147"/>
      <c r="AO386" s="149">
        <f>COUNTIF(الجدول23[[#This Row],[21]:[20]],480)</f>
        <v>1</v>
      </c>
      <c r="AP386" s="121">
        <f>COUNTIF(الجدول23[[#This Row],[21]:[20]],"غ")</f>
        <v>0</v>
      </c>
      <c r="AQ386" s="121">
        <f>COUNTIF(الجدول23[[#This Row],[21]:[20]],"ب")</f>
        <v>0</v>
      </c>
      <c r="AR386" s="121">
        <f>COUNTIF(الجدول23[[#This Row],[21]:[20]],"&lt;480")</f>
        <v>0</v>
      </c>
    </row>
    <row r="387" spans="1:44" hidden="1">
      <c r="A387" s="133">
        <v>3907</v>
      </c>
      <c r="B387" s="135" t="s">
        <v>1547</v>
      </c>
      <c r="C387" s="279">
        <v>3907</v>
      </c>
      <c r="D387" s="90" t="s">
        <v>493</v>
      </c>
      <c r="E387" s="140">
        <f t="shared" si="25"/>
        <v>0</v>
      </c>
      <c r="F387" s="139">
        <f t="shared" si="26"/>
        <v>0</v>
      </c>
      <c r="G387" s="127">
        <f t="shared" si="27"/>
        <v>0</v>
      </c>
      <c r="H387" s="151">
        <f t="shared" si="24"/>
        <v>0</v>
      </c>
      <c r="I387" s="189">
        <v>0</v>
      </c>
      <c r="J387" s="190"/>
      <c r="K387" s="147"/>
      <c r="L387" s="147"/>
      <c r="M387" s="148"/>
      <c r="N387" s="147"/>
      <c r="O387" s="147"/>
      <c r="P387" s="147"/>
      <c r="Q387" s="147"/>
      <c r="R387" s="147"/>
      <c r="S387" s="147"/>
      <c r="T387" s="148"/>
      <c r="U387" s="147"/>
      <c r="V387" s="147"/>
      <c r="W387" s="100" t="s">
        <v>1584</v>
      </c>
      <c r="X387" s="147"/>
      <c r="Y387" s="147"/>
      <c r="Z387" s="147"/>
      <c r="AA387" s="148"/>
      <c r="AB387" s="147"/>
      <c r="AC387" s="147"/>
      <c r="AD387" s="147"/>
      <c r="AE387" s="147"/>
      <c r="AF387" s="147"/>
      <c r="AG387" s="147"/>
      <c r="AH387" s="148"/>
      <c r="AI387" s="147"/>
      <c r="AJ387" s="147"/>
      <c r="AK387" s="147"/>
      <c r="AL387" s="147"/>
      <c r="AM387" s="147"/>
      <c r="AN387" s="147"/>
      <c r="AO387" s="149">
        <f>COUNTIF(الجدول23[[#This Row],[21]:[20]],480)</f>
        <v>0</v>
      </c>
      <c r="AP387" s="121">
        <f>COUNTIF(الجدول23[[#This Row],[21]:[20]],"غ")</f>
        <v>0</v>
      </c>
      <c r="AQ387" s="121">
        <f>COUNTIF(الجدول23[[#This Row],[21]:[20]],"ب")</f>
        <v>0</v>
      </c>
      <c r="AR387" s="121">
        <f>COUNTIF(الجدول23[[#This Row],[21]:[20]],"&lt;480")</f>
        <v>0</v>
      </c>
    </row>
    <row r="388" spans="1:44" hidden="1">
      <c r="A388" s="133">
        <v>3909</v>
      </c>
      <c r="B388" s="135" t="s">
        <v>1548</v>
      </c>
      <c r="C388" s="135">
        <v>3909</v>
      </c>
      <c r="D388" s="90" t="s">
        <v>155</v>
      </c>
      <c r="E388" s="140">
        <f t="shared" si="25"/>
        <v>1.5</v>
      </c>
      <c r="F388" s="139">
        <f t="shared" si="26"/>
        <v>720</v>
      </c>
      <c r="G388" s="127">
        <f t="shared" si="27"/>
        <v>0</v>
      </c>
      <c r="H388" s="151">
        <f t="shared" si="24"/>
        <v>1200</v>
      </c>
      <c r="I388" s="189">
        <v>2.5</v>
      </c>
      <c r="J388" s="190"/>
      <c r="K388" s="147"/>
      <c r="L388" s="147"/>
      <c r="M388" s="148"/>
      <c r="N388" s="147"/>
      <c r="O388" s="147"/>
      <c r="P388" s="147"/>
      <c r="Q388" s="147"/>
      <c r="R388" s="147"/>
      <c r="S388" s="147"/>
      <c r="T388" s="148"/>
      <c r="U388" s="147"/>
      <c r="V388" s="147"/>
      <c r="W388" s="100">
        <v>480</v>
      </c>
      <c r="X388" s="147"/>
      <c r="Y388" s="147"/>
      <c r="Z388" s="147"/>
      <c r="AA388" s="148"/>
      <c r="AB388" s="147"/>
      <c r="AC388" s="147"/>
      <c r="AD388" s="147"/>
      <c r="AE388" s="147"/>
      <c r="AF388" s="147"/>
      <c r="AG388" s="147"/>
      <c r="AH388" s="148"/>
      <c r="AI388" s="147"/>
      <c r="AJ388" s="147"/>
      <c r="AK388" s="147"/>
      <c r="AL388" s="147"/>
      <c r="AM388" s="147"/>
      <c r="AN388" s="147"/>
      <c r="AO388" s="149">
        <f>COUNTIF(الجدول23[[#This Row],[21]:[20]],480)</f>
        <v>1</v>
      </c>
      <c r="AP388" s="121">
        <f>COUNTIF(الجدول23[[#This Row],[21]:[20]],"غ")</f>
        <v>0</v>
      </c>
      <c r="AQ388" s="121">
        <f>COUNTIF(الجدول23[[#This Row],[21]:[20]],"ب")</f>
        <v>0</v>
      </c>
      <c r="AR388" s="121">
        <f>COUNTIF(الجدول23[[#This Row],[21]:[20]],"&lt;480")</f>
        <v>0</v>
      </c>
    </row>
    <row r="389" spans="1:44" hidden="1">
      <c r="A389" s="133">
        <v>3910</v>
      </c>
      <c r="B389" s="103" t="s">
        <v>1549</v>
      </c>
      <c r="C389" s="103">
        <v>3910</v>
      </c>
      <c r="D389" s="90" t="s">
        <v>155</v>
      </c>
      <c r="E389" s="140">
        <f t="shared" si="25"/>
        <v>1.5</v>
      </c>
      <c r="F389" s="139">
        <f t="shared" si="26"/>
        <v>720</v>
      </c>
      <c r="G389" s="127">
        <f t="shared" si="27"/>
        <v>0</v>
      </c>
      <c r="H389" s="151">
        <f t="shared" si="24"/>
        <v>1200</v>
      </c>
      <c r="I389" s="107">
        <v>2.5</v>
      </c>
      <c r="J389" s="108"/>
      <c r="K389" s="96"/>
      <c r="L389" s="96"/>
      <c r="M389" s="97"/>
      <c r="N389" s="96"/>
      <c r="O389" s="96"/>
      <c r="P389" s="96"/>
      <c r="Q389" s="96"/>
      <c r="R389" s="96"/>
      <c r="S389" s="96"/>
      <c r="T389" s="97"/>
      <c r="U389" s="96"/>
      <c r="V389" s="96"/>
      <c r="W389" s="100">
        <v>480</v>
      </c>
      <c r="X389" s="96"/>
      <c r="Y389" s="96"/>
      <c r="Z389" s="96"/>
      <c r="AA389" s="97"/>
      <c r="AB389" s="96"/>
      <c r="AC389" s="96"/>
      <c r="AD389" s="96"/>
      <c r="AE389" s="96"/>
      <c r="AF389" s="96"/>
      <c r="AG389" s="96"/>
      <c r="AH389" s="97"/>
      <c r="AI389" s="96"/>
      <c r="AJ389" s="96"/>
      <c r="AK389" s="96"/>
      <c r="AL389" s="96"/>
      <c r="AM389" s="96"/>
      <c r="AN389" s="96"/>
      <c r="AO389" s="149">
        <f>COUNTIF(الجدول23[[#This Row],[21]:[20]],480)</f>
        <v>1</v>
      </c>
      <c r="AP389" s="121">
        <f>COUNTIF(الجدول23[[#This Row],[21]:[20]],"غ")</f>
        <v>0</v>
      </c>
      <c r="AQ389" s="121">
        <f>COUNTIF(الجدول23[[#This Row],[21]:[20]],"ب")</f>
        <v>0</v>
      </c>
      <c r="AR389" s="121">
        <f>COUNTIF(الجدول23[[#This Row],[21]:[20]],"&lt;480")</f>
        <v>0</v>
      </c>
    </row>
    <row r="390" spans="1:44" hidden="1">
      <c r="A390" s="192" t="s">
        <v>1557</v>
      </c>
      <c r="B390" s="90" t="s">
        <v>1550</v>
      </c>
      <c r="C390" s="90">
        <v>3911</v>
      </c>
      <c r="D390" s="90" t="s">
        <v>353</v>
      </c>
      <c r="E390" s="140">
        <f t="shared" si="25"/>
        <v>1.1666666666666667</v>
      </c>
      <c r="F390" s="139">
        <f t="shared" si="26"/>
        <v>560</v>
      </c>
      <c r="G390" s="127">
        <f t="shared" si="27"/>
        <v>0</v>
      </c>
      <c r="H390" s="151">
        <f t="shared" si="24"/>
        <v>1040</v>
      </c>
      <c r="I390" s="107">
        <v>2.1666666666666665</v>
      </c>
      <c r="J390" s="96"/>
      <c r="K390" s="96"/>
      <c r="L390" s="96"/>
      <c r="M390" s="97"/>
      <c r="N390" s="96"/>
      <c r="O390" s="96"/>
      <c r="P390" s="96"/>
      <c r="Q390" s="96"/>
      <c r="R390" s="96"/>
      <c r="S390" s="96"/>
      <c r="T390" s="97"/>
      <c r="U390" s="96"/>
      <c r="V390" s="96"/>
      <c r="W390" s="100">
        <v>480</v>
      </c>
      <c r="X390" s="96"/>
      <c r="Y390" s="96"/>
      <c r="Z390" s="96"/>
      <c r="AA390" s="97"/>
      <c r="AB390" s="96"/>
      <c r="AC390" s="96"/>
      <c r="AD390" s="96"/>
      <c r="AE390" s="96"/>
      <c r="AF390" s="96"/>
      <c r="AG390" s="96"/>
      <c r="AH390" s="97"/>
      <c r="AI390" s="96"/>
      <c r="AJ390" s="96"/>
      <c r="AK390" s="96"/>
      <c r="AL390" s="96"/>
      <c r="AM390" s="96"/>
      <c r="AN390" s="96"/>
      <c r="AO390" s="149">
        <f>COUNTIF(الجدول23[[#This Row],[21]:[20]],480)</f>
        <v>1</v>
      </c>
      <c r="AP390" s="121">
        <f>COUNTIF(الجدول23[[#This Row],[21]:[20]],"غ")</f>
        <v>0</v>
      </c>
      <c r="AQ390" s="121">
        <f>COUNTIF(الجدول23[[#This Row],[21]:[20]],"ب")</f>
        <v>0</v>
      </c>
      <c r="AR390" s="121">
        <f>COUNTIF(الجدول23[[#This Row],[21]:[20]],"&lt;480")</f>
        <v>0</v>
      </c>
    </row>
    <row r="391" spans="1:44" hidden="1">
      <c r="A391" s="192" t="s">
        <v>1589</v>
      </c>
      <c r="B391" s="282" t="s">
        <v>1590</v>
      </c>
      <c r="C391" s="88" t="s">
        <v>1589</v>
      </c>
      <c r="D391" s="90" t="s">
        <v>55</v>
      </c>
      <c r="E391" s="140">
        <f t="shared" si="25"/>
        <v>17.16</v>
      </c>
      <c r="F391" s="139">
        <f t="shared" si="26"/>
        <v>8236.7999999999993</v>
      </c>
      <c r="G391" s="127">
        <f t="shared" si="27"/>
        <v>0</v>
      </c>
      <c r="H391" s="151">
        <f t="shared" si="24"/>
        <v>8716.7999999999993</v>
      </c>
      <c r="I391" s="107">
        <v>18.16</v>
      </c>
      <c r="J391" s="108"/>
      <c r="K391" s="96"/>
      <c r="L391" s="96"/>
      <c r="M391" s="97"/>
      <c r="N391" s="96"/>
      <c r="O391" s="96"/>
      <c r="P391" s="96"/>
      <c r="Q391" s="96"/>
      <c r="R391" s="96"/>
      <c r="S391" s="96"/>
      <c r="T391" s="97"/>
      <c r="U391" s="96"/>
      <c r="V391" s="96"/>
      <c r="W391" s="100">
        <v>480</v>
      </c>
      <c r="X391" s="96"/>
      <c r="Y391" s="96"/>
      <c r="Z391" s="96"/>
      <c r="AA391" s="97"/>
      <c r="AB391" s="96"/>
      <c r="AC391" s="96"/>
      <c r="AD391" s="96"/>
      <c r="AE391" s="96"/>
      <c r="AF391" s="96"/>
      <c r="AG391" s="96"/>
      <c r="AH391" s="97"/>
      <c r="AI391" s="96"/>
      <c r="AJ391" s="96"/>
      <c r="AK391" s="96"/>
      <c r="AL391" s="96"/>
      <c r="AM391" s="96"/>
      <c r="AN391" s="96"/>
      <c r="AO391" s="149">
        <f>COUNTIF(الجدول23[[#This Row],[21]:[20]],480)</f>
        <v>1</v>
      </c>
      <c r="AP391" s="121">
        <f>COUNTIF(الجدول23[[#This Row],[21]:[20]],"غ")</f>
        <v>0</v>
      </c>
      <c r="AQ391" s="121">
        <f>COUNTIF(الجدول23[[#This Row],[21]:[20]],"ب")</f>
        <v>0</v>
      </c>
      <c r="AR391" s="121">
        <f>COUNTIF(الجدول23[[#This Row],[21]:[20]],"&lt;480")</f>
        <v>0</v>
      </c>
    </row>
    <row r="392" spans="1:44" hidden="1">
      <c r="A392" s="192" t="s">
        <v>34</v>
      </c>
      <c r="B392" s="282" t="s">
        <v>1530</v>
      </c>
      <c r="C392" s="88" t="s">
        <v>34</v>
      </c>
      <c r="D392" s="90" t="s">
        <v>379</v>
      </c>
      <c r="E392" s="140">
        <f t="shared" si="25"/>
        <v>2.833333333333333</v>
      </c>
      <c r="F392" s="139">
        <f t="shared" si="26"/>
        <v>1359.9999999999998</v>
      </c>
      <c r="G392" s="127">
        <f t="shared" si="27"/>
        <v>0</v>
      </c>
      <c r="H392" s="151">
        <f t="shared" si="24"/>
        <v>1839.9999999999998</v>
      </c>
      <c r="I392" s="107">
        <v>3.833333333333333</v>
      </c>
      <c r="J392" s="96"/>
      <c r="K392" s="96"/>
      <c r="L392" s="96"/>
      <c r="M392" s="97"/>
      <c r="N392" s="96"/>
      <c r="O392" s="96"/>
      <c r="P392" s="96"/>
      <c r="Q392" s="96"/>
      <c r="R392" s="96"/>
      <c r="S392" s="96"/>
      <c r="T392" s="97"/>
      <c r="U392" s="96"/>
      <c r="V392" s="96"/>
      <c r="W392" s="100">
        <v>480</v>
      </c>
      <c r="X392" s="96"/>
      <c r="Y392" s="96"/>
      <c r="Z392" s="96"/>
      <c r="AA392" s="97"/>
      <c r="AB392" s="96"/>
      <c r="AC392" s="96"/>
      <c r="AD392" s="96"/>
      <c r="AE392" s="96"/>
      <c r="AF392" s="96"/>
      <c r="AG392" s="96"/>
      <c r="AH392" s="97"/>
      <c r="AI392" s="96"/>
      <c r="AJ392" s="96"/>
      <c r="AK392" s="96"/>
      <c r="AL392" s="96"/>
      <c r="AM392" s="96"/>
      <c r="AN392" s="96"/>
      <c r="AO392" s="149">
        <f>COUNTIF(الجدول23[[#This Row],[21]:[20]],480)</f>
        <v>1</v>
      </c>
      <c r="AP392" s="121">
        <f>COUNTIF(الجدول23[[#This Row],[21]:[20]],"غ")</f>
        <v>0</v>
      </c>
      <c r="AQ392" s="121">
        <f>COUNTIF(الجدول23[[#This Row],[21]:[20]],"ب")</f>
        <v>0</v>
      </c>
      <c r="AR392" s="121">
        <f>COUNTIF(الجدول23[[#This Row],[21]:[20]],"&lt;480")</f>
        <v>0</v>
      </c>
    </row>
    <row r="393" spans="1:44" hidden="1">
      <c r="A393" s="283" t="s">
        <v>1602</v>
      </c>
      <c r="B393" s="284" t="s">
        <v>1603</v>
      </c>
      <c r="C393" s="283" t="s">
        <v>1602</v>
      </c>
      <c r="D393" s="283" t="s">
        <v>353</v>
      </c>
      <c r="E393" s="140">
        <f>F393/60/8</f>
        <v>0</v>
      </c>
      <c r="F393" s="139">
        <f>H393-SUM(J393:AN393)</f>
        <v>0</v>
      </c>
      <c r="G393" s="127">
        <f>COUNTIF(J393:AN393,"ب")</f>
        <v>1</v>
      </c>
      <c r="H393" s="151">
        <f>I393*60*8</f>
        <v>0</v>
      </c>
      <c r="I393" s="189"/>
      <c r="J393" s="190"/>
      <c r="K393" s="147"/>
      <c r="L393" s="147"/>
      <c r="M393" s="148"/>
      <c r="N393" s="147"/>
      <c r="O393" s="147"/>
      <c r="P393" s="147"/>
      <c r="Q393" s="147"/>
      <c r="R393" s="147"/>
      <c r="S393" s="147"/>
      <c r="T393" s="148"/>
      <c r="U393" s="147"/>
      <c r="V393" s="147"/>
      <c r="W393" s="100" t="s">
        <v>1584</v>
      </c>
      <c r="X393" s="147"/>
      <c r="Y393" s="147"/>
      <c r="Z393" s="147"/>
      <c r="AA393" s="148"/>
      <c r="AB393" s="147"/>
      <c r="AC393" s="147"/>
      <c r="AD393" s="186" t="s">
        <v>43</v>
      </c>
      <c r="AE393" s="147"/>
      <c r="AF393" s="147"/>
      <c r="AG393" s="147"/>
      <c r="AH393" s="148"/>
      <c r="AI393" s="147"/>
      <c r="AJ393" s="147"/>
      <c r="AK393" s="147"/>
      <c r="AL393" s="147"/>
      <c r="AM393" s="147"/>
      <c r="AN393" s="147"/>
      <c r="AO393" s="149">
        <f>COUNTIF(الجدول23[[#This Row],[21]:[20]],480)</f>
        <v>0</v>
      </c>
      <c r="AP393" s="121">
        <f>COUNTIF(الجدول23[[#This Row],[21]:[20]],"غ")</f>
        <v>0</v>
      </c>
      <c r="AQ393" s="121">
        <f>COUNTIF(الجدول23[[#This Row],[21]:[20]],"ب")</f>
        <v>1</v>
      </c>
      <c r="AR393" s="121">
        <f>COUNTIF(الجدول23[[#This Row],[21]:[20]],"&lt;480")</f>
        <v>0</v>
      </c>
    </row>
    <row r="394" spans="1:44" hidden="1">
      <c r="A394" s="285">
        <v>3260</v>
      </c>
      <c r="B394" s="286" t="s">
        <v>1572</v>
      </c>
      <c r="C394" s="285">
        <v>3260</v>
      </c>
      <c r="D394" s="285" t="s">
        <v>1573</v>
      </c>
      <c r="E394" s="140">
        <f>F394/60/8</f>
        <v>0</v>
      </c>
      <c r="F394" s="139">
        <f>H394-SUM(J394:AN394)</f>
        <v>0</v>
      </c>
      <c r="G394" s="127">
        <f>COUNTIF(J394:AN394,"ب")</f>
        <v>1</v>
      </c>
      <c r="H394" s="151">
        <f>I394*60*8</f>
        <v>0</v>
      </c>
      <c r="I394" s="107"/>
      <c r="J394" s="96"/>
      <c r="K394" s="96"/>
      <c r="L394" s="96"/>
      <c r="M394" s="97"/>
      <c r="N394" s="96"/>
      <c r="O394" s="96"/>
      <c r="P394" s="96"/>
      <c r="Q394" s="96"/>
      <c r="R394" s="96"/>
      <c r="S394" s="96"/>
      <c r="T394" s="97"/>
      <c r="U394" s="96"/>
      <c r="V394" s="96"/>
      <c r="W394" s="100" t="s">
        <v>1584</v>
      </c>
      <c r="X394" s="96"/>
      <c r="Y394" s="96"/>
      <c r="Z394" s="96"/>
      <c r="AA394" s="97"/>
      <c r="AB394" s="96"/>
      <c r="AC394" s="100" t="s">
        <v>43</v>
      </c>
      <c r="AD394" s="96"/>
      <c r="AE394" s="96"/>
      <c r="AF394" s="96"/>
      <c r="AG394" s="96"/>
      <c r="AH394" s="97"/>
      <c r="AI394" s="96"/>
      <c r="AJ394" s="96"/>
      <c r="AK394" s="96"/>
      <c r="AL394" s="96"/>
      <c r="AM394" s="96"/>
      <c r="AN394" s="96"/>
      <c r="AO394" s="149">
        <f>COUNTIF(الجدول23[[#This Row],[21]:[20]],480)</f>
        <v>0</v>
      </c>
      <c r="AP394" s="121">
        <f>COUNTIF(الجدول23[[#This Row],[21]:[20]],"غ")</f>
        <v>0</v>
      </c>
      <c r="AQ394" s="121">
        <f>COUNTIF(الجدول23[[#This Row],[21]:[20]],"ب")</f>
        <v>1</v>
      </c>
      <c r="AR394" s="121">
        <f>COUNTIF(الجدول23[[#This Row],[21]:[20]],"&lt;480")</f>
        <v>0</v>
      </c>
    </row>
    <row r="395" spans="1:44" hidden="1">
      <c r="A395" s="285" t="s">
        <v>1602</v>
      </c>
      <c r="B395" s="287" t="s">
        <v>1604</v>
      </c>
      <c r="C395" s="285" t="s">
        <v>1602</v>
      </c>
      <c r="D395" s="285" t="s">
        <v>1605</v>
      </c>
      <c r="E395" s="140">
        <f>F395/60/8</f>
        <v>0</v>
      </c>
      <c r="F395" s="145">
        <f>H395-SUM(J395:AN395)</f>
        <v>0</v>
      </c>
      <c r="G395" s="288">
        <f>COUNTIF(J395:AN395,"ب")</f>
        <v>0</v>
      </c>
      <c r="H395" s="145">
        <f>I395*60*8</f>
        <v>0</v>
      </c>
      <c r="I395" s="107"/>
      <c r="J395" s="266"/>
      <c r="K395" s="264"/>
      <c r="L395" s="264"/>
      <c r="M395" s="265"/>
      <c r="N395" s="264"/>
      <c r="O395" s="264"/>
      <c r="P395" s="264"/>
      <c r="Q395" s="264"/>
      <c r="R395" s="264"/>
      <c r="S395" s="264"/>
      <c r="T395" s="265"/>
      <c r="U395" s="264"/>
      <c r="V395" s="264"/>
      <c r="W395" s="206"/>
      <c r="X395" s="264"/>
      <c r="Y395" s="264"/>
      <c r="Z395" s="96"/>
      <c r="AA395" s="97"/>
      <c r="AB395" s="96"/>
      <c r="AC395" s="264"/>
      <c r="AD395" s="264"/>
      <c r="AE395" s="264"/>
      <c r="AF395" s="264"/>
      <c r="AG395" s="206" t="s">
        <v>1606</v>
      </c>
      <c r="AH395" s="265"/>
      <c r="AI395" s="264"/>
      <c r="AJ395" s="264"/>
      <c r="AK395" s="264"/>
      <c r="AL395" s="264"/>
      <c r="AM395" s="264"/>
      <c r="AN395" s="264"/>
      <c r="AO395" s="149">
        <f>COUNTIF(الجدول23[[#This Row],[21]:[20]],480)</f>
        <v>0</v>
      </c>
      <c r="AP395" s="129">
        <f>COUNTIF(الجدول23[[#This Row],[21]:[20]],"غ")</f>
        <v>0</v>
      </c>
      <c r="AQ395" s="129">
        <f>COUNTIF(الجدول23[[#This Row],[21]:[20]],"ب")</f>
        <v>0</v>
      </c>
      <c r="AR395" s="129">
        <f>COUNTIF(الجدول23[[#This Row],[21]:[20]],"&lt;480")</f>
        <v>0</v>
      </c>
    </row>
    <row r="396" spans="1:44" ht="21.75">
      <c r="E396" s="87"/>
      <c r="Y396" s="154"/>
    </row>
    <row r="397" spans="1:44">
      <c r="AC397" s="152"/>
    </row>
    <row r="398" spans="1:44">
      <c r="I398" s="289" t="s">
        <v>1471</v>
      </c>
      <c r="J398" s="289"/>
    </row>
    <row r="400" spans="1:44">
      <c r="H400" s="156" t="s">
        <v>1473</v>
      </c>
      <c r="I400" s="156" t="s">
        <v>1474</v>
      </c>
      <c r="O400" s="130"/>
    </row>
    <row r="401" spans="2:44">
      <c r="D401" s="153"/>
      <c r="E401" s="87"/>
      <c r="T401" s="154"/>
      <c r="X401" s="87"/>
      <c r="AN401" s="155"/>
      <c r="AR401" s="87"/>
    </row>
    <row r="402" spans="2:44">
      <c r="C402" s="290" t="s">
        <v>1472</v>
      </c>
      <c r="D402" s="290"/>
      <c r="G402" s="152"/>
      <c r="H402" s="161">
        <v>43535</v>
      </c>
      <c r="I402" s="161">
        <v>43555</v>
      </c>
      <c r="J402" s="162">
        <f>I402-H402</f>
        <v>20</v>
      </c>
    </row>
    <row r="403" spans="2:44">
      <c r="C403" s="157" t="s">
        <v>1475</v>
      </c>
      <c r="D403" s="158" t="s">
        <v>1476</v>
      </c>
      <c r="G403" s="152"/>
      <c r="H403" s="152"/>
      <c r="I403" s="152"/>
      <c r="J403" s="152"/>
    </row>
    <row r="404" spans="2:44">
      <c r="C404" s="159">
        <v>0.40138888888888885</v>
      </c>
      <c r="D404" s="160">
        <v>0.54652777777777783</v>
      </c>
      <c r="G404" s="152"/>
      <c r="H404" s="152"/>
      <c r="I404" s="165" t="s">
        <v>1478</v>
      </c>
      <c r="J404" s="166">
        <f>J402*G405</f>
        <v>1.6666666666666665</v>
      </c>
    </row>
    <row r="405" spans="2:44">
      <c r="C405" s="152"/>
      <c r="D405" s="152"/>
      <c r="G405" s="167">
        <f>2.5/30</f>
        <v>8.3333333333333329E-2</v>
      </c>
      <c r="H405" s="152"/>
      <c r="I405" s="152"/>
      <c r="J405" s="152"/>
    </row>
    <row r="406" spans="2:44">
      <c r="C406" s="163" t="s">
        <v>1477</v>
      </c>
      <c r="D406" s="164">
        <f>D404-C404</f>
        <v>0.14513888888888898</v>
      </c>
    </row>
    <row r="407" spans="2:44">
      <c r="C407" s="152"/>
      <c r="D407" s="152"/>
    </row>
    <row r="408" spans="2:44">
      <c r="C408" s="153"/>
    </row>
    <row r="409" spans="2:44">
      <c r="C409" s="153"/>
    </row>
    <row r="410" spans="2:44">
      <c r="F410" s="87">
        <f>4*4</f>
        <v>16</v>
      </c>
    </row>
    <row r="411" spans="2:44">
      <c r="B411" s="130"/>
      <c r="D411" s="191" t="s">
        <v>1497</v>
      </c>
      <c r="F411" s="87">
        <f>16/8</f>
        <v>2</v>
      </c>
      <c r="G411" s="169"/>
      <c r="K411" s="137"/>
    </row>
    <row r="412" spans="2:44">
      <c r="F412" s="168"/>
      <c r="G412" s="168"/>
    </row>
  </sheetData>
  <mergeCells count="2">
    <mergeCell ref="I398:J398"/>
    <mergeCell ref="C402:D402"/>
  </mergeCells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نطاقات تمت تسميتها</vt:lpstr>
      </vt:variant>
      <vt:variant>
        <vt:i4>4</vt:i4>
      </vt:variant>
    </vt:vector>
  </HeadingPairs>
  <TitlesOfParts>
    <vt:vector size="11" baseType="lpstr">
      <vt:lpstr>المتغيرات </vt:lpstr>
      <vt:lpstr>غياب البصمة </vt:lpstr>
      <vt:lpstr>الرقم الألي </vt:lpstr>
      <vt:lpstr>ورقة4</vt:lpstr>
      <vt:lpstr>المقارنة </vt:lpstr>
      <vt:lpstr>التجهيزية </vt:lpstr>
      <vt:lpstr>الإجازات </vt:lpstr>
      <vt:lpstr>'التجهيزية '!Print_Area</vt:lpstr>
      <vt:lpstr>'المتغيرات '!Print_Area</vt:lpstr>
      <vt:lpstr>'غياب البصمة '!Print_Area</vt:lpstr>
      <vt:lpstr>ورقة4!Print_Area</vt:lpstr>
    </vt:vector>
  </TitlesOfParts>
  <Company>By DR.Ahmed Saker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2019-06-15T11:00:09Z</cp:lastPrinted>
  <dcterms:created xsi:type="dcterms:W3CDTF">2019-04-27T08:59:04Z</dcterms:created>
  <dcterms:modified xsi:type="dcterms:W3CDTF">2019-06-15T12:04:55Z</dcterms:modified>
</cp:coreProperties>
</file>